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5.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6.xml" ContentType="application/vnd.openxmlformats-officedocument.themeOverride+xml"/>
  <Override PartName="/xl/drawings/drawing15.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7.xml" ContentType="application/vnd.openxmlformats-officedocument.themeOverride+xml"/>
  <Override PartName="/xl/drawings/drawing17.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8.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0.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3.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9.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0.xml" ContentType="application/vnd.openxmlformats-officedocument.themeOverride+xml"/>
  <Override PartName="/xl/drawings/drawing24.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5.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11.xml" ContentType="application/vnd.openxmlformats-officedocument.themeOverride+xml"/>
  <Override PartName="/xl/drawings/drawing26.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12.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9.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2.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13.xml" ContentType="application/vnd.openxmlformats-officedocument.themeOverrid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14.xml" ContentType="application/vnd.openxmlformats-officedocument.themeOverride+xml"/>
  <Override PartName="/xl/drawings/drawing33.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34.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15.xml" ContentType="application/vnd.openxmlformats-officedocument.themeOverride+xml"/>
  <Override PartName="/xl/drawings/drawing35.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theme/themeOverride16.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38.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talent2025inc.sharepoint.com/sites/SharedDrive/Shared Documents/Working Groups/Talent Demand/Initiatives/ECIC Wage Study/Report/Data/Final_Datasets_Regions/"/>
    </mc:Choice>
  </mc:AlternateContent>
  <xr:revisionPtr revIDLastSave="7583" documentId="8_{C35C686B-21C5-40FC-8B6C-8853F62AA08B}" xr6:coauthVersionLast="47" xr6:coauthVersionMax="47" xr10:uidLastSave="{00F100FA-8B36-4D2D-8A03-9ADC930C5F76}"/>
  <bookViews>
    <workbookView xWindow="-120" yWindow="-120" windowWidth="23280" windowHeight="12480" xr2:uid="{AF3660DE-FA48-478F-90AA-0618152F5C5D}"/>
  </bookViews>
  <sheets>
    <sheet name="Main Menu" sheetId="2" r:id="rId1"/>
    <sheet name="1A" sheetId="13" r:id="rId2"/>
    <sheet name="1B" sheetId="12" r:id="rId3"/>
    <sheet name="2A" sheetId="15" r:id="rId4"/>
    <sheet name="2B" sheetId="17" r:id="rId5"/>
    <sheet name="2C" sheetId="18" r:id="rId6"/>
    <sheet name="2D" sheetId="19" r:id="rId7"/>
    <sheet name="2E" sheetId="20" r:id="rId8"/>
    <sheet name="2F" sheetId="21" r:id="rId9"/>
    <sheet name="2G" sheetId="31" r:id="rId10"/>
    <sheet name="3A" sheetId="22" r:id="rId11"/>
    <sheet name="3B" sheetId="26" r:id="rId12"/>
    <sheet name="3C" sheetId="32" r:id="rId13"/>
    <sheet name="3D" sheetId="33" r:id="rId14"/>
    <sheet name="3E" sheetId="29" r:id="rId15"/>
    <sheet name="3F" sheetId="30" r:id="rId16"/>
    <sheet name="3G" sheetId="34" r:id="rId17"/>
    <sheet name="4A" sheetId="23" r:id="rId18"/>
    <sheet name="4B" sheetId="35" r:id="rId19"/>
    <sheet name="4C" sheetId="36" r:id="rId20"/>
    <sheet name="4D" sheetId="37" r:id="rId21"/>
    <sheet name="4E" sheetId="38" r:id="rId22"/>
    <sheet name="4F" sheetId="39" r:id="rId23"/>
    <sheet name="4G" sheetId="40" r:id="rId24"/>
    <sheet name="5A" sheetId="25" r:id="rId25"/>
    <sheet name="5B" sheetId="41" r:id="rId26"/>
    <sheet name="5C" sheetId="48" r:id="rId27"/>
    <sheet name="5D" sheetId="43" r:id="rId28"/>
    <sheet name="5E" sheetId="44" r:id="rId29"/>
    <sheet name="5F" sheetId="45" r:id="rId30"/>
    <sheet name="5G" sheetId="46" r:id="rId31"/>
  </sheets>
  <externalReferences>
    <externalReference r:id="rId32"/>
    <externalReference r:id="rId33"/>
  </externalReferences>
  <definedNames>
    <definedName name="_GoBack" localSheetId="2">'1B'!#REF!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3" i="48" l="1"/>
  <c r="U43" i="48" s="1"/>
  <c r="T42" i="48"/>
  <c r="U42" i="48" s="1"/>
  <c r="U41" i="48"/>
  <c r="T41" i="48"/>
  <c r="T40" i="48"/>
  <c r="U40" i="48" s="1"/>
  <c r="U39" i="48"/>
  <c r="T39" i="48"/>
  <c r="T38" i="48"/>
  <c r="U38" i="48" s="1"/>
  <c r="T43" i="36"/>
  <c r="U43" i="36" s="1"/>
  <c r="T42" i="36"/>
  <c r="U42" i="36" s="1"/>
  <c r="U41" i="36"/>
  <c r="T41" i="36"/>
  <c r="T40" i="36"/>
  <c r="U40" i="36" s="1"/>
  <c r="U39" i="36"/>
  <c r="T39" i="36"/>
  <c r="T38" i="36"/>
  <c r="U38" i="36" s="1"/>
  <c r="T43" i="32"/>
  <c r="U43" i="32" s="1"/>
  <c r="U42" i="32"/>
  <c r="T42" i="32"/>
  <c r="T41" i="32"/>
  <c r="U41" i="32" s="1"/>
  <c r="U40" i="32"/>
  <c r="T40" i="32"/>
  <c r="T39" i="32"/>
  <c r="U39" i="32" s="1"/>
  <c r="T38" i="32"/>
  <c r="U38" i="32" s="1"/>
  <c r="T43" i="18"/>
  <c r="U43" i="18" s="1"/>
  <c r="T42" i="18"/>
  <c r="U42" i="18" s="1"/>
  <c r="T41" i="18"/>
  <c r="U41" i="18" s="1"/>
  <c r="T40" i="18"/>
  <c r="U40" i="18" s="1"/>
  <c r="T39" i="18"/>
  <c r="U39" i="18" s="1"/>
  <c r="T38" i="18"/>
  <c r="U38" i="18" s="1"/>
  <c r="D19" i="13" l="1"/>
  <c r="C18" i="43"/>
  <c r="D18" i="43"/>
  <c r="E18" i="43"/>
  <c r="F18" i="43"/>
  <c r="G18" i="43"/>
  <c r="H18" i="43"/>
  <c r="I18" i="43"/>
  <c r="J18" i="43"/>
  <c r="K18" i="43"/>
  <c r="L18" i="43"/>
  <c r="M18" i="43"/>
  <c r="N18" i="43"/>
  <c r="O18" i="43"/>
  <c r="P18" i="43"/>
  <c r="Q18" i="43"/>
  <c r="R18" i="43"/>
  <c r="S18" i="43"/>
  <c r="C5" i="43"/>
  <c r="D5" i="43"/>
  <c r="E5" i="43"/>
  <c r="F5" i="43"/>
  <c r="G5" i="43"/>
  <c r="H5" i="43"/>
  <c r="I5" i="43"/>
  <c r="J5" i="43"/>
  <c r="K5" i="43"/>
  <c r="L5" i="43"/>
  <c r="M5" i="43"/>
  <c r="N5" i="43"/>
  <c r="O5" i="43"/>
  <c r="P5" i="43"/>
  <c r="Q5" i="43"/>
  <c r="R5" i="43"/>
  <c r="S5" i="43"/>
  <c r="T5" i="43"/>
  <c r="U5" i="43"/>
  <c r="V5" i="43"/>
  <c r="W5" i="43"/>
  <c r="B18" i="43"/>
  <c r="B5" i="43"/>
  <c r="C18" i="37" l="1"/>
  <c r="D18" i="37"/>
  <c r="E18" i="37"/>
  <c r="F18" i="37"/>
  <c r="G18" i="37"/>
  <c r="H18" i="37"/>
  <c r="I18" i="37"/>
  <c r="J18" i="37"/>
  <c r="K18" i="37"/>
  <c r="L18" i="37"/>
  <c r="M18" i="37"/>
  <c r="N18" i="37"/>
  <c r="O18" i="37"/>
  <c r="P18" i="37"/>
  <c r="Q18" i="37"/>
  <c r="R18" i="37"/>
  <c r="S18" i="37"/>
  <c r="C5" i="37"/>
  <c r="D5" i="37"/>
  <c r="E5" i="37"/>
  <c r="F5" i="37"/>
  <c r="G5" i="37"/>
  <c r="H5" i="37"/>
  <c r="I5" i="37"/>
  <c r="J5" i="37"/>
  <c r="K5" i="37"/>
  <c r="L5" i="37"/>
  <c r="M5" i="37"/>
  <c r="N5" i="37"/>
  <c r="O5" i="37"/>
  <c r="P5" i="37"/>
  <c r="Q5" i="37"/>
  <c r="R5" i="37"/>
  <c r="S5" i="37"/>
  <c r="T5" i="37"/>
  <c r="U5" i="37"/>
  <c r="V5" i="37"/>
  <c r="W5" i="37"/>
  <c r="B18" i="37"/>
  <c r="B5" i="37"/>
  <c r="C18" i="33" l="1"/>
  <c r="D18" i="33"/>
  <c r="E18" i="33"/>
  <c r="F18" i="33"/>
  <c r="G18" i="33"/>
  <c r="H18" i="33"/>
  <c r="I18" i="33"/>
  <c r="J18" i="33"/>
  <c r="K18" i="33"/>
  <c r="L18" i="33"/>
  <c r="M18" i="33"/>
  <c r="N18" i="33"/>
  <c r="O18" i="33"/>
  <c r="P18" i="33"/>
  <c r="Q18" i="33"/>
  <c r="R18" i="33"/>
  <c r="S18" i="33"/>
  <c r="B18" i="33"/>
  <c r="C5" i="33"/>
  <c r="D5" i="33"/>
  <c r="E5" i="33"/>
  <c r="F5" i="33"/>
  <c r="G5" i="33"/>
  <c r="H5" i="33"/>
  <c r="I5" i="33"/>
  <c r="J5" i="33"/>
  <c r="K5" i="33"/>
  <c r="L5" i="33"/>
  <c r="M5" i="33"/>
  <c r="N5" i="33"/>
  <c r="O5" i="33"/>
  <c r="P5" i="33"/>
  <c r="Q5" i="33"/>
  <c r="R5" i="33"/>
  <c r="S5" i="33"/>
  <c r="T5" i="33"/>
  <c r="U5" i="33"/>
  <c r="V5" i="33"/>
  <c r="W5" i="33"/>
  <c r="B5" i="33"/>
  <c r="C18" i="19"/>
  <c r="D18" i="19"/>
  <c r="E18" i="19"/>
  <c r="F18" i="19"/>
  <c r="G18" i="19"/>
  <c r="H18" i="19"/>
  <c r="I18" i="19"/>
  <c r="J18" i="19"/>
  <c r="K18" i="19"/>
  <c r="L18" i="19"/>
  <c r="M18" i="19"/>
  <c r="N18" i="19"/>
  <c r="O18" i="19"/>
  <c r="P18" i="19"/>
  <c r="Q18" i="19"/>
  <c r="R18" i="19"/>
  <c r="S18" i="19"/>
  <c r="B18" i="19"/>
  <c r="C5" i="19"/>
  <c r="D5" i="19"/>
  <c r="E5" i="19"/>
  <c r="F5" i="19"/>
  <c r="G5" i="19"/>
  <c r="H5" i="19"/>
  <c r="I5" i="19"/>
  <c r="J5" i="19"/>
  <c r="K5" i="19"/>
  <c r="L5" i="19"/>
  <c r="M5" i="19"/>
  <c r="N5" i="19"/>
  <c r="O5" i="19"/>
  <c r="P5" i="19"/>
  <c r="Q5" i="19"/>
  <c r="R5" i="19"/>
  <c r="S5" i="19"/>
  <c r="T5" i="19"/>
  <c r="U5" i="19"/>
  <c r="V5" i="19"/>
  <c r="W5" i="19"/>
  <c r="B5" i="19"/>
  <c r="B22" i="13"/>
  <c r="B8" i="25" s="1"/>
  <c r="B21" i="13"/>
  <c r="B20" i="13"/>
  <c r="B19" i="13"/>
  <c r="C12" i="48" l="1"/>
  <c r="C11" i="48"/>
  <c r="C10" i="48"/>
  <c r="C9" i="48"/>
  <c r="C8" i="48"/>
  <c r="C12" i="36"/>
  <c r="C11" i="36"/>
  <c r="C10" i="36"/>
  <c r="C9" i="36"/>
  <c r="C8" i="36"/>
  <c r="C12" i="32"/>
  <c r="C11" i="32"/>
  <c r="C10" i="32"/>
  <c r="C9" i="32"/>
  <c r="C8" i="32"/>
  <c r="C12" i="18"/>
  <c r="C11" i="18"/>
  <c r="C10" i="18"/>
  <c r="C9" i="18"/>
  <c r="C8" i="18"/>
  <c r="B26" i="43" l="1"/>
  <c r="C26" i="43"/>
  <c r="D26" i="43"/>
  <c r="E26" i="43"/>
  <c r="F26" i="43"/>
  <c r="G26" i="43"/>
  <c r="H26" i="43"/>
  <c r="I26" i="43"/>
  <c r="J26" i="43"/>
  <c r="K26" i="43"/>
  <c r="L26" i="43"/>
  <c r="M26" i="43"/>
  <c r="N26" i="43"/>
  <c r="O26" i="43"/>
  <c r="P26" i="43"/>
  <c r="Q26" i="43"/>
  <c r="R26" i="43"/>
  <c r="S26" i="43"/>
  <c r="B13" i="43"/>
  <c r="C13" i="43"/>
  <c r="D13" i="43"/>
  <c r="E13" i="43"/>
  <c r="F13" i="43"/>
  <c r="G13" i="43"/>
  <c r="H13" i="43"/>
  <c r="I13" i="43"/>
  <c r="J13" i="43"/>
  <c r="K13" i="43"/>
  <c r="L13" i="43"/>
  <c r="M13" i="43"/>
  <c r="N13" i="43"/>
  <c r="O13" i="43"/>
  <c r="P13" i="43"/>
  <c r="Q13" i="43"/>
  <c r="R13" i="43"/>
  <c r="S13" i="43"/>
  <c r="T13" i="43"/>
  <c r="U13" i="43"/>
  <c r="V13" i="43"/>
  <c r="W13" i="43"/>
  <c r="B26" i="37"/>
  <c r="C26" i="37"/>
  <c r="D26" i="37"/>
  <c r="E26" i="37"/>
  <c r="F26" i="37"/>
  <c r="G26" i="37"/>
  <c r="H26" i="37"/>
  <c r="I26" i="37"/>
  <c r="J26" i="37"/>
  <c r="K26" i="37"/>
  <c r="L26" i="37"/>
  <c r="M26" i="37"/>
  <c r="N26" i="37"/>
  <c r="O26" i="37"/>
  <c r="P26" i="37"/>
  <c r="Q26" i="37"/>
  <c r="R26" i="37"/>
  <c r="S26" i="37"/>
  <c r="B13" i="37"/>
  <c r="C13" i="37"/>
  <c r="D13" i="37"/>
  <c r="E13" i="37"/>
  <c r="F13" i="37"/>
  <c r="G13" i="37"/>
  <c r="H13" i="37"/>
  <c r="I13" i="37"/>
  <c r="J13" i="37"/>
  <c r="K13" i="37"/>
  <c r="L13" i="37"/>
  <c r="M13" i="37"/>
  <c r="N13" i="37"/>
  <c r="O13" i="37"/>
  <c r="P13" i="37"/>
  <c r="Q13" i="37"/>
  <c r="R13" i="37"/>
  <c r="S13" i="37"/>
  <c r="T13" i="37"/>
  <c r="U13" i="37"/>
  <c r="V13" i="37"/>
  <c r="W13" i="37"/>
  <c r="B26" i="33" l="1"/>
  <c r="C26" i="33"/>
  <c r="D26" i="33"/>
  <c r="E26" i="33"/>
  <c r="F26" i="33"/>
  <c r="G26" i="33"/>
  <c r="H26" i="33"/>
  <c r="I26" i="33"/>
  <c r="J26" i="33"/>
  <c r="K26" i="33"/>
  <c r="L26" i="33"/>
  <c r="M26" i="33"/>
  <c r="N26" i="33"/>
  <c r="O26" i="33"/>
  <c r="P26" i="33"/>
  <c r="Q26" i="33"/>
  <c r="R26" i="33"/>
  <c r="S26" i="33"/>
  <c r="B13" i="33"/>
  <c r="C13" i="33"/>
  <c r="D13" i="33"/>
  <c r="E13" i="33"/>
  <c r="F13" i="33"/>
  <c r="G13" i="33"/>
  <c r="H13" i="33"/>
  <c r="I13" i="33"/>
  <c r="J13" i="33"/>
  <c r="K13" i="33"/>
  <c r="L13" i="33"/>
  <c r="M13" i="33"/>
  <c r="N13" i="33"/>
  <c r="O13" i="33"/>
  <c r="P13" i="33"/>
  <c r="Q13" i="33"/>
  <c r="R13" i="33"/>
  <c r="S13" i="33"/>
  <c r="T13" i="33"/>
  <c r="U13" i="33"/>
  <c r="V13" i="33"/>
  <c r="W13" i="33"/>
  <c r="C7" i="48"/>
  <c r="C7" i="36"/>
  <c r="C7" i="32"/>
  <c r="D9" i="32" s="1"/>
  <c r="B26" i="19"/>
  <c r="C26" i="19"/>
  <c r="D26" i="19"/>
  <c r="E26" i="19"/>
  <c r="F26" i="19"/>
  <c r="G26" i="19"/>
  <c r="H26" i="19"/>
  <c r="I26" i="19"/>
  <c r="J26" i="19"/>
  <c r="K26" i="19"/>
  <c r="L26" i="19"/>
  <c r="M26" i="19"/>
  <c r="N26" i="19"/>
  <c r="O26" i="19"/>
  <c r="P26" i="19"/>
  <c r="Q26" i="19"/>
  <c r="R26" i="19"/>
  <c r="S26" i="19"/>
  <c r="B13" i="19"/>
  <c r="C13" i="19"/>
  <c r="D13" i="19"/>
  <c r="E13" i="19"/>
  <c r="F13" i="19"/>
  <c r="G13" i="19"/>
  <c r="H13" i="19"/>
  <c r="I13" i="19"/>
  <c r="J13" i="19"/>
  <c r="K13" i="19"/>
  <c r="L13" i="19"/>
  <c r="M13" i="19"/>
  <c r="N13" i="19"/>
  <c r="O13" i="19"/>
  <c r="P13" i="19"/>
  <c r="Q13" i="19"/>
  <c r="R13" i="19"/>
  <c r="S13" i="19"/>
  <c r="T13" i="19"/>
  <c r="U13" i="19"/>
  <c r="V13" i="19"/>
  <c r="W13" i="19"/>
  <c r="C7" i="18"/>
  <c r="D10" i="18" s="1"/>
  <c r="B8" i="23"/>
  <c r="B6" i="23"/>
  <c r="B8" i="22"/>
  <c r="B6" i="22"/>
  <c r="D8" i="15"/>
  <c r="B8" i="15"/>
  <c r="B6" i="15"/>
  <c r="B6" i="25"/>
  <c r="S53" i="48"/>
  <c r="H12" i="48" s="1"/>
  <c r="R53" i="48"/>
  <c r="Q53" i="48"/>
  <c r="P53" i="48"/>
  <c r="O53" i="48"/>
  <c r="N53" i="48"/>
  <c r="M53" i="48"/>
  <c r="L53" i="48"/>
  <c r="K53" i="48"/>
  <c r="J53" i="48"/>
  <c r="I53" i="48"/>
  <c r="H53" i="48"/>
  <c r="G53" i="48"/>
  <c r="F53" i="48"/>
  <c r="E53" i="48"/>
  <c r="D53" i="48"/>
  <c r="C53" i="48"/>
  <c r="B53" i="48"/>
  <c r="S52" i="48"/>
  <c r="H11" i="48" s="1"/>
  <c r="R52" i="48"/>
  <c r="Q52" i="48"/>
  <c r="P52" i="48"/>
  <c r="O52" i="48"/>
  <c r="N52" i="48"/>
  <c r="M52" i="48"/>
  <c r="L52" i="48"/>
  <c r="K52" i="48"/>
  <c r="J52" i="48"/>
  <c r="I52" i="48"/>
  <c r="H52" i="48"/>
  <c r="G52" i="48"/>
  <c r="F52" i="48"/>
  <c r="E52" i="48"/>
  <c r="D52" i="48"/>
  <c r="C52" i="48"/>
  <c r="B52" i="48"/>
  <c r="S49" i="48"/>
  <c r="H8" i="48" s="1"/>
  <c r="R49" i="48"/>
  <c r="Q49" i="48"/>
  <c r="P49" i="48"/>
  <c r="O49" i="48"/>
  <c r="N49" i="48"/>
  <c r="M49" i="48"/>
  <c r="L49" i="48"/>
  <c r="K49" i="48"/>
  <c r="J49" i="48"/>
  <c r="I49" i="48"/>
  <c r="H49" i="48"/>
  <c r="G49" i="48"/>
  <c r="F49" i="48"/>
  <c r="E49" i="48"/>
  <c r="D49" i="48"/>
  <c r="C49" i="48"/>
  <c r="B49" i="48"/>
  <c r="S51" i="48"/>
  <c r="H10" i="48" s="1"/>
  <c r="R51" i="48"/>
  <c r="Q51" i="48"/>
  <c r="P51" i="48"/>
  <c r="O51" i="48"/>
  <c r="N51" i="48"/>
  <c r="M51" i="48"/>
  <c r="L51" i="48"/>
  <c r="K51" i="48"/>
  <c r="J51" i="48"/>
  <c r="I51" i="48"/>
  <c r="H51" i="48"/>
  <c r="G51" i="48"/>
  <c r="F51" i="48"/>
  <c r="E51" i="48"/>
  <c r="D51" i="48"/>
  <c r="C51" i="48"/>
  <c r="B51" i="48"/>
  <c r="S50" i="48"/>
  <c r="H9" i="48" s="1"/>
  <c r="R50" i="48"/>
  <c r="Q50" i="48"/>
  <c r="P50" i="48"/>
  <c r="O50" i="48"/>
  <c r="N50" i="48"/>
  <c r="M50" i="48"/>
  <c r="L50" i="48"/>
  <c r="K50" i="48"/>
  <c r="J50" i="48"/>
  <c r="I50" i="48"/>
  <c r="H50" i="48"/>
  <c r="G50" i="48"/>
  <c r="F50" i="48"/>
  <c r="E50" i="48"/>
  <c r="D50" i="48"/>
  <c r="C50" i="48"/>
  <c r="B50" i="48"/>
  <c r="S48" i="48"/>
  <c r="H7" i="48" s="1"/>
  <c r="R48" i="48"/>
  <c r="Q48" i="48"/>
  <c r="P48" i="48"/>
  <c r="O48" i="48"/>
  <c r="N48" i="48"/>
  <c r="M48" i="48"/>
  <c r="L48" i="48"/>
  <c r="K48" i="48"/>
  <c r="J48" i="48"/>
  <c r="I48" i="48"/>
  <c r="H48" i="48"/>
  <c r="G48" i="48"/>
  <c r="F48" i="48"/>
  <c r="E48" i="48"/>
  <c r="D48" i="48"/>
  <c r="C48" i="48"/>
  <c r="B48" i="48"/>
  <c r="W34" i="48"/>
  <c r="F12" i="48" s="1"/>
  <c r="V34" i="48"/>
  <c r="U34" i="48"/>
  <c r="T34" i="48"/>
  <c r="S34" i="48"/>
  <c r="R34" i="48"/>
  <c r="Q34" i="48"/>
  <c r="P34" i="48"/>
  <c r="O34" i="48"/>
  <c r="N34" i="48"/>
  <c r="M34" i="48"/>
  <c r="L34" i="48"/>
  <c r="K34" i="48"/>
  <c r="J34" i="48"/>
  <c r="I34" i="48"/>
  <c r="H34" i="48"/>
  <c r="G34" i="48"/>
  <c r="F34" i="48"/>
  <c r="E34" i="48"/>
  <c r="D34" i="48"/>
  <c r="C34" i="48"/>
  <c r="B34" i="48"/>
  <c r="W33" i="48"/>
  <c r="F11" i="48" s="1"/>
  <c r="V33" i="48"/>
  <c r="U33" i="48"/>
  <c r="T33" i="48"/>
  <c r="S33" i="48"/>
  <c r="R33" i="48"/>
  <c r="Q33" i="48"/>
  <c r="P33" i="48"/>
  <c r="O33" i="48"/>
  <c r="N33" i="48"/>
  <c r="M33" i="48"/>
  <c r="L33" i="48"/>
  <c r="K33" i="48"/>
  <c r="J33" i="48"/>
  <c r="I33" i="48"/>
  <c r="H33" i="48"/>
  <c r="G33" i="48"/>
  <c r="F33" i="48"/>
  <c r="E33" i="48"/>
  <c r="D33" i="48"/>
  <c r="C33" i="48"/>
  <c r="B33" i="48"/>
  <c r="W30" i="48"/>
  <c r="F8" i="48" s="1"/>
  <c r="V30" i="48"/>
  <c r="U30" i="48"/>
  <c r="T30" i="48"/>
  <c r="S30" i="48"/>
  <c r="R30" i="48"/>
  <c r="Q30" i="48"/>
  <c r="P30" i="48"/>
  <c r="O30" i="48"/>
  <c r="N30" i="48"/>
  <c r="M30" i="48"/>
  <c r="L30" i="48"/>
  <c r="K30" i="48"/>
  <c r="J30" i="48"/>
  <c r="I30" i="48"/>
  <c r="H30" i="48"/>
  <c r="G30" i="48"/>
  <c r="F30" i="48"/>
  <c r="E30" i="48"/>
  <c r="D30" i="48"/>
  <c r="C30" i="48"/>
  <c r="B30" i="48"/>
  <c r="W32" i="48"/>
  <c r="F10" i="48" s="1"/>
  <c r="V32" i="48"/>
  <c r="U32" i="48"/>
  <c r="T32" i="48"/>
  <c r="S32" i="48"/>
  <c r="R32" i="48"/>
  <c r="Q32" i="48"/>
  <c r="P32" i="48"/>
  <c r="O32" i="48"/>
  <c r="N32" i="48"/>
  <c r="M32" i="48"/>
  <c r="L32" i="48"/>
  <c r="K32" i="48"/>
  <c r="J32" i="48"/>
  <c r="I32" i="48"/>
  <c r="H32" i="48"/>
  <c r="G32" i="48"/>
  <c r="F32" i="48"/>
  <c r="E32" i="48"/>
  <c r="D32" i="48"/>
  <c r="C32" i="48"/>
  <c r="B32" i="48"/>
  <c r="W31" i="48"/>
  <c r="F9" i="48" s="1"/>
  <c r="V31" i="48"/>
  <c r="U31" i="48"/>
  <c r="T31" i="48"/>
  <c r="S31" i="48"/>
  <c r="R31" i="48"/>
  <c r="Q31" i="48"/>
  <c r="P31" i="48"/>
  <c r="O31" i="48"/>
  <c r="N31" i="48"/>
  <c r="M31" i="48"/>
  <c r="L31" i="48"/>
  <c r="K31" i="48"/>
  <c r="J31" i="48"/>
  <c r="I31" i="48"/>
  <c r="H31" i="48"/>
  <c r="G31" i="48"/>
  <c r="F31" i="48"/>
  <c r="E31" i="48"/>
  <c r="D31" i="48"/>
  <c r="C31" i="48"/>
  <c r="B31" i="48"/>
  <c r="W29" i="48"/>
  <c r="F7" i="48" s="1"/>
  <c r="V29" i="48"/>
  <c r="U29" i="48"/>
  <c r="T29" i="48"/>
  <c r="S29" i="48"/>
  <c r="R29" i="48"/>
  <c r="Q29" i="48"/>
  <c r="P29" i="48"/>
  <c r="O29" i="48"/>
  <c r="N29" i="48"/>
  <c r="M29" i="48"/>
  <c r="L29" i="48"/>
  <c r="K29" i="48"/>
  <c r="J29" i="48"/>
  <c r="I29" i="48"/>
  <c r="H29" i="48"/>
  <c r="G29" i="48"/>
  <c r="F29" i="48"/>
  <c r="E29" i="48"/>
  <c r="D29" i="48"/>
  <c r="C29" i="48"/>
  <c r="B29" i="48"/>
  <c r="G12" i="48"/>
  <c r="E12" i="48"/>
  <c r="G11" i="48"/>
  <c r="E11" i="48"/>
  <c r="G8" i="48"/>
  <c r="E8" i="48"/>
  <c r="G10" i="48"/>
  <c r="E10" i="48"/>
  <c r="G9" i="48"/>
  <c r="E9" i="48"/>
  <c r="G7" i="48"/>
  <c r="E7" i="48"/>
  <c r="G12" i="32"/>
  <c r="E12" i="32"/>
  <c r="G11" i="32"/>
  <c r="E11" i="32"/>
  <c r="G10" i="32"/>
  <c r="E10" i="32"/>
  <c r="G9" i="32"/>
  <c r="E9" i="32"/>
  <c r="G8" i="32"/>
  <c r="E8" i="32"/>
  <c r="W33" i="32"/>
  <c r="F11" i="32" s="1"/>
  <c r="B33" i="32"/>
  <c r="D12" i="18" l="1"/>
  <c r="D8" i="18"/>
  <c r="D11" i="18"/>
  <c r="D10" i="36"/>
  <c r="D11" i="36"/>
  <c r="D9" i="36"/>
  <c r="D12" i="36"/>
  <c r="D8" i="36"/>
  <c r="D11" i="48"/>
  <c r="D10" i="48"/>
  <c r="D8" i="48"/>
  <c r="D9" i="48"/>
  <c r="D12" i="48"/>
  <c r="D8" i="32"/>
  <c r="D10" i="32"/>
  <c r="D11" i="32"/>
  <c r="D12" i="32"/>
  <c r="D9" i="18"/>
  <c r="O7" i="41" l="1"/>
  <c r="S27" i="43"/>
  <c r="R27" i="43"/>
  <c r="Q27" i="43"/>
  <c r="P27" i="43"/>
  <c r="O27" i="43"/>
  <c r="N27" i="43"/>
  <c r="M27" i="43"/>
  <c r="L27" i="43"/>
  <c r="K27" i="43"/>
  <c r="J27" i="43"/>
  <c r="I27" i="43"/>
  <c r="H27" i="43"/>
  <c r="G27" i="43"/>
  <c r="F27" i="43"/>
  <c r="E27" i="43"/>
  <c r="D27" i="43"/>
  <c r="C27" i="43"/>
  <c r="B27" i="43"/>
  <c r="S25" i="43"/>
  <c r="R25" i="43"/>
  <c r="Q25" i="43"/>
  <c r="P25" i="43"/>
  <c r="O25" i="43"/>
  <c r="N25" i="43"/>
  <c r="M25" i="43"/>
  <c r="L25" i="43"/>
  <c r="K25" i="43"/>
  <c r="J25" i="43"/>
  <c r="I25" i="43"/>
  <c r="H25" i="43"/>
  <c r="G25" i="43"/>
  <c r="F25" i="43"/>
  <c r="E25" i="43"/>
  <c r="D25" i="43"/>
  <c r="C25" i="43"/>
  <c r="B25" i="43"/>
  <c r="W14" i="43"/>
  <c r="V14" i="43"/>
  <c r="U14" i="43"/>
  <c r="T14" i="43"/>
  <c r="S14" i="43"/>
  <c r="R14" i="43"/>
  <c r="Q14" i="43"/>
  <c r="P14" i="43"/>
  <c r="O14" i="43"/>
  <c r="N14" i="43"/>
  <c r="M14" i="43"/>
  <c r="L14" i="43"/>
  <c r="K14" i="43"/>
  <c r="J14" i="43"/>
  <c r="I14" i="43"/>
  <c r="H14" i="43"/>
  <c r="G14" i="43"/>
  <c r="F14" i="43"/>
  <c r="E14" i="43"/>
  <c r="D14" i="43"/>
  <c r="C14" i="43"/>
  <c r="B14" i="43"/>
  <c r="W12" i="43"/>
  <c r="V12" i="43"/>
  <c r="U12" i="43"/>
  <c r="T12" i="43"/>
  <c r="S12" i="43"/>
  <c r="R12" i="43"/>
  <c r="Q12" i="43"/>
  <c r="P12" i="43"/>
  <c r="O12" i="43"/>
  <c r="N12" i="43"/>
  <c r="M12" i="43"/>
  <c r="L12" i="43"/>
  <c r="K12" i="43"/>
  <c r="J12" i="43"/>
  <c r="I12" i="43"/>
  <c r="H12" i="43"/>
  <c r="G12" i="43"/>
  <c r="F12" i="43"/>
  <c r="E12" i="43"/>
  <c r="D12" i="43"/>
  <c r="C12" i="43"/>
  <c r="B12" i="43"/>
  <c r="K13" i="41"/>
  <c r="C13" i="41"/>
  <c r="K12" i="41"/>
  <c r="C12" i="41"/>
  <c r="K11" i="41"/>
  <c r="C11" i="41"/>
  <c r="K10" i="41"/>
  <c r="C10" i="41"/>
  <c r="K9" i="41"/>
  <c r="C9" i="41"/>
  <c r="O8" i="41"/>
  <c r="K8" i="41"/>
  <c r="C8" i="41"/>
  <c r="K7" i="41"/>
  <c r="C7" i="41"/>
  <c r="S27" i="37"/>
  <c r="S53" i="36"/>
  <c r="H12" i="36" s="1"/>
  <c r="R27" i="37"/>
  <c r="Q27" i="37"/>
  <c r="P27" i="37"/>
  <c r="O27" i="37"/>
  <c r="N27" i="37"/>
  <c r="M27" i="37"/>
  <c r="L27" i="37"/>
  <c r="K27" i="37"/>
  <c r="J27" i="37"/>
  <c r="I27" i="37"/>
  <c r="H27" i="37"/>
  <c r="G27" i="37"/>
  <c r="F27" i="37"/>
  <c r="E27" i="37"/>
  <c r="D27" i="37"/>
  <c r="C27" i="37"/>
  <c r="B27" i="37"/>
  <c r="S25" i="37"/>
  <c r="R25" i="37"/>
  <c r="Q25" i="37"/>
  <c r="P25" i="37"/>
  <c r="O25" i="37"/>
  <c r="N25" i="37"/>
  <c r="M25" i="37"/>
  <c r="L25" i="37"/>
  <c r="K25" i="37"/>
  <c r="J25" i="37"/>
  <c r="I25" i="37"/>
  <c r="H25" i="37"/>
  <c r="G25" i="37"/>
  <c r="F25" i="37"/>
  <c r="E25" i="37"/>
  <c r="D25" i="37"/>
  <c r="C25" i="37"/>
  <c r="B25" i="37"/>
  <c r="W14" i="37"/>
  <c r="V14" i="37"/>
  <c r="U14" i="37"/>
  <c r="T14" i="37"/>
  <c r="S14" i="37"/>
  <c r="R14" i="37"/>
  <c r="Q14" i="37"/>
  <c r="P14" i="37"/>
  <c r="O14" i="37"/>
  <c r="N14" i="37"/>
  <c r="M14" i="37"/>
  <c r="L14" i="37"/>
  <c r="K14" i="37"/>
  <c r="J14" i="37"/>
  <c r="I14" i="37"/>
  <c r="H14" i="37"/>
  <c r="G14" i="37"/>
  <c r="F14" i="37"/>
  <c r="E14" i="37"/>
  <c r="D14" i="37"/>
  <c r="C14" i="37"/>
  <c r="B14" i="37"/>
  <c r="W12" i="37"/>
  <c r="V12" i="37"/>
  <c r="U12" i="37"/>
  <c r="T12" i="37"/>
  <c r="S12" i="37"/>
  <c r="R12" i="37"/>
  <c r="Q12" i="37"/>
  <c r="P12" i="37"/>
  <c r="O12" i="37"/>
  <c r="N12" i="37"/>
  <c r="M12" i="37"/>
  <c r="L12" i="37"/>
  <c r="K12" i="37"/>
  <c r="J12" i="37"/>
  <c r="I12" i="37"/>
  <c r="H12" i="37"/>
  <c r="G12" i="37"/>
  <c r="F12" i="37"/>
  <c r="E12" i="37"/>
  <c r="D12" i="37"/>
  <c r="C12" i="37"/>
  <c r="B12" i="37"/>
  <c r="R53" i="36"/>
  <c r="Q53" i="36"/>
  <c r="P53" i="36"/>
  <c r="O53" i="36"/>
  <c r="N53" i="36"/>
  <c r="M53" i="36"/>
  <c r="L53" i="36"/>
  <c r="K53" i="36"/>
  <c r="J53" i="36"/>
  <c r="I53" i="36"/>
  <c r="H53" i="36"/>
  <c r="G53" i="36"/>
  <c r="F53" i="36"/>
  <c r="E53" i="36"/>
  <c r="D53" i="36"/>
  <c r="C53" i="36"/>
  <c r="B53" i="36"/>
  <c r="S52" i="36"/>
  <c r="H11" i="36" s="1"/>
  <c r="R52" i="36"/>
  <c r="Q52" i="36"/>
  <c r="P52" i="36"/>
  <c r="O52" i="36"/>
  <c r="N52" i="36"/>
  <c r="M52" i="36"/>
  <c r="L52" i="36"/>
  <c r="K52" i="36"/>
  <c r="J52" i="36"/>
  <c r="I52" i="36"/>
  <c r="H52" i="36"/>
  <c r="G52" i="36"/>
  <c r="F52" i="36"/>
  <c r="E52" i="36"/>
  <c r="D52" i="36"/>
  <c r="C52" i="36"/>
  <c r="B52" i="36"/>
  <c r="S51" i="36"/>
  <c r="H10" i="36" s="1"/>
  <c r="R51" i="36"/>
  <c r="Q51" i="36"/>
  <c r="P51" i="36"/>
  <c r="O51" i="36"/>
  <c r="N51" i="36"/>
  <c r="M51" i="36"/>
  <c r="L51" i="36"/>
  <c r="K51" i="36"/>
  <c r="J51" i="36"/>
  <c r="I51" i="36"/>
  <c r="H51" i="36"/>
  <c r="G51" i="36"/>
  <c r="F51" i="36"/>
  <c r="E51" i="36"/>
  <c r="D51" i="36"/>
  <c r="C51" i="36"/>
  <c r="B51" i="36"/>
  <c r="S50" i="36"/>
  <c r="H9" i="36" s="1"/>
  <c r="R50" i="36"/>
  <c r="Q50" i="36"/>
  <c r="P50" i="36"/>
  <c r="O50" i="36"/>
  <c r="N50" i="36"/>
  <c r="M50" i="36"/>
  <c r="L50" i="36"/>
  <c r="K50" i="36"/>
  <c r="J50" i="36"/>
  <c r="I50" i="36"/>
  <c r="H50" i="36"/>
  <c r="G50" i="36"/>
  <c r="F50" i="36"/>
  <c r="E50" i="36"/>
  <c r="D50" i="36"/>
  <c r="C50" i="36"/>
  <c r="B50" i="36"/>
  <c r="S49" i="36"/>
  <c r="H8" i="36" s="1"/>
  <c r="R49" i="36"/>
  <c r="Q49" i="36"/>
  <c r="P49" i="36"/>
  <c r="O49" i="36"/>
  <c r="N49" i="36"/>
  <c r="M49" i="36"/>
  <c r="L49" i="36"/>
  <c r="K49" i="36"/>
  <c r="J49" i="36"/>
  <c r="I49" i="36"/>
  <c r="H49" i="36"/>
  <c r="G49" i="36"/>
  <c r="F49" i="36"/>
  <c r="E49" i="36"/>
  <c r="D49" i="36"/>
  <c r="C49" i="36"/>
  <c r="B49" i="36"/>
  <c r="S48" i="36"/>
  <c r="H7" i="36" s="1"/>
  <c r="R48" i="36"/>
  <c r="Q48" i="36"/>
  <c r="P48" i="36"/>
  <c r="O48" i="36"/>
  <c r="N48" i="36"/>
  <c r="M48" i="36"/>
  <c r="L48" i="36"/>
  <c r="K48" i="36"/>
  <c r="J48" i="36"/>
  <c r="I48" i="36"/>
  <c r="H48" i="36"/>
  <c r="G48" i="36"/>
  <c r="F48" i="36"/>
  <c r="E48" i="36"/>
  <c r="D48" i="36"/>
  <c r="C48" i="36"/>
  <c r="B48" i="36"/>
  <c r="W34" i="36"/>
  <c r="F12" i="36" s="1"/>
  <c r="V34" i="36"/>
  <c r="U34" i="36"/>
  <c r="T34" i="36"/>
  <c r="S34" i="36"/>
  <c r="R34" i="36"/>
  <c r="Q34" i="36"/>
  <c r="P34" i="36"/>
  <c r="O34" i="36"/>
  <c r="N34" i="36"/>
  <c r="M34" i="36"/>
  <c r="L34" i="36"/>
  <c r="K34" i="36"/>
  <c r="J34" i="36"/>
  <c r="I34" i="36"/>
  <c r="H34" i="36"/>
  <c r="G34" i="36"/>
  <c r="F34" i="36"/>
  <c r="E34" i="36"/>
  <c r="D34" i="36"/>
  <c r="C34" i="36"/>
  <c r="B34" i="36"/>
  <c r="W33" i="36"/>
  <c r="F11" i="36" s="1"/>
  <c r="V33" i="36"/>
  <c r="U33" i="36"/>
  <c r="T33" i="36"/>
  <c r="S33" i="36"/>
  <c r="R33" i="36"/>
  <c r="Q33" i="36"/>
  <c r="P33" i="36"/>
  <c r="O33" i="36"/>
  <c r="N33" i="36"/>
  <c r="M33" i="36"/>
  <c r="L33" i="36"/>
  <c r="K33" i="36"/>
  <c r="J33" i="36"/>
  <c r="I33" i="36"/>
  <c r="H33" i="36"/>
  <c r="G33" i="36"/>
  <c r="F33" i="36"/>
  <c r="E33" i="36"/>
  <c r="D33" i="36"/>
  <c r="C33" i="36"/>
  <c r="B33" i="36"/>
  <c r="W32" i="36"/>
  <c r="F10" i="36" s="1"/>
  <c r="V32" i="36"/>
  <c r="U32" i="36"/>
  <c r="T32" i="36"/>
  <c r="S32" i="36"/>
  <c r="R32" i="36"/>
  <c r="Q32" i="36"/>
  <c r="P32" i="36"/>
  <c r="O32" i="36"/>
  <c r="N32" i="36"/>
  <c r="M32" i="36"/>
  <c r="L32" i="36"/>
  <c r="K32" i="36"/>
  <c r="J32" i="36"/>
  <c r="I32" i="36"/>
  <c r="H32" i="36"/>
  <c r="G32" i="36"/>
  <c r="F32" i="36"/>
  <c r="E32" i="36"/>
  <c r="D32" i="36"/>
  <c r="C32" i="36"/>
  <c r="B32" i="36"/>
  <c r="W31" i="36"/>
  <c r="F9" i="36" s="1"/>
  <c r="V31" i="36"/>
  <c r="U31" i="36"/>
  <c r="T31" i="36"/>
  <c r="S31" i="36"/>
  <c r="R31" i="36"/>
  <c r="Q31" i="36"/>
  <c r="P31" i="36"/>
  <c r="O31" i="36"/>
  <c r="N31" i="36"/>
  <c r="M31" i="36"/>
  <c r="L31" i="36"/>
  <c r="K31" i="36"/>
  <c r="J31" i="36"/>
  <c r="I31" i="36"/>
  <c r="H31" i="36"/>
  <c r="G31" i="36"/>
  <c r="F31" i="36"/>
  <c r="E31" i="36"/>
  <c r="D31" i="36"/>
  <c r="C31" i="36"/>
  <c r="B31" i="36"/>
  <c r="W30" i="36"/>
  <c r="F8" i="36" s="1"/>
  <c r="V30" i="36"/>
  <c r="U30" i="36"/>
  <c r="T30" i="36"/>
  <c r="S30" i="36"/>
  <c r="R30" i="36"/>
  <c r="Q30" i="36"/>
  <c r="P30" i="36"/>
  <c r="O30" i="36"/>
  <c r="N30" i="36"/>
  <c r="M30" i="36"/>
  <c r="L30" i="36"/>
  <c r="K30" i="36"/>
  <c r="J30" i="36"/>
  <c r="I30" i="36"/>
  <c r="H30" i="36"/>
  <c r="G30" i="36"/>
  <c r="F30" i="36"/>
  <c r="E30" i="36"/>
  <c r="D30" i="36"/>
  <c r="C30" i="36"/>
  <c r="B30" i="36"/>
  <c r="W29" i="36"/>
  <c r="F7" i="36" s="1"/>
  <c r="V29" i="36"/>
  <c r="U29" i="36"/>
  <c r="T29" i="36"/>
  <c r="S29" i="36"/>
  <c r="R29" i="36"/>
  <c r="Q29" i="36"/>
  <c r="P29" i="36"/>
  <c r="O29" i="36"/>
  <c r="N29" i="36"/>
  <c r="M29" i="36"/>
  <c r="L29" i="36"/>
  <c r="K29" i="36"/>
  <c r="J29" i="36"/>
  <c r="I29" i="36"/>
  <c r="H29" i="36"/>
  <c r="G29" i="36"/>
  <c r="F29" i="36"/>
  <c r="E29" i="36"/>
  <c r="D29" i="36"/>
  <c r="C29" i="36"/>
  <c r="B29" i="36"/>
  <c r="G12" i="36"/>
  <c r="E12" i="36"/>
  <c r="G11" i="36"/>
  <c r="E11" i="36"/>
  <c r="G10" i="36"/>
  <c r="E10" i="36"/>
  <c r="G9" i="36"/>
  <c r="E9" i="36"/>
  <c r="G8" i="36"/>
  <c r="E8" i="36"/>
  <c r="G7" i="36"/>
  <c r="E7" i="36"/>
  <c r="K13" i="35"/>
  <c r="C13" i="35"/>
  <c r="K12" i="35"/>
  <c r="C12" i="35"/>
  <c r="K11" i="35"/>
  <c r="C11" i="35"/>
  <c r="K10" i="35"/>
  <c r="C10" i="35"/>
  <c r="K9" i="35"/>
  <c r="C9" i="35"/>
  <c r="O8" i="35"/>
  <c r="K8" i="35"/>
  <c r="C8" i="35"/>
  <c r="O7" i="35"/>
  <c r="K7" i="35"/>
  <c r="C7" i="35"/>
  <c r="B12" i="33"/>
  <c r="C34" i="32"/>
  <c r="S27" i="33"/>
  <c r="R27" i="33"/>
  <c r="Q27" i="33"/>
  <c r="P27" i="33"/>
  <c r="O27" i="33"/>
  <c r="N27" i="33"/>
  <c r="M27" i="33"/>
  <c r="L27" i="33"/>
  <c r="K27" i="33"/>
  <c r="J27" i="33"/>
  <c r="I27" i="33"/>
  <c r="H27" i="33"/>
  <c r="G27" i="33"/>
  <c r="F27" i="33"/>
  <c r="E27" i="33"/>
  <c r="D27" i="33"/>
  <c r="C27" i="33"/>
  <c r="B27" i="33"/>
  <c r="S25" i="33"/>
  <c r="R25" i="33"/>
  <c r="Q25" i="33"/>
  <c r="P25" i="33"/>
  <c r="O25" i="33"/>
  <c r="N25" i="33"/>
  <c r="M25" i="33"/>
  <c r="L25" i="33"/>
  <c r="K25" i="33"/>
  <c r="J25" i="33"/>
  <c r="I25" i="33"/>
  <c r="H25" i="33"/>
  <c r="G25" i="33"/>
  <c r="F25" i="33"/>
  <c r="E25" i="33"/>
  <c r="D25" i="33"/>
  <c r="C25" i="33"/>
  <c r="B25" i="33"/>
  <c r="W14" i="33"/>
  <c r="V14" i="33"/>
  <c r="U14" i="33"/>
  <c r="T14" i="33"/>
  <c r="S14" i="33"/>
  <c r="R14" i="33"/>
  <c r="Q14" i="33"/>
  <c r="P14" i="33"/>
  <c r="O14" i="33"/>
  <c r="N14" i="33"/>
  <c r="M14" i="33"/>
  <c r="L14" i="33"/>
  <c r="K14" i="33"/>
  <c r="J14" i="33"/>
  <c r="I14" i="33"/>
  <c r="H14" i="33"/>
  <c r="G14" i="33"/>
  <c r="F14" i="33"/>
  <c r="E14" i="33"/>
  <c r="D14" i="33"/>
  <c r="C14" i="33"/>
  <c r="B14" i="33"/>
  <c r="W12" i="33"/>
  <c r="V12" i="33"/>
  <c r="U12" i="33"/>
  <c r="T12" i="33"/>
  <c r="S12" i="33"/>
  <c r="R12" i="33"/>
  <c r="Q12" i="33"/>
  <c r="P12" i="33"/>
  <c r="O12" i="33"/>
  <c r="N12" i="33"/>
  <c r="M12" i="33"/>
  <c r="L12" i="33"/>
  <c r="K12" i="33"/>
  <c r="J12" i="33"/>
  <c r="I12" i="33"/>
  <c r="H12" i="33"/>
  <c r="G12" i="33"/>
  <c r="F12" i="33"/>
  <c r="E12" i="33"/>
  <c r="D12" i="33"/>
  <c r="C12" i="33"/>
  <c r="S53" i="32"/>
  <c r="H12" i="32" s="1"/>
  <c r="R53" i="32"/>
  <c r="Q53" i="32"/>
  <c r="P53" i="32"/>
  <c r="O53" i="32"/>
  <c r="N53" i="32"/>
  <c r="M53" i="32"/>
  <c r="L53" i="32"/>
  <c r="K53" i="32"/>
  <c r="J53" i="32"/>
  <c r="I53" i="32"/>
  <c r="H53" i="32"/>
  <c r="G53" i="32"/>
  <c r="F53" i="32"/>
  <c r="E53" i="32"/>
  <c r="D53" i="32"/>
  <c r="C53" i="32"/>
  <c r="B53" i="32"/>
  <c r="S52" i="32"/>
  <c r="H11" i="32" s="1"/>
  <c r="R52" i="32"/>
  <c r="Q52" i="32"/>
  <c r="P52" i="32"/>
  <c r="O52" i="32"/>
  <c r="N52" i="32"/>
  <c r="M52" i="32"/>
  <c r="L52" i="32"/>
  <c r="K52" i="32"/>
  <c r="J52" i="32"/>
  <c r="I52" i="32"/>
  <c r="H52" i="32"/>
  <c r="G52" i="32"/>
  <c r="F52" i="32"/>
  <c r="E52" i="32"/>
  <c r="D52" i="32"/>
  <c r="C52" i="32"/>
  <c r="B52" i="32"/>
  <c r="S51" i="32"/>
  <c r="H10" i="32" s="1"/>
  <c r="R51" i="32"/>
  <c r="Q51" i="32"/>
  <c r="P51" i="32"/>
  <c r="O51" i="32"/>
  <c r="N51" i="32"/>
  <c r="M51" i="32"/>
  <c r="L51" i="32"/>
  <c r="K51" i="32"/>
  <c r="J51" i="32"/>
  <c r="I51" i="32"/>
  <c r="H51" i="32"/>
  <c r="G51" i="32"/>
  <c r="F51" i="32"/>
  <c r="E51" i="32"/>
  <c r="D51" i="32"/>
  <c r="C51" i="32"/>
  <c r="B51" i="32"/>
  <c r="S50" i="32"/>
  <c r="H9" i="32" s="1"/>
  <c r="R50" i="32"/>
  <c r="Q50" i="32"/>
  <c r="P50" i="32"/>
  <c r="O50" i="32"/>
  <c r="N50" i="32"/>
  <c r="M50" i="32"/>
  <c r="L50" i="32"/>
  <c r="K50" i="32"/>
  <c r="J50" i="32"/>
  <c r="I50" i="32"/>
  <c r="H50" i="32"/>
  <c r="G50" i="32"/>
  <c r="F50" i="32"/>
  <c r="E50" i="32"/>
  <c r="D50" i="32"/>
  <c r="C50" i="32"/>
  <c r="B50" i="32"/>
  <c r="S49" i="32"/>
  <c r="H8" i="32" s="1"/>
  <c r="R49" i="32"/>
  <c r="Q49" i="32"/>
  <c r="P49" i="32"/>
  <c r="O49" i="32"/>
  <c r="N49" i="32"/>
  <c r="M49" i="32"/>
  <c r="L49" i="32"/>
  <c r="K49" i="32"/>
  <c r="J49" i="32"/>
  <c r="I49" i="32"/>
  <c r="H49" i="32"/>
  <c r="G49" i="32"/>
  <c r="F49" i="32"/>
  <c r="E49" i="32"/>
  <c r="D49" i="32"/>
  <c r="C49" i="32"/>
  <c r="B49" i="32"/>
  <c r="S48" i="32"/>
  <c r="H7" i="32" s="1"/>
  <c r="R48" i="32"/>
  <c r="Q48" i="32"/>
  <c r="P48" i="32"/>
  <c r="O48" i="32"/>
  <c r="N48" i="32"/>
  <c r="M48" i="32"/>
  <c r="L48" i="32"/>
  <c r="K48" i="32"/>
  <c r="J48" i="32"/>
  <c r="I48" i="32"/>
  <c r="H48" i="32"/>
  <c r="G48" i="32"/>
  <c r="F48" i="32"/>
  <c r="E48" i="32"/>
  <c r="D48" i="32"/>
  <c r="C48" i="32"/>
  <c r="B48" i="32"/>
  <c r="W34" i="32"/>
  <c r="F12" i="32" s="1"/>
  <c r="V34" i="32"/>
  <c r="U34" i="32"/>
  <c r="T34" i="32"/>
  <c r="S34" i="32"/>
  <c r="R34" i="32"/>
  <c r="Q34" i="32"/>
  <c r="P34" i="32"/>
  <c r="O34" i="32"/>
  <c r="N34" i="32"/>
  <c r="M34" i="32"/>
  <c r="L34" i="32"/>
  <c r="K34" i="32"/>
  <c r="J34" i="32"/>
  <c r="I34" i="32"/>
  <c r="H34" i="32"/>
  <c r="G34" i="32"/>
  <c r="F34" i="32"/>
  <c r="E34" i="32"/>
  <c r="D34" i="32"/>
  <c r="B34" i="32"/>
  <c r="V33" i="32"/>
  <c r="U33" i="32"/>
  <c r="T33" i="32"/>
  <c r="S33" i="32"/>
  <c r="R33" i="32"/>
  <c r="Q33" i="32"/>
  <c r="P33" i="32"/>
  <c r="O33" i="32"/>
  <c r="N33" i="32"/>
  <c r="M33" i="32"/>
  <c r="L33" i="32"/>
  <c r="K33" i="32"/>
  <c r="J33" i="32"/>
  <c r="I33" i="32"/>
  <c r="H33" i="32"/>
  <c r="G33" i="32"/>
  <c r="F33" i="32"/>
  <c r="E33" i="32"/>
  <c r="D33" i="32"/>
  <c r="C33" i="32"/>
  <c r="W32" i="32"/>
  <c r="F10" i="32" s="1"/>
  <c r="V32" i="32"/>
  <c r="U32" i="32"/>
  <c r="T32" i="32"/>
  <c r="S32" i="32"/>
  <c r="R32" i="32"/>
  <c r="Q32" i="32"/>
  <c r="P32" i="32"/>
  <c r="O32" i="32"/>
  <c r="N32" i="32"/>
  <c r="M32" i="32"/>
  <c r="L32" i="32"/>
  <c r="K32" i="32"/>
  <c r="J32" i="32"/>
  <c r="I32" i="32"/>
  <c r="H32" i="32"/>
  <c r="G32" i="32"/>
  <c r="F32" i="32"/>
  <c r="E32" i="32"/>
  <c r="D32" i="32"/>
  <c r="C32" i="32"/>
  <c r="B32" i="32"/>
  <c r="W31" i="32"/>
  <c r="F9" i="32" s="1"/>
  <c r="V31" i="32"/>
  <c r="U31" i="32"/>
  <c r="T31" i="32"/>
  <c r="S31" i="32"/>
  <c r="R31" i="32"/>
  <c r="Q31" i="32"/>
  <c r="P31" i="32"/>
  <c r="O31" i="32"/>
  <c r="N31" i="32"/>
  <c r="M31" i="32"/>
  <c r="L31" i="32"/>
  <c r="K31" i="32"/>
  <c r="J31" i="32"/>
  <c r="I31" i="32"/>
  <c r="H31" i="32"/>
  <c r="G31" i="32"/>
  <c r="F31" i="32"/>
  <c r="E31" i="32"/>
  <c r="D31" i="32"/>
  <c r="C31" i="32"/>
  <c r="B31" i="32"/>
  <c r="W30" i="32"/>
  <c r="F8" i="32" s="1"/>
  <c r="V30" i="32"/>
  <c r="U30" i="32"/>
  <c r="T30" i="32"/>
  <c r="S30" i="32"/>
  <c r="R30" i="32"/>
  <c r="Q30" i="32"/>
  <c r="P30" i="32"/>
  <c r="O30" i="32"/>
  <c r="N30" i="32"/>
  <c r="M30" i="32"/>
  <c r="L30" i="32"/>
  <c r="K30" i="32"/>
  <c r="J30" i="32"/>
  <c r="I30" i="32"/>
  <c r="H30" i="32"/>
  <c r="G30" i="32"/>
  <c r="F30" i="32"/>
  <c r="E30" i="32"/>
  <c r="D30" i="32"/>
  <c r="C30" i="32"/>
  <c r="B30" i="32"/>
  <c r="W29" i="32"/>
  <c r="F7" i="32" s="1"/>
  <c r="V29" i="32"/>
  <c r="U29" i="32"/>
  <c r="T29" i="32"/>
  <c r="S29" i="32"/>
  <c r="R29" i="32"/>
  <c r="Q29" i="32"/>
  <c r="P29" i="32"/>
  <c r="O29" i="32"/>
  <c r="N29" i="32"/>
  <c r="M29" i="32"/>
  <c r="L29" i="32"/>
  <c r="K29" i="32"/>
  <c r="J29" i="32"/>
  <c r="I29" i="32"/>
  <c r="H29" i="32"/>
  <c r="G29" i="32"/>
  <c r="F29" i="32"/>
  <c r="E29" i="32"/>
  <c r="D29" i="32"/>
  <c r="C29" i="32"/>
  <c r="B29" i="32"/>
  <c r="G7" i="32"/>
  <c r="E7" i="32"/>
  <c r="E12" i="18"/>
  <c r="E11" i="18"/>
  <c r="E10" i="18"/>
  <c r="E9" i="18"/>
  <c r="E8" i="18"/>
  <c r="E7" i="18"/>
  <c r="K13" i="26"/>
  <c r="C13" i="26"/>
  <c r="K12" i="26"/>
  <c r="C12" i="26"/>
  <c r="K11" i="26"/>
  <c r="C11" i="26"/>
  <c r="K10" i="26"/>
  <c r="C10" i="26"/>
  <c r="K9" i="26"/>
  <c r="C9" i="26"/>
  <c r="O8" i="26"/>
  <c r="K8" i="26"/>
  <c r="C8" i="26"/>
  <c r="O7" i="26"/>
  <c r="K7" i="26"/>
  <c r="C7" i="26"/>
  <c r="S27" i="19"/>
  <c r="R27" i="19"/>
  <c r="Q27" i="19"/>
  <c r="P27" i="19"/>
  <c r="O27" i="19"/>
  <c r="N27" i="19"/>
  <c r="M27" i="19"/>
  <c r="L27" i="19"/>
  <c r="K27" i="19"/>
  <c r="J27" i="19"/>
  <c r="I27" i="19"/>
  <c r="H27" i="19"/>
  <c r="G27" i="19"/>
  <c r="F27" i="19"/>
  <c r="E27" i="19"/>
  <c r="D27" i="19"/>
  <c r="C27" i="19"/>
  <c r="B27" i="19"/>
  <c r="S25" i="19"/>
  <c r="R25" i="19"/>
  <c r="Q25" i="19"/>
  <c r="P25" i="19"/>
  <c r="O25" i="19"/>
  <c r="N25" i="19"/>
  <c r="M25" i="19"/>
  <c r="L25" i="19"/>
  <c r="K25" i="19"/>
  <c r="J25" i="19"/>
  <c r="I25" i="19"/>
  <c r="H25" i="19"/>
  <c r="G25" i="19"/>
  <c r="F25" i="19"/>
  <c r="E25" i="19"/>
  <c r="D25" i="19"/>
  <c r="C25" i="19"/>
  <c r="B25" i="19"/>
  <c r="W14" i="19"/>
  <c r="V14" i="19"/>
  <c r="U14" i="19"/>
  <c r="T14" i="19"/>
  <c r="S14" i="19"/>
  <c r="R14" i="19"/>
  <c r="Q14" i="19"/>
  <c r="P14" i="19"/>
  <c r="O14" i="19"/>
  <c r="N14" i="19"/>
  <c r="M14" i="19"/>
  <c r="L14" i="19"/>
  <c r="K14" i="19"/>
  <c r="J14" i="19"/>
  <c r="I14" i="19"/>
  <c r="H14" i="19"/>
  <c r="G14" i="19"/>
  <c r="F14" i="19"/>
  <c r="E14" i="19"/>
  <c r="D14" i="19"/>
  <c r="C14" i="19"/>
  <c r="B14" i="19"/>
  <c r="W12" i="19"/>
  <c r="V12" i="19"/>
  <c r="U12" i="19"/>
  <c r="T12" i="19"/>
  <c r="S12" i="19"/>
  <c r="R12" i="19"/>
  <c r="Q12" i="19"/>
  <c r="P12" i="19"/>
  <c r="O12" i="19"/>
  <c r="N12" i="19"/>
  <c r="M12" i="19"/>
  <c r="L12" i="19"/>
  <c r="K12" i="19"/>
  <c r="J12" i="19"/>
  <c r="I12" i="19"/>
  <c r="H12" i="19"/>
  <c r="G12" i="19"/>
  <c r="F12" i="19"/>
  <c r="E12" i="19"/>
  <c r="D12" i="19"/>
  <c r="C12" i="19"/>
  <c r="B12" i="19"/>
  <c r="G12" i="18"/>
  <c r="G11" i="18"/>
  <c r="G10" i="18"/>
  <c r="G9" i="18"/>
  <c r="G8" i="18"/>
  <c r="G7" i="18"/>
  <c r="B30" i="18"/>
  <c r="B53" i="18"/>
  <c r="B52" i="18"/>
  <c r="B51" i="18"/>
  <c r="B50" i="18"/>
  <c r="B49" i="18"/>
  <c r="B48" i="18"/>
  <c r="S53" i="18"/>
  <c r="H12" i="18" s="1"/>
  <c r="R53" i="18"/>
  <c r="Q53" i="18"/>
  <c r="P53" i="18"/>
  <c r="O53" i="18"/>
  <c r="N53" i="18"/>
  <c r="M53" i="18"/>
  <c r="L53" i="18"/>
  <c r="K53" i="18"/>
  <c r="J53" i="18"/>
  <c r="I53" i="18"/>
  <c r="H53" i="18"/>
  <c r="G53" i="18"/>
  <c r="F53" i="18"/>
  <c r="E53" i="18"/>
  <c r="D53" i="18"/>
  <c r="C53" i="18"/>
  <c r="S52" i="18"/>
  <c r="H11" i="18" s="1"/>
  <c r="R52" i="18"/>
  <c r="Q52" i="18"/>
  <c r="P52" i="18"/>
  <c r="O52" i="18"/>
  <c r="N52" i="18"/>
  <c r="M52" i="18"/>
  <c r="L52" i="18"/>
  <c r="K52" i="18"/>
  <c r="J52" i="18"/>
  <c r="I52" i="18"/>
  <c r="H52" i="18"/>
  <c r="G52" i="18"/>
  <c r="F52" i="18"/>
  <c r="E52" i="18"/>
  <c r="D52" i="18"/>
  <c r="C52" i="18"/>
  <c r="S51" i="18"/>
  <c r="H10" i="18" s="1"/>
  <c r="R51" i="18"/>
  <c r="Q51" i="18"/>
  <c r="P51" i="18"/>
  <c r="O51" i="18"/>
  <c r="N51" i="18"/>
  <c r="M51" i="18"/>
  <c r="L51" i="18"/>
  <c r="K51" i="18"/>
  <c r="J51" i="18"/>
  <c r="I51" i="18"/>
  <c r="H51" i="18"/>
  <c r="G51" i="18"/>
  <c r="F51" i="18"/>
  <c r="E51" i="18"/>
  <c r="D51" i="18"/>
  <c r="C51" i="18"/>
  <c r="S50" i="18"/>
  <c r="H9" i="18" s="1"/>
  <c r="R50" i="18"/>
  <c r="Q50" i="18"/>
  <c r="P50" i="18"/>
  <c r="O50" i="18"/>
  <c r="N50" i="18"/>
  <c r="M50" i="18"/>
  <c r="L50" i="18"/>
  <c r="K50" i="18"/>
  <c r="J50" i="18"/>
  <c r="I50" i="18"/>
  <c r="H50" i="18"/>
  <c r="G50" i="18"/>
  <c r="F50" i="18"/>
  <c r="E50" i="18"/>
  <c r="D50" i="18"/>
  <c r="C50" i="18"/>
  <c r="S49" i="18"/>
  <c r="H8" i="18" s="1"/>
  <c r="R49" i="18"/>
  <c r="Q49" i="18"/>
  <c r="P49" i="18"/>
  <c r="O49" i="18"/>
  <c r="N49" i="18"/>
  <c r="M49" i="18"/>
  <c r="L49" i="18"/>
  <c r="K49" i="18"/>
  <c r="J49" i="18"/>
  <c r="I49" i="18"/>
  <c r="H49" i="18"/>
  <c r="G49" i="18"/>
  <c r="F49" i="18"/>
  <c r="E49" i="18"/>
  <c r="D49" i="18"/>
  <c r="C49" i="18"/>
  <c r="W34" i="18"/>
  <c r="F12" i="18" s="1"/>
  <c r="V34" i="18"/>
  <c r="U34" i="18"/>
  <c r="T34" i="18"/>
  <c r="S34" i="18"/>
  <c r="R34" i="18"/>
  <c r="Q34" i="18"/>
  <c r="P34" i="18"/>
  <c r="O34" i="18"/>
  <c r="N34" i="18"/>
  <c r="M34" i="18"/>
  <c r="L34" i="18"/>
  <c r="K34" i="18"/>
  <c r="J34" i="18"/>
  <c r="I34" i="18"/>
  <c r="H34" i="18"/>
  <c r="G34" i="18"/>
  <c r="F34" i="18"/>
  <c r="E34" i="18"/>
  <c r="D34" i="18"/>
  <c r="C34" i="18"/>
  <c r="B34" i="18"/>
  <c r="W33" i="18"/>
  <c r="F11" i="18" s="1"/>
  <c r="V33" i="18"/>
  <c r="U33" i="18"/>
  <c r="T33" i="18"/>
  <c r="S33" i="18"/>
  <c r="R33" i="18"/>
  <c r="Q33" i="18"/>
  <c r="P33" i="18"/>
  <c r="O33" i="18"/>
  <c r="N33" i="18"/>
  <c r="M33" i="18"/>
  <c r="L33" i="18"/>
  <c r="K33" i="18"/>
  <c r="J33" i="18"/>
  <c r="I33" i="18"/>
  <c r="H33" i="18"/>
  <c r="G33" i="18"/>
  <c r="F33" i="18"/>
  <c r="E33" i="18"/>
  <c r="D33" i="18"/>
  <c r="C33" i="18"/>
  <c r="B33" i="18"/>
  <c r="W32" i="18"/>
  <c r="F10" i="18" s="1"/>
  <c r="V32" i="18"/>
  <c r="U32" i="18"/>
  <c r="T32" i="18"/>
  <c r="S32" i="18"/>
  <c r="R32" i="18"/>
  <c r="Q32" i="18"/>
  <c r="P32" i="18"/>
  <c r="O32" i="18"/>
  <c r="N32" i="18"/>
  <c r="M32" i="18"/>
  <c r="L32" i="18"/>
  <c r="K32" i="18"/>
  <c r="J32" i="18"/>
  <c r="I32" i="18"/>
  <c r="H32" i="18"/>
  <c r="G32" i="18"/>
  <c r="F32" i="18"/>
  <c r="E32" i="18"/>
  <c r="D32" i="18"/>
  <c r="C32" i="18"/>
  <c r="B32" i="18"/>
  <c r="W31" i="18"/>
  <c r="F9" i="18" s="1"/>
  <c r="V31" i="18"/>
  <c r="U31" i="18"/>
  <c r="T31" i="18"/>
  <c r="S31" i="18"/>
  <c r="R31" i="18"/>
  <c r="Q31" i="18"/>
  <c r="P31" i="18"/>
  <c r="O31" i="18"/>
  <c r="N31" i="18"/>
  <c r="M31" i="18"/>
  <c r="L31" i="18"/>
  <c r="K31" i="18"/>
  <c r="J31" i="18"/>
  <c r="I31" i="18"/>
  <c r="H31" i="18"/>
  <c r="G31" i="18"/>
  <c r="F31" i="18"/>
  <c r="E31" i="18"/>
  <c r="D31" i="18"/>
  <c r="C31" i="18"/>
  <c r="B31" i="18"/>
  <c r="W30" i="18"/>
  <c r="F8" i="18" s="1"/>
  <c r="V30" i="18"/>
  <c r="U30" i="18"/>
  <c r="T30" i="18"/>
  <c r="S30" i="18"/>
  <c r="R30" i="18"/>
  <c r="Q30" i="18"/>
  <c r="P30" i="18"/>
  <c r="O30" i="18"/>
  <c r="N30" i="18"/>
  <c r="M30" i="18"/>
  <c r="L30" i="18"/>
  <c r="K30" i="18"/>
  <c r="J30" i="18"/>
  <c r="I30" i="18"/>
  <c r="H30" i="18"/>
  <c r="G30" i="18"/>
  <c r="F30" i="18"/>
  <c r="E30" i="18"/>
  <c r="D30" i="18"/>
  <c r="C30" i="18"/>
  <c r="F29" i="18"/>
  <c r="C29" i="18"/>
  <c r="B29" i="18"/>
  <c r="S48" i="18"/>
  <c r="H7" i="18" s="1"/>
  <c r="R48" i="18"/>
  <c r="Q48" i="18"/>
  <c r="P48" i="18"/>
  <c r="O48" i="18"/>
  <c r="N48" i="18"/>
  <c r="M48" i="18"/>
  <c r="L48" i="18"/>
  <c r="K48" i="18"/>
  <c r="J48" i="18"/>
  <c r="I48" i="18"/>
  <c r="H48" i="18"/>
  <c r="G48" i="18"/>
  <c r="F48" i="18"/>
  <c r="E48" i="18"/>
  <c r="D48" i="18"/>
  <c r="C48" i="18"/>
  <c r="W29" i="18"/>
  <c r="F7" i="18" s="1"/>
  <c r="V29" i="18"/>
  <c r="U29" i="18"/>
  <c r="T29" i="18"/>
  <c r="S29" i="18"/>
  <c r="R29" i="18"/>
  <c r="Q29" i="18"/>
  <c r="P29" i="18"/>
  <c r="O29" i="18"/>
  <c r="N29" i="18"/>
  <c r="M29" i="18"/>
  <c r="L29" i="18"/>
  <c r="K29" i="18"/>
  <c r="J29" i="18"/>
  <c r="I29" i="18"/>
  <c r="H29" i="18"/>
  <c r="G29" i="18"/>
  <c r="E29" i="18"/>
  <c r="D29" i="18"/>
  <c r="O8" i="17" l="1"/>
  <c r="K13" i="17"/>
  <c r="K9" i="17"/>
  <c r="C13" i="17"/>
  <c r="C7" i="17"/>
  <c r="AA30" i="25" l="1"/>
  <c r="AA31" i="25" s="1"/>
  <c r="AA32" i="25" s="1"/>
  <c r="AA33" i="25" s="1"/>
  <c r="AA34" i="25" s="1"/>
  <c r="AA35" i="25" s="1"/>
  <c r="AA36" i="25" s="1"/>
  <c r="AA37" i="25" s="1"/>
  <c r="AA38" i="25" s="1"/>
  <c r="AA39" i="25" s="1"/>
  <c r="AA40" i="25" s="1"/>
  <c r="AA41" i="25" s="1"/>
  <c r="AA42" i="25" s="1"/>
  <c r="AA43" i="25" s="1"/>
  <c r="AA44" i="25" s="1"/>
  <c r="AA45" i="25" s="1"/>
  <c r="AA46" i="25" s="1"/>
  <c r="AA47" i="25" s="1"/>
  <c r="AA48" i="25" s="1"/>
  <c r="AA49" i="25" s="1"/>
  <c r="AA50" i="25" s="1"/>
  <c r="Z30" i="25"/>
  <c r="Z31" i="25" s="1"/>
  <c r="Z32" i="25" s="1"/>
  <c r="Z33" i="25" s="1"/>
  <c r="Z34" i="25" s="1"/>
  <c r="Z35" i="25" s="1"/>
  <c r="Z36" i="25" s="1"/>
  <c r="Z37" i="25" s="1"/>
  <c r="Z38" i="25" s="1"/>
  <c r="Z39" i="25" s="1"/>
  <c r="Z40" i="25" s="1"/>
  <c r="Z41" i="25" s="1"/>
  <c r="Z42" i="25" s="1"/>
  <c r="Z43" i="25" s="1"/>
  <c r="Z44" i="25" s="1"/>
  <c r="Z45" i="25" s="1"/>
  <c r="Z46" i="25" s="1"/>
  <c r="Z47" i="25" s="1"/>
  <c r="Z48" i="25" s="1"/>
  <c r="Z49" i="25" s="1"/>
  <c r="Z50" i="25" s="1"/>
  <c r="AA5" i="25"/>
  <c r="AA6" i="25" s="1"/>
  <c r="AA7" i="25" s="1"/>
  <c r="AA8" i="25" s="1"/>
  <c r="AA9" i="25" s="1"/>
  <c r="AA10" i="25" s="1"/>
  <c r="AA11" i="25" s="1"/>
  <c r="AA12" i="25" s="1"/>
  <c r="AA13" i="25" s="1"/>
  <c r="AA14" i="25" s="1"/>
  <c r="AA15" i="25" s="1"/>
  <c r="AA16" i="25" s="1"/>
  <c r="AA17" i="25" s="1"/>
  <c r="AA18" i="25" s="1"/>
  <c r="AA19" i="25" s="1"/>
  <c r="AA20" i="25" s="1"/>
  <c r="AA21" i="25" s="1"/>
  <c r="AA22" i="25" s="1"/>
  <c r="AA23" i="25" s="1"/>
  <c r="AA24" i="25" s="1"/>
  <c r="AA25" i="25" s="1"/>
  <c r="Z5" i="25"/>
  <c r="Z6" i="25" s="1"/>
  <c r="Z7" i="25" s="1"/>
  <c r="Z8" i="25" s="1"/>
  <c r="Z9" i="25" s="1"/>
  <c r="Z10" i="25" s="1"/>
  <c r="Z11" i="25" s="1"/>
  <c r="Z12" i="25" s="1"/>
  <c r="Z13" i="25" s="1"/>
  <c r="Z14" i="25" s="1"/>
  <c r="Z15" i="25" s="1"/>
  <c r="Z16" i="25" s="1"/>
  <c r="Z17" i="25" s="1"/>
  <c r="Z18" i="25" s="1"/>
  <c r="Z19" i="25" s="1"/>
  <c r="Z20" i="25" s="1"/>
  <c r="Z21" i="25" s="1"/>
  <c r="Z22" i="25" s="1"/>
  <c r="Z23" i="25" s="1"/>
  <c r="Z24" i="25" s="1"/>
  <c r="Z25" i="25" s="1"/>
  <c r="O7" i="17" l="1"/>
  <c r="K12" i="17"/>
  <c r="K11" i="17"/>
  <c r="K10" i="17"/>
  <c r="K8" i="17"/>
  <c r="C12" i="17"/>
  <c r="C11" i="17"/>
  <c r="K7" i="17"/>
  <c r="C20" i="13" l="1"/>
  <c r="C8" i="22" s="1"/>
  <c r="C21" i="13"/>
  <c r="C8" i="23" s="1"/>
  <c r="C22" i="13"/>
  <c r="C8" i="25" s="1"/>
  <c r="C19" i="13"/>
  <c r="C8" i="15" s="1"/>
  <c r="C12" i="13"/>
  <c r="C6" i="22" s="1"/>
  <c r="C13" i="13"/>
  <c r="C6" i="23" s="1"/>
  <c r="C14" i="13"/>
  <c r="C6" i="25" s="1"/>
  <c r="C11" i="13"/>
  <c r="C6" i="15" s="1"/>
  <c r="C10" i="17" l="1"/>
  <c r="C9" i="17"/>
  <c r="C8" i="17"/>
  <c r="D20" i="13" l="1"/>
  <c r="D8" i="22" s="1"/>
  <c r="D21" i="13" l="1"/>
  <c r="D8" i="23" s="1"/>
  <c r="D22" i="13"/>
  <c r="D8" i="25" s="1"/>
  <c r="I19" i="13"/>
  <c r="I8" i="15" s="1"/>
  <c r="I20" i="13"/>
  <c r="E20" i="13"/>
  <c r="E19" i="13"/>
  <c r="E8" i="15" s="1"/>
  <c r="D11" i="13"/>
  <c r="D6" i="15" s="1"/>
  <c r="E22" i="13" l="1"/>
  <c r="E8" i="25" s="1"/>
  <c r="E8" i="22"/>
  <c r="I22" i="13"/>
  <c r="I8" i="25" s="1"/>
  <c r="I8" i="22"/>
  <c r="E32" i="15"/>
  <c r="W30" i="15"/>
  <c r="W31" i="15" s="1"/>
  <c r="W32" i="15" s="1"/>
  <c r="W33" i="15" s="1"/>
  <c r="W34" i="15" s="1"/>
  <c r="W35" i="15" s="1"/>
  <c r="W36" i="15" s="1"/>
  <c r="W37" i="15" s="1"/>
  <c r="W38" i="15" s="1"/>
  <c r="W39" i="15" s="1"/>
  <c r="W40" i="15" s="1"/>
  <c r="W41" i="15" s="1"/>
  <c r="W42" i="15" s="1"/>
  <c r="W43" i="15" s="1"/>
  <c r="W44" i="15" s="1"/>
  <c r="W45" i="15" s="1"/>
  <c r="W46" i="15" s="1"/>
  <c r="W47" i="15" s="1"/>
  <c r="W48" i="15" s="1"/>
  <c r="W49" i="15" s="1"/>
  <c r="W50" i="15" s="1"/>
  <c r="I21" i="13"/>
  <c r="K20" i="13"/>
  <c r="J20" i="13"/>
  <c r="K19" i="13"/>
  <c r="K8" i="15" s="1"/>
  <c r="J19" i="13"/>
  <c r="J8" i="15" s="1"/>
  <c r="J9" i="15" s="1"/>
  <c r="E21" i="13"/>
  <c r="E8" i="23" s="1"/>
  <c r="I11" i="13"/>
  <c r="I6" i="15" s="1"/>
  <c r="E11" i="13"/>
  <c r="E6" i="15" s="1"/>
  <c r="D12" i="13"/>
  <c r="D6" i="22" s="1"/>
  <c r="E33" i="25" l="1"/>
  <c r="W30" i="25"/>
  <c r="W31" i="25" s="1"/>
  <c r="W32" i="25" s="1"/>
  <c r="W33" i="25" s="1"/>
  <c r="W34" i="25" s="1"/>
  <c r="W35" i="25" s="1"/>
  <c r="W36" i="25" s="1"/>
  <c r="W37" i="25" s="1"/>
  <c r="W38" i="25" s="1"/>
  <c r="W39" i="25" s="1"/>
  <c r="W40" i="25" s="1"/>
  <c r="W41" i="25" s="1"/>
  <c r="W42" i="25" s="1"/>
  <c r="W43" i="25" s="1"/>
  <c r="W44" i="25" s="1"/>
  <c r="W45" i="25" s="1"/>
  <c r="W46" i="25" s="1"/>
  <c r="W47" i="25" s="1"/>
  <c r="W48" i="25" s="1"/>
  <c r="W49" i="25" s="1"/>
  <c r="W50" i="25" s="1"/>
  <c r="L20" i="13"/>
  <c r="K8" i="22"/>
  <c r="J22" i="13"/>
  <c r="J8" i="25" s="1"/>
  <c r="J9" i="25" s="1"/>
  <c r="J8" i="22"/>
  <c r="J9" i="22" s="1"/>
  <c r="G36" i="15"/>
  <c r="E37" i="15"/>
  <c r="E36" i="15"/>
  <c r="E35" i="15"/>
  <c r="G37" i="15"/>
  <c r="E34" i="15"/>
  <c r="E33" i="15"/>
  <c r="F33" i="15" s="1"/>
  <c r="G32" i="15"/>
  <c r="F32" i="15" s="1"/>
  <c r="G35" i="15"/>
  <c r="G33" i="15"/>
  <c r="G34" i="15"/>
  <c r="K9" i="15"/>
  <c r="H32" i="15"/>
  <c r="X30" i="15"/>
  <c r="X31" i="15" s="1"/>
  <c r="X32" i="15" s="1"/>
  <c r="X33" i="15" s="1"/>
  <c r="X34" i="15" s="1"/>
  <c r="X35" i="15" s="1"/>
  <c r="X36" i="15" s="1"/>
  <c r="X37" i="15" s="1"/>
  <c r="X38" i="15" s="1"/>
  <c r="X39" i="15" s="1"/>
  <c r="X40" i="15" s="1"/>
  <c r="X41" i="15" s="1"/>
  <c r="X42" i="15" s="1"/>
  <c r="X43" i="15" s="1"/>
  <c r="X44" i="15" s="1"/>
  <c r="X45" i="15" s="1"/>
  <c r="X46" i="15" s="1"/>
  <c r="X47" i="15" s="1"/>
  <c r="X48" i="15" s="1"/>
  <c r="X49" i="15" s="1"/>
  <c r="X50" i="15" s="1"/>
  <c r="H21" i="13"/>
  <c r="H8" i="23" s="1"/>
  <c r="V30" i="23" s="1"/>
  <c r="V31" i="23" s="1"/>
  <c r="V32" i="23" s="1"/>
  <c r="V33" i="23" s="1"/>
  <c r="V34" i="23" s="1"/>
  <c r="V35" i="23" s="1"/>
  <c r="V36" i="23" s="1"/>
  <c r="V37" i="23" s="1"/>
  <c r="V38" i="23" s="1"/>
  <c r="V39" i="23" s="1"/>
  <c r="V40" i="23" s="1"/>
  <c r="V41" i="23" s="1"/>
  <c r="V42" i="23" s="1"/>
  <c r="V43" i="23" s="1"/>
  <c r="V44" i="23" s="1"/>
  <c r="V45" i="23" s="1"/>
  <c r="V46" i="23" s="1"/>
  <c r="V47" i="23" s="1"/>
  <c r="V48" i="23" s="1"/>
  <c r="V49" i="23" s="1"/>
  <c r="V50" i="23" s="1"/>
  <c r="I8" i="23"/>
  <c r="E32" i="22"/>
  <c r="W30" i="22"/>
  <c r="W31" i="22" s="1"/>
  <c r="W32" i="22" s="1"/>
  <c r="W33" i="22" s="1"/>
  <c r="W34" i="22" s="1"/>
  <c r="W35" i="22" s="1"/>
  <c r="W36" i="22" s="1"/>
  <c r="W37" i="22" s="1"/>
  <c r="W38" i="22" s="1"/>
  <c r="W39" i="22" s="1"/>
  <c r="W40" i="22" s="1"/>
  <c r="W41" i="22" s="1"/>
  <c r="W42" i="22" s="1"/>
  <c r="W43" i="22" s="1"/>
  <c r="W44" i="22" s="1"/>
  <c r="W45" i="22" s="1"/>
  <c r="W46" i="22" s="1"/>
  <c r="W47" i="22" s="1"/>
  <c r="W48" i="22" s="1"/>
  <c r="W49" i="22" s="1"/>
  <c r="W50" i="22" s="1"/>
  <c r="E18" i="15"/>
  <c r="W5" i="15"/>
  <c r="W6" i="15" s="1"/>
  <c r="W7" i="15" s="1"/>
  <c r="W8" i="15" s="1"/>
  <c r="W9" i="15" s="1"/>
  <c r="W10" i="15" s="1"/>
  <c r="W11" i="15" s="1"/>
  <c r="W12" i="15" s="1"/>
  <c r="W13" i="15" s="1"/>
  <c r="W14" i="15" s="1"/>
  <c r="W15" i="15" s="1"/>
  <c r="W16" i="15" s="1"/>
  <c r="W17" i="15" s="1"/>
  <c r="W18" i="15" s="1"/>
  <c r="W19" i="15" s="1"/>
  <c r="W20" i="15" s="1"/>
  <c r="W21" i="15" s="1"/>
  <c r="W22" i="15" s="1"/>
  <c r="W23" i="15" s="1"/>
  <c r="W24" i="15" s="1"/>
  <c r="W25" i="15" s="1"/>
  <c r="K21" i="13"/>
  <c r="K8" i="23" s="1"/>
  <c r="L19" i="13"/>
  <c r="L8" i="15" s="1"/>
  <c r="L9" i="15" s="1"/>
  <c r="M19" i="13"/>
  <c r="K11" i="13"/>
  <c r="K6" i="15" s="1"/>
  <c r="J11" i="13"/>
  <c r="J6" i="15" s="1"/>
  <c r="J7" i="15" s="1"/>
  <c r="M20" i="13"/>
  <c r="M8" i="22" s="1"/>
  <c r="K22" i="13"/>
  <c r="K8" i="25" s="1"/>
  <c r="D13" i="13"/>
  <c r="D6" i="23" s="1"/>
  <c r="D14" i="13"/>
  <c r="D6" i="25" s="1"/>
  <c r="F21" i="13"/>
  <c r="F8" i="23" s="1"/>
  <c r="B32" i="23" s="1"/>
  <c r="G21" i="13"/>
  <c r="G8" i="23" s="1"/>
  <c r="J21" i="13"/>
  <c r="J8" i="23" s="1"/>
  <c r="I12" i="13"/>
  <c r="I6" i="22" s="1"/>
  <c r="E12" i="13"/>
  <c r="H33" i="25" l="1"/>
  <c r="K9" i="25"/>
  <c r="X30" i="25"/>
  <c r="X31" i="25" s="1"/>
  <c r="X32" i="25" s="1"/>
  <c r="X33" i="25" s="1"/>
  <c r="X34" i="25" s="1"/>
  <c r="X35" i="25" s="1"/>
  <c r="X36" i="25" s="1"/>
  <c r="X37" i="25" s="1"/>
  <c r="X38" i="25" s="1"/>
  <c r="X39" i="25" s="1"/>
  <c r="X40" i="25" s="1"/>
  <c r="X41" i="25" s="1"/>
  <c r="X42" i="25" s="1"/>
  <c r="X43" i="25" s="1"/>
  <c r="X44" i="25" s="1"/>
  <c r="X45" i="25" s="1"/>
  <c r="X46" i="25" s="1"/>
  <c r="X47" i="25" s="1"/>
  <c r="X48" i="25" s="1"/>
  <c r="X49" i="25" s="1"/>
  <c r="X50" i="25" s="1"/>
  <c r="G35" i="25"/>
  <c r="E35" i="25"/>
  <c r="F35" i="25" s="1"/>
  <c r="G38" i="25"/>
  <c r="E38" i="25"/>
  <c r="E34" i="25"/>
  <c r="G36" i="25"/>
  <c r="E36" i="25"/>
  <c r="E37" i="25"/>
  <c r="G37" i="25"/>
  <c r="G33" i="25"/>
  <c r="F33" i="25"/>
  <c r="G34" i="25"/>
  <c r="F34" i="15"/>
  <c r="F37" i="15"/>
  <c r="F35" i="15"/>
  <c r="M21" i="13"/>
  <c r="N21" i="13" s="1"/>
  <c r="L21" i="13"/>
  <c r="L8" i="23" s="1"/>
  <c r="L9" i="23" s="1"/>
  <c r="G36" i="22"/>
  <c r="G34" i="22"/>
  <c r="G33" i="22"/>
  <c r="G32" i="22"/>
  <c r="F32" i="22" s="1"/>
  <c r="E37" i="22"/>
  <c r="E36" i="22"/>
  <c r="E34" i="22"/>
  <c r="F34" i="22" s="1"/>
  <c r="E35" i="22"/>
  <c r="E33" i="22"/>
  <c r="G37" i="22"/>
  <c r="G35" i="22"/>
  <c r="F36" i="15"/>
  <c r="J9" i="23"/>
  <c r="H18" i="15"/>
  <c r="X5" i="15"/>
  <c r="X6" i="15" s="1"/>
  <c r="X7" i="15" s="1"/>
  <c r="X8" i="15" s="1"/>
  <c r="X9" i="15" s="1"/>
  <c r="X10" i="15" s="1"/>
  <c r="X11" i="15" s="1"/>
  <c r="X12" i="15" s="1"/>
  <c r="X13" i="15" s="1"/>
  <c r="X14" i="15" s="1"/>
  <c r="X15" i="15" s="1"/>
  <c r="X16" i="15" s="1"/>
  <c r="X17" i="15" s="1"/>
  <c r="X18" i="15" s="1"/>
  <c r="X19" i="15" s="1"/>
  <c r="X20" i="15" s="1"/>
  <c r="X21" i="15" s="1"/>
  <c r="X22" i="15" s="1"/>
  <c r="X23" i="15" s="1"/>
  <c r="X24" i="15" s="1"/>
  <c r="X25" i="15" s="1"/>
  <c r="K7" i="15"/>
  <c r="H20" i="13"/>
  <c r="H8" i="22" s="1"/>
  <c r="N19" i="13"/>
  <c r="M8" i="15"/>
  <c r="J33" i="15"/>
  <c r="H36" i="15"/>
  <c r="H35" i="15"/>
  <c r="H33" i="15"/>
  <c r="H37" i="15"/>
  <c r="J36" i="15"/>
  <c r="J32" i="15"/>
  <c r="I32" i="15" s="1"/>
  <c r="H34" i="15"/>
  <c r="J37" i="15"/>
  <c r="J34" i="15"/>
  <c r="J35" i="15"/>
  <c r="H13" i="13"/>
  <c r="G18" i="15"/>
  <c r="F18" i="15" s="1"/>
  <c r="E21" i="15"/>
  <c r="G19" i="15"/>
  <c r="G22" i="15"/>
  <c r="G20" i="15"/>
  <c r="G21" i="15"/>
  <c r="E23" i="15"/>
  <c r="G23" i="15"/>
  <c r="E19" i="15"/>
  <c r="E20" i="15"/>
  <c r="E22" i="15"/>
  <c r="K32" i="22"/>
  <c r="Y30" i="22"/>
  <c r="Y31" i="22" s="1"/>
  <c r="Y32" i="22" s="1"/>
  <c r="Y33" i="22" s="1"/>
  <c r="Y34" i="22" s="1"/>
  <c r="Y35" i="22" s="1"/>
  <c r="Y36" i="22" s="1"/>
  <c r="Y37" i="22" s="1"/>
  <c r="Y38" i="22" s="1"/>
  <c r="Y39" i="22" s="1"/>
  <c r="Y40" i="22" s="1"/>
  <c r="Y41" i="22" s="1"/>
  <c r="Y42" i="22" s="1"/>
  <c r="Y43" i="22" s="1"/>
  <c r="Y44" i="22" s="1"/>
  <c r="Y45" i="22" s="1"/>
  <c r="Y46" i="22" s="1"/>
  <c r="Y47" i="22" s="1"/>
  <c r="Y48" i="22" s="1"/>
  <c r="Y49" i="22" s="1"/>
  <c r="Y50" i="22" s="1"/>
  <c r="K9" i="23"/>
  <c r="H32" i="23"/>
  <c r="X30" i="23"/>
  <c r="X31" i="23" s="1"/>
  <c r="X32" i="23" s="1"/>
  <c r="X33" i="23" s="1"/>
  <c r="X34" i="23" s="1"/>
  <c r="X35" i="23" s="1"/>
  <c r="X36" i="23" s="1"/>
  <c r="X37" i="23" s="1"/>
  <c r="X38" i="23" s="1"/>
  <c r="X39" i="23" s="1"/>
  <c r="X40" i="23" s="1"/>
  <c r="X41" i="23" s="1"/>
  <c r="X42" i="23" s="1"/>
  <c r="X43" i="23" s="1"/>
  <c r="X44" i="23" s="1"/>
  <c r="X45" i="23" s="1"/>
  <c r="X46" i="23" s="1"/>
  <c r="X47" i="23" s="1"/>
  <c r="X48" i="23" s="1"/>
  <c r="X49" i="23" s="1"/>
  <c r="X50" i="23" s="1"/>
  <c r="E18" i="22"/>
  <c r="W5" i="22"/>
  <c r="W6" i="22" s="1"/>
  <c r="W7" i="22" s="1"/>
  <c r="W8" i="22" s="1"/>
  <c r="W9" i="22" s="1"/>
  <c r="W10" i="22" s="1"/>
  <c r="W11" i="22" s="1"/>
  <c r="W12" i="22" s="1"/>
  <c r="W13" i="22" s="1"/>
  <c r="W14" i="22" s="1"/>
  <c r="W15" i="22" s="1"/>
  <c r="W16" i="22" s="1"/>
  <c r="W17" i="22" s="1"/>
  <c r="W18" i="22" s="1"/>
  <c r="W19" i="22" s="1"/>
  <c r="W20" i="22" s="1"/>
  <c r="W21" i="22" s="1"/>
  <c r="W22" i="22" s="1"/>
  <c r="W23" i="22" s="1"/>
  <c r="W24" i="22" s="1"/>
  <c r="W25" i="22" s="1"/>
  <c r="H32" i="22"/>
  <c r="K9" i="22"/>
  <c r="X30" i="22"/>
  <c r="X31" i="22" s="1"/>
  <c r="X32" i="22" s="1"/>
  <c r="X33" i="22" s="1"/>
  <c r="X34" i="22" s="1"/>
  <c r="X35" i="22" s="1"/>
  <c r="X36" i="22" s="1"/>
  <c r="X37" i="22" s="1"/>
  <c r="X38" i="22" s="1"/>
  <c r="X39" i="22" s="1"/>
  <c r="X40" i="22" s="1"/>
  <c r="X41" i="22" s="1"/>
  <c r="X42" i="22" s="1"/>
  <c r="X43" i="22" s="1"/>
  <c r="X44" i="22" s="1"/>
  <c r="X45" i="22" s="1"/>
  <c r="X46" i="22" s="1"/>
  <c r="X47" i="22" s="1"/>
  <c r="X48" i="22" s="1"/>
  <c r="X49" i="22" s="1"/>
  <c r="X50" i="22" s="1"/>
  <c r="E14" i="13"/>
  <c r="E6" i="25" s="1"/>
  <c r="E6" i="22"/>
  <c r="E32" i="23"/>
  <c r="W30" i="23"/>
  <c r="W31" i="23" s="1"/>
  <c r="W32" i="23" s="1"/>
  <c r="W33" i="23" s="1"/>
  <c r="W34" i="23" s="1"/>
  <c r="W35" i="23" s="1"/>
  <c r="W36" i="23" s="1"/>
  <c r="W37" i="23" s="1"/>
  <c r="W38" i="23" s="1"/>
  <c r="W39" i="23" s="1"/>
  <c r="W40" i="23" s="1"/>
  <c r="W41" i="23" s="1"/>
  <c r="W42" i="23" s="1"/>
  <c r="W43" i="23" s="1"/>
  <c r="W44" i="23" s="1"/>
  <c r="W45" i="23" s="1"/>
  <c r="W46" i="23" s="1"/>
  <c r="W47" i="23" s="1"/>
  <c r="W48" i="23" s="1"/>
  <c r="W49" i="23" s="1"/>
  <c r="W50" i="23" s="1"/>
  <c r="I9" i="23"/>
  <c r="B36" i="23"/>
  <c r="D37" i="23"/>
  <c r="D35" i="23"/>
  <c r="D33" i="23"/>
  <c r="B34" i="23"/>
  <c r="D32" i="23"/>
  <c r="C32" i="23" s="1"/>
  <c r="D36" i="23"/>
  <c r="B37" i="23"/>
  <c r="B35" i="23"/>
  <c r="D34" i="23"/>
  <c r="B33" i="23"/>
  <c r="L22" i="13"/>
  <c r="L8" i="25" s="1"/>
  <c r="L9" i="25" s="1"/>
  <c r="L8" i="22"/>
  <c r="L9" i="22" s="1"/>
  <c r="L11" i="13"/>
  <c r="L6" i="15" s="1"/>
  <c r="L7" i="15" s="1"/>
  <c r="M11" i="13"/>
  <c r="H19" i="13"/>
  <c r="H8" i="15" s="1"/>
  <c r="G20" i="13"/>
  <c r="G8" i="22" s="1"/>
  <c r="G13" i="13"/>
  <c r="F20" i="13"/>
  <c r="F8" i="22" s="1"/>
  <c r="B32" i="22" s="1"/>
  <c r="F13" i="13"/>
  <c r="J12" i="13"/>
  <c r="I14" i="13"/>
  <c r="I6" i="25" s="1"/>
  <c r="N20" i="13"/>
  <c r="M22" i="13"/>
  <c r="M8" i="25" s="1"/>
  <c r="K12" i="13"/>
  <c r="I13" i="13"/>
  <c r="E13" i="13"/>
  <c r="E6" i="23" s="1"/>
  <c r="F37" i="25" l="1"/>
  <c r="F36" i="25"/>
  <c r="F34" i="25"/>
  <c r="F38" i="25"/>
  <c r="K33" i="25"/>
  <c r="M9" i="25"/>
  <c r="Y30" i="25"/>
  <c r="Y31" i="25" s="1"/>
  <c r="Y32" i="25" s="1"/>
  <c r="Y33" i="25" s="1"/>
  <c r="Y34" i="25" s="1"/>
  <c r="Y35" i="25" s="1"/>
  <c r="Y36" i="25" s="1"/>
  <c r="Y37" i="25" s="1"/>
  <c r="Y38" i="25" s="1"/>
  <c r="Y39" i="25" s="1"/>
  <c r="Y40" i="25" s="1"/>
  <c r="Y41" i="25" s="1"/>
  <c r="Y42" i="25" s="1"/>
  <c r="Y43" i="25" s="1"/>
  <c r="Y44" i="25" s="1"/>
  <c r="Y45" i="25" s="1"/>
  <c r="Y46" i="25" s="1"/>
  <c r="Y47" i="25" s="1"/>
  <c r="Y48" i="25" s="1"/>
  <c r="Y49" i="25" s="1"/>
  <c r="Y50" i="25" s="1"/>
  <c r="E19" i="25"/>
  <c r="W5" i="25"/>
  <c r="W6" i="25" s="1"/>
  <c r="W7" i="25" s="1"/>
  <c r="W8" i="25" s="1"/>
  <c r="W9" i="25" s="1"/>
  <c r="W10" i="25" s="1"/>
  <c r="W11" i="25" s="1"/>
  <c r="W12" i="25" s="1"/>
  <c r="W13" i="25" s="1"/>
  <c r="W14" i="25" s="1"/>
  <c r="W15" i="25" s="1"/>
  <c r="W16" i="25" s="1"/>
  <c r="W17" i="25" s="1"/>
  <c r="W18" i="25" s="1"/>
  <c r="W19" i="25" s="1"/>
  <c r="W20" i="25" s="1"/>
  <c r="W21" i="25" s="1"/>
  <c r="W22" i="25" s="1"/>
  <c r="W23" i="25" s="1"/>
  <c r="W24" i="25" s="1"/>
  <c r="W25" i="25" s="1"/>
  <c r="F20" i="15"/>
  <c r="H36" i="25"/>
  <c r="H37" i="25"/>
  <c r="J38" i="25"/>
  <c r="H35" i="25"/>
  <c r="J35" i="25"/>
  <c r="J37" i="25"/>
  <c r="H38" i="25"/>
  <c r="J33" i="25"/>
  <c r="I33" i="25" s="1"/>
  <c r="H34" i="25"/>
  <c r="I34" i="25" s="1"/>
  <c r="J34" i="25"/>
  <c r="J36" i="25"/>
  <c r="F22" i="15"/>
  <c r="C37" i="23"/>
  <c r="M9" i="22"/>
  <c r="M8" i="23"/>
  <c r="K32" i="23" s="1"/>
  <c r="F21" i="15"/>
  <c r="I36" i="15"/>
  <c r="H22" i="13"/>
  <c r="H8" i="25" s="1"/>
  <c r="I37" i="15"/>
  <c r="F36" i="22"/>
  <c r="F23" i="15"/>
  <c r="C36" i="23"/>
  <c r="C35" i="23"/>
  <c r="O21" i="13"/>
  <c r="O8" i="23" s="1"/>
  <c r="N8" i="23"/>
  <c r="J13" i="13"/>
  <c r="J6" i="23" s="1"/>
  <c r="I6" i="23"/>
  <c r="V30" i="15"/>
  <c r="V31" i="15" s="1"/>
  <c r="V32" i="15" s="1"/>
  <c r="V33" i="15" s="1"/>
  <c r="V34" i="15" s="1"/>
  <c r="V35" i="15" s="1"/>
  <c r="V36" i="15" s="1"/>
  <c r="V37" i="15" s="1"/>
  <c r="V38" i="15" s="1"/>
  <c r="V39" i="15" s="1"/>
  <c r="V40" i="15" s="1"/>
  <c r="V41" i="15" s="1"/>
  <c r="V42" i="15" s="1"/>
  <c r="V43" i="15" s="1"/>
  <c r="V44" i="15" s="1"/>
  <c r="V45" i="15" s="1"/>
  <c r="V46" i="15" s="1"/>
  <c r="V47" i="15" s="1"/>
  <c r="V48" i="15" s="1"/>
  <c r="V49" i="15" s="1"/>
  <c r="V50" i="15" s="1"/>
  <c r="I9" i="15"/>
  <c r="F33" i="22"/>
  <c r="J36" i="22"/>
  <c r="J34" i="22"/>
  <c r="J33" i="22"/>
  <c r="J32" i="22"/>
  <c r="I32" i="22" s="1"/>
  <c r="H37" i="22"/>
  <c r="H36" i="22"/>
  <c r="H33" i="22"/>
  <c r="H35" i="22"/>
  <c r="H34" i="22"/>
  <c r="J37" i="22"/>
  <c r="J35" i="22"/>
  <c r="H12" i="13"/>
  <c r="H6" i="23"/>
  <c r="I33" i="15"/>
  <c r="F35" i="22"/>
  <c r="K35" i="22"/>
  <c r="M37" i="22"/>
  <c r="M36" i="22"/>
  <c r="M35" i="22"/>
  <c r="K34" i="22"/>
  <c r="M33" i="22"/>
  <c r="K37" i="22"/>
  <c r="K33" i="22"/>
  <c r="K36" i="22"/>
  <c r="M32" i="22"/>
  <c r="L32" i="22" s="1"/>
  <c r="M34" i="22"/>
  <c r="N11" i="13"/>
  <c r="M6" i="15"/>
  <c r="I35" i="15"/>
  <c r="K32" i="15"/>
  <c r="M9" i="15"/>
  <c r="Y30" i="15"/>
  <c r="Y31" i="15" s="1"/>
  <c r="Y32" i="15" s="1"/>
  <c r="Y33" i="15" s="1"/>
  <c r="Y34" i="15" s="1"/>
  <c r="Y35" i="15" s="1"/>
  <c r="Y36" i="15" s="1"/>
  <c r="Y37" i="15" s="1"/>
  <c r="Y38" i="15" s="1"/>
  <c r="Y39" i="15" s="1"/>
  <c r="Y40" i="15" s="1"/>
  <c r="Y41" i="15" s="1"/>
  <c r="Y42" i="15" s="1"/>
  <c r="Y43" i="15" s="1"/>
  <c r="Y44" i="15" s="1"/>
  <c r="Y45" i="15" s="1"/>
  <c r="Y46" i="15" s="1"/>
  <c r="Y47" i="15" s="1"/>
  <c r="Y48" i="15" s="1"/>
  <c r="Y49" i="15" s="1"/>
  <c r="Y50" i="15" s="1"/>
  <c r="O19" i="13"/>
  <c r="O8" i="15" s="1"/>
  <c r="N8" i="15"/>
  <c r="G21" i="22"/>
  <c r="G19" i="22"/>
  <c r="E23" i="22"/>
  <c r="E22" i="22"/>
  <c r="E21" i="22"/>
  <c r="E20" i="22"/>
  <c r="E19" i="22"/>
  <c r="F19" i="22" s="1"/>
  <c r="G23" i="22"/>
  <c r="G22" i="22"/>
  <c r="G20" i="22"/>
  <c r="G18" i="22"/>
  <c r="F18" i="22" s="1"/>
  <c r="F19" i="15"/>
  <c r="V30" i="22"/>
  <c r="V31" i="22" s="1"/>
  <c r="V32" i="22" s="1"/>
  <c r="V33" i="22" s="1"/>
  <c r="V34" i="22" s="1"/>
  <c r="V35" i="22" s="1"/>
  <c r="V36" i="22" s="1"/>
  <c r="V37" i="22" s="1"/>
  <c r="V38" i="22" s="1"/>
  <c r="V39" i="22" s="1"/>
  <c r="V40" i="22" s="1"/>
  <c r="V41" i="22" s="1"/>
  <c r="V42" i="22" s="1"/>
  <c r="V43" i="22" s="1"/>
  <c r="V44" i="22" s="1"/>
  <c r="V45" i="22" s="1"/>
  <c r="V46" i="22" s="1"/>
  <c r="V47" i="22" s="1"/>
  <c r="V48" i="22" s="1"/>
  <c r="V49" i="22" s="1"/>
  <c r="V50" i="22" s="1"/>
  <c r="I9" i="22"/>
  <c r="F37" i="22"/>
  <c r="L12" i="13"/>
  <c r="K6" i="22"/>
  <c r="O20" i="13"/>
  <c r="O8" i="22" s="1"/>
  <c r="N8" i="22"/>
  <c r="J14" i="13"/>
  <c r="J6" i="25" s="1"/>
  <c r="J7" i="25" s="1"/>
  <c r="J6" i="22"/>
  <c r="J7" i="22" s="1"/>
  <c r="G12" i="13"/>
  <c r="G6" i="22" s="1"/>
  <c r="G6" i="23"/>
  <c r="I34" i="15"/>
  <c r="B36" i="22"/>
  <c r="B34" i="22"/>
  <c r="B37" i="22"/>
  <c r="B33" i="22"/>
  <c r="D34" i="22"/>
  <c r="D35" i="22"/>
  <c r="D33" i="22"/>
  <c r="B35" i="22"/>
  <c r="D32" i="22"/>
  <c r="C32" i="22" s="1"/>
  <c r="D36" i="22"/>
  <c r="D37" i="22"/>
  <c r="J22" i="15"/>
  <c r="H23" i="15"/>
  <c r="J20" i="15"/>
  <c r="J19" i="15"/>
  <c r="H22" i="15"/>
  <c r="H21" i="15"/>
  <c r="J23" i="15"/>
  <c r="H20" i="15"/>
  <c r="H19" i="15"/>
  <c r="J18" i="15"/>
  <c r="I18" i="15" s="1"/>
  <c r="J21" i="15"/>
  <c r="F12" i="13"/>
  <c r="F6" i="22" s="1"/>
  <c r="F6" i="23"/>
  <c r="C33" i="23"/>
  <c r="J32" i="23"/>
  <c r="I32" i="23" s="1"/>
  <c r="J35" i="23"/>
  <c r="J33" i="23"/>
  <c r="J36" i="23"/>
  <c r="H35" i="23"/>
  <c r="J37" i="23"/>
  <c r="H33" i="23"/>
  <c r="J34" i="23"/>
  <c r="H34" i="23"/>
  <c r="H37" i="23"/>
  <c r="H36" i="23"/>
  <c r="C34" i="23"/>
  <c r="E33" i="23"/>
  <c r="G32" i="23"/>
  <c r="F32" i="23" s="1"/>
  <c r="E37" i="23"/>
  <c r="G37" i="23"/>
  <c r="G36" i="23"/>
  <c r="G35" i="23"/>
  <c r="E36" i="23"/>
  <c r="G34" i="23"/>
  <c r="G33" i="23"/>
  <c r="E34" i="23"/>
  <c r="E35" i="23"/>
  <c r="F19" i="13"/>
  <c r="F8" i="15" s="1"/>
  <c r="B32" i="15" s="1"/>
  <c r="F22" i="13"/>
  <c r="F8" i="25" s="1"/>
  <c r="B33" i="25" s="1"/>
  <c r="G19" i="13"/>
  <c r="G8" i="15" s="1"/>
  <c r="G22" i="13"/>
  <c r="G8" i="25" s="1"/>
  <c r="M12" i="13"/>
  <c r="M6" i="22" s="1"/>
  <c r="K14" i="13"/>
  <c r="K6" i="25" s="1"/>
  <c r="K13" i="13"/>
  <c r="K6" i="23" s="1"/>
  <c r="X5" i="25" l="1"/>
  <c r="X6" i="25" s="1"/>
  <c r="X7" i="25" s="1"/>
  <c r="X8" i="25" s="1"/>
  <c r="X9" i="25" s="1"/>
  <c r="X10" i="25" s="1"/>
  <c r="X11" i="25" s="1"/>
  <c r="X12" i="25" s="1"/>
  <c r="X13" i="25" s="1"/>
  <c r="X14" i="25" s="1"/>
  <c r="X15" i="25" s="1"/>
  <c r="X16" i="25" s="1"/>
  <c r="X17" i="25" s="1"/>
  <c r="X18" i="25" s="1"/>
  <c r="X19" i="25" s="1"/>
  <c r="X20" i="25" s="1"/>
  <c r="X21" i="25" s="1"/>
  <c r="X22" i="25" s="1"/>
  <c r="X23" i="25" s="1"/>
  <c r="X24" i="25" s="1"/>
  <c r="X25" i="25" s="1"/>
  <c r="K7" i="25"/>
  <c r="H19" i="25"/>
  <c r="I36" i="25"/>
  <c r="G11" i="13"/>
  <c r="G6" i="15" s="1"/>
  <c r="I38" i="25"/>
  <c r="B35" i="25"/>
  <c r="C35" i="25" s="1"/>
  <c r="D33" i="25"/>
  <c r="C33" i="25" s="1"/>
  <c r="D36" i="25"/>
  <c r="C36" i="25" s="1"/>
  <c r="B37" i="25"/>
  <c r="D34" i="25"/>
  <c r="D37" i="25"/>
  <c r="B38" i="25"/>
  <c r="B36" i="25"/>
  <c r="B34" i="25"/>
  <c r="C34" i="25" s="1"/>
  <c r="D35" i="25"/>
  <c r="D38" i="25"/>
  <c r="V30" i="25"/>
  <c r="V31" i="25" s="1"/>
  <c r="V32" i="25" s="1"/>
  <c r="V33" i="25" s="1"/>
  <c r="V34" i="25" s="1"/>
  <c r="V35" i="25" s="1"/>
  <c r="V36" i="25" s="1"/>
  <c r="V37" i="25" s="1"/>
  <c r="V38" i="25" s="1"/>
  <c r="V39" i="25" s="1"/>
  <c r="V40" i="25" s="1"/>
  <c r="V41" i="25" s="1"/>
  <c r="V42" i="25" s="1"/>
  <c r="V43" i="25" s="1"/>
  <c r="V44" i="25" s="1"/>
  <c r="V45" i="25" s="1"/>
  <c r="V46" i="25" s="1"/>
  <c r="V47" i="25" s="1"/>
  <c r="V48" i="25" s="1"/>
  <c r="V49" i="25" s="1"/>
  <c r="V50" i="25" s="1"/>
  <c r="I9" i="25"/>
  <c r="M36" i="25"/>
  <c r="K36" i="25"/>
  <c r="M37" i="25"/>
  <c r="K37" i="25"/>
  <c r="L33" i="25"/>
  <c r="M34" i="25"/>
  <c r="K34" i="25"/>
  <c r="L34" i="25" s="1"/>
  <c r="K35" i="25"/>
  <c r="K38" i="25"/>
  <c r="M33" i="25"/>
  <c r="M38" i="25"/>
  <c r="M35" i="25"/>
  <c r="L35" i="25" s="1"/>
  <c r="L33" i="22"/>
  <c r="G23" i="25"/>
  <c r="G20" i="25"/>
  <c r="G22" i="25"/>
  <c r="E22" i="25"/>
  <c r="F22" i="25" s="1"/>
  <c r="E23" i="25"/>
  <c r="G24" i="25"/>
  <c r="G21" i="25"/>
  <c r="E20" i="25"/>
  <c r="E21" i="25"/>
  <c r="F21" i="25" s="1"/>
  <c r="E24" i="25"/>
  <c r="F24" i="25" s="1"/>
  <c r="G19" i="25"/>
  <c r="F19" i="25" s="1"/>
  <c r="I35" i="25"/>
  <c r="I37" i="25"/>
  <c r="Y30" i="23"/>
  <c r="Y31" i="23" s="1"/>
  <c r="Y32" i="23" s="1"/>
  <c r="Y33" i="23" s="1"/>
  <c r="Y34" i="23" s="1"/>
  <c r="Y35" i="23" s="1"/>
  <c r="Y36" i="23" s="1"/>
  <c r="Y37" i="23" s="1"/>
  <c r="Y38" i="23" s="1"/>
  <c r="Y39" i="23" s="1"/>
  <c r="Y40" i="23" s="1"/>
  <c r="Y41" i="23" s="1"/>
  <c r="Y42" i="23" s="1"/>
  <c r="Y43" i="23" s="1"/>
  <c r="Y44" i="23" s="1"/>
  <c r="Y45" i="23" s="1"/>
  <c r="Y46" i="23" s="1"/>
  <c r="Y47" i="23" s="1"/>
  <c r="Y48" i="23" s="1"/>
  <c r="Y49" i="23" s="1"/>
  <c r="Y50" i="23" s="1"/>
  <c r="M9" i="23"/>
  <c r="I20" i="15"/>
  <c r="F34" i="23"/>
  <c r="G14" i="13"/>
  <c r="G6" i="25" s="1"/>
  <c r="I37" i="22"/>
  <c r="F20" i="22"/>
  <c r="F23" i="22"/>
  <c r="L36" i="22"/>
  <c r="L35" i="22"/>
  <c r="F14" i="13"/>
  <c r="F6" i="25" s="1"/>
  <c r="B19" i="25" s="1"/>
  <c r="I21" i="15"/>
  <c r="F21" i="22"/>
  <c r="I35" i="23"/>
  <c r="F11" i="13"/>
  <c r="F6" i="15" s="1"/>
  <c r="I22" i="15"/>
  <c r="C33" i="22"/>
  <c r="F22" i="22"/>
  <c r="N32" i="22"/>
  <c r="N9" i="22"/>
  <c r="Z30" i="22"/>
  <c r="Z31" i="22" s="1"/>
  <c r="Z32" i="22" s="1"/>
  <c r="Z33" i="22" s="1"/>
  <c r="Z34" i="22" s="1"/>
  <c r="Z35" i="22" s="1"/>
  <c r="Z36" i="22" s="1"/>
  <c r="Z37" i="22" s="1"/>
  <c r="Z38" i="22" s="1"/>
  <c r="Z39" i="22" s="1"/>
  <c r="Z40" i="22" s="1"/>
  <c r="Z41" i="22" s="1"/>
  <c r="Z42" i="22" s="1"/>
  <c r="Z43" i="22" s="1"/>
  <c r="Z44" i="22" s="1"/>
  <c r="Z45" i="22" s="1"/>
  <c r="Z46" i="22" s="1"/>
  <c r="Z47" i="22" s="1"/>
  <c r="Z48" i="22" s="1"/>
  <c r="Z49" i="22" s="1"/>
  <c r="Z50" i="22" s="1"/>
  <c r="K18" i="15"/>
  <c r="Y5" i="15"/>
  <c r="Y6" i="15" s="1"/>
  <c r="Y7" i="15" s="1"/>
  <c r="Y8" i="15" s="1"/>
  <c r="Y9" i="15" s="1"/>
  <c r="Y10" i="15" s="1"/>
  <c r="Y11" i="15" s="1"/>
  <c r="Y12" i="15" s="1"/>
  <c r="Y13" i="15" s="1"/>
  <c r="Y14" i="15" s="1"/>
  <c r="Y15" i="15" s="1"/>
  <c r="Y16" i="15" s="1"/>
  <c r="Y17" i="15" s="1"/>
  <c r="Y18" i="15" s="1"/>
  <c r="Y19" i="15" s="1"/>
  <c r="Y20" i="15" s="1"/>
  <c r="Y21" i="15" s="1"/>
  <c r="Y22" i="15" s="1"/>
  <c r="Y23" i="15" s="1"/>
  <c r="Y24" i="15" s="1"/>
  <c r="Y25" i="15" s="1"/>
  <c r="M7" i="15"/>
  <c r="L14" i="13"/>
  <c r="L6" i="25" s="1"/>
  <c r="L7" i="25" s="1"/>
  <c r="L6" i="22"/>
  <c r="L7" i="22" s="1"/>
  <c r="C37" i="22"/>
  <c r="B18" i="23"/>
  <c r="V5" i="23"/>
  <c r="V6" i="23" s="1"/>
  <c r="V7" i="23" s="1"/>
  <c r="V8" i="23" s="1"/>
  <c r="V9" i="23" s="1"/>
  <c r="V10" i="23" s="1"/>
  <c r="V11" i="23" s="1"/>
  <c r="V12" i="23" s="1"/>
  <c r="V13" i="23" s="1"/>
  <c r="V14" i="23" s="1"/>
  <c r="V15" i="23" s="1"/>
  <c r="V16" i="23" s="1"/>
  <c r="V17" i="23" s="1"/>
  <c r="V18" i="23" s="1"/>
  <c r="V19" i="23" s="1"/>
  <c r="V20" i="23" s="1"/>
  <c r="V21" i="23" s="1"/>
  <c r="V22" i="23" s="1"/>
  <c r="V23" i="23" s="1"/>
  <c r="V24" i="23" s="1"/>
  <c r="V25" i="23" s="1"/>
  <c r="B33" i="15"/>
  <c r="B35" i="15"/>
  <c r="D37" i="15"/>
  <c r="D36" i="15"/>
  <c r="D35" i="15"/>
  <c r="D34" i="15"/>
  <c r="B36" i="15"/>
  <c r="D33" i="15"/>
  <c r="B37" i="15"/>
  <c r="B34" i="15"/>
  <c r="D32" i="15"/>
  <c r="C32" i="15" s="1"/>
  <c r="F37" i="23"/>
  <c r="K7" i="23"/>
  <c r="H18" i="23"/>
  <c r="X5" i="23"/>
  <c r="X6" i="23" s="1"/>
  <c r="X7" i="23" s="1"/>
  <c r="X8" i="23" s="1"/>
  <c r="X9" i="23" s="1"/>
  <c r="X10" i="23" s="1"/>
  <c r="X11" i="23" s="1"/>
  <c r="X12" i="23" s="1"/>
  <c r="X13" i="23" s="1"/>
  <c r="X14" i="23" s="1"/>
  <c r="X15" i="23" s="1"/>
  <c r="X16" i="23" s="1"/>
  <c r="X17" i="23" s="1"/>
  <c r="X18" i="23" s="1"/>
  <c r="X19" i="23" s="1"/>
  <c r="X20" i="23" s="1"/>
  <c r="X21" i="23" s="1"/>
  <c r="X22" i="23" s="1"/>
  <c r="X23" i="23" s="1"/>
  <c r="X24" i="23" s="1"/>
  <c r="X25" i="23" s="1"/>
  <c r="F33" i="23"/>
  <c r="C34" i="22"/>
  <c r="H6" i="22"/>
  <c r="H11" i="13"/>
  <c r="H6" i="15" s="1"/>
  <c r="H14" i="13"/>
  <c r="H6" i="25" s="1"/>
  <c r="M34" i="23"/>
  <c r="M36" i="23"/>
  <c r="M35" i="23"/>
  <c r="K37" i="23"/>
  <c r="K34" i="23"/>
  <c r="M33" i="23"/>
  <c r="K33" i="23"/>
  <c r="M32" i="23"/>
  <c r="L32" i="23" s="1"/>
  <c r="K36" i="23"/>
  <c r="K35" i="23"/>
  <c r="M37" i="23"/>
  <c r="K18" i="22"/>
  <c r="Y5" i="22"/>
  <c r="Y6" i="22" s="1"/>
  <c r="Y7" i="22" s="1"/>
  <c r="Y8" i="22" s="1"/>
  <c r="Y9" i="22" s="1"/>
  <c r="Y10" i="22" s="1"/>
  <c r="Y11" i="22" s="1"/>
  <c r="Y12" i="22" s="1"/>
  <c r="Y13" i="22" s="1"/>
  <c r="Y14" i="22" s="1"/>
  <c r="Y15" i="22" s="1"/>
  <c r="Y16" i="22" s="1"/>
  <c r="Y17" i="22" s="1"/>
  <c r="Y18" i="22" s="1"/>
  <c r="Y19" i="22" s="1"/>
  <c r="Y20" i="22" s="1"/>
  <c r="Y21" i="22" s="1"/>
  <c r="Y22" i="22" s="1"/>
  <c r="Y23" i="22" s="1"/>
  <c r="Y24" i="22" s="1"/>
  <c r="Y25" i="22" s="1"/>
  <c r="F35" i="23"/>
  <c r="I36" i="23"/>
  <c r="N9" i="15"/>
  <c r="N32" i="15"/>
  <c r="Z30" i="15"/>
  <c r="Z31" i="15" s="1"/>
  <c r="Z32" i="15" s="1"/>
  <c r="Z33" i="15" s="1"/>
  <c r="Z34" i="15" s="1"/>
  <c r="Z35" i="15" s="1"/>
  <c r="Z36" i="15" s="1"/>
  <c r="Z37" i="15" s="1"/>
  <c r="Z38" i="15" s="1"/>
  <c r="Z39" i="15" s="1"/>
  <c r="Z40" i="15" s="1"/>
  <c r="Z41" i="15" s="1"/>
  <c r="Z42" i="15" s="1"/>
  <c r="Z43" i="15" s="1"/>
  <c r="Z44" i="15" s="1"/>
  <c r="Z45" i="15" s="1"/>
  <c r="Z46" i="15" s="1"/>
  <c r="Z47" i="15" s="1"/>
  <c r="Z48" i="15" s="1"/>
  <c r="Z49" i="15" s="1"/>
  <c r="Z50" i="15" s="1"/>
  <c r="L37" i="22"/>
  <c r="Q32" i="15"/>
  <c r="O9" i="15"/>
  <c r="AA30" i="15"/>
  <c r="AA31" i="15" s="1"/>
  <c r="AA32" i="15" s="1"/>
  <c r="AA33" i="15" s="1"/>
  <c r="AA34" i="15" s="1"/>
  <c r="AA35" i="15" s="1"/>
  <c r="AA36" i="15" s="1"/>
  <c r="AA37" i="15" s="1"/>
  <c r="AA38" i="15" s="1"/>
  <c r="AA39" i="15" s="1"/>
  <c r="AA40" i="15" s="1"/>
  <c r="AA41" i="15" s="1"/>
  <c r="AA42" i="15" s="1"/>
  <c r="AA43" i="15" s="1"/>
  <c r="AA44" i="15" s="1"/>
  <c r="AA45" i="15" s="1"/>
  <c r="AA46" i="15" s="1"/>
  <c r="AA47" i="15" s="1"/>
  <c r="AA48" i="15" s="1"/>
  <c r="AA49" i="15" s="1"/>
  <c r="AA50" i="15" s="1"/>
  <c r="I34" i="22"/>
  <c r="E18" i="23"/>
  <c r="I7" i="23"/>
  <c r="W5" i="23"/>
  <c r="W6" i="23" s="1"/>
  <c r="W7" i="23" s="1"/>
  <c r="W8" i="23" s="1"/>
  <c r="W9" i="23" s="1"/>
  <c r="W10" i="23" s="1"/>
  <c r="W11" i="23" s="1"/>
  <c r="W12" i="23" s="1"/>
  <c r="W13" i="23" s="1"/>
  <c r="W14" i="23" s="1"/>
  <c r="W15" i="23" s="1"/>
  <c r="W16" i="23" s="1"/>
  <c r="W17" i="23" s="1"/>
  <c r="W18" i="23" s="1"/>
  <c r="W19" i="23" s="1"/>
  <c r="W20" i="23" s="1"/>
  <c r="W21" i="23" s="1"/>
  <c r="W22" i="23" s="1"/>
  <c r="W23" i="23" s="1"/>
  <c r="W24" i="23" s="1"/>
  <c r="W25" i="23" s="1"/>
  <c r="O9" i="22"/>
  <c r="Q32" i="22"/>
  <c r="AA30" i="22"/>
  <c r="AA31" i="22" s="1"/>
  <c r="AA32" i="22" s="1"/>
  <c r="AA33" i="22" s="1"/>
  <c r="AA34" i="22" s="1"/>
  <c r="AA35" i="22" s="1"/>
  <c r="AA36" i="22" s="1"/>
  <c r="AA37" i="22" s="1"/>
  <c r="AA38" i="22" s="1"/>
  <c r="AA39" i="22" s="1"/>
  <c r="AA40" i="22" s="1"/>
  <c r="AA41" i="22" s="1"/>
  <c r="AA42" i="22" s="1"/>
  <c r="AA43" i="22" s="1"/>
  <c r="AA44" i="22" s="1"/>
  <c r="AA45" i="22" s="1"/>
  <c r="AA46" i="22" s="1"/>
  <c r="AA47" i="22" s="1"/>
  <c r="AA48" i="22" s="1"/>
  <c r="AA49" i="22" s="1"/>
  <c r="AA50" i="22" s="1"/>
  <c r="H18" i="22"/>
  <c r="K7" i="22"/>
  <c r="X5" i="22"/>
  <c r="X6" i="22" s="1"/>
  <c r="X7" i="22" s="1"/>
  <c r="X8" i="22" s="1"/>
  <c r="X9" i="22" s="1"/>
  <c r="X10" i="22" s="1"/>
  <c r="X11" i="22" s="1"/>
  <c r="X12" i="22" s="1"/>
  <c r="X13" i="22" s="1"/>
  <c r="X14" i="22" s="1"/>
  <c r="X15" i="22" s="1"/>
  <c r="X16" i="22" s="1"/>
  <c r="X17" i="22" s="1"/>
  <c r="X18" i="22" s="1"/>
  <c r="X19" i="22" s="1"/>
  <c r="X20" i="22" s="1"/>
  <c r="X21" i="22" s="1"/>
  <c r="X22" i="22" s="1"/>
  <c r="X23" i="22" s="1"/>
  <c r="X24" i="22" s="1"/>
  <c r="X25" i="22" s="1"/>
  <c r="I23" i="15"/>
  <c r="I37" i="23"/>
  <c r="C36" i="22"/>
  <c r="L34" i="22"/>
  <c r="I35" i="22"/>
  <c r="J7" i="23"/>
  <c r="I34" i="23"/>
  <c r="I33" i="22"/>
  <c r="N9" i="23"/>
  <c r="N32" i="23"/>
  <c r="Z30" i="23"/>
  <c r="Z31" i="23" s="1"/>
  <c r="Z32" i="23" s="1"/>
  <c r="Z33" i="23" s="1"/>
  <c r="Z34" i="23" s="1"/>
  <c r="Z35" i="23" s="1"/>
  <c r="Z36" i="23" s="1"/>
  <c r="Z37" i="23" s="1"/>
  <c r="Z38" i="23" s="1"/>
  <c r="Z39" i="23" s="1"/>
  <c r="Z40" i="23" s="1"/>
  <c r="Z41" i="23" s="1"/>
  <c r="Z42" i="23" s="1"/>
  <c r="Z43" i="23" s="1"/>
  <c r="Z44" i="23" s="1"/>
  <c r="Z45" i="23" s="1"/>
  <c r="Z46" i="23" s="1"/>
  <c r="Z47" i="23" s="1"/>
  <c r="Z48" i="23" s="1"/>
  <c r="Z49" i="23" s="1"/>
  <c r="Z50" i="23" s="1"/>
  <c r="O11" i="13"/>
  <c r="O6" i="15" s="1"/>
  <c r="N6" i="15"/>
  <c r="F36" i="23"/>
  <c r="I33" i="23"/>
  <c r="I19" i="15"/>
  <c r="C35" i="22"/>
  <c r="K36" i="15"/>
  <c r="K34" i="15"/>
  <c r="K33" i="15"/>
  <c r="M32" i="15"/>
  <c r="L32" i="15" s="1"/>
  <c r="M35" i="15"/>
  <c r="M34" i="15"/>
  <c r="M37" i="15"/>
  <c r="M33" i="15"/>
  <c r="M36" i="15"/>
  <c r="K37" i="15"/>
  <c r="K35" i="15"/>
  <c r="I36" i="22"/>
  <c r="O9" i="23"/>
  <c r="Q32" i="23"/>
  <c r="AA30" i="23"/>
  <c r="AA31" i="23" s="1"/>
  <c r="AA32" i="23" s="1"/>
  <c r="AA33" i="23" s="1"/>
  <c r="AA34" i="23" s="1"/>
  <c r="AA35" i="23" s="1"/>
  <c r="AA36" i="23" s="1"/>
  <c r="AA37" i="23" s="1"/>
  <c r="AA38" i="23" s="1"/>
  <c r="AA39" i="23" s="1"/>
  <c r="AA40" i="23" s="1"/>
  <c r="AA41" i="23" s="1"/>
  <c r="AA42" i="23" s="1"/>
  <c r="AA43" i="23" s="1"/>
  <c r="AA44" i="23" s="1"/>
  <c r="AA45" i="23" s="1"/>
  <c r="AA46" i="23" s="1"/>
  <c r="AA47" i="23" s="1"/>
  <c r="AA48" i="23" s="1"/>
  <c r="AA49" i="23" s="1"/>
  <c r="AA50" i="23" s="1"/>
  <c r="M13" i="13"/>
  <c r="L13" i="13"/>
  <c r="L6" i="23" s="1"/>
  <c r="L7" i="23" s="1"/>
  <c r="N12" i="13"/>
  <c r="M14" i="13"/>
  <c r="M6" i="25" s="1"/>
  <c r="D24" i="25" l="1"/>
  <c r="D21" i="25"/>
  <c r="B24" i="25"/>
  <c r="C24" i="25" s="1"/>
  <c r="B21" i="25"/>
  <c r="C21" i="25" s="1"/>
  <c r="D22" i="25"/>
  <c r="B22" i="25"/>
  <c r="D19" i="25"/>
  <c r="C19" i="25" s="1"/>
  <c r="B20" i="25"/>
  <c r="D23" i="25"/>
  <c r="B23" i="25"/>
  <c r="C23" i="25" s="1"/>
  <c r="D20" i="25"/>
  <c r="V5" i="25"/>
  <c r="V6" i="25" s="1"/>
  <c r="V7" i="25" s="1"/>
  <c r="V8" i="25" s="1"/>
  <c r="V9" i="25" s="1"/>
  <c r="V10" i="25" s="1"/>
  <c r="V11" i="25" s="1"/>
  <c r="V12" i="25" s="1"/>
  <c r="V13" i="25" s="1"/>
  <c r="V14" i="25" s="1"/>
  <c r="V15" i="25" s="1"/>
  <c r="V16" i="25" s="1"/>
  <c r="V17" i="25" s="1"/>
  <c r="V18" i="25" s="1"/>
  <c r="V19" i="25" s="1"/>
  <c r="V20" i="25" s="1"/>
  <c r="V21" i="25" s="1"/>
  <c r="V22" i="25" s="1"/>
  <c r="V23" i="25" s="1"/>
  <c r="V24" i="25" s="1"/>
  <c r="V25" i="25" s="1"/>
  <c r="I7" i="25"/>
  <c r="L37" i="25"/>
  <c r="C37" i="25"/>
  <c r="L36" i="25"/>
  <c r="K19" i="25"/>
  <c r="M7" i="25"/>
  <c r="Y5" i="25"/>
  <c r="Y6" i="25" s="1"/>
  <c r="Y7" i="25" s="1"/>
  <c r="Y8" i="25" s="1"/>
  <c r="Y9" i="25" s="1"/>
  <c r="Y10" i="25" s="1"/>
  <c r="Y11" i="25" s="1"/>
  <c r="Y12" i="25" s="1"/>
  <c r="Y13" i="25" s="1"/>
  <c r="Y14" i="25" s="1"/>
  <c r="Y15" i="25" s="1"/>
  <c r="Y16" i="25" s="1"/>
  <c r="Y17" i="25" s="1"/>
  <c r="Y18" i="25" s="1"/>
  <c r="Y19" i="25" s="1"/>
  <c r="Y20" i="25" s="1"/>
  <c r="Y21" i="25" s="1"/>
  <c r="Y22" i="25" s="1"/>
  <c r="Y23" i="25" s="1"/>
  <c r="Y24" i="25" s="1"/>
  <c r="Y25" i="25" s="1"/>
  <c r="F20" i="25"/>
  <c r="L38" i="25"/>
  <c r="J23" i="25"/>
  <c r="I23" i="25" s="1"/>
  <c r="J20" i="25"/>
  <c r="H22" i="25"/>
  <c r="H23" i="25"/>
  <c r="H20" i="25"/>
  <c r="J24" i="25"/>
  <c r="H24" i="25"/>
  <c r="I24" i="25" s="1"/>
  <c r="J21" i="25"/>
  <c r="J22" i="25"/>
  <c r="H21" i="25"/>
  <c r="I21" i="25" s="1"/>
  <c r="J19" i="25"/>
  <c r="I19" i="25" s="1"/>
  <c r="F23" i="25"/>
  <c r="C38" i="25"/>
  <c r="M7" i="22"/>
  <c r="C37" i="15"/>
  <c r="C34" i="15"/>
  <c r="L33" i="15"/>
  <c r="C35" i="15"/>
  <c r="L37" i="23"/>
  <c r="L36" i="15"/>
  <c r="C36" i="15"/>
  <c r="L36" i="23"/>
  <c r="L34" i="15"/>
  <c r="J19" i="23"/>
  <c r="H22" i="23"/>
  <c r="J21" i="23"/>
  <c r="H21" i="23"/>
  <c r="J22" i="23"/>
  <c r="H20" i="23"/>
  <c r="H19" i="23"/>
  <c r="J18" i="23"/>
  <c r="I18" i="23" s="1"/>
  <c r="J23" i="23"/>
  <c r="J20" i="23"/>
  <c r="H23" i="23"/>
  <c r="S32" i="23"/>
  <c r="R32" i="23" s="1"/>
  <c r="S35" i="23"/>
  <c r="S37" i="23"/>
  <c r="S33" i="23"/>
  <c r="Q35" i="23"/>
  <c r="Q37" i="23"/>
  <c r="Q36" i="23"/>
  <c r="Q34" i="23"/>
  <c r="Q33" i="23"/>
  <c r="S34" i="23"/>
  <c r="S36" i="23"/>
  <c r="L34" i="23"/>
  <c r="C33" i="15"/>
  <c r="D21" i="23"/>
  <c r="D19" i="23"/>
  <c r="B23" i="23"/>
  <c r="D23" i="23"/>
  <c r="B22" i="23"/>
  <c r="B20" i="23"/>
  <c r="D18" i="23"/>
  <c r="C18" i="23" s="1"/>
  <c r="B19" i="23"/>
  <c r="B21" i="23"/>
  <c r="D22" i="23"/>
  <c r="D20" i="23"/>
  <c r="L35" i="15"/>
  <c r="G20" i="23"/>
  <c r="E23" i="23"/>
  <c r="E22" i="23"/>
  <c r="E20" i="23"/>
  <c r="E19" i="23"/>
  <c r="G18" i="23"/>
  <c r="F18" i="23" s="1"/>
  <c r="G22" i="23"/>
  <c r="E21" i="23"/>
  <c r="G23" i="23"/>
  <c r="G21" i="23"/>
  <c r="G19" i="23"/>
  <c r="K20" i="22"/>
  <c r="K19" i="22"/>
  <c r="M23" i="22"/>
  <c r="M18" i="22"/>
  <c r="L18" i="22" s="1"/>
  <c r="M21" i="22"/>
  <c r="M19" i="22"/>
  <c r="K23" i="22"/>
  <c r="M22" i="22"/>
  <c r="K21" i="22"/>
  <c r="M20" i="22"/>
  <c r="K22" i="22"/>
  <c r="L37" i="15"/>
  <c r="Z5" i="15"/>
  <c r="Z6" i="15" s="1"/>
  <c r="Z7" i="15" s="1"/>
  <c r="Z8" i="15" s="1"/>
  <c r="Z9" i="15" s="1"/>
  <c r="Z10" i="15" s="1"/>
  <c r="Z11" i="15" s="1"/>
  <c r="Z12" i="15" s="1"/>
  <c r="Z13" i="15" s="1"/>
  <c r="Z14" i="15" s="1"/>
  <c r="Z15" i="15" s="1"/>
  <c r="Z16" i="15" s="1"/>
  <c r="Z17" i="15" s="1"/>
  <c r="Z18" i="15" s="1"/>
  <c r="Z19" i="15" s="1"/>
  <c r="Z20" i="15" s="1"/>
  <c r="Z21" i="15" s="1"/>
  <c r="Z22" i="15" s="1"/>
  <c r="Z23" i="15" s="1"/>
  <c r="Z24" i="15" s="1"/>
  <c r="Z25" i="15" s="1"/>
  <c r="N7" i="15"/>
  <c r="N18" i="15"/>
  <c r="L35" i="23"/>
  <c r="B18" i="15"/>
  <c r="V5" i="15"/>
  <c r="V6" i="15" s="1"/>
  <c r="V7" i="15" s="1"/>
  <c r="V8" i="15" s="1"/>
  <c r="V9" i="15" s="1"/>
  <c r="V10" i="15" s="1"/>
  <c r="V11" i="15" s="1"/>
  <c r="V12" i="15" s="1"/>
  <c r="V13" i="15" s="1"/>
  <c r="V14" i="15" s="1"/>
  <c r="V15" i="15" s="1"/>
  <c r="V16" i="15" s="1"/>
  <c r="V17" i="15" s="1"/>
  <c r="V18" i="15" s="1"/>
  <c r="V19" i="15" s="1"/>
  <c r="V20" i="15" s="1"/>
  <c r="V21" i="15" s="1"/>
  <c r="V22" i="15" s="1"/>
  <c r="V23" i="15" s="1"/>
  <c r="V24" i="15" s="1"/>
  <c r="V25" i="15" s="1"/>
  <c r="I7" i="15"/>
  <c r="Q18" i="15"/>
  <c r="O7" i="15"/>
  <c r="AA5" i="15"/>
  <c r="AA6" i="15" s="1"/>
  <c r="AA7" i="15" s="1"/>
  <c r="AA8" i="15" s="1"/>
  <c r="AA9" i="15" s="1"/>
  <c r="AA10" i="15" s="1"/>
  <c r="AA11" i="15" s="1"/>
  <c r="AA12" i="15" s="1"/>
  <c r="AA13" i="15" s="1"/>
  <c r="AA14" i="15" s="1"/>
  <c r="AA15" i="15" s="1"/>
  <c r="AA16" i="15" s="1"/>
  <c r="AA17" i="15" s="1"/>
  <c r="AA18" i="15" s="1"/>
  <c r="AA19" i="15" s="1"/>
  <c r="AA20" i="15" s="1"/>
  <c r="AA21" i="15" s="1"/>
  <c r="AA22" i="15" s="1"/>
  <c r="AA23" i="15" s="1"/>
  <c r="AA24" i="15" s="1"/>
  <c r="AA25" i="15" s="1"/>
  <c r="Q37" i="15"/>
  <c r="Q35" i="15"/>
  <c r="S37" i="15"/>
  <c r="S35" i="15"/>
  <c r="S34" i="15"/>
  <c r="S32" i="15"/>
  <c r="R32" i="15" s="1"/>
  <c r="Q36" i="15"/>
  <c r="Q33" i="15"/>
  <c r="S36" i="15"/>
  <c r="S33" i="15"/>
  <c r="Q34" i="15"/>
  <c r="B18" i="22"/>
  <c r="V5" i="22"/>
  <c r="V6" i="22" s="1"/>
  <c r="V7" i="22" s="1"/>
  <c r="V8" i="22" s="1"/>
  <c r="V9" i="22" s="1"/>
  <c r="V10" i="22" s="1"/>
  <c r="V11" i="22" s="1"/>
  <c r="V12" i="22" s="1"/>
  <c r="V13" i="22" s="1"/>
  <c r="V14" i="22" s="1"/>
  <c r="V15" i="22" s="1"/>
  <c r="V16" i="22" s="1"/>
  <c r="V17" i="22" s="1"/>
  <c r="V18" i="22" s="1"/>
  <c r="V19" i="22" s="1"/>
  <c r="V20" i="22" s="1"/>
  <c r="V21" i="22" s="1"/>
  <c r="V22" i="22" s="1"/>
  <c r="V23" i="22" s="1"/>
  <c r="V24" i="22" s="1"/>
  <c r="V25" i="22" s="1"/>
  <c r="I7" i="22"/>
  <c r="M20" i="15"/>
  <c r="K23" i="15"/>
  <c r="K21" i="15"/>
  <c r="K20" i="15"/>
  <c r="M18" i="15"/>
  <c r="L18" i="15" s="1"/>
  <c r="K19" i="15"/>
  <c r="M23" i="15"/>
  <c r="M22" i="15"/>
  <c r="K22" i="15"/>
  <c r="M21" i="15"/>
  <c r="M19" i="15"/>
  <c r="H19" i="22"/>
  <c r="J19" i="22"/>
  <c r="H20" i="22"/>
  <c r="H22" i="22"/>
  <c r="J23" i="22"/>
  <c r="J18" i="22"/>
  <c r="I18" i="22" s="1"/>
  <c r="J21" i="22"/>
  <c r="J20" i="22"/>
  <c r="H21" i="22"/>
  <c r="H23" i="22"/>
  <c r="J22" i="22"/>
  <c r="O12" i="13"/>
  <c r="O6" i="22" s="1"/>
  <c r="N6" i="22"/>
  <c r="N36" i="23"/>
  <c r="N33" i="23"/>
  <c r="N37" i="23"/>
  <c r="P37" i="23"/>
  <c r="P36" i="23"/>
  <c r="P35" i="23"/>
  <c r="P34" i="23"/>
  <c r="N35" i="23"/>
  <c r="P33" i="23"/>
  <c r="P32" i="23"/>
  <c r="O32" i="23" s="1"/>
  <c r="N34" i="23"/>
  <c r="N13" i="13"/>
  <c r="M6" i="23"/>
  <c r="P32" i="15"/>
  <c r="O32" i="15" s="1"/>
  <c r="P37" i="15"/>
  <c r="N34" i="15"/>
  <c r="P36" i="15"/>
  <c r="P35" i="15"/>
  <c r="P34" i="15"/>
  <c r="P33" i="15"/>
  <c r="N35" i="15"/>
  <c r="N33" i="15"/>
  <c r="N37" i="15"/>
  <c r="N36" i="15"/>
  <c r="L33" i="23"/>
  <c r="Q35" i="22"/>
  <c r="Q33" i="22"/>
  <c r="S37" i="22"/>
  <c r="Q37" i="22"/>
  <c r="S36" i="22"/>
  <c r="S33" i="22"/>
  <c r="S32" i="22"/>
  <c r="R32" i="22" s="1"/>
  <c r="S35" i="22"/>
  <c r="S34" i="22"/>
  <c r="Q36" i="22"/>
  <c r="Q34" i="22"/>
  <c r="N37" i="22"/>
  <c r="N35" i="22"/>
  <c r="N33" i="22"/>
  <c r="P32" i="22"/>
  <c r="O32" i="22" s="1"/>
  <c r="P36" i="22"/>
  <c r="P33" i="22"/>
  <c r="N36" i="22"/>
  <c r="P35" i="22"/>
  <c r="P34" i="22"/>
  <c r="N34" i="22"/>
  <c r="P37" i="22"/>
  <c r="C20" i="25" l="1"/>
  <c r="K21" i="25"/>
  <c r="M23" i="25"/>
  <c r="M20" i="25"/>
  <c r="K23" i="25"/>
  <c r="L23" i="25" s="1"/>
  <c r="K24" i="25"/>
  <c r="M22" i="25"/>
  <c r="M19" i="25"/>
  <c r="L19" i="25" s="1"/>
  <c r="M21" i="25"/>
  <c r="K22" i="25"/>
  <c r="L22" i="25" s="1"/>
  <c r="K20" i="25"/>
  <c r="L20" i="25" s="1"/>
  <c r="M24" i="25"/>
  <c r="C22" i="25"/>
  <c r="I20" i="25"/>
  <c r="R37" i="22"/>
  <c r="I22" i="25"/>
  <c r="L20" i="22"/>
  <c r="F20" i="23"/>
  <c r="C23" i="23"/>
  <c r="I21" i="23"/>
  <c r="I19" i="22"/>
  <c r="I23" i="23"/>
  <c r="O37" i="15"/>
  <c r="I19" i="23"/>
  <c r="R37" i="23"/>
  <c r="I22" i="23"/>
  <c r="R33" i="15"/>
  <c r="L22" i="15"/>
  <c r="L21" i="22"/>
  <c r="C19" i="23"/>
  <c r="R33" i="23"/>
  <c r="L23" i="22"/>
  <c r="L20" i="15"/>
  <c r="O37" i="23"/>
  <c r="O34" i="15"/>
  <c r="O33" i="22"/>
  <c r="R35" i="15"/>
  <c r="I23" i="22"/>
  <c r="O34" i="23"/>
  <c r="O34" i="22"/>
  <c r="O33" i="15"/>
  <c r="F23" i="23"/>
  <c r="C21" i="23"/>
  <c r="D21" i="22"/>
  <c r="D19" i="22"/>
  <c r="B23" i="22"/>
  <c r="B21" i="22"/>
  <c r="B20" i="22"/>
  <c r="B19" i="22"/>
  <c r="C19" i="22" s="1"/>
  <c r="D18" i="22"/>
  <c r="C18" i="22" s="1"/>
  <c r="B22" i="22"/>
  <c r="D23" i="22"/>
  <c r="D22" i="22"/>
  <c r="D20" i="22"/>
  <c r="R37" i="15"/>
  <c r="L22" i="22"/>
  <c r="R34" i="15"/>
  <c r="R34" i="23"/>
  <c r="N7" i="22"/>
  <c r="N18" i="22"/>
  <c r="Z5" i="22"/>
  <c r="Z6" i="22" s="1"/>
  <c r="Z7" i="22" s="1"/>
  <c r="Z8" i="22" s="1"/>
  <c r="Z9" i="22" s="1"/>
  <c r="Z10" i="22" s="1"/>
  <c r="Z11" i="22" s="1"/>
  <c r="Z12" i="22" s="1"/>
  <c r="Z13" i="22" s="1"/>
  <c r="Z14" i="22" s="1"/>
  <c r="Z15" i="22" s="1"/>
  <c r="Z16" i="22" s="1"/>
  <c r="Z17" i="22" s="1"/>
  <c r="Z18" i="22" s="1"/>
  <c r="Z19" i="22" s="1"/>
  <c r="Z20" i="22" s="1"/>
  <c r="Z21" i="22" s="1"/>
  <c r="Z22" i="22" s="1"/>
  <c r="Z23" i="22" s="1"/>
  <c r="Z24" i="22" s="1"/>
  <c r="Z25" i="22" s="1"/>
  <c r="Q18" i="22"/>
  <c r="O7" i="22"/>
  <c r="AA5" i="22"/>
  <c r="AA6" i="22" s="1"/>
  <c r="AA7" i="22" s="1"/>
  <c r="AA8" i="22" s="1"/>
  <c r="AA9" i="22" s="1"/>
  <c r="AA10" i="22" s="1"/>
  <c r="AA11" i="22" s="1"/>
  <c r="AA12" i="22" s="1"/>
  <c r="AA13" i="22" s="1"/>
  <c r="AA14" i="22" s="1"/>
  <c r="AA15" i="22" s="1"/>
  <c r="AA16" i="22" s="1"/>
  <c r="AA17" i="22" s="1"/>
  <c r="AA18" i="22" s="1"/>
  <c r="AA19" i="22" s="1"/>
  <c r="AA20" i="22" s="1"/>
  <c r="AA21" i="22" s="1"/>
  <c r="AA22" i="22" s="1"/>
  <c r="AA23" i="22" s="1"/>
  <c r="AA24" i="22" s="1"/>
  <c r="AA25" i="22" s="1"/>
  <c r="O35" i="15"/>
  <c r="O36" i="22"/>
  <c r="O35" i="23"/>
  <c r="I21" i="22"/>
  <c r="F21" i="23"/>
  <c r="S19" i="15"/>
  <c r="S22" i="15"/>
  <c r="Q23" i="15"/>
  <c r="Q22" i="15"/>
  <c r="Q21" i="15"/>
  <c r="Q20" i="15"/>
  <c r="S23" i="15"/>
  <c r="S21" i="15"/>
  <c r="Q19" i="15"/>
  <c r="S20" i="15"/>
  <c r="S18" i="15"/>
  <c r="R18" i="15" s="1"/>
  <c r="C20" i="23"/>
  <c r="R36" i="23"/>
  <c r="I20" i="23"/>
  <c r="R36" i="15"/>
  <c r="F19" i="23"/>
  <c r="C22" i="23"/>
  <c r="L19" i="15"/>
  <c r="O35" i="22"/>
  <c r="R33" i="22"/>
  <c r="D18" i="15"/>
  <c r="C18" i="15" s="1"/>
  <c r="B20" i="15"/>
  <c r="B22" i="15"/>
  <c r="B23" i="15"/>
  <c r="D23" i="15"/>
  <c r="B19" i="15"/>
  <c r="D19" i="15"/>
  <c r="D22" i="15"/>
  <c r="D21" i="15"/>
  <c r="D20" i="15"/>
  <c r="B21" i="15"/>
  <c r="R35" i="23"/>
  <c r="F22" i="23"/>
  <c r="O37" i="22"/>
  <c r="R35" i="22"/>
  <c r="I22" i="22"/>
  <c r="L21" i="15"/>
  <c r="R34" i="22"/>
  <c r="K18" i="23"/>
  <c r="M7" i="23"/>
  <c r="Y5" i="23"/>
  <c r="Y6" i="23" s="1"/>
  <c r="Y7" i="23" s="1"/>
  <c r="Y8" i="23" s="1"/>
  <c r="Y9" i="23" s="1"/>
  <c r="Y10" i="23" s="1"/>
  <c r="Y11" i="23" s="1"/>
  <c r="Y12" i="23" s="1"/>
  <c r="Y13" i="23" s="1"/>
  <c r="Y14" i="23" s="1"/>
  <c r="Y15" i="23" s="1"/>
  <c r="Y16" i="23" s="1"/>
  <c r="Y17" i="23" s="1"/>
  <c r="Y18" i="23" s="1"/>
  <c r="Y19" i="23" s="1"/>
  <c r="Y20" i="23" s="1"/>
  <c r="Y21" i="23" s="1"/>
  <c r="Y22" i="23" s="1"/>
  <c r="Y23" i="23" s="1"/>
  <c r="Y24" i="23" s="1"/>
  <c r="Y25" i="23" s="1"/>
  <c r="O33" i="23"/>
  <c r="I20" i="22"/>
  <c r="L23" i="15"/>
  <c r="N20" i="15"/>
  <c r="N19" i="15"/>
  <c r="P22" i="15"/>
  <c r="P23" i="15"/>
  <c r="P21" i="15"/>
  <c r="P20" i="15"/>
  <c r="N22" i="15"/>
  <c r="P18" i="15"/>
  <c r="O18" i="15" s="1"/>
  <c r="P19" i="15"/>
  <c r="N23" i="15"/>
  <c r="N21" i="15"/>
  <c r="R36" i="22"/>
  <c r="O36" i="15"/>
  <c r="O13" i="13"/>
  <c r="O6" i="23" s="1"/>
  <c r="N6" i="23"/>
  <c r="O36" i="23"/>
  <c r="L19" i="22"/>
  <c r="L24" i="25" l="1"/>
  <c r="L21" i="25"/>
  <c r="C19" i="15"/>
  <c r="C20" i="15"/>
  <c r="C22" i="15"/>
  <c r="C21" i="22"/>
  <c r="O19" i="15"/>
  <c r="R19" i="15"/>
  <c r="O21" i="15"/>
  <c r="C23" i="22"/>
  <c r="C21" i="15"/>
  <c r="O23" i="15"/>
  <c r="R21" i="15"/>
  <c r="O22" i="15"/>
  <c r="Q18" i="23"/>
  <c r="O7" i="23"/>
  <c r="AA5" i="23"/>
  <c r="AA6" i="23" s="1"/>
  <c r="AA7" i="23" s="1"/>
  <c r="AA8" i="23" s="1"/>
  <c r="AA9" i="23" s="1"/>
  <c r="AA10" i="23" s="1"/>
  <c r="AA11" i="23" s="1"/>
  <c r="AA12" i="23" s="1"/>
  <c r="AA13" i="23" s="1"/>
  <c r="AA14" i="23" s="1"/>
  <c r="AA15" i="23" s="1"/>
  <c r="AA16" i="23" s="1"/>
  <c r="AA17" i="23" s="1"/>
  <c r="AA18" i="23" s="1"/>
  <c r="AA19" i="23" s="1"/>
  <c r="AA20" i="23" s="1"/>
  <c r="AA21" i="23" s="1"/>
  <c r="AA22" i="23" s="1"/>
  <c r="AA23" i="23" s="1"/>
  <c r="AA24" i="23" s="1"/>
  <c r="AA25" i="23" s="1"/>
  <c r="O20" i="15"/>
  <c r="R20" i="15"/>
  <c r="C22" i="22"/>
  <c r="S19" i="22"/>
  <c r="S23" i="22"/>
  <c r="S22" i="22"/>
  <c r="Q22" i="22"/>
  <c r="Q23" i="22"/>
  <c r="S20" i="22"/>
  <c r="Q20" i="22"/>
  <c r="S21" i="22"/>
  <c r="Q21" i="22"/>
  <c r="Q19" i="22"/>
  <c r="S18" i="22"/>
  <c r="R18" i="22" s="1"/>
  <c r="M19" i="23"/>
  <c r="M21" i="23"/>
  <c r="K22" i="23"/>
  <c r="K21" i="23"/>
  <c r="K20" i="23"/>
  <c r="K19" i="23"/>
  <c r="M23" i="23"/>
  <c r="M22" i="23"/>
  <c r="M18" i="23"/>
  <c r="L18" i="23" s="1"/>
  <c r="M20" i="23"/>
  <c r="K23" i="23"/>
  <c r="R23" i="15"/>
  <c r="P19" i="22"/>
  <c r="N22" i="22"/>
  <c r="N21" i="22"/>
  <c r="N20" i="22"/>
  <c r="N19" i="22"/>
  <c r="P23" i="22"/>
  <c r="P22" i="22"/>
  <c r="P21" i="22"/>
  <c r="P18" i="22"/>
  <c r="O18" i="22" s="1"/>
  <c r="P20" i="22"/>
  <c r="N23" i="22"/>
  <c r="C20" i="22"/>
  <c r="R22" i="15"/>
  <c r="N7" i="23"/>
  <c r="N18" i="23"/>
  <c r="Z5" i="23"/>
  <c r="Z6" i="23" s="1"/>
  <c r="Z7" i="23" s="1"/>
  <c r="Z8" i="23" s="1"/>
  <c r="Z9" i="23" s="1"/>
  <c r="Z10" i="23" s="1"/>
  <c r="Z11" i="23" s="1"/>
  <c r="Z12" i="23" s="1"/>
  <c r="Z13" i="23" s="1"/>
  <c r="Z14" i="23" s="1"/>
  <c r="Z15" i="23" s="1"/>
  <c r="Z16" i="23" s="1"/>
  <c r="Z17" i="23" s="1"/>
  <c r="Z18" i="23" s="1"/>
  <c r="Z19" i="23" s="1"/>
  <c r="Z20" i="23" s="1"/>
  <c r="Z21" i="23" s="1"/>
  <c r="Z22" i="23" s="1"/>
  <c r="Z23" i="23" s="1"/>
  <c r="Z24" i="23" s="1"/>
  <c r="Z25" i="23" s="1"/>
  <c r="C23" i="15"/>
  <c r="O22" i="22" l="1"/>
  <c r="R19" i="22"/>
  <c r="R21" i="22"/>
  <c r="O19" i="22"/>
  <c r="L20" i="23"/>
  <c r="R23" i="22"/>
  <c r="O20" i="22"/>
  <c r="L19" i="23"/>
  <c r="R22" i="22"/>
  <c r="P22" i="23"/>
  <c r="P21" i="23"/>
  <c r="N21" i="23"/>
  <c r="O21" i="23" s="1"/>
  <c r="P19" i="23"/>
  <c r="N22" i="23"/>
  <c r="P20" i="23"/>
  <c r="N23" i="23"/>
  <c r="P18" i="23"/>
  <c r="O18" i="23" s="1"/>
  <c r="P23" i="23"/>
  <c r="N19" i="23"/>
  <c r="N20" i="23"/>
  <c r="L21" i="23"/>
  <c r="O23" i="22"/>
  <c r="O21" i="22"/>
  <c r="L22" i="23"/>
  <c r="L23" i="23"/>
  <c r="R20" i="22"/>
  <c r="S18" i="23"/>
  <c r="R18" i="23" s="1"/>
  <c r="Q21" i="23"/>
  <c r="Q19" i="23"/>
  <c r="S22" i="23"/>
  <c r="Q22" i="23"/>
  <c r="S20" i="23"/>
  <c r="Q20" i="23"/>
  <c r="S23" i="23"/>
  <c r="S21" i="23"/>
  <c r="S19" i="23"/>
  <c r="Q23" i="23"/>
  <c r="R20" i="23" l="1"/>
  <c r="O20" i="23"/>
  <c r="O22" i="23"/>
  <c r="R23" i="23"/>
  <c r="R19" i="23"/>
  <c r="R21" i="23"/>
  <c r="O23" i="23"/>
  <c r="R22" i="23"/>
  <c r="O19" i="23"/>
</calcChain>
</file>

<file path=xl/sharedStrings.xml><?xml version="1.0" encoding="utf-8"?>
<sst xmlns="http://schemas.openxmlformats.org/spreadsheetml/2006/main" count="2170" uniqueCount="453">
  <si>
    <t>Min</t>
  </si>
  <si>
    <t>Median</t>
  </si>
  <si>
    <t>Max</t>
  </si>
  <si>
    <t>0-3 Years</t>
  </si>
  <si>
    <t>4-6 Years</t>
  </si>
  <si>
    <t>7-9 Years</t>
  </si>
  <si>
    <t>10-12 Years</t>
  </si>
  <si>
    <t>Data Supplement</t>
  </si>
  <si>
    <t>Table of Contents (Click on links)</t>
  </si>
  <si>
    <t>A</t>
  </si>
  <si>
    <t>B</t>
  </si>
  <si>
    <t>C</t>
  </si>
  <si>
    <t>Substitute Teacher</t>
  </si>
  <si>
    <t>How to Use the Proposed Wage Scales</t>
  </si>
  <si>
    <t>Base Wage</t>
  </si>
  <si>
    <t>Proposed Models</t>
  </si>
  <si>
    <t xml:space="preserve">We have included a three separate tables that outline the educational requirements for  each role based on setting, as well as the MiRegistry and Power to the Professions Framework. </t>
  </si>
  <si>
    <t>MiRegistry Foundational &amp; Professional Level Overview</t>
  </si>
  <si>
    <t>ECE Level</t>
  </si>
  <si>
    <t>Education Requirement</t>
  </si>
  <si>
    <t>F1 (ECE I)</t>
  </si>
  <si>
    <t>High School Diploma</t>
  </si>
  <si>
    <t>F2 (ECE I)</t>
  </si>
  <si>
    <t>High School Diploma + 60 hrs of training</t>
  </si>
  <si>
    <t>F3 (ECE I)</t>
  </si>
  <si>
    <t>High School Diploma + 90 hrs of training + 6 semesters</t>
  </si>
  <si>
    <t>P1 (ECE I)</t>
  </si>
  <si>
    <t>CDA + 12 semesters</t>
  </si>
  <si>
    <t>P2 (ECE II)</t>
  </si>
  <si>
    <t>Associate Degree in ECE</t>
  </si>
  <si>
    <t>P3 (ECE III)</t>
  </si>
  <si>
    <t>BA in ECE or related field &amp; 30 credit hours in ECE</t>
  </si>
  <si>
    <t>P4 (ECE III)</t>
  </si>
  <si>
    <t>Masters Degree</t>
  </si>
  <si>
    <t>P5 (ECE III)</t>
  </si>
  <si>
    <t>Ph.D or Ed.D. in ECE</t>
  </si>
  <si>
    <t>The following shows at a glance, the licensing requirements required for each role of the Wage Scale for each setting:</t>
  </si>
  <si>
    <t>Position</t>
  </si>
  <si>
    <t>Family/Group Child Care Homes</t>
  </si>
  <si>
    <t>Child Care Centers</t>
  </si>
  <si>
    <t>School-Aged Only</t>
  </si>
  <si>
    <t>Lead Teacher, Infant-Toddler</t>
  </si>
  <si>
    <t>F1</t>
  </si>
  <si>
    <t>P1</t>
  </si>
  <si>
    <t>not applicable</t>
  </si>
  <si>
    <t>Assistant Teacher, Infant-Toddler</t>
  </si>
  <si>
    <t>Aide/floater, Infant-Toddler</t>
  </si>
  <si>
    <t>Substitute, Infant-Toddler</t>
  </si>
  <si>
    <t>Lead Teacher, Preschool</t>
  </si>
  <si>
    <t>P3</t>
  </si>
  <si>
    <t>Assistant Teacher, Preschool</t>
  </si>
  <si>
    <t>Aide/floater, Preschool</t>
  </si>
  <si>
    <t>Substitute, Preschool</t>
  </si>
  <si>
    <t>Varies, but mostly P2/ECE II</t>
  </si>
  <si>
    <t xml:space="preserve">- </t>
  </si>
  <si>
    <t xml:space="preserve">The following Comparison Chart (also located in the accompanying report "Early Childhood Education Wage Scale and Strategy") shows the licensing requirements based on setting.  </t>
  </si>
  <si>
    <t>Comparison Chart</t>
  </si>
  <si>
    <t>Feature</t>
  </si>
  <si>
    <t>School-Based, including Head Start &amp; GSRP</t>
  </si>
  <si>
    <t>Family Care Centers</t>
  </si>
  <si>
    <t>Lead Teacher Minimum Qualifications</t>
  </si>
  <si>
    <t>High School Diploma and Child Development Associate (CDA) credential</t>
  </si>
  <si>
    <t>Assistant Teacher Minimum Qualifications</t>
  </si>
  <si>
    <t>High School Diploma + Child Development Associate (CDA) credential</t>
  </si>
  <si>
    <t>Childcare Aide Minimum Qualifications</t>
  </si>
  <si>
    <t>High School Diploma + 12 early childhood education credit hours</t>
  </si>
  <si>
    <t>Annual Work Schedule</t>
  </si>
  <si>
    <t>10 months each year</t>
  </si>
  <si>
    <t>12 months each year</t>
  </si>
  <si>
    <t>12 months per year</t>
  </si>
  <si>
    <t>Expected Daily Work Schedule</t>
  </si>
  <si>
    <t>8 hours per day</t>
  </si>
  <si>
    <t>Hours may vary from part-time to full-time. In some cases, may include non-traditional hours.</t>
  </si>
  <si>
    <t>Years of Experience/Annual Salary Increase</t>
  </si>
  <si>
    <t xml:space="preserve">Decided by the leadership of the private for-profit business, nonprofit, or faith-based organization.  </t>
  </si>
  <si>
    <t xml:space="preserve">Decided by the owner.  </t>
  </si>
  <si>
    <t>Instructional Staff</t>
  </si>
  <si>
    <t>Proposed Base Wage</t>
  </si>
  <si>
    <t>ECE I</t>
  </si>
  <si>
    <t>ECE II</t>
  </si>
  <si>
    <t>ECE III</t>
  </si>
  <si>
    <t xml:space="preserve">Explanation for Proposed Base Wage </t>
  </si>
  <si>
    <t>Note: All Professional Levels increase by 10% - Infant/Toddler instructional roles are 10% more than Preschool roles</t>
  </si>
  <si>
    <t>25% less than Lead Teacher</t>
  </si>
  <si>
    <t>25% less than Assistant Teacher</t>
  </si>
  <si>
    <t>Lead Teacher</t>
  </si>
  <si>
    <t>Substitute</t>
  </si>
  <si>
    <t>Teaching Assistants, Except Postsecondary</t>
  </si>
  <si>
    <t>Childcare Workers</t>
  </si>
  <si>
    <t>Wage Scale</t>
  </si>
  <si>
    <t>Systemwide Wage Scale</t>
  </si>
  <si>
    <t>Notes</t>
  </si>
  <si>
    <t>Michigan</t>
  </si>
  <si>
    <t>September 2023</t>
  </si>
  <si>
    <t>Lead Teachers</t>
  </si>
  <si>
    <t>Proposed - Pay Parity with K-12 Teachers</t>
  </si>
  <si>
    <t>1B | Systemwide Wage Scale -- Notes</t>
  </si>
  <si>
    <t>Wage Scaling</t>
  </si>
  <si>
    <t>2A | Lead Teacher -- Proposed Wage Scaling</t>
  </si>
  <si>
    <t>Note: All Infant/Toddler instructional roles are 10% more than Preschool roles</t>
  </si>
  <si>
    <t>Current Median Wage</t>
  </si>
  <si>
    <t>Hourly</t>
  </si>
  <si>
    <t>Hourly Wage Increments</t>
  </si>
  <si>
    <t>F1, F2, F3 HSE</t>
  </si>
  <si>
    <t>Years of Experience</t>
  </si>
  <si>
    <t>Proposed Pay Scale for Lead Teacher, Infant-Toddler</t>
  </si>
  <si>
    <t>Proposed Pay Scale for Lead Teacher, Preschool</t>
  </si>
  <si>
    <t>13-15 Years</t>
  </si>
  <si>
    <t>16+ Years</t>
  </si>
  <si>
    <t>D</t>
  </si>
  <si>
    <t>Workforce Demographics</t>
  </si>
  <si>
    <t>Top Comparable Occupations</t>
  </si>
  <si>
    <t>2B | Lead Teacher -- Workforce Demographics</t>
  </si>
  <si>
    <t>2C | Lead Teacher -- Top Comparable Occupations</t>
  </si>
  <si>
    <t>Elementary School Teachers</t>
  </si>
  <si>
    <t>Age</t>
  </si>
  <si>
    <t>Jobs</t>
  </si>
  <si>
    <t>Percentage</t>
  </si>
  <si>
    <t>14-18</t>
  </si>
  <si>
    <t>19-24</t>
  </si>
  <si>
    <t>25-34</t>
  </si>
  <si>
    <t>35-44</t>
  </si>
  <si>
    <t>45-54</t>
  </si>
  <si>
    <t>55-64</t>
  </si>
  <si>
    <t>65+</t>
  </si>
  <si>
    <t>Less than high school</t>
  </si>
  <si>
    <t>High school</t>
  </si>
  <si>
    <t>Some college</t>
  </si>
  <si>
    <t>Associate's degree</t>
  </si>
  <si>
    <t>Bachelor's degree</t>
  </si>
  <si>
    <t>Master's degree</t>
  </si>
  <si>
    <t>Doctoral or professional degree</t>
  </si>
  <si>
    <t>Gender</t>
  </si>
  <si>
    <t>Males</t>
  </si>
  <si>
    <t>Females</t>
  </si>
  <si>
    <t>Race/Ethnicity</t>
  </si>
  <si>
    <t>White</t>
  </si>
  <si>
    <t>Hispanic/Latino (any race)</t>
  </si>
  <si>
    <t>Black/African American</t>
  </si>
  <si>
    <t>Asian</t>
  </si>
  <si>
    <t>Two or More Races</t>
  </si>
  <si>
    <t>American Indian/Alaska Native</t>
  </si>
  <si>
    <t>Native Hawaiian/Other Pacific Islander</t>
  </si>
  <si>
    <t>Share of overlapping skills</t>
  </si>
  <si>
    <t>Previous</t>
  </si>
  <si>
    <t>Following</t>
  </si>
  <si>
    <t>Teaching Assistants</t>
  </si>
  <si>
    <t>Retail Salespersons</t>
  </si>
  <si>
    <t>Social and Human Service Assistants</t>
  </si>
  <si>
    <t>Postsecondary Teachers</t>
  </si>
  <si>
    <t>Secondary School Teachers</t>
  </si>
  <si>
    <t>Secretaries and Admin. Assistants</t>
  </si>
  <si>
    <t>Managers</t>
  </si>
  <si>
    <t>Preschool Teachers</t>
  </si>
  <si>
    <t>2E | Lead Teacher -- Occupation Flows</t>
  </si>
  <si>
    <t>E</t>
  </si>
  <si>
    <t>Occupation Flows</t>
  </si>
  <si>
    <t>#</t>
  </si>
  <si>
    <t xml:space="preserve"> Occupation</t>
  </si>
  <si>
    <t>Employment and Wage Trends</t>
  </si>
  <si>
    <t>F</t>
  </si>
  <si>
    <t>Real-time Demand</t>
  </si>
  <si>
    <t>2F | Lead Teacher -- Real-time Demand</t>
  </si>
  <si>
    <t>2D | Lead Teacher -- Employment and Wage Trends</t>
  </si>
  <si>
    <t>Median Advertised Wage</t>
  </si>
  <si>
    <t>Date</t>
  </si>
  <si>
    <t>Assistant Teachers</t>
  </si>
  <si>
    <t>Years in Lane</t>
  </si>
  <si>
    <t>CDA</t>
  </si>
  <si>
    <t>CDA + Apprenticeship</t>
  </si>
  <si>
    <t>HSE</t>
  </si>
  <si>
    <t>AA</t>
  </si>
  <si>
    <t>BA</t>
  </si>
  <si>
    <t>MA</t>
  </si>
  <si>
    <t>Ed.D. or Ph.D.</t>
  </si>
  <si>
    <t>3A | Assistant Teacher -- Proposed Wage Scaling</t>
  </si>
  <si>
    <t>Proposed Pay Scale for Assistant Teacher, Infant-Toddler</t>
  </si>
  <si>
    <t>Proposed Pay Scale for Assistant Teacher, Preschool</t>
  </si>
  <si>
    <t>4A | Aide/Floater -- Proposed Wage Scaling</t>
  </si>
  <si>
    <t xml:space="preserve"> Aide/Floater</t>
  </si>
  <si>
    <t>Proposed Pay Scale for Aide/Floater, Infant-Toddler</t>
  </si>
  <si>
    <t>Proposed Pay Scale for Aide/Floater, Preschool</t>
  </si>
  <si>
    <t>Aide/Floater, Infant-Toddler</t>
  </si>
  <si>
    <t>United States</t>
  </si>
  <si>
    <t xml:space="preserve">25% less than Assistant Teacher </t>
  </si>
  <si>
    <t>Parity with Assistant Teacher, which has similar responsibilities             (10% increase for long-term assignments)</t>
  </si>
  <si>
    <t>-</t>
  </si>
  <si>
    <t>ECE Wage Scale</t>
  </si>
  <si>
    <t>5A | Substitute -- Proposed Wage Scaling</t>
  </si>
  <si>
    <t>Proposed Pay Scale for Substitute, Infant-Toddler</t>
  </si>
  <si>
    <t>Proposed Pay Scale for Substitute, Preschool</t>
  </si>
  <si>
    <t>Lead Teacher, Employment Growth (Indexed to 2001)</t>
  </si>
  <si>
    <t>Customer Service Representatives</t>
  </si>
  <si>
    <t>Supervisors of Office and Admin. Support Occupations</t>
  </si>
  <si>
    <t>Top Comparable Roles, Lead Teacher</t>
  </si>
  <si>
    <r>
      <t xml:space="preserve">Annual Salary      </t>
    </r>
    <r>
      <rPr>
        <b/>
        <sz val="10"/>
        <rFont val="Arial"/>
        <family val="2"/>
      </rPr>
      <t xml:space="preserve"> </t>
    </r>
    <r>
      <rPr>
        <sz val="10"/>
        <rFont val="Arial"/>
        <family val="2"/>
      </rPr>
      <t>(52 weeks)</t>
    </r>
  </si>
  <si>
    <r>
      <t xml:space="preserve">F1 </t>
    </r>
    <r>
      <rPr>
        <i/>
        <sz val="11"/>
        <color rgb="FFFFFFFF"/>
        <rFont val="Arial"/>
        <family val="2"/>
      </rPr>
      <t>HSE</t>
    </r>
  </si>
  <si>
    <r>
      <t xml:space="preserve">F2 </t>
    </r>
    <r>
      <rPr>
        <i/>
        <sz val="11"/>
        <color rgb="FFFFFFFF"/>
        <rFont val="Arial"/>
        <family val="2"/>
      </rPr>
      <t>HSE</t>
    </r>
  </si>
  <si>
    <r>
      <t xml:space="preserve">F3 </t>
    </r>
    <r>
      <rPr>
        <i/>
        <sz val="11"/>
        <color rgb="FFFFFFFF"/>
        <rFont val="Arial"/>
        <family val="2"/>
      </rPr>
      <t>HSE</t>
    </r>
  </si>
  <si>
    <r>
      <t xml:space="preserve">P1 </t>
    </r>
    <r>
      <rPr>
        <i/>
        <sz val="11"/>
        <color rgb="FFFFFFFF"/>
        <rFont val="Arial"/>
        <family val="2"/>
      </rPr>
      <t>CDA</t>
    </r>
  </si>
  <si>
    <r>
      <t xml:space="preserve">P2 </t>
    </r>
    <r>
      <rPr>
        <i/>
        <sz val="11"/>
        <color rgb="FFFFFFFF"/>
        <rFont val="Arial"/>
        <family val="2"/>
      </rPr>
      <t>AA</t>
    </r>
  </si>
  <si>
    <r>
      <t xml:space="preserve">P3 </t>
    </r>
    <r>
      <rPr>
        <i/>
        <sz val="11"/>
        <color rgb="FFFFFFFF"/>
        <rFont val="Arial"/>
        <family val="2"/>
      </rPr>
      <t>BA</t>
    </r>
  </si>
  <si>
    <r>
      <t xml:space="preserve">P4 </t>
    </r>
    <r>
      <rPr>
        <i/>
        <sz val="11"/>
        <color rgb="FFFFFFFF"/>
        <rFont val="Arial"/>
        <family val="2"/>
      </rPr>
      <t>MA</t>
    </r>
  </si>
  <si>
    <r>
      <t xml:space="preserve">P5 </t>
    </r>
    <r>
      <rPr>
        <i/>
        <sz val="11"/>
        <color rgb="FFFFFFFF"/>
        <rFont val="Arial"/>
        <family val="2"/>
      </rPr>
      <t>Ed.D. or Ph.D.</t>
    </r>
  </si>
  <si>
    <r>
      <t xml:space="preserve">F1, F2, F3 </t>
    </r>
    <r>
      <rPr>
        <i/>
        <sz val="11"/>
        <color rgb="FFFFFFFF"/>
        <rFont val="Arial"/>
        <family val="2"/>
      </rPr>
      <t>HSE</t>
    </r>
  </si>
  <si>
    <r>
      <t>P3 B</t>
    </r>
    <r>
      <rPr>
        <i/>
        <sz val="11"/>
        <color rgb="FFFFFFFF"/>
        <rFont val="Arial"/>
        <family val="2"/>
      </rPr>
      <t>A</t>
    </r>
  </si>
  <si>
    <r>
      <t xml:space="preserve">P5 </t>
    </r>
    <r>
      <rPr>
        <i/>
        <sz val="11"/>
        <color rgb="FFFFFFFF"/>
        <rFont val="Arial"/>
        <family val="2"/>
      </rPr>
      <t>Ed.D or Ph.D</t>
    </r>
  </si>
  <si>
    <r>
      <t xml:space="preserve">P5 </t>
    </r>
    <r>
      <rPr>
        <i/>
        <sz val="11"/>
        <color rgb="FFFFFFFF"/>
        <rFont val="Arial"/>
        <family val="2"/>
      </rPr>
      <t>Ed.D. or Ph.D</t>
    </r>
  </si>
  <si>
    <r>
      <t xml:space="preserve">High School Diploma + one college course in Early Childhood Education </t>
    </r>
    <r>
      <rPr>
        <u/>
        <sz val="11"/>
        <color theme="1"/>
        <rFont val="Arial"/>
        <family val="2"/>
      </rPr>
      <t>or</t>
    </r>
    <r>
      <rPr>
        <sz val="11"/>
        <color theme="1"/>
        <rFont val="Arial"/>
        <family val="2"/>
      </rPr>
      <t xml:space="preserve"> 20 hours of training</t>
    </r>
  </si>
  <si>
    <r>
      <t xml:space="preserve">High School Diploma + Child Development Associate (CDA) credential </t>
    </r>
    <r>
      <rPr>
        <i/>
        <sz val="11"/>
        <color theme="1"/>
        <rFont val="Arial"/>
        <family val="2"/>
      </rPr>
      <t xml:space="preserve">or </t>
    </r>
    <r>
      <rPr>
        <sz val="11"/>
        <color theme="1"/>
        <rFont val="Arial"/>
        <family val="2"/>
      </rPr>
      <t>up to 2 Child Development credits</t>
    </r>
  </si>
  <si>
    <r>
      <t xml:space="preserve">Annual Salary       </t>
    </r>
    <r>
      <rPr>
        <sz val="11"/>
        <rFont val="Arial"/>
        <family val="2"/>
      </rPr>
      <t>(52 weeks)</t>
    </r>
  </si>
  <si>
    <t>Occupation</t>
  </si>
  <si>
    <t>Kindergarten Teacher</t>
  </si>
  <si>
    <t>Median Hourly Wage, 2022</t>
  </si>
  <si>
    <r>
      <t xml:space="preserve">Median Hourly Wage Growth </t>
    </r>
    <r>
      <rPr>
        <sz val="10"/>
        <color theme="0"/>
        <rFont val="Arial"/>
        <family val="2"/>
      </rPr>
      <t>(2005-2022)</t>
    </r>
  </si>
  <si>
    <t>%</t>
  </si>
  <si>
    <t>Lead Teacher (Average of Infant-Toddler and Preschool), Growth in Median Hourly Earnings (2005-2022)</t>
  </si>
  <si>
    <t>Lead Teacher (Average of Infant-Toddler and Preschool), Median Hourly Wage Growth (Indexed to 2005)</t>
  </si>
  <si>
    <t>Job Postings</t>
  </si>
  <si>
    <t>Employer</t>
  </si>
  <si>
    <t>Online Postings</t>
  </si>
  <si>
    <t>Median Posting Duration</t>
  </si>
  <si>
    <t>32 days</t>
  </si>
  <si>
    <t>YMCA</t>
  </si>
  <si>
    <t>36 days</t>
  </si>
  <si>
    <t>37 days</t>
  </si>
  <si>
    <t>3B | Assistant Teacher -- Workforce Demographics</t>
  </si>
  <si>
    <t>3C | Assistant Teacher -- Top Comparable Occupations</t>
  </si>
  <si>
    <t>3D | Assistant Teacher -- Employment and Wage Trends</t>
  </si>
  <si>
    <t>3E | Assistant Teacher -- Occupation Flows</t>
  </si>
  <si>
    <t>3F | Assistant Teacher -- Real-time Demand</t>
  </si>
  <si>
    <t>G</t>
  </si>
  <si>
    <t>Commuting Patterns</t>
  </si>
  <si>
    <t>2G | Lead Teacher -- Commuting Patterns</t>
  </si>
  <si>
    <r>
      <t xml:space="preserve">Employment Growth            </t>
    </r>
    <r>
      <rPr>
        <sz val="10"/>
        <color theme="0"/>
        <rFont val="Arial"/>
        <family val="2"/>
      </rPr>
      <t>(2001-2022)</t>
    </r>
  </si>
  <si>
    <t>Lead Teacher, Employment Trends (2001-2022)</t>
  </si>
  <si>
    <t>3G | Assistant Teacher -- Commuting Patterns</t>
  </si>
  <si>
    <t>Top Comparable Roles, Assistant Teacher</t>
  </si>
  <si>
    <t>Assistant Teacher</t>
  </si>
  <si>
    <t>Assistant Teacher, Employment Trends (2001-2022)</t>
  </si>
  <si>
    <t>Assistant Teacher, Employment Growth (Indexed to 2001)</t>
  </si>
  <si>
    <t xml:space="preserve">Difference from Assistant Teacher Wage            </t>
  </si>
  <si>
    <t>Assistant Teacher, Growth in Median Hourly Earnings (2005-2022)</t>
  </si>
  <si>
    <t>Assistant Teacher, Median Hourly Wage Growth (Indexed to 2005)</t>
  </si>
  <si>
    <t>Life, Physical, and Social Science Technicians</t>
  </si>
  <si>
    <t>Teaching Assistants, Postsecondary</t>
  </si>
  <si>
    <t>Software Developers</t>
  </si>
  <si>
    <t>N/A</t>
  </si>
  <si>
    <t>Top Comparable Roles, Aide/Floater</t>
  </si>
  <si>
    <t xml:space="preserve">Difference from Aide/Floater Wage            </t>
  </si>
  <si>
    <t>Aide/Floater</t>
  </si>
  <si>
    <t>Aide/Floater, Employment Trends (2001-2022)</t>
  </si>
  <si>
    <t>Aide/Floater, Employment Growth (Indexed to 2001)</t>
  </si>
  <si>
    <t>Aide/Floater, Growth in Median Hourly Earnings (2005-2022)</t>
  </si>
  <si>
    <t>Aide/Floater, Median Hourly Wage Growth (Indexed to 2005)</t>
  </si>
  <si>
    <t>Waiters and Waitresses</t>
  </si>
  <si>
    <t>Recreation Workers</t>
  </si>
  <si>
    <t>Cashiers</t>
  </si>
  <si>
    <t>Fast Food and Counter Workers</t>
  </si>
  <si>
    <t>Registered Nurses</t>
  </si>
  <si>
    <t>Difference from  Lead Teacher Wage</t>
  </si>
  <si>
    <t>Library Assistant</t>
  </si>
  <si>
    <t>Library Technician</t>
  </si>
  <si>
    <t>Waiter/Waitress</t>
  </si>
  <si>
    <t>Bank Teller</t>
  </si>
  <si>
    <t>Home Health and Personal Care Aide</t>
  </si>
  <si>
    <t>4B | Aide/Floater -- Workforce Demographics</t>
  </si>
  <si>
    <t>4C | Aide/Floater -- Top Comparable Occupations</t>
  </si>
  <si>
    <t>4D | Aide/Floater -- Employment and Wage Trends</t>
  </si>
  <si>
    <t>4E | Aide/Floater -- Occupation Flows</t>
  </si>
  <si>
    <t>4F | Aide/Floater -- Real-time Demand</t>
  </si>
  <si>
    <t>4G | Aide/Floater -- Commuting Patterns</t>
  </si>
  <si>
    <t>Care Group</t>
  </si>
  <si>
    <t>5B | Substitute -- Workforce Demographics</t>
  </si>
  <si>
    <t>5C | Substitute -- Top Comparable Occupations</t>
  </si>
  <si>
    <t>Top Comparable Roles, Substitute</t>
  </si>
  <si>
    <t xml:space="preserve">Difference from Substitute Wage            </t>
  </si>
  <si>
    <t>Teachers and Instructors</t>
  </si>
  <si>
    <t>Coaches and Scouts</t>
  </si>
  <si>
    <t>Middle School Teachers</t>
  </si>
  <si>
    <t xml:space="preserve">  </t>
  </si>
  <si>
    <t>5D | Substitute -- Employment and Wage Trends</t>
  </si>
  <si>
    <t>Substitute, Employment Trends (2001-2022)</t>
  </si>
  <si>
    <t>Substitute, Employment Growth (Indexed to 2001)</t>
  </si>
  <si>
    <t>Substitute, Growth in Median Hourly Earnings (2005-2022)</t>
  </si>
  <si>
    <t>Substitute, Median Hourly Wage Growth (Indexed to 2005)</t>
  </si>
  <si>
    <t>5E | Substitute -- Occupation Flows</t>
  </si>
  <si>
    <t>5F | Substitute -- Real-time Demand</t>
  </si>
  <si>
    <t>5G | Substitute -- Commuting Patterns</t>
  </si>
  <si>
    <t>AA + Apprenticeship</t>
  </si>
  <si>
    <t>Office Clerk</t>
  </si>
  <si>
    <t>Self-Enrichment Teacher</t>
  </si>
  <si>
    <t>Psychiatric Aide</t>
  </si>
  <si>
    <t>Tutor</t>
  </si>
  <si>
    <t>Administrative Assistant</t>
  </si>
  <si>
    <t>Customer Service Representative</t>
  </si>
  <si>
    <t>Methodology</t>
  </si>
  <si>
    <t>21 days</t>
  </si>
  <si>
    <t>17 days</t>
  </si>
  <si>
    <t>Tutors</t>
  </si>
  <si>
    <t>The proposed wage scale benchmarks ECE wages against comparable K-12 roles by setting the Lead Teacher wage on par with the starting salary of a K-12 teacher, which serves as the base wage. Column P lists which wage/role is the base (also highlighted in yellow). If you change the base wage, the formulas in every cell will reflect this change.</t>
  </si>
  <si>
    <t>n/a</t>
  </si>
  <si>
    <t>Typically negotiated through a union contract. However, less than half of School-based teachers are covered by a contract.</t>
  </si>
  <si>
    <t xml:space="preserve">The proposed wage scale benchmarks ECE wages against comparable K-12 roles by setting the Lead Teacher wage on par with the starting salary of a K-12 teacher in Region 10a (adjusted for the standard school schedule), which serves as the base wage for the systemwide wage scale. The base wage for an Assistant Teacher and Substitute stands 25% below the base wage of a Lead Teacher, while the base wage for an Aide/Floater is 50% less than a Lead Teacher. This scaling reflects the accumulation of responsibility, knowledge, and experience that occurs as one transgresses along the ECE career pathway from Aide to Lead Teacher.
The systemwide wage scale is agnostic to setting (school-based, center-based, family or group childcare home). Thus, wages are based on the specific role, professional level/education, and experience an individual has — irrespective of the setting in which they are employed. The base wages shown below increase by 10% for each professional/educational level an individual has obtained above a Child Development Associate (CDA) credential. This method encourages progression, which is strongly linked to quality, and helps account for the fact that licensing requirements vary across settings for these ECE roles. 
ECE professionals supervising infant- and toddler-aged children will receive a 10% increase from the base wage associated with that role supervising preschool-aged children. This wage bump reflects the intense level of supervision required for infants and toddlers compared to preschoolers, a notion which is further reinforced by the provider-to-child ratios set by the state — which become less restrictive as children age.  
To account for longevity, early educators should receive a 2.5% increase for each year of employment. This reflects the average step increase offered to K-12 educators and is equal to the average rate of inflation forecasted in the state over the next 10 years — ensuring wages rise at a rate equal to the cost of living. </t>
  </si>
  <si>
    <t xml:space="preserve">The Systemwide Wage Scales is agnostic to setting and so all functional and foundational level have a proposed wage. We recommend that Region 10a implements a wage scale that is the same across settings and so utilizing a unified "systemwide" wage scale may make messaging more clear to those both within and outside of the field. We recognize that licensing requirements differ between settings (school-based, center-based, family or group childcare home). Most states who have explored wage scales do so similarly, while utilizing a comparison chart to highlight the different requirements based on settings. The wages are still the same across setting based on the specific role and professional level/education experience an individual has. </t>
  </si>
  <si>
    <t>Bachelor’s Degree with at least 18 hours in Early Childhood Education; sometimes requires valid Region 10a teaching certificate</t>
  </si>
  <si>
    <t>Age Distribution, Region 10a, 2022</t>
  </si>
  <si>
    <t>Education, Region 10a, 2022</t>
  </si>
  <si>
    <t>Racial/Ethnic Distribution, Region 10a, 2022</t>
  </si>
  <si>
    <t>Gender Distribution, Region 10a, 2022</t>
  </si>
  <si>
    <t>Lead Teacher, Employment Trends, Region 10a (2001-2022)</t>
  </si>
  <si>
    <t>Lead Teacher, Employment Growth, Region 10a (Indexed to 2001)</t>
  </si>
  <si>
    <t>Lead Teacher, Growth in Median Hourly Earnings, Region 10a (2005-2022)</t>
  </si>
  <si>
    <t>Lead Teacher, Median Hourly Wage Growth, Region 10a (Indexed to 2005)</t>
  </si>
  <si>
    <t>Region 10a</t>
  </si>
  <si>
    <t xml:space="preserve">Region 10a </t>
  </si>
  <si>
    <t>Top Preceeding and Superseding Occupations, Region 10a, 2022</t>
  </si>
  <si>
    <t>Online Ads and Median Wages, Lead Teacher, Region 10a</t>
  </si>
  <si>
    <t>Top Posting Employers, Lead Teacher, Region 10a (Jan. 2022 - Jul. 2023)</t>
  </si>
  <si>
    <t>Assistant Teacher, Employment Trends, Region 10a (2001-2022)</t>
  </si>
  <si>
    <t>Assistant Teacher, Employment Growth, Region 10a (Indexed to 2001)</t>
  </si>
  <si>
    <t>Assistant Teacher, Growth in Median Hourly Earnings, Region 10a (2005-2022)</t>
  </si>
  <si>
    <t>Assistant Teacher, Median Hourly Wage Growth, Region 10a (Indexed to 2005)</t>
  </si>
  <si>
    <t>Top Preceeding and Superseding Occupations, Region 10a</t>
  </si>
  <si>
    <t>Online Ads and Median Wages, Assistant Teacher, Region 10a</t>
  </si>
  <si>
    <t>Top Posting Employers, Assistant Teacher, Region 10a (Jan. 2022 - Jul. 2023)</t>
  </si>
  <si>
    <t>Aide/Floater, Employment Trends, Region 10a (2001-2022)</t>
  </si>
  <si>
    <t>Aide/Floater, Employment Growth, Region 10a (Indexed to 2001)</t>
  </si>
  <si>
    <t>Aide/Floater, Growth in Median Hourly Earnings, Region 10a (2005-2022)</t>
  </si>
  <si>
    <t>Aide/Floater, Median Hourly Wage Growth, Region 10a (Indexed to 2005)</t>
  </si>
  <si>
    <t>Online Ads and Median Wages, Aide/Floater, Region 10a</t>
  </si>
  <si>
    <t>Top Posting Employers, Aide/Floater, Region 10a (Jan. 2022 - Jul. 2023)</t>
  </si>
  <si>
    <t>Substitute, Employment Trends, Region 10a (2001-2022)</t>
  </si>
  <si>
    <t>Substitute, Employment Growth, Region 10a (Indexed to 2001)</t>
  </si>
  <si>
    <t>Substitute, Growth in Median Hourly Earnings, Region 10a (2005-2022)</t>
  </si>
  <si>
    <t>Substitute, Median Hourly Wage Growth, Region 10a (Indexed to 2005)</t>
  </si>
  <si>
    <t>Online Ads and Median Wages, Substitute, Region 10a</t>
  </si>
  <si>
    <t>Top Posting Employers, Substitute, Region 10a (Jan. 2022 - Jul. 2023)</t>
  </si>
  <si>
    <t>Region 10a - Macomb County</t>
  </si>
  <si>
    <t>Median Hourly rate for Step 1 Teacher Salary ($42,300 a year)</t>
  </si>
  <si>
    <t>Median Hourly rate for Step 1 Teacher Salary ($42,300 a year) + 10%</t>
  </si>
  <si>
    <t>KinderCare Education</t>
  </si>
  <si>
    <t>The Goddard School</t>
  </si>
  <si>
    <t>Learning Care Group</t>
  </si>
  <si>
    <t>Childtime Learning Centers</t>
  </si>
  <si>
    <t>Tutor Time Learning Centers</t>
  </si>
  <si>
    <t>Chippewa Valley Schools</t>
  </si>
  <si>
    <t>The Joyful Jungle Christian Learning Center</t>
  </si>
  <si>
    <t>Kid Town USA</t>
  </si>
  <si>
    <t>Macomb County</t>
  </si>
  <si>
    <t>Trinity Lutheran Church And Early Childhood Center</t>
  </si>
  <si>
    <t>35 days</t>
  </si>
  <si>
    <t>29 days</t>
  </si>
  <si>
    <t>34 days</t>
  </si>
  <si>
    <t>28 days</t>
  </si>
  <si>
    <t>19 days</t>
  </si>
  <si>
    <t>22 days</t>
  </si>
  <si>
    <t>30 days</t>
  </si>
  <si>
    <t>Warren Woods Public Schools</t>
  </si>
  <si>
    <t>National Heritage Academies</t>
  </si>
  <si>
    <t>Eastpointe Community Schools</t>
  </si>
  <si>
    <t>Special Services</t>
  </si>
  <si>
    <t>Michigan Association Of School Boards</t>
  </si>
  <si>
    <t>Integrated Living</t>
  </si>
  <si>
    <t>20 days</t>
  </si>
  <si>
    <t>10 days</t>
  </si>
  <si>
    <t>26 days</t>
  </si>
  <si>
    <t>ZIP Code</t>
  </si>
  <si>
    <t>ZIP Name</t>
  </si>
  <si>
    <t>Resident Workers</t>
  </si>
  <si>
    <t>Net Commuters</t>
  </si>
  <si>
    <t>Commuting Patterns, Assistant Teacher, Region 10a, 2022</t>
  </si>
  <si>
    <t>48044</t>
  </si>
  <si>
    <t>48047</t>
  </si>
  <si>
    <t>48038</t>
  </si>
  <si>
    <t>48042</t>
  </si>
  <si>
    <t>48066</t>
  </si>
  <si>
    <t>48045</t>
  </si>
  <si>
    <t>48035</t>
  </si>
  <si>
    <t>48051</t>
  </si>
  <si>
    <t>48021</t>
  </si>
  <si>
    <t>48310</t>
  </si>
  <si>
    <t>48313</t>
  </si>
  <si>
    <t>48080</t>
  </si>
  <si>
    <t>48316</t>
  </si>
  <si>
    <t>48312</t>
  </si>
  <si>
    <t>48317</t>
  </si>
  <si>
    <t>48315</t>
  </si>
  <si>
    <t>48081</t>
  </si>
  <si>
    <t>48091</t>
  </si>
  <si>
    <t>48036</t>
  </si>
  <si>
    <t>48089</t>
  </si>
  <si>
    <t>48092</t>
  </si>
  <si>
    <t>48093</t>
  </si>
  <si>
    <t>48082</t>
  </si>
  <si>
    <t>48094</t>
  </si>
  <si>
    <t>48088</t>
  </si>
  <si>
    <t>48062</t>
  </si>
  <si>
    <t>48314</t>
  </si>
  <si>
    <t>48026</t>
  </si>
  <si>
    <t>48043</t>
  </si>
  <si>
    <t>48065</t>
  </si>
  <si>
    <t>48048</t>
  </si>
  <si>
    <t>48005</t>
  </si>
  <si>
    <t>48095</t>
  </si>
  <si>
    <t>48015</t>
  </si>
  <si>
    <t>48096</t>
  </si>
  <si>
    <t>48050</t>
  </si>
  <si>
    <t>48046</t>
  </si>
  <si>
    <t>48090</t>
  </si>
  <si>
    <t>48311</t>
  </si>
  <si>
    <t>48318</t>
  </si>
  <si>
    <t>48397</t>
  </si>
  <si>
    <t>Macomb, MI</t>
  </si>
  <si>
    <t>New Baltimore, MI</t>
  </si>
  <si>
    <t>Clinton Township, MI</t>
  </si>
  <si>
    <t>Roseville, MI</t>
  </si>
  <si>
    <t>Harrison Township, MI</t>
  </si>
  <si>
    <t>Eastpointe, MI</t>
  </si>
  <si>
    <t>Sterling Heights, MI</t>
  </si>
  <si>
    <t>Saint Clair Shores, MI</t>
  </si>
  <si>
    <t>Utica, MI</t>
  </si>
  <si>
    <t>Warren, MI</t>
  </si>
  <si>
    <t>Washington, MI</t>
  </si>
  <si>
    <t>Richmond, MI</t>
  </si>
  <si>
    <t>Fraser, MI</t>
  </si>
  <si>
    <t>Mount Clemens, MI</t>
  </si>
  <si>
    <t>Romeo, MI</t>
  </si>
  <si>
    <t>New Haven, MI</t>
  </si>
  <si>
    <t>Armada, MI</t>
  </si>
  <si>
    <t>Center Line, MI</t>
  </si>
  <si>
    <t>Ray, MI</t>
  </si>
  <si>
    <t>Insf. Data</t>
  </si>
  <si>
    <t>Commuting Patterns, Lead Teachers, Region 10a, 2022</t>
  </si>
  <si>
    <t>Edge Fitness Clubs</t>
  </si>
  <si>
    <t>Rover</t>
  </si>
  <si>
    <t>Lakeshore Learning Center</t>
  </si>
  <si>
    <t>Drivergent</t>
  </si>
  <si>
    <t>33 days</t>
  </si>
  <si>
    <t>39 days</t>
  </si>
  <si>
    <t>50 days</t>
  </si>
  <si>
    <t>Commuting Patterns, Aide/Floater, Region 10a, 2022</t>
  </si>
  <si>
    <t>Sub Teacher Source Texas</t>
  </si>
  <si>
    <t>Ece Subhub</t>
  </si>
  <si>
    <t>Choice Schools.Com</t>
  </si>
  <si>
    <t>Hamadeh Educational Services</t>
  </si>
  <si>
    <t>Romeo Community Schools</t>
  </si>
  <si>
    <t>Heartfelt Impressions Learning Centers</t>
  </si>
  <si>
    <t>15 days</t>
  </si>
  <si>
    <t>51 days</t>
  </si>
  <si>
    <t>31 days</t>
  </si>
  <si>
    <t>Commuting Patterns, Substitute, Region 10a, 2022</t>
  </si>
  <si>
    <t>Number of Occupations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</si>
</sst>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Red]\ \(#,##0\)"/>
    <numFmt numFmtId="166" formatCode="0.0%"/>
    <numFmt numFmtId="167" formatCode="0.0%;[Red]\ \(0.0%\)"/>
    <numFmt numFmtId="168" formatCode="&quot;$&quot;#,##0"/>
  </numFmts>
  <fonts count="39" x14ac:knownFonts="1">
    <font>
      <sz val="11"/>
      <color theme="1"/>
      <name val="Calibri"/>
      <family val="2"/>
      <scheme val="minor"/>
    </font>
    <font>
      <sz val="11"/>
      <color theme="1"/>
      <name val="Calibri"/>
      <family val="2"/>
      <scheme val="minor"/>
    </font>
    <font>
      <b/>
      <sz val="18"/>
      <color theme="0"/>
      <name val="Arial"/>
      <family val="2"/>
    </font>
    <font>
      <sz val="11"/>
      <color theme="1"/>
      <name val="Arial"/>
      <family val="2"/>
    </font>
    <font>
      <u/>
      <sz val="11"/>
      <color theme="10"/>
      <name val="Calibri"/>
      <family val="2"/>
      <scheme val="minor"/>
    </font>
    <font>
      <b/>
      <sz val="16"/>
      <color theme="0"/>
      <name val="Arial"/>
      <family val="2"/>
    </font>
    <font>
      <i/>
      <sz val="11"/>
      <color theme="0" tint="-0.249977111117893"/>
      <name val="Arial"/>
      <family val="2"/>
    </font>
    <font>
      <sz val="11"/>
      <color theme="5" tint="0.59999389629810485"/>
      <name val="Arial"/>
      <family val="2"/>
    </font>
    <font>
      <u/>
      <sz val="11"/>
      <color theme="10"/>
      <name val="Arial"/>
      <family val="2"/>
    </font>
    <font>
      <sz val="11"/>
      <color theme="0"/>
      <name val="Arial"/>
      <family val="2"/>
    </font>
    <font>
      <b/>
      <sz val="14"/>
      <color rgb="FFD45D00"/>
      <name val="Arial"/>
      <family val="2"/>
    </font>
    <font>
      <b/>
      <sz val="11"/>
      <color theme="0"/>
      <name val="Arial"/>
      <family val="2"/>
    </font>
    <font>
      <sz val="10"/>
      <color theme="1"/>
      <name val="Arial"/>
      <family val="2"/>
    </font>
    <font>
      <b/>
      <u/>
      <sz val="11"/>
      <color rgb="FFD45D00"/>
      <name val="Arial"/>
      <family val="2"/>
    </font>
    <font>
      <b/>
      <sz val="14"/>
      <color rgb="FFD45D00"/>
      <name val="Calibri"/>
      <family val="2"/>
      <scheme val="minor"/>
    </font>
    <font>
      <b/>
      <sz val="12"/>
      <color rgb="FFD45D00"/>
      <name val="Arial"/>
      <family val="2"/>
    </font>
    <font>
      <sz val="10"/>
      <color theme="0"/>
      <name val="Arial"/>
      <family val="2"/>
    </font>
    <font>
      <b/>
      <sz val="11"/>
      <color rgb="FFD45D00"/>
      <name val="Arial"/>
      <family val="2"/>
    </font>
    <font>
      <i/>
      <sz val="11"/>
      <color theme="1"/>
      <name val="Arial"/>
      <family val="2"/>
    </font>
    <font>
      <b/>
      <i/>
      <sz val="11"/>
      <color theme="1"/>
      <name val="Arial"/>
      <family val="2"/>
    </font>
    <font>
      <b/>
      <sz val="11"/>
      <name val="Arial"/>
      <family val="2"/>
    </font>
    <font>
      <b/>
      <sz val="11"/>
      <color theme="1"/>
      <name val="Arial"/>
      <family val="2"/>
    </font>
    <font>
      <b/>
      <sz val="10"/>
      <name val="Arial"/>
      <family val="2"/>
    </font>
    <font>
      <sz val="10"/>
      <name val="Arial"/>
      <family val="2"/>
    </font>
    <font>
      <b/>
      <sz val="11"/>
      <color rgb="FFFFFFFF"/>
      <name val="Arial"/>
      <family val="2"/>
    </font>
    <font>
      <i/>
      <sz val="11"/>
      <color rgb="FFFFFFFF"/>
      <name val="Arial"/>
      <family val="2"/>
    </font>
    <font>
      <b/>
      <sz val="9"/>
      <color rgb="FFFFFFFF"/>
      <name val="Arial"/>
      <family val="2"/>
    </font>
    <font>
      <b/>
      <sz val="14"/>
      <color rgb="FF346C88"/>
      <name val="Arial"/>
      <family val="2"/>
    </font>
    <font>
      <b/>
      <u/>
      <sz val="11"/>
      <color theme="2" tint="-0.749992370372631"/>
      <name val="Arial"/>
      <family val="2"/>
    </font>
    <font>
      <b/>
      <sz val="11"/>
      <color rgb="FF000000"/>
      <name val="Arial"/>
      <family val="2"/>
    </font>
    <font>
      <sz val="11"/>
      <color rgb="FF000000"/>
      <name val="Arial"/>
      <family val="2"/>
    </font>
    <font>
      <u/>
      <sz val="11"/>
      <color theme="1"/>
      <name val="Arial"/>
      <family val="2"/>
    </font>
    <font>
      <b/>
      <i/>
      <sz val="11"/>
      <color rgb="FF000000"/>
      <name val="Arial"/>
      <family val="2"/>
    </font>
    <font>
      <sz val="11"/>
      <name val="Arial"/>
      <family val="2"/>
    </font>
    <font>
      <sz val="11"/>
      <color rgb="FFFFFFFF"/>
      <name val="Arial"/>
      <family val="2"/>
    </font>
    <font>
      <b/>
      <i/>
      <sz val="9"/>
      <color rgb="FFFFFFFF"/>
      <name val="Arial"/>
      <family val="2"/>
    </font>
    <font>
      <b/>
      <sz val="10"/>
      <color theme="0"/>
      <name val="Arial"/>
      <family val="2"/>
    </font>
    <font>
      <b/>
      <sz val="16"/>
      <color theme="1"/>
      <name val="Arial"/>
      <family val="2"/>
    </font>
    <font>
      <sz val="12"/>
      <color theme="1"/>
      <name val="Arial"/>
      <family val="2"/>
    </font>
  </fonts>
  <fills count="22">
    <fill>
      <patternFill patternType="none"/>
    </fill>
    <fill>
      <patternFill patternType="gray125"/>
    </fill>
    <fill>
      <patternFill patternType="solid">
        <fgColor rgb="FF003E5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A2AE74"/>
        <bgColor indexed="64"/>
      </patternFill>
    </fill>
    <fill>
      <patternFill patternType="solid">
        <fgColor rgb="FF605677"/>
        <bgColor indexed="64"/>
      </patternFill>
    </fill>
    <fill>
      <patternFill patternType="solid">
        <fgColor theme="5" tint="0.79998168889431442"/>
        <bgColor indexed="64"/>
      </patternFill>
    </fill>
    <fill>
      <patternFill patternType="solid">
        <fgColor rgb="FFDAEEF3"/>
        <bgColor indexed="64"/>
      </patternFill>
    </fill>
    <fill>
      <patternFill patternType="solid">
        <fgColor rgb="FFB4C6E7"/>
        <bgColor indexed="64"/>
      </patternFill>
    </fill>
    <fill>
      <patternFill patternType="solid">
        <fgColor theme="0"/>
        <bgColor indexed="64"/>
      </patternFill>
    </fill>
    <fill>
      <patternFill patternType="solid">
        <fgColor theme="9" tint="0.79998168889431442"/>
        <bgColor indexed="64"/>
      </patternFill>
    </fill>
    <fill>
      <patternFill patternType="solid">
        <fgColor rgb="FF006595"/>
        <bgColor indexed="64"/>
      </patternFill>
    </fill>
    <fill>
      <patternFill patternType="solid">
        <fgColor theme="1"/>
        <bgColor indexed="64"/>
      </patternFill>
    </fill>
    <fill>
      <patternFill patternType="solid">
        <fgColor theme="4" tint="0.39997558519241921"/>
        <bgColor indexed="64"/>
      </patternFill>
    </fill>
    <fill>
      <patternFill patternType="solid">
        <fgColor rgb="FF204354"/>
        <bgColor indexed="64"/>
      </patternFill>
    </fill>
    <fill>
      <patternFill patternType="solid">
        <fgColor rgb="FF346C88"/>
        <bgColor indexed="64"/>
      </patternFill>
    </fill>
    <fill>
      <patternFill patternType="solid">
        <fgColor rgb="FFFFFF00"/>
        <bgColor indexed="64"/>
      </patternFill>
    </fill>
    <fill>
      <patternFill patternType="solid">
        <fgColor theme="4" tint="0.79998168889431442"/>
        <bgColor indexed="64"/>
      </patternFill>
    </fill>
    <fill>
      <patternFill patternType="solid">
        <fgColor rgb="FF5E82A3"/>
        <bgColor indexed="64"/>
      </patternFill>
    </fill>
    <fill>
      <patternFill patternType="solid">
        <fgColor rgb="FF609191"/>
        <bgColor indexed="64"/>
      </patternFill>
    </fill>
    <fill>
      <patternFill patternType="solid">
        <fgColor theme="4" tint="0.59999389629810485"/>
        <bgColor indexed="64"/>
      </patternFill>
    </fill>
  </fills>
  <borders count="80">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rgb="FF006595"/>
      </left>
      <right style="dotted">
        <color rgb="FFFFFFFF"/>
      </right>
      <top style="medium">
        <color rgb="FF006595"/>
      </top>
      <bottom style="medium">
        <color rgb="FF006595"/>
      </bottom>
      <diagonal/>
    </border>
    <border>
      <left/>
      <right style="dotted">
        <color rgb="FFFFFFFF"/>
      </right>
      <top style="medium">
        <color rgb="FF006595"/>
      </top>
      <bottom style="medium">
        <color rgb="FF006595"/>
      </bottom>
      <diagonal/>
    </border>
    <border>
      <left/>
      <right style="medium">
        <color rgb="FF006595"/>
      </right>
      <top style="medium">
        <color rgb="FF006595"/>
      </top>
      <bottom style="medium">
        <color rgb="FF006595"/>
      </bottom>
      <diagonal/>
    </border>
    <border>
      <left style="medium">
        <color rgb="FF006595"/>
      </left>
      <right style="medium">
        <color rgb="FF006595"/>
      </right>
      <top/>
      <bottom style="medium">
        <color rgb="FF006595"/>
      </bottom>
      <diagonal/>
    </border>
    <border>
      <left/>
      <right style="medium">
        <color rgb="FF006595"/>
      </right>
      <top/>
      <bottom style="medium">
        <color rgb="FF006595"/>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A2AE74"/>
      </right>
      <top/>
      <bottom style="thin">
        <color rgb="FFA2AE74"/>
      </bottom>
      <diagonal/>
    </border>
    <border>
      <left/>
      <right/>
      <top/>
      <bottom style="thin">
        <color rgb="FFA2AE74"/>
      </bottom>
      <diagonal/>
    </border>
    <border>
      <left/>
      <right style="medium">
        <color rgb="FFA2AE74"/>
      </right>
      <top style="thin">
        <color rgb="FFA2AE74"/>
      </top>
      <bottom style="thin">
        <color rgb="FFA2AE74"/>
      </bottom>
      <diagonal/>
    </border>
    <border>
      <left/>
      <right/>
      <top style="thin">
        <color rgb="FFA2AE74"/>
      </top>
      <bottom style="thin">
        <color rgb="FFA2AE7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s>
  <cellStyleXfs count="6">
    <xf numFmtId="0" fontId="0" fillId="0" borderId="0"/>
    <xf numFmtId="44"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3" fillId="0" borderId="0"/>
  </cellStyleXfs>
  <cellXfs count="334">
    <xf numFmtId="0" fontId="0" fillId="0" borderId="0" xfId="0"/>
    <xf numFmtId="0" fontId="3" fillId="0" borderId="0" xfId="0" applyFont="1"/>
    <xf numFmtId="0" fontId="3" fillId="3" borderId="0" xfId="0" applyFont="1" applyFill="1" applyAlignment="1">
      <alignment horizontal="center"/>
    </xf>
    <xf numFmtId="0" fontId="8" fillId="0" borderId="0" xfId="2" applyFont="1"/>
    <xf numFmtId="0" fontId="3" fillId="4" borderId="0" xfId="0" applyFont="1" applyFill="1"/>
    <xf numFmtId="0" fontId="3" fillId="4" borderId="0" xfId="0" applyFont="1" applyFill="1" applyAlignment="1">
      <alignment horizontal="center"/>
    </xf>
    <xf numFmtId="0" fontId="8" fillId="0" borderId="0" xfId="2" applyFont="1" applyAlignment="1">
      <alignment vertical="center"/>
    </xf>
    <xf numFmtId="0" fontId="3" fillId="5" borderId="0" xfId="0" applyFont="1" applyFill="1" applyAlignment="1">
      <alignment horizontal="center" vertical="center"/>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0" fillId="0" borderId="0" xfId="0" applyAlignment="1">
      <alignment wrapText="1"/>
    </xf>
    <xf numFmtId="0" fontId="0" fillId="13" borderId="0" xfId="0" applyFill="1"/>
    <xf numFmtId="0" fontId="0" fillId="0" borderId="0" xfId="0" applyAlignment="1">
      <alignment horizontal="center"/>
    </xf>
    <xf numFmtId="0" fontId="2" fillId="0" borderId="0" xfId="0" applyFont="1" applyAlignment="1">
      <alignment horizontal="center"/>
    </xf>
    <xf numFmtId="0" fontId="10" fillId="0" borderId="0" xfId="0" applyFont="1"/>
    <xf numFmtId="0" fontId="13" fillId="0" borderId="0" xfId="0" applyFont="1"/>
    <xf numFmtId="0" fontId="11" fillId="2" borderId="0" xfId="0" applyFont="1" applyFill="1" applyAlignment="1" applyProtection="1">
      <alignment horizontal="center" vertical="center" wrapText="1"/>
      <protection locked="0"/>
    </xf>
    <xf numFmtId="0" fontId="3" fillId="7" borderId="49" xfId="0" applyFont="1" applyFill="1" applyBorder="1" applyAlignment="1" applyProtection="1">
      <alignment horizontal="center" vertical="center"/>
      <protection locked="0"/>
    </xf>
    <xf numFmtId="165" fontId="3" fillId="0" borderId="50" xfId="0" applyNumberFormat="1" applyFont="1" applyBorder="1" applyAlignment="1" applyProtection="1">
      <alignment horizontal="center" vertical="center"/>
      <protection locked="0"/>
    </xf>
    <xf numFmtId="167" fontId="3" fillId="0" borderId="50" xfId="0" applyNumberFormat="1" applyFont="1" applyBorder="1" applyAlignment="1" applyProtection="1">
      <alignment horizontal="center" vertical="center"/>
      <protection locked="0"/>
    </xf>
    <xf numFmtId="0" fontId="3" fillId="7" borderId="51" xfId="0" applyFont="1" applyFill="1" applyBorder="1" applyAlignment="1" applyProtection="1">
      <alignment horizontal="center" vertical="center"/>
      <protection locked="0"/>
    </xf>
    <xf numFmtId="165" fontId="3" fillId="0" borderId="52" xfId="0" applyNumberFormat="1" applyFont="1" applyBorder="1" applyAlignment="1" applyProtection="1">
      <alignment horizontal="center" vertical="center"/>
      <protection locked="0"/>
    </xf>
    <xf numFmtId="167" fontId="3" fillId="0" borderId="52" xfId="0" applyNumberFormat="1" applyFont="1" applyBorder="1" applyAlignment="1" applyProtection="1">
      <alignment horizontal="center" vertical="center"/>
      <protection locked="0"/>
    </xf>
    <xf numFmtId="0" fontId="3" fillId="7" borderId="49" xfId="0" applyFont="1" applyFill="1" applyBorder="1" applyAlignment="1" applyProtection="1">
      <alignment horizontal="left" vertical="center"/>
      <protection locked="0"/>
    </xf>
    <xf numFmtId="0" fontId="3" fillId="7" borderId="51" xfId="0" applyFont="1" applyFill="1" applyBorder="1" applyAlignment="1" applyProtection="1">
      <alignment horizontal="left" vertical="center"/>
      <protection locked="0"/>
    </xf>
    <xf numFmtId="0" fontId="11" fillId="2" borderId="0" xfId="0" applyFont="1" applyFill="1" applyAlignment="1" applyProtection="1">
      <alignment horizontal="left" vertical="center" wrapText="1"/>
      <protection locked="0"/>
    </xf>
    <xf numFmtId="0" fontId="3" fillId="20" borderId="0" xfId="0" applyFont="1" applyFill="1" applyAlignment="1">
      <alignment horizontal="center" vertical="center"/>
    </xf>
    <xf numFmtId="0" fontId="3" fillId="19" borderId="0" xfId="0" applyFont="1" applyFill="1" applyAlignment="1">
      <alignment horizontal="center" vertical="center"/>
    </xf>
    <xf numFmtId="0" fontId="15" fillId="0" borderId="0" xfId="0" applyFont="1"/>
    <xf numFmtId="0" fontId="3" fillId="6" borderId="0" xfId="0" applyFont="1" applyFill="1" applyAlignment="1">
      <alignment horizontal="center" vertical="center"/>
    </xf>
    <xf numFmtId="0" fontId="3" fillId="5" borderId="0" xfId="0" applyFont="1" applyFill="1" applyAlignment="1">
      <alignment horizontal="center" vertical="center" wrapText="1"/>
    </xf>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15" fillId="0" borderId="0" xfId="0" applyFont="1" applyAlignment="1" applyProtection="1">
      <alignment vertical="center"/>
      <protection locked="0"/>
    </xf>
    <xf numFmtId="9" fontId="3" fillId="0" borderId="0" xfId="3" applyFont="1"/>
    <xf numFmtId="44" fontId="3" fillId="0" borderId="0" xfId="1" applyFont="1"/>
    <xf numFmtId="0" fontId="9" fillId="2" borderId="0" xfId="0" applyFont="1" applyFill="1" applyAlignment="1">
      <alignment horizontal="center" vertical="center" wrapText="1"/>
    </xf>
    <xf numFmtId="14" fontId="18" fillId="0" borderId="0" xfId="0" applyNumberFormat="1" applyFont="1"/>
    <xf numFmtId="0" fontId="3" fillId="0" borderId="0" xfId="0" applyFont="1" applyAlignment="1">
      <alignment horizontal="center"/>
    </xf>
    <xf numFmtId="0" fontId="3" fillId="0" borderId="0" xfId="0" applyFont="1" applyAlignment="1">
      <alignment wrapText="1"/>
    </xf>
    <xf numFmtId="0" fontId="21" fillId="19" borderId="2" xfId="0" applyFont="1" applyFill="1" applyBorder="1" applyAlignment="1">
      <alignment horizontal="center"/>
    </xf>
    <xf numFmtId="0" fontId="21" fillId="19" borderId="18" xfId="0" applyFont="1" applyFill="1" applyBorder="1" applyAlignment="1">
      <alignment horizontal="center"/>
    </xf>
    <xf numFmtId="0" fontId="21" fillId="19" borderId="3" xfId="0" applyFont="1" applyFill="1" applyBorder="1" applyAlignment="1">
      <alignment horizontal="center"/>
    </xf>
    <xf numFmtId="0" fontId="21" fillId="0" borderId="0" xfId="0" applyFont="1"/>
    <xf numFmtId="0" fontId="26" fillId="2" borderId="69" xfId="0" applyFont="1" applyFill="1" applyBorder="1" applyAlignment="1">
      <alignment horizontal="center" vertical="center" wrapText="1"/>
    </xf>
    <xf numFmtId="164" fontId="3" fillId="0" borderId="0" xfId="0" applyNumberFormat="1" applyFont="1"/>
    <xf numFmtId="0" fontId="3" fillId="7" borderId="24" xfId="0" applyFont="1" applyFill="1" applyBorder="1" applyAlignment="1">
      <alignment vertical="center"/>
    </xf>
    <xf numFmtId="8" fontId="3" fillId="0" borderId="28" xfId="0" applyNumberFormat="1" applyFont="1" applyBorder="1" applyAlignment="1">
      <alignment horizontal="center" vertical="center"/>
    </xf>
    <xf numFmtId="6" fontId="3" fillId="0" borderId="41" xfId="0" applyNumberFormat="1" applyFont="1" applyBorder="1" applyAlignment="1">
      <alignment horizontal="center" vertical="center"/>
    </xf>
    <xf numFmtId="164" fontId="3" fillId="0" borderId="28" xfId="1" applyNumberFormat="1" applyFont="1" applyBorder="1" applyAlignment="1">
      <alignment horizontal="center" vertical="center"/>
    </xf>
    <xf numFmtId="164" fontId="3" fillId="0" borderId="28" xfId="1" quotePrefix="1" applyNumberFormat="1" applyFont="1" applyBorder="1" applyAlignment="1">
      <alignment horizontal="center" vertical="center"/>
    </xf>
    <xf numFmtId="164" fontId="3" fillId="0" borderId="40" xfId="1" quotePrefix="1" applyNumberFormat="1" applyFont="1" applyBorder="1" applyAlignment="1">
      <alignment horizontal="center" vertical="center"/>
    </xf>
    <xf numFmtId="164" fontId="3" fillId="0" borderId="40" xfId="1" applyNumberFormat="1" applyFont="1" applyBorder="1" applyAlignment="1">
      <alignment horizontal="center" vertical="center"/>
    </xf>
    <xf numFmtId="164" fontId="3" fillId="0" borderId="40" xfId="1" applyNumberFormat="1" applyFont="1" applyFill="1" applyBorder="1" applyAlignment="1">
      <alignment horizontal="center" vertical="center"/>
    </xf>
    <xf numFmtId="164" fontId="3" fillId="21" borderId="6" xfId="1" applyNumberFormat="1" applyFont="1" applyFill="1" applyBorder="1" applyAlignment="1">
      <alignment horizontal="center" vertical="center"/>
    </xf>
    <xf numFmtId="0" fontId="3" fillId="7" borderId="24" xfId="0" applyFont="1" applyFill="1" applyBorder="1"/>
    <xf numFmtId="7" fontId="3" fillId="0" borderId="27" xfId="1" applyNumberFormat="1" applyFont="1" applyBorder="1" applyAlignment="1">
      <alignment horizontal="center" vertical="center"/>
    </xf>
    <xf numFmtId="5" fontId="3" fillId="0" borderId="24" xfId="1" applyNumberFormat="1" applyFont="1" applyBorder="1" applyAlignment="1">
      <alignment horizontal="center" vertical="center"/>
    </xf>
    <xf numFmtId="164" fontId="3" fillId="0" borderId="27" xfId="1" applyNumberFormat="1" applyFont="1" applyBorder="1" applyAlignment="1">
      <alignment horizontal="center" vertical="center"/>
    </xf>
    <xf numFmtId="164" fontId="3" fillId="0" borderId="6" xfId="1" applyNumberFormat="1" applyFont="1" applyBorder="1" applyAlignment="1">
      <alignment horizontal="center" vertical="center"/>
    </xf>
    <xf numFmtId="164" fontId="3" fillId="0" borderId="6" xfId="0" applyNumberFormat="1" applyFont="1" applyBorder="1" applyAlignment="1">
      <alignment horizontal="center" vertical="center"/>
    </xf>
    <xf numFmtId="164" fontId="3" fillId="0" borderId="6" xfId="0" applyNumberFormat="1" applyFont="1" applyBorder="1" applyAlignment="1">
      <alignment horizontal="center" vertical="center" wrapText="1"/>
    </xf>
    <xf numFmtId="44" fontId="21" fillId="0" borderId="0" xfId="1" applyFont="1" applyFill="1" applyBorder="1" applyAlignment="1">
      <alignment horizontal="center"/>
    </xf>
    <xf numFmtId="0" fontId="24" fillId="0" borderId="0" xfId="0" applyFont="1" applyAlignment="1">
      <alignment horizontal="center" vertical="center"/>
    </xf>
    <xf numFmtId="44" fontId="3" fillId="0" borderId="47" xfId="1" applyFont="1" applyBorder="1" applyAlignment="1">
      <alignment horizontal="center" vertical="center"/>
    </xf>
    <xf numFmtId="44" fontId="3" fillId="0" borderId="48" xfId="1" applyFont="1" applyBorder="1" applyAlignment="1">
      <alignment horizontal="center" vertical="center"/>
    </xf>
    <xf numFmtId="44" fontId="3" fillId="0" borderId="47" xfId="1" applyFont="1" applyBorder="1" applyAlignment="1">
      <alignment horizontal="center"/>
    </xf>
    <xf numFmtId="44" fontId="3" fillId="0" borderId="48" xfId="1" applyFont="1" applyBorder="1" applyAlignment="1">
      <alignment horizontal="center"/>
    </xf>
    <xf numFmtId="44" fontId="3" fillId="0" borderId="5" xfId="1" applyFont="1" applyBorder="1" applyAlignment="1">
      <alignment horizontal="center"/>
    </xf>
    <xf numFmtId="44" fontId="3" fillId="0" borderId="5" xfId="1" applyFont="1" applyBorder="1" applyAlignment="1">
      <alignment horizontal="center" vertical="center"/>
    </xf>
    <xf numFmtId="44" fontId="3" fillId="0" borderId="0" xfId="1" applyFont="1" applyFill="1" applyBorder="1" applyAlignment="1">
      <alignment horizontal="center" vertical="center"/>
    </xf>
    <xf numFmtId="0" fontId="3" fillId="7" borderId="56" xfId="0" applyFont="1" applyFill="1" applyBorder="1"/>
    <xf numFmtId="164" fontId="3" fillId="0" borderId="0" xfId="0" applyNumberFormat="1" applyFont="1" applyAlignment="1">
      <alignment horizontal="center" vertical="center"/>
    </xf>
    <xf numFmtId="164" fontId="3" fillId="0" borderId="39" xfId="0" applyNumberFormat="1" applyFont="1" applyBorder="1" applyAlignment="1">
      <alignment horizontal="center" vertical="center"/>
    </xf>
    <xf numFmtId="164" fontId="3" fillId="0" borderId="37" xfId="0" applyNumberFormat="1" applyFont="1" applyBorder="1" applyAlignment="1">
      <alignment horizontal="center" vertical="center"/>
    </xf>
    <xf numFmtId="0" fontId="3" fillId="7" borderId="37" xfId="0" applyFont="1" applyFill="1" applyBorder="1"/>
    <xf numFmtId="0" fontId="3" fillId="7" borderId="62" xfId="0" applyFont="1" applyFill="1" applyBorder="1"/>
    <xf numFmtId="164" fontId="3" fillId="0" borderId="64" xfId="0" applyNumberFormat="1" applyFont="1" applyBorder="1" applyAlignment="1">
      <alignment horizontal="center" vertical="center"/>
    </xf>
    <xf numFmtId="164" fontId="3" fillId="0" borderId="19" xfId="0" applyNumberFormat="1" applyFont="1" applyBorder="1" applyAlignment="1">
      <alignment horizontal="center" vertical="center"/>
    </xf>
    <xf numFmtId="164" fontId="3" fillId="0" borderId="62" xfId="0" applyNumberFormat="1" applyFont="1" applyBorder="1" applyAlignment="1">
      <alignment horizontal="center" vertical="center"/>
    </xf>
    <xf numFmtId="44" fontId="3" fillId="0" borderId="0" xfId="1" applyFont="1" applyBorder="1"/>
    <xf numFmtId="7" fontId="3" fillId="0" borderId="0" xfId="1" applyNumberFormat="1" applyFont="1"/>
    <xf numFmtId="164" fontId="3" fillId="0" borderId="0" xfId="0" applyNumberFormat="1" applyFont="1" applyAlignment="1">
      <alignment horizontal="center"/>
    </xf>
    <xf numFmtId="0" fontId="3" fillId="13" borderId="0" xfId="0" applyFont="1" applyFill="1"/>
    <xf numFmtId="0" fontId="9" fillId="0" borderId="0" xfId="0" applyFont="1"/>
    <xf numFmtId="0" fontId="9" fillId="0" borderId="0" xfId="0" applyFont="1" applyAlignment="1">
      <alignment wrapText="1"/>
    </xf>
    <xf numFmtId="0" fontId="27" fillId="0" borderId="0" xfId="0" applyFont="1"/>
    <xf numFmtId="0" fontId="28" fillId="0" borderId="0" xfId="0" applyFont="1"/>
    <xf numFmtId="0" fontId="3" fillId="0" borderId="0" xfId="0" applyFont="1" applyAlignment="1">
      <alignment horizontal="left" wrapText="1"/>
    </xf>
    <xf numFmtId="0" fontId="29" fillId="8" borderId="4" xfId="0" applyFont="1" applyFill="1" applyBorder="1" applyAlignment="1">
      <alignment horizontal="justify" vertical="center"/>
    </xf>
    <xf numFmtId="0" fontId="29" fillId="8" borderId="5" xfId="0" applyFont="1" applyFill="1" applyBorder="1" applyAlignment="1">
      <alignment horizontal="justify" vertical="center"/>
    </xf>
    <xf numFmtId="0" fontId="30" fillId="9" borderId="4" xfId="0" applyFont="1" applyFill="1" applyBorder="1" applyAlignment="1">
      <alignment horizontal="justify" vertical="center" wrapText="1"/>
    </xf>
    <xf numFmtId="0" fontId="30" fillId="0" borderId="5" xfId="0" applyFont="1" applyBorder="1" applyAlignment="1">
      <alignment horizontal="justify" vertical="center"/>
    </xf>
    <xf numFmtId="0" fontId="21" fillId="11" borderId="0" xfId="0" applyFont="1" applyFill="1"/>
    <xf numFmtId="0" fontId="29" fillId="11" borderId="0" xfId="0" applyFont="1" applyFill="1" applyAlignment="1">
      <alignment vertical="center"/>
    </xf>
    <xf numFmtId="0" fontId="3" fillId="0" borderId="6" xfId="0" applyFont="1" applyBorder="1" applyAlignment="1">
      <alignment vertical="center"/>
    </xf>
    <xf numFmtId="0" fontId="3" fillId="0" borderId="6" xfId="0" applyFont="1" applyBorder="1"/>
    <xf numFmtId="0" fontId="3" fillId="0" borderId="0" xfId="0" applyFont="1" applyAlignment="1">
      <alignment vertical="center"/>
    </xf>
    <xf numFmtId="0" fontId="24" fillId="12" borderId="7" xfId="0" applyFont="1" applyFill="1" applyBorder="1" applyAlignment="1">
      <alignment vertical="center" wrapText="1"/>
    </xf>
    <xf numFmtId="0" fontId="24" fillId="12" borderId="8" xfId="0" applyFont="1" applyFill="1" applyBorder="1" applyAlignment="1">
      <alignment vertical="center" wrapText="1"/>
    </xf>
    <xf numFmtId="0" fontId="24" fillId="12" borderId="9" xfId="0" applyFont="1" applyFill="1" applyBorder="1" applyAlignment="1">
      <alignment vertical="center" wrapText="1"/>
    </xf>
    <xf numFmtId="0" fontId="29" fillId="8" borderId="10" xfId="0" applyFont="1" applyFill="1" applyBorder="1" applyAlignment="1">
      <alignment vertical="center" wrapText="1"/>
    </xf>
    <xf numFmtId="0" fontId="3" fillId="0" borderId="11" xfId="0" applyFont="1" applyBorder="1" applyAlignment="1">
      <alignment vertical="center" wrapText="1"/>
    </xf>
    <xf numFmtId="0" fontId="32" fillId="8" borderId="10" xfId="0" applyFont="1" applyFill="1" applyBorder="1" applyAlignment="1">
      <alignment vertical="center" wrapText="1"/>
    </xf>
    <xf numFmtId="0" fontId="21" fillId="13" borderId="15" xfId="0" applyFont="1" applyFill="1" applyBorder="1" applyAlignment="1">
      <alignment horizontal="center"/>
    </xf>
    <xf numFmtId="0" fontId="24" fillId="15" borderId="17" xfId="0" applyFont="1" applyFill="1" applyBorder="1" applyAlignment="1">
      <alignment horizontal="center" vertical="center" wrapText="1"/>
    </xf>
    <xf numFmtId="0" fontId="21" fillId="13" borderId="0" xfId="0" applyFont="1" applyFill="1" applyAlignment="1">
      <alignment horizontal="center"/>
    </xf>
    <xf numFmtId="0" fontId="24" fillId="13" borderId="1" xfId="0" applyFont="1" applyFill="1" applyBorder="1" applyAlignment="1">
      <alignment horizontal="right" vertical="center" wrapText="1"/>
    </xf>
    <xf numFmtId="0" fontId="35" fillId="15" borderId="40" xfId="0" applyFont="1" applyFill="1" applyBorder="1" applyAlignment="1">
      <alignment horizontal="center" vertical="center" wrapText="1"/>
    </xf>
    <xf numFmtId="0" fontId="24" fillId="13" borderId="0" xfId="0" applyFont="1" applyFill="1" applyAlignment="1">
      <alignment horizontal="right" vertical="center" wrapText="1"/>
    </xf>
    <xf numFmtId="0" fontId="3" fillId="7" borderId="23" xfId="0" applyFont="1" applyFill="1" applyBorder="1" applyAlignment="1">
      <alignment vertical="center"/>
    </xf>
    <xf numFmtId="8" fontId="3" fillId="0" borderId="22" xfId="0" applyNumberFormat="1" applyFont="1" applyBorder="1" applyAlignment="1">
      <alignment horizontal="center" vertical="center"/>
    </xf>
    <xf numFmtId="6" fontId="3" fillId="0" borderId="24" xfId="0" applyNumberFormat="1" applyFont="1" applyBorder="1" applyAlignment="1">
      <alignment horizontal="center" vertical="center"/>
    </xf>
    <xf numFmtId="168" fontId="3" fillId="0" borderId="24" xfId="1" applyNumberFormat="1" applyFont="1" applyBorder="1" applyAlignment="1">
      <alignment horizontal="center" vertical="center"/>
    </xf>
    <xf numFmtId="164" fontId="3" fillId="0" borderId="27" xfId="1" quotePrefix="1" applyNumberFormat="1" applyFont="1" applyBorder="1" applyAlignment="1">
      <alignment horizontal="center" vertical="center"/>
    </xf>
    <xf numFmtId="164" fontId="3" fillId="0" borderId="6" xfId="1" applyNumberFormat="1" applyFont="1" applyFill="1" applyBorder="1" applyAlignment="1">
      <alignment horizontal="center" vertical="center"/>
    </xf>
    <xf numFmtId="164" fontId="3" fillId="0" borderId="24" xfId="1" applyNumberFormat="1" applyFont="1" applyBorder="1" applyAlignment="1">
      <alignment horizontal="center" vertical="center"/>
    </xf>
    <xf numFmtId="0" fontId="18" fillId="0" borderId="26" xfId="0" applyFont="1" applyBorder="1" applyAlignment="1">
      <alignment horizontal="right"/>
    </xf>
    <xf numFmtId="0" fontId="18" fillId="0" borderId="26" xfId="0" applyFont="1" applyBorder="1" applyAlignment="1">
      <alignment horizontal="right" wrapText="1"/>
    </xf>
    <xf numFmtId="44" fontId="3" fillId="13" borderId="27" xfId="1" applyFont="1" applyFill="1" applyBorder="1"/>
    <xf numFmtId="44" fontId="3" fillId="13" borderId="28" xfId="1" applyFont="1" applyFill="1" applyBorder="1"/>
    <xf numFmtId="164" fontId="3" fillId="0" borderId="6" xfId="1" quotePrefix="1" applyNumberFormat="1" applyFont="1" applyBorder="1" applyAlignment="1">
      <alignment horizontal="center" vertical="center"/>
    </xf>
    <xf numFmtId="164" fontId="3" fillId="0" borderId="24" xfId="1" quotePrefix="1" applyNumberFormat="1" applyFont="1" applyBorder="1" applyAlignment="1">
      <alignment horizontal="center" vertical="center"/>
    </xf>
    <xf numFmtId="0" fontId="3" fillId="13" borderId="16" xfId="0" applyFont="1" applyFill="1" applyBorder="1" applyAlignment="1">
      <alignment vertical="center"/>
    </xf>
    <xf numFmtId="8" fontId="3" fillId="13" borderId="29" xfId="0" applyNumberFormat="1" applyFont="1" applyFill="1" applyBorder="1" applyAlignment="1">
      <alignment horizontal="center" vertical="center"/>
    </xf>
    <xf numFmtId="8" fontId="3" fillId="13" borderId="20" xfId="0" applyNumberFormat="1" applyFont="1" applyFill="1" applyBorder="1" applyAlignment="1">
      <alignment horizontal="center" vertical="center"/>
    </xf>
    <xf numFmtId="44" fontId="3" fillId="13" borderId="30" xfId="1" applyFont="1" applyFill="1" applyBorder="1"/>
    <xf numFmtId="44" fontId="3" fillId="13" borderId="21" xfId="1" applyFont="1" applyFill="1" applyBorder="1"/>
    <xf numFmtId="44" fontId="3" fillId="13" borderId="1" xfId="1" applyFont="1" applyFill="1" applyBorder="1"/>
    <xf numFmtId="44" fontId="3" fillId="13" borderId="31" xfId="1" applyFont="1" applyFill="1" applyBorder="1"/>
    <xf numFmtId="44" fontId="3" fillId="13" borderId="32" xfId="1" applyFont="1" applyFill="1" applyBorder="1"/>
    <xf numFmtId="44" fontId="3" fillId="13" borderId="24" xfId="1" applyFont="1" applyFill="1" applyBorder="1" applyAlignment="1">
      <alignment wrapText="1"/>
    </xf>
    <xf numFmtId="0" fontId="21" fillId="14" borderId="2" xfId="0" applyFont="1" applyFill="1" applyBorder="1" applyAlignment="1">
      <alignment horizontal="center"/>
    </xf>
    <xf numFmtId="0" fontId="21" fillId="14" borderId="18" xfId="0" applyFont="1" applyFill="1" applyBorder="1" applyAlignment="1">
      <alignment horizontal="center"/>
    </xf>
    <xf numFmtId="0" fontId="24" fillId="13" borderId="27" xfId="0" applyFont="1" applyFill="1" applyBorder="1" applyAlignment="1">
      <alignment horizontal="right" vertical="center" wrapText="1"/>
    </xf>
    <xf numFmtId="164" fontId="3" fillId="17" borderId="27" xfId="1" applyNumberFormat="1" applyFont="1" applyFill="1" applyBorder="1" applyAlignment="1">
      <alignment horizontal="center" vertical="center"/>
    </xf>
    <xf numFmtId="0" fontId="18" fillId="17" borderId="26" xfId="0" applyFont="1" applyFill="1" applyBorder="1" applyAlignment="1">
      <alignment horizontal="right" wrapText="1"/>
    </xf>
    <xf numFmtId="164" fontId="3" fillId="0" borderId="22" xfId="1" applyNumberFormat="1" applyFont="1" applyBorder="1" applyAlignment="1">
      <alignment horizontal="center" vertical="center"/>
    </xf>
    <xf numFmtId="0" fontId="18" fillId="0" borderId="0" xfId="0" applyFont="1" applyAlignment="1">
      <alignment vertical="center"/>
    </xf>
    <xf numFmtId="168" fontId="3" fillId="0" borderId="0" xfId="0" applyNumberFormat="1" applyFont="1"/>
    <xf numFmtId="5" fontId="3" fillId="0" borderId="41" xfId="1" applyNumberFormat="1" applyFont="1" applyBorder="1" applyAlignment="1">
      <alignment horizontal="center" vertical="center"/>
    </xf>
    <xf numFmtId="0" fontId="3" fillId="0" borderId="0" xfId="0" applyFont="1" applyProtection="1">
      <protection locked="0"/>
    </xf>
    <xf numFmtId="0" fontId="3" fillId="7" borderId="0" xfId="0" applyFont="1" applyFill="1" applyProtection="1">
      <protection locked="0"/>
    </xf>
    <xf numFmtId="165" fontId="3" fillId="0" borderId="0" xfId="0" applyNumberFormat="1" applyFont="1" applyAlignment="1" applyProtection="1">
      <alignment horizontal="right" vertical="center"/>
      <protection locked="0"/>
    </xf>
    <xf numFmtId="165" fontId="3" fillId="0" borderId="0" xfId="0" applyNumberFormat="1" applyFont="1" applyProtection="1">
      <protection locked="0"/>
    </xf>
    <xf numFmtId="3" fontId="3" fillId="0" borderId="0" xfId="0" applyNumberFormat="1" applyFont="1" applyProtection="1">
      <protection locked="0"/>
    </xf>
    <xf numFmtId="166" fontId="3" fillId="0" borderId="0" xfId="3" applyNumberFormat="1" applyFont="1" applyAlignment="1" applyProtection="1">
      <alignment horizontal="right" vertical="center"/>
      <protection locked="0"/>
    </xf>
    <xf numFmtId="166" fontId="3" fillId="0" borderId="0" xfId="3" applyNumberFormat="1" applyFont="1" applyProtection="1">
      <protection locked="0"/>
    </xf>
    <xf numFmtId="0" fontId="15" fillId="0" borderId="0" xfId="0" applyFont="1" applyProtection="1">
      <protection locked="0"/>
    </xf>
    <xf numFmtId="164" fontId="3" fillId="0" borderId="0" xfId="0" applyNumberFormat="1" applyFont="1" applyAlignment="1" applyProtection="1">
      <alignment horizontal="right" vertical="center"/>
      <protection locked="0"/>
    </xf>
    <xf numFmtId="7" fontId="3" fillId="0" borderId="0" xfId="0" applyNumberFormat="1" applyFont="1" applyAlignment="1" applyProtection="1">
      <alignment horizontal="right" vertical="center"/>
      <protection locked="0"/>
    </xf>
    <xf numFmtId="164" fontId="3" fillId="0" borderId="0" xfId="0" applyNumberFormat="1" applyFont="1" applyProtection="1">
      <protection locked="0"/>
    </xf>
    <xf numFmtId="7" fontId="3" fillId="0" borderId="0" xfId="0" applyNumberFormat="1" applyFont="1" applyProtection="1">
      <protection locked="0"/>
    </xf>
    <xf numFmtId="0" fontId="9" fillId="2" borderId="0" xfId="0" applyFont="1" applyFill="1" applyAlignment="1">
      <alignment horizontal="left"/>
    </xf>
    <xf numFmtId="0" fontId="9" fillId="2" borderId="37" xfId="0" applyFont="1" applyFill="1" applyBorder="1" applyAlignment="1">
      <alignment horizontal="center"/>
    </xf>
    <xf numFmtId="0" fontId="9" fillId="2" borderId="0" xfId="0" applyFont="1" applyFill="1" applyAlignment="1">
      <alignment horizontal="center"/>
    </xf>
    <xf numFmtId="166" fontId="3" fillId="0" borderId="37" xfId="3" applyNumberFormat="1" applyFont="1" applyBorder="1"/>
    <xf numFmtId="166" fontId="3" fillId="0" borderId="0" xfId="3" applyNumberFormat="1" applyFont="1"/>
    <xf numFmtId="3" fontId="3" fillId="0" borderId="0" xfId="0" applyNumberFormat="1" applyFont="1"/>
    <xf numFmtId="17" fontId="3" fillId="0" borderId="0" xfId="0" applyNumberFormat="1" applyFont="1"/>
    <xf numFmtId="7" fontId="3" fillId="0" borderId="0" xfId="0" applyNumberFormat="1" applyFont="1"/>
    <xf numFmtId="164" fontId="3" fillId="0" borderId="71" xfId="1" applyNumberFormat="1" applyFont="1" applyBorder="1" applyAlignment="1">
      <alignment horizontal="center" vertical="center"/>
    </xf>
    <xf numFmtId="0" fontId="36" fillId="2" borderId="0" xfId="0" applyFont="1" applyFill="1" applyAlignment="1">
      <alignment horizontal="center" vertical="center" wrapText="1"/>
    </xf>
    <xf numFmtId="9" fontId="3" fillId="0" borderId="0" xfId="3" applyFont="1" applyBorder="1" applyAlignment="1">
      <alignment horizontal="center" vertical="center"/>
    </xf>
    <xf numFmtId="0" fontId="3" fillId="7" borderId="72" xfId="0" applyFont="1" applyFill="1" applyBorder="1" applyProtection="1">
      <protection locked="0"/>
    </xf>
    <xf numFmtId="165" fontId="3" fillId="0" borderId="72" xfId="0" applyNumberFormat="1" applyFont="1" applyBorder="1" applyAlignment="1" applyProtection="1">
      <alignment horizontal="right" vertical="center"/>
      <protection locked="0"/>
    </xf>
    <xf numFmtId="166" fontId="3" fillId="0" borderId="72" xfId="3" applyNumberFormat="1" applyFont="1" applyBorder="1" applyAlignment="1" applyProtection="1">
      <alignment horizontal="right" vertical="center"/>
      <protection locked="0"/>
    </xf>
    <xf numFmtId="164" fontId="3" fillId="0" borderId="72" xfId="0" applyNumberFormat="1" applyFont="1" applyBorder="1" applyAlignment="1" applyProtection="1">
      <alignment horizontal="right" vertical="center"/>
      <protection locked="0"/>
    </xf>
    <xf numFmtId="7" fontId="3" fillId="0" borderId="72" xfId="0" applyNumberFormat="1" applyFont="1" applyBorder="1" applyAlignment="1" applyProtection="1">
      <alignment horizontal="right" vertical="center"/>
      <protection locked="0"/>
    </xf>
    <xf numFmtId="166" fontId="3" fillId="0" borderId="0" xfId="3" applyNumberFormat="1" applyFont="1" applyBorder="1" applyAlignment="1" applyProtection="1">
      <alignment horizontal="right" vertical="center"/>
      <protection locked="0"/>
    </xf>
    <xf numFmtId="0" fontId="37" fillId="0" borderId="0" xfId="0" applyFont="1" applyAlignment="1">
      <alignment horizontal="center"/>
    </xf>
    <xf numFmtId="9" fontId="3" fillId="0" borderId="0" xfId="3" applyFont="1" applyFill="1" applyBorder="1" applyAlignment="1">
      <alignment horizontal="center" vertical="center"/>
    </xf>
    <xf numFmtId="9" fontId="3" fillId="0" borderId="1" xfId="3" applyFont="1" applyFill="1" applyBorder="1" applyAlignment="1">
      <alignment horizontal="center" vertical="center"/>
    </xf>
    <xf numFmtId="3" fontId="3" fillId="0" borderId="0" xfId="3" applyNumberFormat="1" applyFont="1" applyFill="1" applyBorder="1" applyAlignment="1">
      <alignment horizontal="center" vertical="center"/>
    </xf>
    <xf numFmtId="164" fontId="3" fillId="0" borderId="0" xfId="3" applyNumberFormat="1" applyFont="1" applyBorder="1" applyAlignment="1">
      <alignment horizontal="center" vertical="center"/>
    </xf>
    <xf numFmtId="164" fontId="3" fillId="0" borderId="0" xfId="3" applyNumberFormat="1" applyFont="1" applyFill="1" applyBorder="1" applyAlignment="1">
      <alignment horizontal="center" vertical="center"/>
    </xf>
    <xf numFmtId="9" fontId="3" fillId="0" borderId="37" xfId="3" applyFont="1" applyBorder="1" applyAlignment="1">
      <alignment horizontal="center" vertical="center"/>
    </xf>
    <xf numFmtId="0" fontId="3" fillId="7" borderId="39" xfId="0" applyFont="1" applyFill="1" applyBorder="1" applyAlignment="1">
      <alignment vertical="center"/>
    </xf>
    <xf numFmtId="0" fontId="3" fillId="7" borderId="47" xfId="0" applyFont="1" applyFill="1" applyBorder="1" applyAlignment="1">
      <alignment vertical="center"/>
    </xf>
    <xf numFmtId="9" fontId="3" fillId="0" borderId="48" xfId="3" applyFont="1" applyBorder="1" applyAlignment="1">
      <alignment horizontal="center" vertical="center"/>
    </xf>
    <xf numFmtId="3" fontId="3" fillId="0" borderId="48" xfId="3" applyNumberFormat="1" applyFont="1" applyFill="1" applyBorder="1" applyAlignment="1">
      <alignment horizontal="center" vertical="center"/>
    </xf>
    <xf numFmtId="9" fontId="3" fillId="0" borderId="73" xfId="3" applyFont="1" applyFill="1" applyBorder="1" applyAlignment="1">
      <alignment horizontal="center" vertical="center"/>
    </xf>
    <xf numFmtId="164" fontId="3" fillId="0" borderId="48" xfId="3" applyNumberFormat="1" applyFont="1" applyBorder="1" applyAlignment="1">
      <alignment horizontal="center" vertical="center"/>
    </xf>
    <xf numFmtId="9" fontId="3" fillId="0" borderId="5" xfId="3" applyFont="1" applyBorder="1" applyAlignment="1">
      <alignment horizontal="center" vertical="center"/>
    </xf>
    <xf numFmtId="7" fontId="3" fillId="0" borderId="66" xfId="1" applyNumberFormat="1" applyFont="1" applyBorder="1" applyAlignment="1">
      <alignment horizontal="center" vertical="center"/>
    </xf>
    <xf numFmtId="7" fontId="3" fillId="0" borderId="67" xfId="1" applyNumberFormat="1" applyFont="1" applyBorder="1" applyAlignment="1">
      <alignment horizontal="center" vertical="center"/>
    </xf>
    <xf numFmtId="7" fontId="3" fillId="11" borderId="54" xfId="1" applyNumberFormat="1" applyFont="1" applyFill="1" applyBorder="1" applyAlignment="1">
      <alignment horizontal="center" vertical="center"/>
    </xf>
    <xf numFmtId="7" fontId="3" fillId="11" borderId="68" xfId="1" applyNumberFormat="1" applyFont="1" applyFill="1" applyBorder="1" applyAlignment="1">
      <alignment horizontal="center" vertical="center"/>
    </xf>
    <xf numFmtId="0" fontId="9" fillId="2" borderId="0" xfId="0" applyFont="1" applyFill="1" applyProtection="1">
      <protection locked="0"/>
    </xf>
    <xf numFmtId="0" fontId="9" fillId="2" borderId="0" xfId="0" applyFont="1" applyFill="1" applyAlignment="1" applyProtection="1">
      <alignment horizontal="center" vertical="center" wrapText="1"/>
      <protection locked="0"/>
    </xf>
    <xf numFmtId="0" fontId="9" fillId="2" borderId="0" xfId="0" applyFont="1" applyFill="1" applyAlignment="1">
      <alignment vertical="center"/>
    </xf>
    <xf numFmtId="0" fontId="9" fillId="2" borderId="0" xfId="0" applyFont="1" applyFill="1" applyAlignment="1">
      <alignment vertical="center" wrapText="1"/>
    </xf>
    <xf numFmtId="0" fontId="17" fillId="0" borderId="0" xfId="0" applyFont="1"/>
    <xf numFmtId="3" fontId="3" fillId="0" borderId="0" xfId="4" applyNumberFormat="1" applyFont="1"/>
    <xf numFmtId="0" fontId="3" fillId="7" borderId="74" xfId="0" applyFont="1" applyFill="1" applyBorder="1" applyAlignment="1">
      <alignment vertical="center"/>
    </xf>
    <xf numFmtId="9" fontId="3" fillId="0" borderId="75" xfId="3" applyFont="1" applyBorder="1" applyAlignment="1">
      <alignment horizontal="center" vertical="center"/>
    </xf>
    <xf numFmtId="7" fontId="3" fillId="0" borderId="76" xfId="1" applyNumberFormat="1" applyFont="1" applyBorder="1" applyAlignment="1">
      <alignment horizontal="center" vertical="center"/>
    </xf>
    <xf numFmtId="7" fontId="3" fillId="0" borderId="77" xfId="1" applyNumberFormat="1" applyFont="1" applyBorder="1" applyAlignment="1">
      <alignment horizontal="center" vertical="center"/>
    </xf>
    <xf numFmtId="3" fontId="3" fillId="0" borderId="75" xfId="3" applyNumberFormat="1" applyFont="1" applyBorder="1" applyAlignment="1">
      <alignment horizontal="center" vertical="center"/>
    </xf>
    <xf numFmtId="9" fontId="3" fillId="0" borderId="78" xfId="3" applyFont="1" applyBorder="1" applyAlignment="1">
      <alignment horizontal="center" vertical="center"/>
    </xf>
    <xf numFmtId="164" fontId="3" fillId="0" borderId="75" xfId="3" applyNumberFormat="1" applyFont="1" applyBorder="1" applyAlignment="1">
      <alignment horizontal="center" vertical="center"/>
    </xf>
    <xf numFmtId="9" fontId="3" fillId="0" borderId="79" xfId="3" applyFont="1" applyBorder="1" applyAlignment="1">
      <alignment horizontal="center" vertical="center"/>
    </xf>
    <xf numFmtId="0" fontId="3" fillId="0" borderId="0" xfId="0" applyFont="1" applyAlignment="1">
      <alignment horizontal="right"/>
    </xf>
    <xf numFmtId="8" fontId="3" fillId="11" borderId="54" xfId="1" applyNumberFormat="1" applyFont="1" applyFill="1" applyBorder="1" applyAlignment="1">
      <alignment horizontal="center" vertical="center"/>
    </xf>
    <xf numFmtId="8" fontId="3" fillId="11" borderId="68" xfId="1" applyNumberFormat="1" applyFont="1" applyFill="1" applyBorder="1" applyAlignment="1">
      <alignment horizontal="center" vertical="center"/>
    </xf>
    <xf numFmtId="0" fontId="21" fillId="14" borderId="3" xfId="0" applyFont="1" applyFill="1" applyBorder="1" applyAlignment="1">
      <alignment horizontal="center"/>
    </xf>
    <xf numFmtId="0" fontId="35" fillId="2" borderId="40" xfId="0" applyFont="1" applyFill="1" applyBorder="1" applyAlignment="1">
      <alignment horizontal="center" vertical="center" wrapText="1"/>
    </xf>
    <xf numFmtId="0" fontId="35" fillId="2" borderId="69" xfId="0" applyFont="1" applyFill="1" applyBorder="1" applyAlignment="1">
      <alignment horizontal="center" vertical="center" wrapText="1"/>
    </xf>
    <xf numFmtId="164" fontId="3" fillId="0" borderId="0" xfId="1" applyNumberFormat="1" applyFont="1"/>
    <xf numFmtId="8" fontId="33" fillId="11" borderId="54" xfId="1" applyNumberFormat="1" applyFont="1" applyFill="1" applyBorder="1" applyAlignment="1">
      <alignment horizontal="center" vertical="center"/>
    </xf>
    <xf numFmtId="0" fontId="21" fillId="19" borderId="18" xfId="0" applyFont="1" applyFill="1" applyBorder="1" applyAlignment="1">
      <alignment horizontal="center" vertical="center"/>
    </xf>
    <xf numFmtId="0" fontId="21" fillId="19" borderId="2" xfId="0" applyFont="1" applyFill="1" applyBorder="1" applyAlignment="1">
      <alignment horizontal="center" vertical="center"/>
    </xf>
    <xf numFmtId="0" fontId="21" fillId="19" borderId="3" xfId="0" applyFont="1" applyFill="1" applyBorder="1" applyAlignment="1">
      <alignment horizontal="center" vertical="center"/>
    </xf>
    <xf numFmtId="44" fontId="0" fillId="0" borderId="0" xfId="1" applyFont="1"/>
    <xf numFmtId="164" fontId="0" fillId="0" borderId="0" xfId="0" applyNumberFormat="1"/>
    <xf numFmtId="164" fontId="0" fillId="0" borderId="0" xfId="1" applyNumberFormat="1" applyFont="1"/>
    <xf numFmtId="7" fontId="33" fillId="11" borderId="54" xfId="1" applyNumberFormat="1" applyFont="1" applyFill="1" applyBorder="1" applyAlignment="1">
      <alignment horizontal="center" vertical="center"/>
    </xf>
    <xf numFmtId="7" fontId="3" fillId="0" borderId="0" xfId="1" applyNumberFormat="1" applyFont="1" applyAlignment="1">
      <alignment horizontal="right"/>
    </xf>
    <xf numFmtId="7" fontId="3" fillId="0" borderId="0" xfId="0" applyNumberFormat="1" applyFont="1" applyAlignment="1" applyProtection="1">
      <alignment vertical="center"/>
      <protection locked="0"/>
    </xf>
    <xf numFmtId="0" fontId="9" fillId="2" borderId="0" xfId="0" applyFont="1" applyFill="1" applyAlignment="1">
      <alignment horizontal="center" vertical="center"/>
    </xf>
    <xf numFmtId="17" fontId="3" fillId="7" borderId="0" xfId="0" applyNumberFormat="1" applyFont="1" applyFill="1"/>
    <xf numFmtId="3" fontId="3" fillId="0" borderId="0" xfId="1" applyNumberFormat="1" applyFont="1"/>
    <xf numFmtId="0" fontId="23" fillId="0" borderId="0" xfId="5" applyAlignment="1" applyProtection="1">
      <alignment horizontal="left" vertical="center"/>
      <protection locked="0"/>
    </xf>
    <xf numFmtId="9" fontId="0" fillId="0" borderId="0" xfId="3" applyFont="1"/>
    <xf numFmtId="0" fontId="38" fillId="0" borderId="0" xfId="0" applyFont="1"/>
    <xf numFmtId="0" fontId="3" fillId="5" borderId="0" xfId="0" applyFont="1" applyFill="1" applyAlignment="1">
      <alignment horizontal="center" vertical="center" wrapText="1"/>
    </xf>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5" fillId="2" borderId="0" xfId="0" applyFont="1" applyFill="1" applyAlignment="1">
      <alignment horizontal="center"/>
    </xf>
    <xf numFmtId="17" fontId="6" fillId="2" borderId="0" xfId="0" quotePrefix="1" applyNumberFormat="1" applyFont="1" applyFill="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Alignment="1">
      <alignment horizontal="center"/>
    </xf>
    <xf numFmtId="0" fontId="7" fillId="2" borderId="0" xfId="0" applyFont="1" applyFill="1" applyAlignment="1">
      <alignment horizontal="center" vertical="center"/>
    </xf>
    <xf numFmtId="0" fontId="3" fillId="3" borderId="0" xfId="0" applyFont="1" applyFill="1" applyAlignment="1">
      <alignment horizontal="center" vertical="center" wrapText="1"/>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21" fillId="19" borderId="18" xfId="0" applyFont="1" applyFill="1" applyBorder="1" applyAlignment="1">
      <alignment horizontal="center"/>
    </xf>
    <xf numFmtId="0" fontId="24" fillId="15" borderId="45"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1" fillId="14" borderId="18" xfId="0" applyFont="1" applyFill="1" applyBorder="1" applyAlignment="1">
      <alignment horizontal="center"/>
    </xf>
    <xf numFmtId="0" fontId="2" fillId="2" borderId="0" xfId="0" applyFont="1" applyFill="1" applyAlignment="1">
      <alignment horizontal="center"/>
    </xf>
    <xf numFmtId="0" fontId="11" fillId="2" borderId="12" xfId="0" applyFont="1" applyFill="1" applyBorder="1" applyAlignment="1">
      <alignment horizontal="left"/>
    </xf>
    <xf numFmtId="0" fontId="11" fillId="2" borderId="13" xfId="0" applyFont="1" applyFill="1" applyBorder="1" applyAlignment="1">
      <alignment horizontal="left"/>
    </xf>
    <xf numFmtId="0" fontId="11" fillId="2" borderId="14" xfId="0" applyFont="1" applyFill="1" applyBorder="1" applyAlignment="1">
      <alignment horizontal="left"/>
    </xf>
    <xf numFmtId="0" fontId="19" fillId="0" borderId="57" xfId="0" applyFont="1" applyBorder="1" applyAlignment="1">
      <alignment horizontal="left" vertical="center"/>
    </xf>
    <xf numFmtId="0" fontId="19" fillId="0" borderId="53" xfId="0" applyFont="1" applyBorder="1" applyAlignment="1">
      <alignment horizontal="left" vertical="center"/>
    </xf>
    <xf numFmtId="0" fontId="19" fillId="0" borderId="58" xfId="0" applyFont="1" applyBorder="1" applyAlignment="1">
      <alignment horizontal="left" vertical="center"/>
    </xf>
    <xf numFmtId="0" fontId="20" fillId="5" borderId="33"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59" xfId="0" applyFont="1" applyFill="1" applyBorder="1" applyAlignment="1">
      <alignment horizontal="center" vertical="center" wrapText="1"/>
    </xf>
    <xf numFmtId="0" fontId="20" fillId="5" borderId="54" xfId="0" applyFont="1" applyFill="1" applyBorder="1" applyAlignment="1">
      <alignment horizontal="center" vertical="center" wrapText="1"/>
    </xf>
    <xf numFmtId="0" fontId="20" fillId="5" borderId="41" xfId="0" applyFont="1" applyFill="1" applyBorder="1" applyAlignment="1">
      <alignment horizontal="center" vertical="center" wrapText="1"/>
    </xf>
    <xf numFmtId="0" fontId="24" fillId="16" borderId="66" xfId="0" applyFont="1" applyFill="1" applyBorder="1" applyAlignment="1">
      <alignment horizontal="center" vertical="center" wrapText="1"/>
    </xf>
    <xf numFmtId="0" fontId="24" fillId="16" borderId="61" xfId="0" applyFont="1" applyFill="1" applyBorder="1" applyAlignment="1">
      <alignment horizontal="center" vertical="center" wrapText="1"/>
    </xf>
    <xf numFmtId="0" fontId="24" fillId="16" borderId="31" xfId="0" applyFont="1" applyFill="1" applyBorder="1" applyAlignment="1">
      <alignment horizontal="center" vertical="center" wrapText="1"/>
    </xf>
    <xf numFmtId="0" fontId="24" fillId="16" borderId="40" xfId="0" applyFont="1" applyFill="1" applyBorder="1" applyAlignment="1">
      <alignment horizontal="center" vertical="center" wrapText="1"/>
    </xf>
    <xf numFmtId="0" fontId="24" fillId="15" borderId="31" xfId="0" applyFont="1" applyFill="1" applyBorder="1" applyAlignment="1">
      <alignment horizontal="center" vertical="center" wrapText="1"/>
    </xf>
    <xf numFmtId="0" fontId="24" fillId="15" borderId="40" xfId="0" applyFont="1" applyFill="1" applyBorder="1" applyAlignment="1">
      <alignment horizontal="center" vertical="center" wrapText="1"/>
    </xf>
    <xf numFmtId="14" fontId="12" fillId="18" borderId="0" xfId="0" applyNumberFormat="1" applyFont="1" applyFill="1" applyAlignment="1">
      <alignment horizontal="left" vertical="center" wrapText="1"/>
    </xf>
    <xf numFmtId="0" fontId="20" fillId="20" borderId="12" xfId="0" applyFont="1" applyFill="1" applyBorder="1" applyAlignment="1">
      <alignment horizontal="center" vertical="center" wrapText="1"/>
    </xf>
    <xf numFmtId="0" fontId="20" fillId="20" borderId="14" xfId="0" applyFont="1" applyFill="1" applyBorder="1" applyAlignment="1">
      <alignment horizontal="center" vertical="center" wrapText="1"/>
    </xf>
    <xf numFmtId="0" fontId="20" fillId="20" borderId="65" xfId="0" applyFont="1" applyFill="1" applyBorder="1" applyAlignment="1">
      <alignment horizontal="center" vertical="center" wrapText="1"/>
    </xf>
    <xf numFmtId="0" fontId="20" fillId="20" borderId="66" xfId="0" applyFont="1" applyFill="1" applyBorder="1" applyAlignment="1">
      <alignment horizontal="center" vertical="center" wrapText="1"/>
    </xf>
    <xf numFmtId="0" fontId="20" fillId="20" borderId="55" xfId="0" applyFont="1" applyFill="1" applyBorder="1" applyAlignment="1">
      <alignment horizontal="center" vertical="center" wrapText="1"/>
    </xf>
    <xf numFmtId="0" fontId="20" fillId="20" borderId="54" xfId="0" applyFont="1" applyFill="1" applyBorder="1" applyAlignment="1">
      <alignment horizontal="center" vertical="center" wrapText="1"/>
    </xf>
    <xf numFmtId="0" fontId="24" fillId="15" borderId="54" xfId="0" applyFont="1" applyFill="1" applyBorder="1" applyAlignment="1">
      <alignment horizontal="center" vertical="center" wrapText="1"/>
    </xf>
    <xf numFmtId="0" fontId="24" fillId="15" borderId="41" xfId="0" applyFont="1" applyFill="1" applyBorder="1" applyAlignment="1">
      <alignment horizontal="center" vertical="center" wrapText="1"/>
    </xf>
    <xf numFmtId="0" fontId="34" fillId="15" borderId="56" xfId="0" applyFont="1" applyFill="1" applyBorder="1" applyAlignment="1">
      <alignment horizontal="center" vertical="center" wrapText="1"/>
    </xf>
    <xf numFmtId="0" fontId="34" fillId="15" borderId="62" xfId="0" applyFont="1" applyFill="1" applyBorder="1" applyAlignment="1">
      <alignment horizontal="center" vertical="center" wrapText="1"/>
    </xf>
    <xf numFmtId="0" fontId="29" fillId="0" borderId="2" xfId="0" applyFont="1" applyBorder="1" applyAlignment="1">
      <alignment horizontal="justify" vertical="center"/>
    </xf>
    <xf numFmtId="0" fontId="29" fillId="0" borderId="3" xfId="0" applyFont="1" applyBorder="1" applyAlignment="1">
      <alignment horizontal="justify" vertical="center"/>
    </xf>
    <xf numFmtId="0" fontId="30" fillId="10" borderId="0" xfId="0" applyFont="1" applyFill="1" applyAlignment="1">
      <alignment horizontal="left" vertical="center" wrapText="1"/>
    </xf>
    <xf numFmtId="0" fontId="3" fillId="0" borderId="0" xfId="0" applyFont="1" applyAlignment="1">
      <alignment horizontal="left" wrapText="1"/>
    </xf>
    <xf numFmtId="0" fontId="24" fillId="2" borderId="46"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36" xfId="0" applyFont="1" applyFill="1" applyBorder="1" applyAlignment="1">
      <alignment horizontal="center" vertical="center"/>
    </xf>
    <xf numFmtId="0" fontId="21" fillId="19" borderId="18" xfId="0" applyFont="1" applyFill="1" applyBorder="1" applyAlignment="1">
      <alignment horizontal="center" vertical="center"/>
    </xf>
    <xf numFmtId="0" fontId="24" fillId="2" borderId="43" xfId="0" applyFont="1" applyFill="1" applyBorder="1" applyAlignment="1">
      <alignment horizontal="center" vertical="center" wrapText="1"/>
    </xf>
    <xf numFmtId="0" fontId="24" fillId="2" borderId="42" xfId="0" applyFont="1" applyFill="1" applyBorder="1" applyAlignment="1">
      <alignment horizontal="center" vertical="center" wrapText="1"/>
    </xf>
    <xf numFmtId="44" fontId="21" fillId="19" borderId="18" xfId="1" applyFont="1" applyFill="1" applyBorder="1" applyAlignment="1">
      <alignment horizontal="center"/>
    </xf>
    <xf numFmtId="0" fontId="24" fillId="2" borderId="59"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3" fillId="21" borderId="25" xfId="0" applyFont="1" applyFill="1" applyBorder="1" applyAlignment="1">
      <alignment horizontal="right" vertical="center"/>
    </xf>
    <xf numFmtId="0" fontId="3" fillId="21" borderId="15" xfId="0" applyFont="1" applyFill="1" applyBorder="1" applyAlignment="1">
      <alignment horizontal="right" vertical="center"/>
    </xf>
    <xf numFmtId="0" fontId="3" fillId="21" borderId="27" xfId="0" applyFont="1" applyFill="1" applyBorder="1" applyAlignment="1">
      <alignment horizontal="right" vertical="center"/>
    </xf>
    <xf numFmtId="0" fontId="24" fillId="16" borderId="34" xfId="0" applyFont="1" applyFill="1" applyBorder="1" applyAlignment="1">
      <alignment horizontal="center" vertical="center" wrapText="1"/>
    </xf>
    <xf numFmtId="0" fontId="24" fillId="16" borderId="69" xfId="0" applyFont="1" applyFill="1" applyBorder="1" applyAlignment="1">
      <alignment horizontal="center" vertical="center" wrapText="1"/>
    </xf>
    <xf numFmtId="0" fontId="24" fillId="16" borderId="60" xfId="0" applyFont="1" applyFill="1" applyBorder="1" applyAlignment="1">
      <alignment horizontal="center" vertical="center" wrapText="1"/>
    </xf>
    <xf numFmtId="0" fontId="24" fillId="16" borderId="67"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69" xfId="0" applyFont="1" applyFill="1" applyBorder="1" applyAlignment="1">
      <alignment horizontal="center" vertical="center" wrapText="1"/>
    </xf>
    <xf numFmtId="0" fontId="24" fillId="2" borderId="39" xfId="0" applyFont="1" applyFill="1" applyBorder="1" applyAlignment="1">
      <alignment horizontal="center" vertical="center"/>
    </xf>
    <xf numFmtId="0" fontId="24" fillId="2" borderId="0" xfId="0" applyFont="1" applyFill="1" applyAlignment="1">
      <alignment horizontal="center" vertical="center"/>
    </xf>
    <xf numFmtId="0" fontId="24" fillId="2" borderId="37" xfId="0" applyFont="1" applyFill="1" applyBorder="1" applyAlignment="1">
      <alignment horizontal="center" vertical="center"/>
    </xf>
    <xf numFmtId="44" fontId="21" fillId="19" borderId="3" xfId="1" applyFont="1" applyFill="1" applyBorder="1" applyAlignment="1">
      <alignment horizontal="center"/>
    </xf>
    <xf numFmtId="0" fontId="19" fillId="0" borderId="44" xfId="0" applyFont="1" applyBorder="1" applyAlignment="1">
      <alignment horizontal="left" vertical="center"/>
    </xf>
    <xf numFmtId="0" fontId="19" fillId="0" borderId="32" xfId="0" applyFont="1" applyBorder="1" applyAlignment="1">
      <alignment horizontal="left" vertical="center"/>
    </xf>
    <xf numFmtId="0" fontId="19" fillId="0" borderId="45" xfId="0" applyFont="1" applyBorder="1" applyAlignment="1">
      <alignment horizontal="left" vertical="center"/>
    </xf>
    <xf numFmtId="0" fontId="20" fillId="5" borderId="38" xfId="0" applyFont="1" applyFill="1" applyBorder="1" applyAlignment="1">
      <alignment horizontal="center" vertical="center" wrapText="1"/>
    </xf>
    <xf numFmtId="0" fontId="20" fillId="5" borderId="14" xfId="0" applyFont="1" applyFill="1" applyBorder="1" applyAlignment="1">
      <alignment horizontal="center" vertical="center" wrapText="1"/>
    </xf>
    <xf numFmtId="44" fontId="21" fillId="19" borderId="2" xfId="1" applyFont="1" applyFill="1" applyBorder="1" applyAlignment="1">
      <alignment horizontal="center"/>
    </xf>
    <xf numFmtId="0" fontId="24" fillId="16" borderId="39" xfId="0" applyFont="1" applyFill="1" applyBorder="1" applyAlignment="1">
      <alignment horizontal="center" vertical="center"/>
    </xf>
    <xf numFmtId="0" fontId="24" fillId="16" borderId="0" xfId="0" applyFont="1" applyFill="1" applyAlignment="1">
      <alignment horizontal="center" vertical="center"/>
    </xf>
    <xf numFmtId="0" fontId="19" fillId="0" borderId="63" xfId="0" applyFont="1" applyBorder="1" applyAlignment="1">
      <alignment horizontal="left" vertical="center"/>
    </xf>
    <xf numFmtId="0" fontId="19" fillId="0" borderId="0" xfId="0" applyFont="1" applyAlignment="1">
      <alignment horizontal="left" vertical="center"/>
    </xf>
    <xf numFmtId="0" fontId="19" fillId="0" borderId="64" xfId="0" applyFont="1" applyBorder="1" applyAlignment="1">
      <alignment horizontal="left" vertical="center"/>
    </xf>
    <xf numFmtId="0" fontId="20" fillId="20" borderId="67" xfId="0" applyFont="1" applyFill="1" applyBorder="1" applyAlignment="1">
      <alignment horizontal="center" vertical="center" wrapText="1"/>
    </xf>
    <xf numFmtId="0" fontId="3" fillId="0" borderId="0" xfId="0" applyFont="1" applyAlignment="1">
      <alignment horizontal="center"/>
    </xf>
    <xf numFmtId="0" fontId="24" fillId="16" borderId="37" xfId="0" applyFont="1" applyFill="1" applyBorder="1" applyAlignment="1">
      <alignment horizontal="center" vertical="center"/>
    </xf>
    <xf numFmtId="0" fontId="20" fillId="20" borderId="68"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15" fillId="0" borderId="0" xfId="0" applyFont="1" applyAlignment="1" applyProtection="1">
      <alignment horizontal="center" vertical="center"/>
      <protection locked="0"/>
    </xf>
    <xf numFmtId="0" fontId="15" fillId="0" borderId="0" xfId="0" applyFont="1" applyAlignment="1" applyProtection="1">
      <alignment horizontal="center"/>
      <protection locked="0"/>
    </xf>
    <xf numFmtId="0" fontId="11" fillId="2" borderId="0" xfId="0" applyFont="1" applyFill="1" applyAlignment="1">
      <alignment horizontal="left" vertical="center"/>
    </xf>
    <xf numFmtId="0" fontId="36" fillId="2" borderId="0" xfId="0" applyFont="1" applyFill="1" applyAlignment="1">
      <alignment horizontal="center" vertical="center" wrapText="1"/>
    </xf>
    <xf numFmtId="0" fontId="14" fillId="0" borderId="0" xfId="0" applyFont="1" applyAlignment="1">
      <alignment horizontal="center"/>
    </xf>
    <xf numFmtId="0" fontId="36" fillId="2" borderId="48" xfId="0" applyFont="1" applyFill="1" applyBorder="1" applyAlignment="1">
      <alignment horizontal="center" vertical="center" wrapText="1"/>
    </xf>
    <xf numFmtId="0" fontId="17" fillId="0" borderId="0" xfId="0" applyFont="1" applyAlignment="1">
      <alignment horizontal="center"/>
    </xf>
    <xf numFmtId="0" fontId="11" fillId="2" borderId="0" xfId="0" applyFont="1" applyFill="1" applyAlignment="1">
      <alignment horizontal="center"/>
    </xf>
    <xf numFmtId="0" fontId="11" fillId="2" borderId="37" xfId="0" applyFont="1" applyFill="1" applyBorder="1" applyAlignment="1">
      <alignment horizontal="center"/>
    </xf>
    <xf numFmtId="0" fontId="19" fillId="0" borderId="56" xfId="0" applyFont="1" applyBorder="1" applyAlignment="1">
      <alignment horizontal="left" vertical="center"/>
    </xf>
    <xf numFmtId="0" fontId="19" fillId="0" borderId="37" xfId="0" applyFont="1" applyBorder="1" applyAlignment="1">
      <alignment horizontal="left" vertical="center"/>
    </xf>
    <xf numFmtId="0" fontId="19" fillId="0" borderId="62" xfId="0" applyFont="1" applyBorder="1" applyAlignment="1">
      <alignment horizontal="left" vertical="center"/>
    </xf>
    <xf numFmtId="0" fontId="20" fillId="20" borderId="38" xfId="0" applyFont="1" applyFill="1" applyBorder="1" applyAlignment="1">
      <alignment horizontal="center" vertical="center" wrapText="1"/>
    </xf>
    <xf numFmtId="0" fontId="20" fillId="20" borderId="56" xfId="0" applyFont="1" applyFill="1" applyBorder="1" applyAlignment="1">
      <alignment horizontal="center" vertical="center" wrapText="1"/>
    </xf>
    <xf numFmtId="0" fontId="20" fillId="20" borderId="5"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70" xfId="0" applyFont="1" applyFill="1" applyBorder="1" applyAlignment="1">
      <alignment horizontal="center" vertical="center" wrapText="1"/>
    </xf>
  </cellXfs>
  <cellStyles count="6">
    <cellStyle name="Comma" xfId="4" builtinId="3"/>
    <cellStyle name="Currency" xfId="1" builtinId="4"/>
    <cellStyle name="Hyperlink" xfId="2" builtinId="8"/>
    <cellStyle name="Normal" xfId="0" builtinId="0"/>
    <cellStyle name="Normal 2" xfId="5" xr:uid="{16E88B8E-EEE6-405F-A79F-B20C20E16C55}"/>
    <cellStyle name="Percent" xfId="3" builtinId="5"/>
  </cellStyles>
  <dxfs count="0"/>
  <tableStyles count="0" defaultTableStyle="TableStyleMedium2" defaultPivotStyle="PivotStyleLight16"/>
  <colors>
    <mruColors>
      <color rgb="FF003E51"/>
      <color rgb="FFD45D00"/>
      <color rgb="FFA2AE74"/>
      <color rgb="FF605677"/>
      <color rgb="FF60605B"/>
      <color rgb="FF5E82A3"/>
      <color rgb="FF609191"/>
      <color rgb="FF204354"/>
      <color rgb="FFEEEEEE"/>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3.xml"/><Relationship Id="rId1" Type="http://schemas.microsoft.com/office/2011/relationships/chartStyle" Target="style23.xml"/><Relationship Id="rId4" Type="http://schemas.openxmlformats.org/officeDocument/2006/relationships/chartUserShapes" Target="../drawings/drawing17.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4.xml"/><Relationship Id="rId1" Type="http://schemas.microsoft.com/office/2011/relationships/chartStyle" Target="style24.xml"/><Relationship Id="rId4" Type="http://schemas.openxmlformats.org/officeDocument/2006/relationships/chartUserShapes" Target="../drawings/drawing18.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37.xml"/><Relationship Id="rId1" Type="http://schemas.microsoft.com/office/2011/relationships/chartStyle" Target="style37.xml"/><Relationship Id="rId4" Type="http://schemas.openxmlformats.org/officeDocument/2006/relationships/chartUserShapes" Target="../drawings/drawing26.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38.xml"/><Relationship Id="rId1" Type="http://schemas.microsoft.com/office/2011/relationships/chartStyle" Target="style38.xml"/><Relationship Id="rId4" Type="http://schemas.openxmlformats.org/officeDocument/2006/relationships/chartUserShapes" Target="../drawings/drawing27.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51.xml"/><Relationship Id="rId1" Type="http://schemas.microsoft.com/office/2011/relationships/chartStyle" Target="style51.xml"/><Relationship Id="rId4" Type="http://schemas.openxmlformats.org/officeDocument/2006/relationships/chartUserShapes" Target="../drawings/drawing35.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52.xml"/><Relationship Id="rId1" Type="http://schemas.microsoft.com/office/2011/relationships/chartStyle" Target="style52.xml"/><Relationship Id="rId4" Type="http://schemas.openxmlformats.org/officeDocument/2006/relationships/chartUserShapes" Target="../drawings/drawing36.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10a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2779508914548357"/>
          <c:w val="0.87985636974531278"/>
          <c:h val="0.77032143707742484"/>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dPt>
            <c:idx val="3"/>
            <c:marker>
              <c:symbol val="none"/>
            </c:marker>
            <c:bubble3D val="0"/>
            <c:spPr>
              <a:ln w="28575" cap="rnd">
                <a:solidFill>
                  <a:srgbClr val="A2AE74"/>
                </a:solidFill>
                <a:round/>
              </a:ln>
              <a:effectLst/>
            </c:spPr>
            <c:extLst>
              <c:ext xmlns:c16="http://schemas.microsoft.com/office/drawing/2014/chart" uri="{C3380CC4-5D6E-409C-BE32-E72D297353CC}">
                <c16:uniqueId val="{00000007-2EC7-4418-903F-6F108D530CD4}"/>
              </c:ext>
            </c:extLst>
          </c:dPt>
          <c:dPt>
            <c:idx val="4"/>
            <c:marker>
              <c:symbol val="none"/>
            </c:marker>
            <c:bubble3D val="0"/>
            <c:extLst>
              <c:ext xmlns:c16="http://schemas.microsoft.com/office/drawing/2014/chart" uri="{C3380CC4-5D6E-409C-BE32-E72D297353CC}">
                <c16:uniqueId val="{00000008-2EC7-4418-903F-6F108D530CD4}"/>
              </c:ext>
            </c:extLst>
          </c:dPt>
          <c:dPt>
            <c:idx val="5"/>
            <c:marker>
              <c:symbol val="none"/>
            </c:marker>
            <c:bubble3D val="0"/>
            <c:spPr>
              <a:ln w="28575" cap="rnd">
                <a:solidFill>
                  <a:srgbClr val="A2AE74"/>
                </a:solidFill>
                <a:round/>
              </a:ln>
              <a:effectLst/>
            </c:spPr>
            <c:extLst>
              <c:ext xmlns:c16="http://schemas.microsoft.com/office/drawing/2014/chart" uri="{C3380CC4-5D6E-409C-BE32-E72D297353CC}">
                <c16:uniqueId val="{00000009-2EC7-4418-903F-6F108D530CD4}"/>
              </c:ext>
            </c:extLst>
          </c:dPt>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'2A'!$V$5:$V$25</c:f>
              <c:numCache>
                <c:formatCode>"$"#,##0.00</c:formatCode>
                <c:ptCount val="21"/>
                <c:pt idx="0">
                  <c:v>22.129606007603236</c:v>
                </c:pt>
                <c:pt idx="1">
                  <c:v>22.682846157793314</c:v>
                </c:pt>
                <c:pt idx="2">
                  <c:v>23.249917311738145</c:v>
                </c:pt>
                <c:pt idx="3">
                  <c:v>23.831165244531597</c:v>
                </c:pt>
                <c:pt idx="4">
                  <c:v>24.426944375644887</c:v>
                </c:pt>
                <c:pt idx="5">
                  <c:v>25.037617985036007</c:v>
                </c:pt>
                <c:pt idx="6">
                  <c:v>25.663558434661905</c:v>
                </c:pt>
                <c:pt idx="7">
                  <c:v>26.305147395528451</c:v>
                </c:pt>
                <c:pt idx="8">
                  <c:v>26.96277608041666</c:v>
                </c:pt>
                <c:pt idx="9">
                  <c:v>27.636845482427074</c:v>
                </c:pt>
                <c:pt idx="10">
                  <c:v>28.327766619487747</c:v>
                </c:pt>
                <c:pt idx="11">
                  <c:v>29.035960784974939</c:v>
                </c:pt>
                <c:pt idx="12">
                  <c:v>29.761859804599311</c:v>
                </c:pt>
                <c:pt idx="13">
                  <c:v>30.50590629971429</c:v>
                </c:pt>
                <c:pt idx="14">
                  <c:v>31.268553957207146</c:v>
                </c:pt>
                <c:pt idx="15">
                  <c:v>32.05026780613732</c:v>
                </c:pt>
                <c:pt idx="16">
                  <c:v>32.851524501290747</c:v>
                </c:pt>
                <c:pt idx="17">
                  <c:v>33.672812613823012</c:v>
                </c:pt>
                <c:pt idx="18">
                  <c:v>34.514632929168584</c:v>
                </c:pt>
                <c:pt idx="19">
                  <c:v>35.377498752397798</c:v>
                </c:pt>
                <c:pt idx="20">
                  <c:v>36.261936221207741</c:v>
                </c:pt>
              </c:numCache>
            </c:numRef>
          </c:val>
          <c:smooth val="0"/>
          <c:extLst>
            <c:ext xmlns:c16="http://schemas.microsoft.com/office/drawing/2014/chart" uri="{C3380CC4-5D6E-409C-BE32-E72D297353CC}">
              <c16:uniqueId val="{00000000-2EC7-4418-903F-6F108D530CD4}"/>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'2A'!$W$5:$W$25</c:f>
              <c:numCache>
                <c:formatCode>"$"#,##0.00</c:formatCode>
                <c:ptCount val="21"/>
                <c:pt idx="0">
                  <c:v>27.696428571428573</c:v>
                </c:pt>
                <c:pt idx="1">
                  <c:v>28.388839285714283</c:v>
                </c:pt>
                <c:pt idx="2">
                  <c:v>29.098560267857138</c:v>
                </c:pt>
                <c:pt idx="3">
                  <c:v>29.826024274553564</c:v>
                </c:pt>
                <c:pt idx="4">
                  <c:v>30.571674881417401</c:v>
                </c:pt>
                <c:pt idx="5">
                  <c:v>31.335966753452833</c:v>
                </c:pt>
                <c:pt idx="6">
                  <c:v>32.119365922289148</c:v>
                </c:pt>
                <c:pt idx="7">
                  <c:v>32.922350070346376</c:v>
                </c:pt>
                <c:pt idx="8">
                  <c:v>33.745408822105034</c:v>
                </c:pt>
                <c:pt idx="9">
                  <c:v>34.589044042657655</c:v>
                </c:pt>
                <c:pt idx="10">
                  <c:v>35.453770143724093</c:v>
                </c:pt>
                <c:pt idx="11">
                  <c:v>36.340114397317194</c:v>
                </c:pt>
                <c:pt idx="12">
                  <c:v>37.248617257250118</c:v>
                </c:pt>
                <c:pt idx="13">
                  <c:v>38.179832688681365</c:v>
                </c:pt>
                <c:pt idx="14">
                  <c:v>39.134328505898395</c:v>
                </c:pt>
                <c:pt idx="15">
                  <c:v>40.112686718545852</c:v>
                </c:pt>
                <c:pt idx="16">
                  <c:v>41.115503886509494</c:v>
                </c:pt>
                <c:pt idx="17">
                  <c:v>42.143391483672225</c:v>
                </c:pt>
                <c:pt idx="18">
                  <c:v>43.196976270764026</c:v>
                </c:pt>
                <c:pt idx="19">
                  <c:v>44.276900677533121</c:v>
                </c:pt>
                <c:pt idx="20">
                  <c:v>45.383823194471447</c:v>
                </c:pt>
              </c:numCache>
            </c:numRef>
          </c:val>
          <c:smooth val="0"/>
          <c:extLst>
            <c:ext xmlns:c16="http://schemas.microsoft.com/office/drawing/2014/chart" uri="{C3380CC4-5D6E-409C-BE32-E72D297353CC}">
              <c16:uniqueId val="{00000001-2EC7-4418-903F-6F108D530CD4}"/>
            </c:ext>
          </c:extLst>
        </c:ser>
        <c:ser>
          <c:idx val="2"/>
          <c:order val="2"/>
          <c:tx>
            <c:strRef>
              <c:f>'2A'!$X$4</c:f>
              <c:strCache>
                <c:ptCount val="1"/>
                <c:pt idx="0">
                  <c:v>AA</c:v>
                </c:pt>
              </c:strCache>
            </c:strRef>
          </c:tx>
          <c:spPr>
            <a:ln w="28575" cap="rnd">
              <a:solidFill>
                <a:schemeClr val="accent4"/>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'2A'!$X$5:$X$25</c:f>
              <c:numCache>
                <c:formatCode>"$"#,##0.00</c:formatCode>
                <c:ptCount val="21"/>
                <c:pt idx="0">
                  <c:v>30.466071428571432</c:v>
                </c:pt>
                <c:pt idx="1">
                  <c:v>31.227723214285714</c:v>
                </c:pt>
                <c:pt idx="2">
                  <c:v>32.008416294642856</c:v>
                </c:pt>
                <c:pt idx="3">
                  <c:v>32.808626702008922</c:v>
                </c:pt>
                <c:pt idx="4">
                  <c:v>33.628842369559145</c:v>
                </c:pt>
                <c:pt idx="5">
                  <c:v>34.469563428798118</c:v>
                </c:pt>
                <c:pt idx="6">
                  <c:v>35.331302514518065</c:v>
                </c:pt>
                <c:pt idx="7">
                  <c:v>36.21458507738101</c:v>
                </c:pt>
                <c:pt idx="8">
                  <c:v>37.11994970431553</c:v>
                </c:pt>
                <c:pt idx="9">
                  <c:v>38.047948446923414</c:v>
                </c:pt>
                <c:pt idx="10">
                  <c:v>38.999147158096498</c:v>
                </c:pt>
                <c:pt idx="11">
                  <c:v>39.974125837048909</c:v>
                </c:pt>
                <c:pt idx="12">
                  <c:v>40.973478982975131</c:v>
                </c:pt>
                <c:pt idx="13">
                  <c:v>41.997815957549506</c:v>
                </c:pt>
                <c:pt idx="14">
                  <c:v>43.047761356488238</c:v>
                </c:pt>
                <c:pt idx="15">
                  <c:v>44.12395539040044</c:v>
                </c:pt>
                <c:pt idx="16">
                  <c:v>45.227054275160448</c:v>
                </c:pt>
                <c:pt idx="17">
                  <c:v>46.357730632039456</c:v>
                </c:pt>
                <c:pt idx="18">
                  <c:v>47.516673897840441</c:v>
                </c:pt>
                <c:pt idx="19">
                  <c:v>48.704590745286445</c:v>
                </c:pt>
                <c:pt idx="20">
                  <c:v>49.922205513918605</c:v>
                </c:pt>
              </c:numCache>
            </c:numRef>
          </c:val>
          <c:smooth val="0"/>
          <c:extLst>
            <c:ext xmlns:c16="http://schemas.microsoft.com/office/drawing/2014/chart" uri="{C3380CC4-5D6E-409C-BE32-E72D297353CC}">
              <c16:uniqueId val="{00000002-2EC7-4418-903F-6F108D530CD4}"/>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'2A'!$Y$5:$Y$25</c:f>
              <c:numCache>
                <c:formatCode>"$"#,##0.00</c:formatCode>
                <c:ptCount val="21"/>
                <c:pt idx="0">
                  <c:v>33.51267857142858</c:v>
                </c:pt>
                <c:pt idx="1">
                  <c:v>34.350495535714295</c:v>
                </c:pt>
                <c:pt idx="2">
                  <c:v>35.209257924107149</c:v>
                </c:pt>
                <c:pt idx="3">
                  <c:v>36.089489372209826</c:v>
                </c:pt>
                <c:pt idx="4">
                  <c:v>36.991726606515066</c:v>
                </c:pt>
                <c:pt idx="5">
                  <c:v>37.91651977167794</c:v>
                </c:pt>
                <c:pt idx="6">
                  <c:v>38.864432765969887</c:v>
                </c:pt>
                <c:pt idx="7">
                  <c:v>39.836043585119128</c:v>
                </c:pt>
                <c:pt idx="8">
                  <c:v>40.831944674747106</c:v>
                </c:pt>
                <c:pt idx="9">
                  <c:v>41.852743291615781</c:v>
                </c:pt>
                <c:pt idx="10">
                  <c:v>42.89906187390617</c:v>
                </c:pt>
                <c:pt idx="11">
                  <c:v>43.971538420753824</c:v>
                </c:pt>
                <c:pt idx="12">
                  <c:v>45.070826881272666</c:v>
                </c:pt>
                <c:pt idx="13">
                  <c:v>46.197597553304476</c:v>
                </c:pt>
                <c:pt idx="14">
                  <c:v>47.352537492137081</c:v>
                </c:pt>
                <c:pt idx="15">
                  <c:v>48.536350929440502</c:v>
                </c:pt>
                <c:pt idx="16">
                  <c:v>49.749759702676513</c:v>
                </c:pt>
                <c:pt idx="17">
                  <c:v>50.993503695243419</c:v>
                </c:pt>
                <c:pt idx="18">
                  <c:v>52.268341287624501</c:v>
                </c:pt>
                <c:pt idx="19">
                  <c:v>53.575049819815106</c:v>
                </c:pt>
                <c:pt idx="20">
                  <c:v>54.914426065310479</c:v>
                </c:pt>
              </c:numCache>
            </c:numRef>
          </c:val>
          <c:smooth val="0"/>
          <c:extLst>
            <c:ext xmlns:c16="http://schemas.microsoft.com/office/drawing/2014/chart" uri="{C3380CC4-5D6E-409C-BE32-E72D297353CC}">
              <c16:uniqueId val="{00000003-2EC7-4418-903F-6F108D530CD4}"/>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'2A'!$Z$5:$Z$25</c:f>
              <c:numCache>
                <c:formatCode>"$"#,##0.00</c:formatCode>
                <c:ptCount val="21"/>
                <c:pt idx="0">
                  <c:v>36.863946428571438</c:v>
                </c:pt>
                <c:pt idx="1">
                  <c:v>37.785545089285719</c:v>
                </c:pt>
                <c:pt idx="2">
                  <c:v>38.730183716517857</c:v>
                </c:pt>
                <c:pt idx="3">
                  <c:v>39.698438309430799</c:v>
                </c:pt>
                <c:pt idx="4">
                  <c:v>40.690899267166564</c:v>
                </c:pt>
                <c:pt idx="5">
                  <c:v>41.708171748845722</c:v>
                </c:pt>
                <c:pt idx="6">
                  <c:v>42.750876042566858</c:v>
                </c:pt>
                <c:pt idx="7">
                  <c:v>43.819647943631026</c:v>
                </c:pt>
                <c:pt idx="8">
                  <c:v>44.915139142221797</c:v>
                </c:pt>
                <c:pt idx="9">
                  <c:v>46.038017620777339</c:v>
                </c:pt>
                <c:pt idx="10">
                  <c:v>47.188968061296769</c:v>
                </c:pt>
                <c:pt idx="11">
                  <c:v>48.368692262829185</c:v>
                </c:pt>
                <c:pt idx="12">
                  <c:v>49.577909569399914</c:v>
                </c:pt>
                <c:pt idx="13">
                  <c:v>50.817357308634911</c:v>
                </c:pt>
                <c:pt idx="14">
                  <c:v>52.087791241350779</c:v>
                </c:pt>
                <c:pt idx="15">
                  <c:v>53.389986022384541</c:v>
                </c:pt>
                <c:pt idx="16">
                  <c:v>54.724735672944149</c:v>
                </c:pt>
                <c:pt idx="17">
                  <c:v>56.092854064767749</c:v>
                </c:pt>
                <c:pt idx="18">
                  <c:v>57.495175416386935</c:v>
                </c:pt>
                <c:pt idx="19">
                  <c:v>58.932554801796606</c:v>
                </c:pt>
                <c:pt idx="20">
                  <c:v>60.405868671841517</c:v>
                </c:pt>
              </c:numCache>
            </c:numRef>
          </c:val>
          <c:smooth val="0"/>
          <c:extLst>
            <c:ext xmlns:c16="http://schemas.microsoft.com/office/drawing/2014/chart" uri="{C3380CC4-5D6E-409C-BE32-E72D297353CC}">
              <c16:uniqueId val="{00000004-2EC7-4418-903F-6F108D530CD4}"/>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'2A'!$AA$5:$AA$25</c:f>
              <c:numCache>
                <c:formatCode>"$"#,##0.00</c:formatCode>
                <c:ptCount val="21"/>
                <c:pt idx="0">
                  <c:v>40.550341071428583</c:v>
                </c:pt>
                <c:pt idx="1">
                  <c:v>41.564099598214291</c:v>
                </c:pt>
                <c:pt idx="2">
                  <c:v>42.603202088169645</c:v>
                </c:pt>
                <c:pt idx="3">
                  <c:v>43.668282140373883</c:v>
                </c:pt>
                <c:pt idx="4">
                  <c:v>44.759989193883229</c:v>
                </c:pt>
                <c:pt idx="5">
                  <c:v>45.878988923730304</c:v>
                </c:pt>
                <c:pt idx="6">
                  <c:v>47.025963646823556</c:v>
                </c:pt>
                <c:pt idx="7">
                  <c:v>48.201612737994139</c:v>
                </c:pt>
                <c:pt idx="8">
                  <c:v>49.406653056443986</c:v>
                </c:pt>
                <c:pt idx="9">
                  <c:v>50.641819382855083</c:v>
                </c:pt>
                <c:pt idx="10">
                  <c:v>51.907864867426454</c:v>
                </c:pt>
                <c:pt idx="11">
                  <c:v>53.205561489112114</c:v>
                </c:pt>
                <c:pt idx="12">
                  <c:v>54.535700526339909</c:v>
                </c:pt>
                <c:pt idx="13">
                  <c:v>55.899093039498403</c:v>
                </c:pt>
                <c:pt idx="14">
                  <c:v>57.296570365485856</c:v>
                </c:pt>
                <c:pt idx="15">
                  <c:v>58.728984624622996</c:v>
                </c:pt>
                <c:pt idx="16">
                  <c:v>60.197209240238564</c:v>
                </c:pt>
                <c:pt idx="17">
                  <c:v>61.702139471244521</c:v>
                </c:pt>
                <c:pt idx="18">
                  <c:v>63.244692958025631</c:v>
                </c:pt>
                <c:pt idx="19">
                  <c:v>64.82581028197626</c:v>
                </c:pt>
                <c:pt idx="20">
                  <c:v>66.446455539025663</c:v>
                </c:pt>
              </c:numCache>
            </c:numRef>
          </c:val>
          <c:smooth val="0"/>
          <c:extLst>
            <c:ext xmlns:c16="http://schemas.microsoft.com/office/drawing/2014/chart" uri="{C3380CC4-5D6E-409C-BE32-E72D297353CC}">
              <c16:uniqueId val="{00000005-2EC7-4418-903F-6F108D530CD4}"/>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40928068030584"/>
              <c:y val="0.9500044108772036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70"/>
          <c:min val="2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0200847784230408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10a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26343316586281"/>
          <c:w val="0.87985636974531278"/>
          <c:h val="0.75548219456428023"/>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'2A'!$V$31:$V$51</c:f>
              <c:numCache>
                <c:formatCode>"$"#,##0.00</c:formatCode>
                <c:ptCount val="21"/>
                <c:pt idx="0">
                  <c:v>20.620769234357553</c:v>
                </c:pt>
                <c:pt idx="1">
                  <c:v>21.136288465216492</c:v>
                </c:pt>
                <c:pt idx="2">
                  <c:v>21.6646956768469</c:v>
                </c:pt>
                <c:pt idx="3">
                  <c:v>22.206313068768072</c:v>
                </c:pt>
                <c:pt idx="4">
                  <c:v>22.761470895487271</c:v>
                </c:pt>
                <c:pt idx="5">
                  <c:v>23.33050766787445</c:v>
                </c:pt>
                <c:pt idx="6">
                  <c:v>23.913770359571309</c:v>
                </c:pt>
                <c:pt idx="7">
                  <c:v>24.511614618560589</c:v>
                </c:pt>
                <c:pt idx="8">
                  <c:v>25.124404984024601</c:v>
                </c:pt>
                <c:pt idx="9">
                  <c:v>25.752515108625214</c:v>
                </c:pt>
                <c:pt idx="10">
                  <c:v>26.396327986340843</c:v>
                </c:pt>
                <c:pt idx="11">
                  <c:v>27.05623618599936</c:v>
                </c:pt>
                <c:pt idx="12">
                  <c:v>27.732642090649342</c:v>
                </c:pt>
                <c:pt idx="13">
                  <c:v>28.425958142915572</c:v>
                </c:pt>
                <c:pt idx="14">
                  <c:v>29.136607096488458</c:v>
                </c:pt>
                <c:pt idx="15">
                  <c:v>29.865022273900667</c:v>
                </c:pt>
                <c:pt idx="16">
                  <c:v>30.611647830748183</c:v>
                </c:pt>
                <c:pt idx="17">
                  <c:v>31.376939026516883</c:v>
                </c:pt>
                <c:pt idx="18">
                  <c:v>32.161362502179806</c:v>
                </c:pt>
                <c:pt idx="19">
                  <c:v>32.965396564734299</c:v>
                </c:pt>
              </c:numCache>
            </c:numRef>
          </c:val>
          <c:smooth val="0"/>
          <c:extLst>
            <c:ext xmlns:c16="http://schemas.microsoft.com/office/drawing/2014/chart" uri="{C3380CC4-5D6E-409C-BE32-E72D297353CC}">
              <c16:uniqueId val="{00000005-F661-45DB-B06C-B1FDC448639D}"/>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'2A'!$W$31:$W$51</c:f>
              <c:numCache>
                <c:formatCode>"$"#,##0.00</c:formatCode>
                <c:ptCount val="21"/>
                <c:pt idx="0">
                  <c:v>25.808035714285712</c:v>
                </c:pt>
                <c:pt idx="1">
                  <c:v>26.453236607142852</c:v>
                </c:pt>
                <c:pt idx="2">
                  <c:v>27.114567522321423</c:v>
                </c:pt>
                <c:pt idx="3">
                  <c:v>27.792431710379457</c:v>
                </c:pt>
                <c:pt idx="4">
                  <c:v>28.48724250313894</c:v>
                </c:pt>
                <c:pt idx="5">
                  <c:v>29.19942356571741</c:v>
                </c:pt>
                <c:pt idx="6">
                  <c:v>29.929409154860341</c:v>
                </c:pt>
                <c:pt idx="7">
                  <c:v>30.677644383731845</c:v>
                </c:pt>
                <c:pt idx="8">
                  <c:v>31.444585493325139</c:v>
                </c:pt>
                <c:pt idx="9">
                  <c:v>32.230700130658263</c:v>
                </c:pt>
                <c:pt idx="10">
                  <c:v>33.036467633924715</c:v>
                </c:pt>
                <c:pt idx="11">
                  <c:v>33.862379324772832</c:v>
                </c:pt>
                <c:pt idx="12">
                  <c:v>34.708938807892146</c:v>
                </c:pt>
                <c:pt idx="13">
                  <c:v>35.576662278089444</c:v>
                </c:pt>
                <c:pt idx="14">
                  <c:v>36.466078835041678</c:v>
                </c:pt>
                <c:pt idx="15">
                  <c:v>37.377730805917714</c:v>
                </c:pt>
                <c:pt idx="16">
                  <c:v>38.312174076065652</c:v>
                </c:pt>
                <c:pt idx="17">
                  <c:v>39.269978427967288</c:v>
                </c:pt>
                <c:pt idx="18">
                  <c:v>40.251727888666466</c:v>
                </c:pt>
                <c:pt idx="19">
                  <c:v>41.258021085883122</c:v>
                </c:pt>
              </c:numCache>
            </c:numRef>
          </c:val>
          <c:smooth val="0"/>
          <c:extLst>
            <c:ext xmlns:c16="http://schemas.microsoft.com/office/drawing/2014/chart" uri="{C3380CC4-5D6E-409C-BE32-E72D297353CC}">
              <c16:uniqueId val="{00000006-F661-45DB-B06C-B1FDC448639D}"/>
            </c:ext>
          </c:extLst>
        </c:ser>
        <c:ser>
          <c:idx val="2"/>
          <c:order val="2"/>
          <c:tx>
            <c:strRef>
              <c:f>'2A'!$X$4</c:f>
              <c:strCache>
                <c:ptCount val="1"/>
                <c:pt idx="0">
                  <c:v>AA</c:v>
                </c:pt>
              </c:strCache>
            </c:strRef>
          </c:tx>
          <c:spPr>
            <a:ln w="28575" cap="rnd">
              <a:solidFill>
                <a:schemeClr val="accent4"/>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'2A'!$X$31:$X$51</c:f>
              <c:numCache>
                <c:formatCode>"$"#,##0.00</c:formatCode>
                <c:ptCount val="21"/>
                <c:pt idx="0">
                  <c:v>28.388839285714283</c:v>
                </c:pt>
                <c:pt idx="1">
                  <c:v>29.098560267857138</c:v>
                </c:pt>
                <c:pt idx="2">
                  <c:v>29.826024274553564</c:v>
                </c:pt>
                <c:pt idx="3">
                  <c:v>30.571674881417401</c:v>
                </c:pt>
                <c:pt idx="4">
                  <c:v>31.335966753452833</c:v>
                </c:pt>
                <c:pt idx="5">
                  <c:v>32.119365922289148</c:v>
                </c:pt>
                <c:pt idx="6">
                  <c:v>32.922350070346376</c:v>
                </c:pt>
                <c:pt idx="7">
                  <c:v>33.745408822105034</c:v>
                </c:pt>
                <c:pt idx="8">
                  <c:v>34.589044042657655</c:v>
                </c:pt>
                <c:pt idx="9">
                  <c:v>35.453770143724093</c:v>
                </c:pt>
                <c:pt idx="10">
                  <c:v>36.340114397317194</c:v>
                </c:pt>
                <c:pt idx="11">
                  <c:v>37.248617257250118</c:v>
                </c:pt>
                <c:pt idx="12">
                  <c:v>38.179832688681365</c:v>
                </c:pt>
                <c:pt idx="13">
                  <c:v>39.134328505898395</c:v>
                </c:pt>
                <c:pt idx="14">
                  <c:v>40.112686718545852</c:v>
                </c:pt>
                <c:pt idx="15">
                  <c:v>41.115503886509494</c:v>
                </c:pt>
                <c:pt idx="16">
                  <c:v>42.143391483672225</c:v>
                </c:pt>
                <c:pt idx="17">
                  <c:v>43.196976270764026</c:v>
                </c:pt>
                <c:pt idx="18">
                  <c:v>44.276900677533121</c:v>
                </c:pt>
                <c:pt idx="19">
                  <c:v>45.383823194471447</c:v>
                </c:pt>
              </c:numCache>
            </c:numRef>
          </c:val>
          <c:smooth val="0"/>
          <c:extLst>
            <c:ext xmlns:c16="http://schemas.microsoft.com/office/drawing/2014/chart" uri="{C3380CC4-5D6E-409C-BE32-E72D297353CC}">
              <c16:uniqueId val="{00000007-F661-45DB-B06C-B1FDC448639D}"/>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'2A'!$Y$31:$Y$51</c:f>
              <c:numCache>
                <c:formatCode>"$"#,##0.00</c:formatCode>
                <c:ptCount val="21"/>
                <c:pt idx="0">
                  <c:v>31.227723214285714</c:v>
                </c:pt>
                <c:pt idx="1">
                  <c:v>32.008416294642856</c:v>
                </c:pt>
                <c:pt idx="2">
                  <c:v>32.808626702008922</c:v>
                </c:pt>
                <c:pt idx="3">
                  <c:v>33.628842369559145</c:v>
                </c:pt>
                <c:pt idx="4">
                  <c:v>34.469563428798118</c:v>
                </c:pt>
                <c:pt idx="5">
                  <c:v>35.331302514518065</c:v>
                </c:pt>
                <c:pt idx="6">
                  <c:v>36.21458507738101</c:v>
                </c:pt>
                <c:pt idx="7">
                  <c:v>37.11994970431553</c:v>
                </c:pt>
                <c:pt idx="8">
                  <c:v>38.047948446923414</c:v>
                </c:pt>
                <c:pt idx="9">
                  <c:v>38.999147158096498</c:v>
                </c:pt>
                <c:pt idx="10">
                  <c:v>39.974125837048909</c:v>
                </c:pt>
                <c:pt idx="11">
                  <c:v>40.973478982975131</c:v>
                </c:pt>
                <c:pt idx="12">
                  <c:v>41.997815957549506</c:v>
                </c:pt>
                <c:pt idx="13">
                  <c:v>43.047761356488238</c:v>
                </c:pt>
                <c:pt idx="14">
                  <c:v>44.12395539040044</c:v>
                </c:pt>
                <c:pt idx="15">
                  <c:v>45.227054275160448</c:v>
                </c:pt>
                <c:pt idx="16">
                  <c:v>46.357730632039456</c:v>
                </c:pt>
                <c:pt idx="17">
                  <c:v>47.516673897840441</c:v>
                </c:pt>
                <c:pt idx="18">
                  <c:v>48.704590745286445</c:v>
                </c:pt>
                <c:pt idx="19">
                  <c:v>49.922205513918605</c:v>
                </c:pt>
              </c:numCache>
            </c:numRef>
          </c:val>
          <c:smooth val="0"/>
          <c:extLst>
            <c:ext xmlns:c16="http://schemas.microsoft.com/office/drawing/2014/chart" uri="{C3380CC4-5D6E-409C-BE32-E72D297353CC}">
              <c16:uniqueId val="{00000008-F661-45DB-B06C-B1FDC448639D}"/>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'2A'!$Z$31:$Z$51</c:f>
              <c:numCache>
                <c:formatCode>"$"#,##0.00</c:formatCode>
                <c:ptCount val="21"/>
                <c:pt idx="0">
                  <c:v>34.350495535714295</c:v>
                </c:pt>
                <c:pt idx="1">
                  <c:v>35.209257924107149</c:v>
                </c:pt>
                <c:pt idx="2">
                  <c:v>36.089489372209826</c:v>
                </c:pt>
                <c:pt idx="3">
                  <c:v>36.991726606515066</c:v>
                </c:pt>
                <c:pt idx="4">
                  <c:v>37.91651977167794</c:v>
                </c:pt>
                <c:pt idx="5">
                  <c:v>38.864432765969887</c:v>
                </c:pt>
                <c:pt idx="6">
                  <c:v>39.836043585119128</c:v>
                </c:pt>
                <c:pt idx="7">
                  <c:v>40.831944674747106</c:v>
                </c:pt>
                <c:pt idx="8">
                  <c:v>41.852743291615781</c:v>
                </c:pt>
                <c:pt idx="9">
                  <c:v>42.89906187390617</c:v>
                </c:pt>
                <c:pt idx="10">
                  <c:v>43.971538420753824</c:v>
                </c:pt>
                <c:pt idx="11">
                  <c:v>45.070826881272666</c:v>
                </c:pt>
                <c:pt idx="12">
                  <c:v>46.197597553304476</c:v>
                </c:pt>
                <c:pt idx="13">
                  <c:v>47.352537492137081</c:v>
                </c:pt>
                <c:pt idx="14">
                  <c:v>48.536350929440502</c:v>
                </c:pt>
                <c:pt idx="15">
                  <c:v>49.749759702676513</c:v>
                </c:pt>
                <c:pt idx="16">
                  <c:v>50.993503695243419</c:v>
                </c:pt>
                <c:pt idx="17">
                  <c:v>52.268341287624501</c:v>
                </c:pt>
                <c:pt idx="18">
                  <c:v>53.575049819815106</c:v>
                </c:pt>
                <c:pt idx="19">
                  <c:v>54.914426065310479</c:v>
                </c:pt>
              </c:numCache>
            </c:numRef>
          </c:val>
          <c:smooth val="0"/>
          <c:extLst>
            <c:ext xmlns:c16="http://schemas.microsoft.com/office/drawing/2014/chart" uri="{C3380CC4-5D6E-409C-BE32-E72D297353CC}">
              <c16:uniqueId val="{00000009-F661-45DB-B06C-B1FDC448639D}"/>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'2A'!$AA$31:$AA$51</c:f>
              <c:numCache>
                <c:formatCode>"$"#,##0.00</c:formatCode>
                <c:ptCount val="21"/>
                <c:pt idx="0">
                  <c:v>37.785545089285719</c:v>
                </c:pt>
                <c:pt idx="1">
                  <c:v>38.730183716517857</c:v>
                </c:pt>
                <c:pt idx="2">
                  <c:v>39.698438309430799</c:v>
                </c:pt>
                <c:pt idx="3">
                  <c:v>40.690899267166564</c:v>
                </c:pt>
                <c:pt idx="4">
                  <c:v>41.708171748845722</c:v>
                </c:pt>
                <c:pt idx="5">
                  <c:v>42.750876042566858</c:v>
                </c:pt>
                <c:pt idx="6">
                  <c:v>43.819647943631026</c:v>
                </c:pt>
                <c:pt idx="7">
                  <c:v>44.915139142221797</c:v>
                </c:pt>
                <c:pt idx="8">
                  <c:v>46.038017620777339</c:v>
                </c:pt>
                <c:pt idx="9">
                  <c:v>47.188968061296769</c:v>
                </c:pt>
                <c:pt idx="10">
                  <c:v>48.368692262829185</c:v>
                </c:pt>
                <c:pt idx="11">
                  <c:v>49.577909569399914</c:v>
                </c:pt>
                <c:pt idx="12">
                  <c:v>50.817357308634911</c:v>
                </c:pt>
                <c:pt idx="13">
                  <c:v>52.087791241350779</c:v>
                </c:pt>
                <c:pt idx="14">
                  <c:v>53.389986022384541</c:v>
                </c:pt>
                <c:pt idx="15">
                  <c:v>54.724735672944149</c:v>
                </c:pt>
                <c:pt idx="16">
                  <c:v>56.092854064767749</c:v>
                </c:pt>
                <c:pt idx="17">
                  <c:v>57.495175416386935</c:v>
                </c:pt>
                <c:pt idx="18">
                  <c:v>58.932554801796606</c:v>
                </c:pt>
                <c:pt idx="19">
                  <c:v>60.405868671841517</c:v>
                </c:pt>
              </c:numCache>
            </c:numRef>
          </c:val>
          <c:smooth val="0"/>
          <c:extLst>
            <c:ext xmlns:c16="http://schemas.microsoft.com/office/drawing/2014/chart" uri="{C3380CC4-5D6E-409C-BE32-E72D297353CC}">
              <c16:uniqueId val="{0000000A-F661-45DB-B06C-B1FDC448639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950721143570409"/>
              <c:y val="0.9549508250482519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2674054869754487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'2B'!$A$7:$A$13</c:f>
              <c:strCache>
                <c:ptCount val="7"/>
                <c:pt idx="0">
                  <c:v>14-18</c:v>
                </c:pt>
                <c:pt idx="1">
                  <c:v>19-24</c:v>
                </c:pt>
                <c:pt idx="2">
                  <c:v>25-34</c:v>
                </c:pt>
                <c:pt idx="3">
                  <c:v>35-44</c:v>
                </c:pt>
                <c:pt idx="4">
                  <c:v>45-54</c:v>
                </c:pt>
                <c:pt idx="5">
                  <c:v>55-64</c:v>
                </c:pt>
                <c:pt idx="6">
                  <c:v>65+</c:v>
                </c:pt>
              </c:strCache>
            </c:strRef>
          </c:cat>
          <c:val>
            <c:numRef>
              <c:f>'2B'!$C$7:$C$13</c:f>
              <c:numCache>
                <c:formatCode>0.0%;[Red]\ \(0.0%\)</c:formatCode>
                <c:ptCount val="7"/>
                <c:pt idx="0">
                  <c:v>5.8027079303675051E-3</c:v>
                </c:pt>
                <c:pt idx="1">
                  <c:v>0.16054158607350097</c:v>
                </c:pt>
                <c:pt idx="2">
                  <c:v>0.29400386847195359</c:v>
                </c:pt>
                <c:pt idx="3">
                  <c:v>0.22630560928433269</c:v>
                </c:pt>
                <c:pt idx="4">
                  <c:v>0.18568665377176016</c:v>
                </c:pt>
                <c:pt idx="5">
                  <c:v>9.8646034816247577E-2</c:v>
                </c:pt>
                <c:pt idx="6">
                  <c:v>2.9013539651837523E-2</c:v>
                </c:pt>
              </c:numCache>
            </c:numRef>
          </c:val>
          <c:extLst>
            <c:ext xmlns:c16="http://schemas.microsoft.com/office/drawing/2014/chart" uri="{C3380CC4-5D6E-409C-BE32-E72D297353CC}">
              <c16:uniqueId val="{00000000-3FCD-457D-88EE-09FE72CFC2B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BB52-4C2D-A2C8-0985F6B09043}"/>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BB52-4C2D-A2C8-0985F6B09043}"/>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BB52-4C2D-A2C8-0985F6B09043}"/>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BB52-4C2D-A2C8-0985F6B09043}"/>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BB52-4C2D-A2C8-0985F6B09043}"/>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BB52-4C2D-A2C8-0985F6B09043}"/>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BB52-4C2D-A2C8-0985F6B09043}"/>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52-4C2D-A2C8-0985F6B09043}"/>
                </c:ext>
              </c:extLst>
            </c:dLbl>
            <c:dLbl>
              <c:idx val="3"/>
              <c:layout>
                <c:manualLayout>
                  <c:x val="-7.0587787327178991E-2"/>
                  <c:y val="-0.1240288490822678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52-4C2D-A2C8-0985F6B09043}"/>
                </c:ext>
              </c:extLst>
            </c:dLbl>
            <c:dLbl>
              <c:idx val="6"/>
              <c:layout>
                <c:manualLayout>
                  <c:x val="-5.9878943826625855E-2"/>
                  <c:y val="5.8945508772057457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B52-4C2D-A2C8-0985F6B0904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'2B'!$G$7:$G$13</c:f>
              <c:numCache>
                <c:formatCode>0.0%;[Red]\ \(0.0%\)</c:formatCode>
                <c:ptCount val="7"/>
                <c:pt idx="0">
                  <c:v>1.4999999999999999E-2</c:v>
                </c:pt>
                <c:pt idx="1">
                  <c:v>0.125</c:v>
                </c:pt>
                <c:pt idx="2">
                  <c:v>0.20499999999999999</c:v>
                </c:pt>
                <c:pt idx="3">
                  <c:v>0.13500000000000001</c:v>
                </c:pt>
                <c:pt idx="4">
                  <c:v>0.35299999999999998</c:v>
                </c:pt>
                <c:pt idx="5">
                  <c:v>0.154</c:v>
                </c:pt>
                <c:pt idx="6">
                  <c:v>1.2E-2</c:v>
                </c:pt>
              </c:numCache>
            </c:numRef>
          </c:val>
          <c:extLst>
            <c:ext xmlns:c16="http://schemas.microsoft.com/office/drawing/2014/chart" uri="{C3380CC4-5D6E-409C-BE32-E72D297353CC}">
              <c16:uniqueId val="{0000000E-BB52-4C2D-A2C8-0985F6B0904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1.7762385840033843E-2"/>
          <c:w val="0.53396494452277976"/>
          <c:h val="0.98223761415996613"/>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4956-440B-AC96-5DBE775B7D57}"/>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4956-440B-AC96-5DBE775B7D57}"/>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4956-440B-AC96-5DBE775B7D57}"/>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4956-440B-AC96-5DBE775B7D57}"/>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4956-440B-AC96-5DBE775B7D57}"/>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4956-440B-AC96-5DBE775B7D5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956-440B-AC96-5DBE775B7D57}"/>
              </c:ext>
            </c:extLst>
          </c:dPt>
          <c:dLbls>
            <c:dLbl>
              <c:idx val="2"/>
              <c:layout>
                <c:manualLayout>
                  <c:x val="-1.0114872004635784E-2"/>
                  <c:y val="7.271469971547699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56-440B-AC96-5DBE775B7D57}"/>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56-440B-AC96-5DBE775B7D57}"/>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56-440B-AC96-5DBE775B7D57}"/>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56-440B-AC96-5DBE775B7D57}"/>
                </c:ext>
              </c:extLst>
            </c:dLbl>
            <c:dLbl>
              <c:idx val="6"/>
              <c:delete val="1"/>
              <c:extLst>
                <c:ext xmlns:c15="http://schemas.microsoft.com/office/drawing/2012/chart" uri="{CE6537A1-D6FC-4f65-9D91-7224C49458BB}"/>
                <c:ext xmlns:c16="http://schemas.microsoft.com/office/drawing/2014/chart" uri="{C3380CC4-5D6E-409C-BE32-E72D297353CC}">
                  <c16:uniqueId val="{0000000D-4956-440B-AC96-5DBE775B7D5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'2B'!$K$7:$K$13</c:f>
              <c:numCache>
                <c:formatCode>0.0%;[Red]\ \(0.0%\)</c:formatCode>
                <c:ptCount val="7"/>
                <c:pt idx="0">
                  <c:v>0.80270793036750487</c:v>
                </c:pt>
                <c:pt idx="1">
                  <c:v>0.12379110251450677</c:v>
                </c:pt>
                <c:pt idx="2">
                  <c:v>3.0947775628626693E-2</c:v>
                </c:pt>
                <c:pt idx="3">
                  <c:v>2.1276595744680851E-2</c:v>
                </c:pt>
                <c:pt idx="4">
                  <c:v>1.5473887814313346E-2</c:v>
                </c:pt>
                <c:pt idx="5">
                  <c:v>3.8684719535783366E-3</c:v>
                </c:pt>
                <c:pt idx="6">
                  <c:v>0</c:v>
                </c:pt>
              </c:numCache>
            </c:numRef>
          </c:val>
          <c:extLst>
            <c:ext xmlns:c16="http://schemas.microsoft.com/office/drawing/2014/chart" uri="{C3380CC4-5D6E-409C-BE32-E72D297353CC}">
              <c16:uniqueId val="{0000000E-4956-440B-AC96-5DBE775B7D57}"/>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9272-4C7E-B5A9-615FCB956A55}"/>
              </c:ext>
            </c:extLst>
          </c:dPt>
          <c:dLbls>
            <c:dLbl>
              <c:idx val="0"/>
              <c:layout>
                <c:manualLayout>
                  <c:x val="-0.13598878956752622"/>
                  <c:y val="1.985123952058063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1551320847420278"/>
                      <c:h val="0.22378706880422308"/>
                    </c:manualLayout>
                  </c15:layout>
                </c:ext>
                <c:ext xmlns:c16="http://schemas.microsoft.com/office/drawing/2014/chart" uri="{C3380CC4-5D6E-409C-BE32-E72D297353CC}">
                  <c16:uniqueId val="{00000000-9272-4C7E-B5A9-615FCB956A55}"/>
                </c:ext>
              </c:extLst>
            </c:dLbl>
            <c:dLbl>
              <c:idx val="1"/>
              <c:layout>
                <c:manualLayout>
                  <c:x val="-1.8885466900746576E-3"/>
                  <c:y val="-0.113843790295711"/>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307871587543934"/>
                      <c:h val="0.29367187648517851"/>
                    </c:manualLayout>
                  </c15:layout>
                </c:ext>
                <c:ext xmlns:c16="http://schemas.microsoft.com/office/drawing/2014/chart" uri="{C3380CC4-5D6E-409C-BE32-E72D297353CC}">
                  <c16:uniqueId val="{00000001-9272-4C7E-B5A9-615FCB956A55}"/>
                </c:ext>
              </c:extLst>
            </c:dLbl>
            <c:dLbl>
              <c:idx val="2"/>
              <c:layout>
                <c:manualLayout>
                  <c:x val="6.4217029585415919E-2"/>
                  <c:y val="-1.8702073748083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2-9272-4C7E-B5A9-615FCB956A55}"/>
                </c:ext>
              </c:extLst>
            </c:dLbl>
            <c:dLbl>
              <c:idx val="3"/>
              <c:layout>
                <c:manualLayout>
                  <c:x val="-1.7865844601309168E-2"/>
                  <c:y val="3.4944020398172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229936345635527"/>
                      <c:h val="0.2300104356456843"/>
                    </c:manualLayout>
                  </c15:layout>
                </c:ext>
                <c:ext xmlns:c16="http://schemas.microsoft.com/office/drawing/2014/chart" uri="{C3380CC4-5D6E-409C-BE32-E72D297353CC}">
                  <c16:uniqueId val="{00000001-314E-4258-B741-30CA4CCDC998}"/>
                </c:ext>
              </c:extLst>
            </c:dLbl>
            <c:dLbl>
              <c:idx val="4"/>
              <c:layout>
                <c:manualLayout>
                  <c:x val="-3.1764124148738776E-2"/>
                  <c:y val="-4.422736399131678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773211771143846"/>
                      <c:h val="0.1646403354745023"/>
                    </c:manualLayout>
                  </c15:layout>
                </c:ext>
                <c:ext xmlns:c16="http://schemas.microsoft.com/office/drawing/2014/chart" uri="{C3380CC4-5D6E-409C-BE32-E72D297353CC}">
                  <c16:uniqueId val="{00000004-9272-4C7E-B5A9-615FCB956A5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'2C'!$B$8:$B$12</c:f>
              <c:numCache>
                <c:formatCode>0%</c:formatCode>
                <c:ptCount val="5"/>
                <c:pt idx="0">
                  <c:v>0.97</c:v>
                </c:pt>
                <c:pt idx="1">
                  <c:v>0.96</c:v>
                </c:pt>
                <c:pt idx="2">
                  <c:v>0.93</c:v>
                </c:pt>
                <c:pt idx="3">
                  <c:v>0.93</c:v>
                </c:pt>
                <c:pt idx="4">
                  <c:v>0.92</c:v>
                </c:pt>
              </c:numCache>
            </c:numRef>
          </c:val>
          <c:extLst>
            <c:ext xmlns:c16="http://schemas.microsoft.com/office/drawing/2014/chart" uri="{C3380CC4-5D6E-409C-BE32-E72D297353CC}">
              <c16:uniqueId val="{00000005-9272-4C7E-B5A9-615FCB956A55}"/>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810274068922986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'2C'!$C$8:$C$12</c:f>
              <c:numCache>
                <c:formatCode>"$"#,##0.00_);\("$"#,##0.00\)</c:formatCode>
                <c:ptCount val="5"/>
                <c:pt idx="0">
                  <c:v>29.71</c:v>
                </c:pt>
                <c:pt idx="1">
                  <c:v>21.2</c:v>
                </c:pt>
                <c:pt idx="2">
                  <c:v>16.64</c:v>
                </c:pt>
                <c:pt idx="3">
                  <c:v>22.74</c:v>
                </c:pt>
                <c:pt idx="4">
                  <c:v>18.5</c:v>
                </c:pt>
              </c:numCache>
            </c:numRef>
          </c:val>
          <c:extLst>
            <c:ext xmlns:c16="http://schemas.microsoft.com/office/drawing/2014/chart" uri="{C3380CC4-5D6E-409C-BE32-E72D297353CC}">
              <c16:uniqueId val="{00000000-D07B-4E3B-B118-41EC6A6D8E3A}"/>
            </c:ext>
          </c:extLst>
        </c:ser>
        <c:dLbls>
          <c:showLegendKey val="0"/>
          <c:showVal val="0"/>
          <c:showCatName val="0"/>
          <c:showSerName val="0"/>
          <c:showPercent val="0"/>
          <c:showBubbleSize val="0"/>
        </c:dLbls>
        <c:gapWidth val="5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003E51"/>
              </a:solidFill>
              <a:ln>
                <a:noFill/>
              </a:ln>
              <a:effectLst/>
            </c:spPr>
            <c:extLst>
              <c:ext xmlns:c16="http://schemas.microsoft.com/office/drawing/2014/chart" uri="{C3380CC4-5D6E-409C-BE32-E72D297353CC}">
                <c16:uniqueId val="{00000001-1B99-480B-BF19-44F9DD9FFFF0}"/>
              </c:ext>
            </c:extLst>
          </c:dPt>
          <c:dPt>
            <c:idx val="2"/>
            <c:invertIfNegative val="0"/>
            <c:bubble3D val="0"/>
            <c:spPr>
              <a:solidFill>
                <a:srgbClr val="003E51"/>
              </a:solidFill>
              <a:ln>
                <a:noFill/>
              </a:ln>
              <a:effectLst/>
            </c:spPr>
            <c:extLst>
              <c:ext xmlns:c16="http://schemas.microsoft.com/office/drawing/2014/chart" uri="{C3380CC4-5D6E-409C-BE32-E72D297353CC}">
                <c16:uniqueId val="{00000002-75B2-4DEC-9FEF-0D4561803B35}"/>
              </c:ext>
            </c:extLst>
          </c:dPt>
          <c:dPt>
            <c:idx val="3"/>
            <c:invertIfNegative val="0"/>
            <c:bubble3D val="0"/>
            <c:spPr>
              <a:solidFill>
                <a:srgbClr val="D45D00"/>
              </a:solidFill>
              <a:ln>
                <a:noFill/>
              </a:ln>
              <a:effectLst/>
            </c:spPr>
            <c:extLst>
              <c:ext xmlns:c16="http://schemas.microsoft.com/office/drawing/2014/chart" uri="{C3380CC4-5D6E-409C-BE32-E72D297353CC}">
                <c16:uniqueId val="{00000004-2634-45BF-BF46-335425CBE89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'2C'!$Y$29:$Y$34</c:f>
              <c:strCache>
                <c:ptCount val="6"/>
                <c:pt idx="0">
                  <c:v>Psychiatric Aide</c:v>
                </c:pt>
                <c:pt idx="1">
                  <c:v>Kindergarten Teacher</c:v>
                </c:pt>
                <c:pt idx="2">
                  <c:v>Self-Enrichment Teacher</c:v>
                </c:pt>
                <c:pt idx="3">
                  <c:v>Lead Teacher</c:v>
                </c:pt>
                <c:pt idx="4">
                  <c:v>Office Clerk</c:v>
                </c:pt>
                <c:pt idx="5">
                  <c:v>Bank Teller</c:v>
                </c:pt>
              </c:strCache>
            </c:strRef>
          </c:cat>
          <c:val>
            <c:numRef>
              <c:f>'2C'!$Z$29:$Z$34</c:f>
              <c:numCache>
                <c:formatCode>"$"#,##0.00</c:formatCode>
                <c:ptCount val="6"/>
                <c:pt idx="0">
                  <c:v>5.4</c:v>
                </c:pt>
                <c:pt idx="1">
                  <c:v>5.54</c:v>
                </c:pt>
                <c:pt idx="2">
                  <c:v>6.6</c:v>
                </c:pt>
                <c:pt idx="3">
                  <c:v>6.87</c:v>
                </c:pt>
                <c:pt idx="4">
                  <c:v>7.13</c:v>
                </c:pt>
                <c:pt idx="5">
                  <c:v>7.43</c:v>
                </c:pt>
              </c:numCache>
            </c:numRef>
          </c:val>
          <c:extLst>
            <c:ext xmlns:c16="http://schemas.microsoft.com/office/drawing/2014/chart" uri="{C3380CC4-5D6E-409C-BE32-E72D297353CC}">
              <c16:uniqueId val="{00000006-CC99-4625-AF15-275D83D3EED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quot;$&quot;#,##0.00"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'2D'!$A$12</c:f>
              <c:strCache>
                <c:ptCount val="1"/>
                <c:pt idx="0">
                  <c:v>Region 10a</c:v>
                </c:pt>
              </c:strCache>
            </c:strRef>
          </c:tx>
          <c:spPr>
            <a:ln w="28575" cap="rnd">
              <a:solidFill>
                <a:srgbClr val="D45D00"/>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'2D'!$B$12:$W$12</c:f>
              <c:numCache>
                <c:formatCode>0.0%</c:formatCode>
                <c:ptCount val="22"/>
                <c:pt idx="0">
                  <c:v>0</c:v>
                </c:pt>
                <c:pt idx="1">
                  <c:v>1.6853932584269662E-2</c:v>
                </c:pt>
                <c:pt idx="2">
                  <c:v>-0.14606741573033707</c:v>
                </c:pt>
                <c:pt idx="3">
                  <c:v>-0.14981273408239701</c:v>
                </c:pt>
                <c:pt idx="4">
                  <c:v>-0.14981273408239701</c:v>
                </c:pt>
                <c:pt idx="5">
                  <c:v>-0.19662921348314608</c:v>
                </c:pt>
                <c:pt idx="6">
                  <c:v>-0.21535580524344569</c:v>
                </c:pt>
                <c:pt idx="7">
                  <c:v>-0.17041198501872659</c:v>
                </c:pt>
                <c:pt idx="8">
                  <c:v>-0.2247191011235955</c:v>
                </c:pt>
                <c:pt idx="9">
                  <c:v>-0.17602996254681649</c:v>
                </c:pt>
                <c:pt idx="10">
                  <c:v>-0.19288389513108614</c:v>
                </c:pt>
                <c:pt idx="11">
                  <c:v>-0.2247191011235955</c:v>
                </c:pt>
                <c:pt idx="12">
                  <c:v>-0.21535580524344569</c:v>
                </c:pt>
                <c:pt idx="13">
                  <c:v>-0.22284644194756553</c:v>
                </c:pt>
                <c:pt idx="14">
                  <c:v>-0.18352059925093633</c:v>
                </c:pt>
                <c:pt idx="15">
                  <c:v>-0.1104868913857678</c:v>
                </c:pt>
                <c:pt idx="16">
                  <c:v>0</c:v>
                </c:pt>
                <c:pt idx="17">
                  <c:v>3.7453183520599252E-2</c:v>
                </c:pt>
                <c:pt idx="18">
                  <c:v>7.8651685393258425E-2</c:v>
                </c:pt>
                <c:pt idx="19">
                  <c:v>-0.15917602996254682</c:v>
                </c:pt>
                <c:pt idx="20">
                  <c:v>-9.3632958801498134E-2</c:v>
                </c:pt>
                <c:pt idx="21">
                  <c:v>-3.1835205992509365E-2</c:v>
                </c:pt>
              </c:numCache>
            </c:numRef>
          </c:val>
          <c:smooth val="0"/>
          <c:extLst>
            <c:ext xmlns:c16="http://schemas.microsoft.com/office/drawing/2014/chart" uri="{C3380CC4-5D6E-409C-BE32-E72D297353CC}">
              <c16:uniqueId val="{00000000-ACD2-442D-8F7B-18A2BB441A84}"/>
            </c:ext>
          </c:extLst>
        </c:ser>
        <c:ser>
          <c:idx val="2"/>
          <c:order val="1"/>
          <c:tx>
            <c:strRef>
              <c:f>'2D'!$A$13</c:f>
              <c:strCache>
                <c:ptCount val="1"/>
                <c:pt idx="0">
                  <c:v>Michigan</c:v>
                </c:pt>
              </c:strCache>
            </c:strRef>
          </c:tx>
          <c:spPr>
            <a:ln w="28575" cap="rnd">
              <a:solidFill>
                <a:srgbClr val="A2AE74"/>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'2D'!$B$13:$W$13</c:f>
              <c:numCache>
                <c:formatCode>0.0%</c:formatCode>
                <c:ptCount val="22"/>
                <c:pt idx="0">
                  <c:v>0</c:v>
                </c:pt>
                <c:pt idx="1">
                  <c:v>1.1609907120743035E-2</c:v>
                </c:pt>
                <c:pt idx="2">
                  <c:v>8.6429308565531479E-3</c:v>
                </c:pt>
                <c:pt idx="3">
                  <c:v>-6.4499484004127967E-4</c:v>
                </c:pt>
                <c:pt idx="4">
                  <c:v>8.5139318885448911E-3</c:v>
                </c:pt>
                <c:pt idx="5">
                  <c:v>1.1093911248710011E-2</c:v>
                </c:pt>
                <c:pt idx="6">
                  <c:v>1.6382868937048503E-2</c:v>
                </c:pt>
                <c:pt idx="7">
                  <c:v>2.1671826625386997E-2</c:v>
                </c:pt>
                <c:pt idx="8">
                  <c:v>-1.7156862745098041E-2</c:v>
                </c:pt>
                <c:pt idx="9">
                  <c:v>-3.0959752321981424E-2</c:v>
                </c:pt>
                <c:pt idx="10">
                  <c:v>-6.9143446852425183E-2</c:v>
                </c:pt>
                <c:pt idx="11">
                  <c:v>-0.10319917440660474</c:v>
                </c:pt>
                <c:pt idx="12">
                  <c:v>-8.1269349845201233E-2</c:v>
                </c:pt>
                <c:pt idx="13">
                  <c:v>-9.533023735810113E-2</c:v>
                </c:pt>
                <c:pt idx="14">
                  <c:v>-2.7476780185758515E-2</c:v>
                </c:pt>
                <c:pt idx="15">
                  <c:v>5.7275541795665637E-2</c:v>
                </c:pt>
                <c:pt idx="16">
                  <c:v>0.16240970072239422</c:v>
                </c:pt>
                <c:pt idx="17">
                  <c:v>0.19091847265221878</c:v>
                </c:pt>
                <c:pt idx="18">
                  <c:v>0.20368937048503613</c:v>
                </c:pt>
                <c:pt idx="19">
                  <c:v>-5.276057791537668E-2</c:v>
                </c:pt>
                <c:pt idx="20">
                  <c:v>2.2703818369453045E-2</c:v>
                </c:pt>
                <c:pt idx="21">
                  <c:v>5.5469556243550051E-2</c:v>
                </c:pt>
              </c:numCache>
            </c:numRef>
          </c:val>
          <c:smooth val="0"/>
          <c:extLst>
            <c:ext xmlns:c16="http://schemas.microsoft.com/office/drawing/2014/chart" uri="{C3380CC4-5D6E-409C-BE32-E72D297353CC}">
              <c16:uniqueId val="{00000000-F44E-4F68-9294-822C3D1802DA}"/>
            </c:ext>
          </c:extLst>
        </c:ser>
        <c:ser>
          <c:idx val="1"/>
          <c:order val="2"/>
          <c:tx>
            <c:strRef>
              <c:f>'2D'!$A$14</c:f>
              <c:strCache>
                <c:ptCount val="1"/>
                <c:pt idx="0">
                  <c:v>United States</c:v>
                </c:pt>
              </c:strCache>
            </c:strRef>
          </c:tx>
          <c:spPr>
            <a:ln w="28575" cap="rnd">
              <a:solidFill>
                <a:srgbClr val="003E51"/>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'2D'!$B$14:$W$14</c:f>
              <c:numCache>
                <c:formatCode>0.0%</c:formatCode>
                <c:ptCount val="22"/>
                <c:pt idx="0">
                  <c:v>0</c:v>
                </c:pt>
                <c:pt idx="1">
                  <c:v>1.8015666588768738E-2</c:v>
                </c:pt>
                <c:pt idx="2">
                  <c:v>2.1226679939664511E-2</c:v>
                </c:pt>
                <c:pt idx="3">
                  <c:v>2.7108479442534091E-2</c:v>
                </c:pt>
                <c:pt idx="4">
                  <c:v>4.9318494283607142E-2</c:v>
                </c:pt>
                <c:pt idx="5">
                  <c:v>8.911017296375319E-2</c:v>
                </c:pt>
                <c:pt idx="6">
                  <c:v>0.14878706853904963</c:v>
                </c:pt>
                <c:pt idx="7">
                  <c:v>0.17755871935804013</c:v>
                </c:pt>
                <c:pt idx="8">
                  <c:v>0.15212251624475326</c:v>
                </c:pt>
                <c:pt idx="9">
                  <c:v>9.99845215802556E-2</c:v>
                </c:pt>
                <c:pt idx="10">
                  <c:v>3.8735504156410951E-2</c:v>
                </c:pt>
                <c:pt idx="11">
                  <c:v>1.2671059300557527E-2</c:v>
                </c:pt>
                <c:pt idx="12">
                  <c:v>5.0244164484007148E-2</c:v>
                </c:pt>
                <c:pt idx="13">
                  <c:v>5.2244219113723893E-2</c:v>
                </c:pt>
                <c:pt idx="14">
                  <c:v>0.10608180496584126</c:v>
                </c:pt>
                <c:pt idx="15">
                  <c:v>0.15384638730648181</c:v>
                </c:pt>
                <c:pt idx="16">
                  <c:v>0.22772093926692991</c:v>
                </c:pt>
                <c:pt idx="17">
                  <c:v>0.26987687068842547</c:v>
                </c:pt>
                <c:pt idx="18">
                  <c:v>0.29488210603628018</c:v>
                </c:pt>
                <c:pt idx="19">
                  <c:v>9.1122367530524356E-2</c:v>
                </c:pt>
                <c:pt idx="20">
                  <c:v>0.20151385015068696</c:v>
                </c:pt>
                <c:pt idx="21">
                  <c:v>0.26955212737221956</c:v>
                </c:pt>
              </c:numCache>
            </c:numRef>
          </c:val>
          <c:smooth val="0"/>
          <c:extLst>
            <c:ext xmlns:c16="http://schemas.microsoft.com/office/drawing/2014/chart" uri="{C3380CC4-5D6E-409C-BE32-E72D297353CC}">
              <c16:uniqueId val="{00000001-ACD2-442D-8F7B-18A2BB441A84}"/>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4111200171834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'2D'!$A$25</c:f>
              <c:strCache>
                <c:ptCount val="1"/>
                <c:pt idx="0">
                  <c:v>Region 10a </c:v>
                </c:pt>
              </c:strCache>
            </c:strRef>
          </c:tx>
          <c:spPr>
            <a:ln w="28575" cap="rnd">
              <a:solidFill>
                <a:srgbClr val="D45D00"/>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'2D'!$B$25:$S$25</c:f>
              <c:numCache>
                <c:formatCode>0.0%</c:formatCode>
                <c:ptCount val="18"/>
                <c:pt idx="0">
                  <c:v>0</c:v>
                </c:pt>
                <c:pt idx="1">
                  <c:v>0.16792452830188689</c:v>
                </c:pt>
                <c:pt idx="2">
                  <c:v>0.21603773584905669</c:v>
                </c:pt>
                <c:pt idx="3">
                  <c:v>0.25283018867924528</c:v>
                </c:pt>
                <c:pt idx="4">
                  <c:v>0.30094339622641508</c:v>
                </c:pt>
                <c:pt idx="5">
                  <c:v>0.24716981132075483</c:v>
                </c:pt>
                <c:pt idx="6">
                  <c:v>0.4603773584905661</c:v>
                </c:pt>
                <c:pt idx="7">
                  <c:v>0.23301886792452836</c:v>
                </c:pt>
                <c:pt idx="8">
                  <c:v>0.21886792452830192</c:v>
                </c:pt>
                <c:pt idx="9">
                  <c:v>0.16415094339622643</c:v>
                </c:pt>
                <c:pt idx="10">
                  <c:v>0.16886792452830199</c:v>
                </c:pt>
                <c:pt idx="11">
                  <c:v>0.11886792452830187</c:v>
                </c:pt>
                <c:pt idx="12">
                  <c:v>0.25188679245283019</c:v>
                </c:pt>
                <c:pt idx="13">
                  <c:v>0.4424528301886792</c:v>
                </c:pt>
                <c:pt idx="14">
                  <c:v>0.28396226415094339</c:v>
                </c:pt>
                <c:pt idx="15">
                  <c:v>0.2141509433962264</c:v>
                </c:pt>
                <c:pt idx="16">
                  <c:v>0.34811320754716979</c:v>
                </c:pt>
                <c:pt idx="17">
                  <c:v>0.64811320754716972</c:v>
                </c:pt>
              </c:numCache>
            </c:numRef>
          </c:val>
          <c:smooth val="0"/>
          <c:extLst>
            <c:ext xmlns:c16="http://schemas.microsoft.com/office/drawing/2014/chart" uri="{C3380CC4-5D6E-409C-BE32-E72D297353CC}">
              <c16:uniqueId val="{00000000-882D-45CF-921E-994BB1E99697}"/>
            </c:ext>
          </c:extLst>
        </c:ser>
        <c:ser>
          <c:idx val="2"/>
          <c:order val="1"/>
          <c:tx>
            <c:strRef>
              <c:f>'2D'!$A$26</c:f>
              <c:strCache>
                <c:ptCount val="1"/>
                <c:pt idx="0">
                  <c:v>Michigan</c:v>
                </c:pt>
              </c:strCache>
            </c:strRef>
          </c:tx>
          <c:spPr>
            <a:ln w="28575" cap="rnd">
              <a:solidFill>
                <a:srgbClr val="A2AE74"/>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'2D'!$B$26:$S$26</c:f>
              <c:numCache>
                <c:formatCode>0.0%</c:formatCode>
                <c:ptCount val="18"/>
                <c:pt idx="0">
                  <c:v>0</c:v>
                </c:pt>
                <c:pt idx="1">
                  <c:v>6.6170388751033968E-2</c:v>
                </c:pt>
                <c:pt idx="2">
                  <c:v>0.12985938792390408</c:v>
                </c:pt>
                <c:pt idx="3">
                  <c:v>0.12406947890818859</c:v>
                </c:pt>
                <c:pt idx="4">
                  <c:v>0.13730355665839539</c:v>
                </c:pt>
                <c:pt idx="5">
                  <c:v>0.11083540115798179</c:v>
                </c:pt>
                <c:pt idx="6">
                  <c:v>0.23904052936311007</c:v>
                </c:pt>
                <c:pt idx="7">
                  <c:v>0.19354838709677419</c:v>
                </c:pt>
                <c:pt idx="8">
                  <c:v>0.14309346567411088</c:v>
                </c:pt>
                <c:pt idx="9">
                  <c:v>9.4292803970223368E-2</c:v>
                </c:pt>
                <c:pt idx="10">
                  <c:v>0.10339123242349049</c:v>
                </c:pt>
                <c:pt idx="11">
                  <c:v>0.10090984284532677</c:v>
                </c:pt>
                <c:pt idx="12">
                  <c:v>0.1530190239867659</c:v>
                </c:pt>
                <c:pt idx="13">
                  <c:v>0.24813895781637718</c:v>
                </c:pt>
                <c:pt idx="14">
                  <c:v>0.23159636062861874</c:v>
                </c:pt>
                <c:pt idx="15">
                  <c:v>0.21009098428453274</c:v>
                </c:pt>
                <c:pt idx="16">
                  <c:v>0.1885856079404466</c:v>
                </c:pt>
                <c:pt idx="17">
                  <c:v>0.33498759305210923</c:v>
                </c:pt>
              </c:numCache>
            </c:numRef>
          </c:val>
          <c:smooth val="0"/>
          <c:extLst>
            <c:ext xmlns:c16="http://schemas.microsoft.com/office/drawing/2014/chart" uri="{C3380CC4-5D6E-409C-BE32-E72D297353CC}">
              <c16:uniqueId val="{00000000-7B70-469E-97C6-0611DA745BC1}"/>
            </c:ext>
          </c:extLst>
        </c:ser>
        <c:ser>
          <c:idx val="1"/>
          <c:order val="2"/>
          <c:tx>
            <c:strRef>
              <c:f>'2D'!$A$27</c:f>
              <c:strCache>
                <c:ptCount val="1"/>
                <c:pt idx="0">
                  <c:v>United States</c:v>
                </c:pt>
              </c:strCache>
            </c:strRef>
          </c:tx>
          <c:spPr>
            <a:ln w="28575" cap="rnd">
              <a:solidFill>
                <a:srgbClr val="003E51"/>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'2D'!$B$27:$S$27</c:f>
              <c:numCache>
                <c:formatCode>0.0%</c:formatCode>
                <c:ptCount val="18"/>
                <c:pt idx="0">
                  <c:v>0</c:v>
                </c:pt>
                <c:pt idx="1">
                  <c:v>3.2166508987701029E-2</c:v>
                </c:pt>
                <c:pt idx="2">
                  <c:v>5.2034058656575108E-2</c:v>
                </c:pt>
                <c:pt idx="3">
                  <c:v>8.6092715231788089E-2</c:v>
                </c:pt>
                <c:pt idx="4">
                  <c:v>0.11636707663197733</c:v>
                </c:pt>
                <c:pt idx="5">
                  <c:v>0.16840113528855244</c:v>
                </c:pt>
                <c:pt idx="6">
                  <c:v>0.21097445600756862</c:v>
                </c:pt>
                <c:pt idx="7">
                  <c:v>0.23368022705771038</c:v>
                </c:pt>
                <c:pt idx="8">
                  <c:v>0.25449385052034051</c:v>
                </c:pt>
                <c:pt idx="9">
                  <c:v>0.27909176915799427</c:v>
                </c:pt>
                <c:pt idx="10">
                  <c:v>0.29990539262062438</c:v>
                </c:pt>
                <c:pt idx="11">
                  <c:v>0.30936613055818352</c:v>
                </c:pt>
                <c:pt idx="12">
                  <c:v>0.3188268684957426</c:v>
                </c:pt>
                <c:pt idx="13">
                  <c:v>0.35477767265846732</c:v>
                </c:pt>
                <c:pt idx="14">
                  <c:v>0.38789025543992428</c:v>
                </c:pt>
                <c:pt idx="15">
                  <c:v>0.45222327341532631</c:v>
                </c:pt>
                <c:pt idx="16">
                  <c:v>0.37369914853358555</c:v>
                </c:pt>
                <c:pt idx="17">
                  <c:v>0.60737937559129596</c:v>
                </c:pt>
              </c:numCache>
            </c:numRef>
          </c:val>
          <c:smooth val="0"/>
          <c:extLst>
            <c:ext xmlns:c16="http://schemas.microsoft.com/office/drawing/2014/chart" uri="{C3380CC4-5D6E-409C-BE32-E72D297353CC}">
              <c16:uniqueId val="{00000001-882D-45CF-921E-994BB1E99697}"/>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73398943932197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'2E'!$A$5:$B$5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'2E'!$B$7:$B$16</c:f>
              <c:numCache>
                <c:formatCode>0.0%</c:formatCode>
                <c:ptCount val="10"/>
                <c:pt idx="0">
                  <c:v>0.2079</c:v>
                </c:pt>
                <c:pt idx="1">
                  <c:v>0.13219</c:v>
                </c:pt>
                <c:pt idx="2">
                  <c:v>8.3199999999999996E-2</c:v>
                </c:pt>
                <c:pt idx="3">
                  <c:v>7.8700000000000006E-2</c:v>
                </c:pt>
                <c:pt idx="4">
                  <c:v>6.7979999999999999E-2</c:v>
                </c:pt>
                <c:pt idx="5">
                  <c:v>6.6890000000000005E-2</c:v>
                </c:pt>
                <c:pt idx="6">
                  <c:v>6.658E-2</c:v>
                </c:pt>
                <c:pt idx="7">
                  <c:v>6.6299999999999998E-2</c:v>
                </c:pt>
                <c:pt idx="8">
                  <c:v>6.565E-2</c:v>
                </c:pt>
                <c:pt idx="9">
                  <c:v>6.0319999999999999E-2</c:v>
                </c:pt>
              </c:numCache>
            </c:numRef>
          </c:val>
          <c:extLst>
            <c:ext xmlns:c16="http://schemas.microsoft.com/office/drawing/2014/chart" uri="{C3380CC4-5D6E-409C-BE32-E72D297353CC}">
              <c16:uniqueId val="{00000000-5054-484E-9424-6C4313391516}"/>
            </c:ext>
          </c:extLst>
        </c:ser>
        <c:ser>
          <c:idx val="1"/>
          <c:order val="1"/>
          <c:spPr>
            <a:solidFill>
              <a:schemeClr val="accent2"/>
            </a:solidFill>
            <a:ln>
              <a:noFill/>
            </a:ln>
            <a:effectLst/>
          </c:spPr>
          <c:invertIfNegative val="0"/>
          <c:dLbls>
            <c:delete val="1"/>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54-484E-9424-6C4313391516}"/>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'2E'!$C$5:$D$5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'2E'!$C$7:$C$16</c:f>
              <c:strCache>
                <c:ptCount val="10"/>
                <c:pt idx="0">
                  <c:v>Preschool Teachers</c:v>
                </c:pt>
                <c:pt idx="1">
                  <c:v>Teaching Assistants</c:v>
                </c:pt>
                <c:pt idx="2">
                  <c:v>Social and Human Service Assistants</c:v>
                </c:pt>
                <c:pt idx="3">
                  <c:v>Managers</c:v>
                </c:pt>
                <c:pt idx="4">
                  <c:v>Elementary School Teachers</c:v>
                </c:pt>
                <c:pt idx="5">
                  <c:v>Postsecondary Teachers</c:v>
                </c:pt>
                <c:pt idx="6">
                  <c:v>Secretaries and Admin. Assistants</c:v>
                </c:pt>
                <c:pt idx="7">
                  <c:v>Customer Service Representatives</c:v>
                </c:pt>
                <c:pt idx="8">
                  <c:v>Secondary School Teachers</c:v>
                </c:pt>
                <c:pt idx="9">
                  <c:v>Supervisors of Office and Admin. Support Occupations</c:v>
                </c:pt>
              </c:strCache>
            </c:strRef>
          </c:cat>
          <c:val>
            <c:numRef>
              <c:f>'2E'!$D$7:$D$16</c:f>
              <c:numCache>
                <c:formatCode>0.0%</c:formatCode>
                <c:ptCount val="10"/>
                <c:pt idx="0">
                  <c:v>0.15029899999999999</c:v>
                </c:pt>
                <c:pt idx="1">
                  <c:v>0.1414</c:v>
                </c:pt>
                <c:pt idx="2">
                  <c:v>0.1195</c:v>
                </c:pt>
                <c:pt idx="3">
                  <c:v>0.10111000000000001</c:v>
                </c:pt>
                <c:pt idx="4">
                  <c:v>9.7350000000000006E-2</c:v>
                </c:pt>
                <c:pt idx="5">
                  <c:v>9.1439999999999994E-2</c:v>
                </c:pt>
                <c:pt idx="6">
                  <c:v>8.9149999999999993E-2</c:v>
                </c:pt>
                <c:pt idx="7">
                  <c:v>7.17E-2</c:v>
                </c:pt>
                <c:pt idx="8">
                  <c:v>6.9260000000000002E-2</c:v>
                </c:pt>
                <c:pt idx="9">
                  <c:v>6.8640000000000007E-2</c:v>
                </c:pt>
              </c:numCache>
            </c:numRef>
          </c:val>
          <c:extLst>
            <c:ext xmlns:c16="http://schemas.microsoft.com/office/drawing/2014/chart" uri="{C3380CC4-5D6E-409C-BE32-E72D297353CC}">
              <c16:uniqueId val="{00000000-5F7B-4FBA-B7D9-D5D0C2E3DAD3}"/>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25"/>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740455904481891E-2"/>
          <c:y val="0.12381337038752507"/>
          <c:w val="0.89070518031849721"/>
          <c:h val="0.80762620796732609"/>
        </c:manualLayout>
      </c:layout>
      <c:areaChart>
        <c:grouping val="stacked"/>
        <c:varyColors val="0"/>
        <c:ser>
          <c:idx val="0"/>
          <c:order val="0"/>
          <c:tx>
            <c:strRef>
              <c:f>'2F'!$B$4</c:f>
              <c:strCache>
                <c:ptCount val="1"/>
                <c:pt idx="0">
                  <c:v>Job Postings</c:v>
                </c:pt>
              </c:strCache>
            </c:strRef>
          </c:tx>
          <c:spPr>
            <a:solidFill>
              <a:srgbClr val="003E51"/>
            </a:solidFill>
            <a:ln w="25400">
              <a:noFill/>
            </a:ln>
            <a:effectLst/>
          </c:spPr>
          <c:cat>
            <c:numRef>
              <c:f>'2F'!$A$5:$A$64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'2F'!$B$5:$B$64</c:f>
              <c:numCache>
                <c:formatCode>General</c:formatCode>
                <c:ptCount val="60"/>
                <c:pt idx="0">
                  <c:v>15</c:v>
                </c:pt>
                <c:pt idx="1">
                  <c:v>23</c:v>
                </c:pt>
                <c:pt idx="2">
                  <c:v>28</c:v>
                </c:pt>
                <c:pt idx="3">
                  <c:v>13</c:v>
                </c:pt>
                <c:pt idx="4">
                  <c:v>23</c:v>
                </c:pt>
                <c:pt idx="5">
                  <c:v>18</c:v>
                </c:pt>
                <c:pt idx="6">
                  <c:v>24</c:v>
                </c:pt>
                <c:pt idx="7">
                  <c:v>25</c:v>
                </c:pt>
                <c:pt idx="8">
                  <c:v>22</c:v>
                </c:pt>
                <c:pt idx="9">
                  <c:v>13</c:v>
                </c:pt>
                <c:pt idx="10">
                  <c:v>15</c:v>
                </c:pt>
                <c:pt idx="11">
                  <c:v>6</c:v>
                </c:pt>
                <c:pt idx="12">
                  <c:v>32</c:v>
                </c:pt>
                <c:pt idx="13">
                  <c:v>52</c:v>
                </c:pt>
                <c:pt idx="14">
                  <c:v>25</c:v>
                </c:pt>
                <c:pt idx="15">
                  <c:v>32</c:v>
                </c:pt>
                <c:pt idx="16">
                  <c:v>23</c:v>
                </c:pt>
                <c:pt idx="17">
                  <c:v>23</c:v>
                </c:pt>
                <c:pt idx="18">
                  <c:v>18</c:v>
                </c:pt>
                <c:pt idx="19">
                  <c:v>14</c:v>
                </c:pt>
                <c:pt idx="20">
                  <c:v>2</c:v>
                </c:pt>
                <c:pt idx="21">
                  <c:v>4</c:v>
                </c:pt>
                <c:pt idx="22">
                  <c:v>18</c:v>
                </c:pt>
                <c:pt idx="23">
                  <c:v>32</c:v>
                </c:pt>
                <c:pt idx="24">
                  <c:v>46</c:v>
                </c:pt>
                <c:pt idx="25">
                  <c:v>27</c:v>
                </c:pt>
                <c:pt idx="26">
                  <c:v>18</c:v>
                </c:pt>
                <c:pt idx="27">
                  <c:v>20</c:v>
                </c:pt>
                <c:pt idx="28">
                  <c:v>18</c:v>
                </c:pt>
                <c:pt idx="29">
                  <c:v>32</c:v>
                </c:pt>
                <c:pt idx="30">
                  <c:v>24</c:v>
                </c:pt>
                <c:pt idx="31">
                  <c:v>36</c:v>
                </c:pt>
                <c:pt idx="32">
                  <c:v>23</c:v>
                </c:pt>
                <c:pt idx="33">
                  <c:v>30</c:v>
                </c:pt>
                <c:pt idx="34">
                  <c:v>29</c:v>
                </c:pt>
                <c:pt idx="35">
                  <c:v>32</c:v>
                </c:pt>
                <c:pt idx="36">
                  <c:v>65</c:v>
                </c:pt>
                <c:pt idx="37">
                  <c:v>35</c:v>
                </c:pt>
                <c:pt idx="38">
                  <c:v>30</c:v>
                </c:pt>
                <c:pt idx="39">
                  <c:v>20</c:v>
                </c:pt>
                <c:pt idx="40">
                  <c:v>24</c:v>
                </c:pt>
                <c:pt idx="41">
                  <c:v>31</c:v>
                </c:pt>
                <c:pt idx="42">
                  <c:v>20</c:v>
                </c:pt>
                <c:pt idx="43">
                  <c:v>40</c:v>
                </c:pt>
                <c:pt idx="44">
                  <c:v>22</c:v>
                </c:pt>
                <c:pt idx="45">
                  <c:v>46</c:v>
                </c:pt>
                <c:pt idx="46">
                  <c:v>16</c:v>
                </c:pt>
                <c:pt idx="47">
                  <c:v>39</c:v>
                </c:pt>
                <c:pt idx="48">
                  <c:v>42</c:v>
                </c:pt>
                <c:pt idx="49">
                  <c:v>33</c:v>
                </c:pt>
                <c:pt idx="50">
                  <c:v>30</c:v>
                </c:pt>
                <c:pt idx="51">
                  <c:v>19</c:v>
                </c:pt>
                <c:pt idx="52">
                  <c:v>23</c:v>
                </c:pt>
                <c:pt idx="53">
                  <c:v>36</c:v>
                </c:pt>
                <c:pt idx="54">
                  <c:v>15</c:v>
                </c:pt>
                <c:pt idx="55">
                  <c:v>36</c:v>
                </c:pt>
                <c:pt idx="56">
                  <c:v>14</c:v>
                </c:pt>
                <c:pt idx="57">
                  <c:v>31</c:v>
                </c:pt>
                <c:pt idx="58">
                  <c:v>12</c:v>
                </c:pt>
                <c:pt idx="59">
                  <c:v>41</c:v>
                </c:pt>
              </c:numCache>
            </c:numRef>
          </c:val>
          <c:extLst>
            <c:ext xmlns:c16="http://schemas.microsoft.com/office/drawing/2014/chart" uri="{C3380CC4-5D6E-409C-BE32-E72D297353CC}">
              <c16:uniqueId val="{00000000-D092-4181-B896-8121D23C48CC}"/>
            </c:ext>
          </c:extLst>
        </c:ser>
        <c:dLbls>
          <c:showLegendKey val="0"/>
          <c:showVal val="0"/>
          <c:showCatName val="0"/>
          <c:showSerName val="0"/>
          <c:showPercent val="0"/>
          <c:showBubbleSize val="0"/>
        </c:dLbls>
        <c:axId val="309875983"/>
        <c:axId val="309892623"/>
      </c:area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7229390260960291"/>
                      <c:h val="0.11995534481685467"/>
                    </c:manualLayout>
                  </c15:layout>
                </c:ext>
                <c:ext xmlns:c16="http://schemas.microsoft.com/office/drawing/2014/chart" uri="{C3380CC4-5D6E-409C-BE32-E72D297353CC}">
                  <c16:uniqueId val="{00000000-C604-4F5B-8A35-BFD459203F1C}"/>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90752713374640392"/>
                      <c:h val="0.1723382047594956"/>
                    </c:manualLayout>
                  </c15:layout>
                </c:ext>
                <c:ext xmlns:c16="http://schemas.microsoft.com/office/drawing/2014/chart" uri="{C3380CC4-5D6E-409C-BE32-E72D297353CC}">
                  <c16:uniqueId val="{00000001-C604-4F5B-8A35-BFD459203F1C}"/>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C604-4F5B-8A35-BFD459203F1C}"/>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C604-4F5B-8A35-BFD459203F1C}"/>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C604-4F5B-8A35-BFD459203F1C}"/>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C604-4F5B-8A35-BFD459203F1C}"/>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C604-4F5B-8A35-BFD459203F1C}"/>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C604-4F5B-8A35-BFD459203F1C}"/>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C604-4F5B-8A35-BFD459203F1C}"/>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C604-4F5B-8A35-BFD459203F1C}"/>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'2F'!$F$5:$F$14</c:f>
              <c:strCache>
                <c:ptCount val="10"/>
                <c:pt idx="0">
                  <c:v>KinderCare Education</c:v>
                </c:pt>
                <c:pt idx="1">
                  <c:v>The Goddard School</c:v>
                </c:pt>
                <c:pt idx="2">
                  <c:v>Learning Care Group</c:v>
                </c:pt>
                <c:pt idx="3">
                  <c:v>Childtime Learning Centers</c:v>
                </c:pt>
                <c:pt idx="4">
                  <c:v>Tutor Time Learning Centers</c:v>
                </c:pt>
                <c:pt idx="5">
                  <c:v>Chippewa Valley Schools</c:v>
                </c:pt>
                <c:pt idx="6">
                  <c:v>The Joyful Jungle Christian Learning Center</c:v>
                </c:pt>
                <c:pt idx="7">
                  <c:v>Kid Town USA</c:v>
                </c:pt>
                <c:pt idx="8">
                  <c:v>Macomb County</c:v>
                </c:pt>
                <c:pt idx="9">
                  <c:v>Trinity Lutheran Church And Early Childhood Center</c:v>
                </c:pt>
              </c:strCache>
            </c:strRef>
          </c:cat>
          <c:val>
            <c:numRef>
              <c:f>'2F'!$G$5:$G$14</c:f>
              <c:numCache>
                <c:formatCode>#,##0</c:formatCode>
                <c:ptCount val="10"/>
                <c:pt idx="0">
                  <c:v>141</c:v>
                </c:pt>
                <c:pt idx="1">
                  <c:v>34</c:v>
                </c:pt>
                <c:pt idx="2">
                  <c:v>33</c:v>
                </c:pt>
                <c:pt idx="3">
                  <c:v>20</c:v>
                </c:pt>
                <c:pt idx="4">
                  <c:v>16</c:v>
                </c:pt>
                <c:pt idx="5">
                  <c:v>15</c:v>
                </c:pt>
                <c:pt idx="6">
                  <c:v>11</c:v>
                </c:pt>
                <c:pt idx="7">
                  <c:v>7</c:v>
                </c:pt>
                <c:pt idx="8">
                  <c:v>7</c:v>
                </c:pt>
                <c:pt idx="9">
                  <c:v>7</c:v>
                </c:pt>
              </c:numCache>
            </c:numRef>
          </c:val>
          <c:extLst>
            <c:ext xmlns:c16="http://schemas.microsoft.com/office/drawing/2014/chart" uri="{C3380CC4-5D6E-409C-BE32-E72D297353CC}">
              <c16:uniqueId val="{0000000A-C604-4F5B-8A35-BFD459203F1C}"/>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10a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745979303418866"/>
          <c:w val="0.87985636974531278"/>
          <c:h val="0.75065675016131306"/>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'3A'!$V$5:$V$25</c:f>
              <c:numCache>
                <c:formatCode>"$"#,##0.00</c:formatCode>
                <c:ptCount val="21"/>
                <c:pt idx="0">
                  <c:v>17.703684806082588</c:v>
                </c:pt>
                <c:pt idx="1">
                  <c:v>18.146276926234652</c:v>
                </c:pt>
                <c:pt idx="2">
                  <c:v>18.599933849390517</c:v>
                </c:pt>
                <c:pt idx="3">
                  <c:v>19.064932195625278</c:v>
                </c:pt>
                <c:pt idx="4">
                  <c:v>19.541555500515909</c:v>
                </c:pt>
                <c:pt idx="5">
                  <c:v>20.030094388028804</c:v>
                </c:pt>
                <c:pt idx="6">
                  <c:v>20.530846747729523</c:v>
                </c:pt>
                <c:pt idx="7">
                  <c:v>21.04411791642276</c:v>
                </c:pt>
                <c:pt idx="8">
                  <c:v>21.570220864333326</c:v>
                </c:pt>
                <c:pt idx="9">
                  <c:v>22.109476385941658</c:v>
                </c:pt>
                <c:pt idx="10">
                  <c:v>22.662213295590199</c:v>
                </c:pt>
                <c:pt idx="11">
                  <c:v>23.228768627979953</c:v>
                </c:pt>
                <c:pt idx="12">
                  <c:v>23.809487843679449</c:v>
                </c:pt>
                <c:pt idx="13">
                  <c:v>24.404725039771431</c:v>
                </c:pt>
                <c:pt idx="14">
                  <c:v>25.014843165765715</c:v>
                </c:pt>
                <c:pt idx="15">
                  <c:v>25.640214244909856</c:v>
                </c:pt>
                <c:pt idx="16">
                  <c:v>26.2812196010326</c:v>
                </c:pt>
                <c:pt idx="17">
                  <c:v>26.938250091058414</c:v>
                </c:pt>
                <c:pt idx="18">
                  <c:v>27.611706343334873</c:v>
                </c:pt>
                <c:pt idx="19">
                  <c:v>28.301999001918244</c:v>
                </c:pt>
                <c:pt idx="20">
                  <c:v>29.009548976966197</c:v>
                </c:pt>
              </c:numCache>
            </c:numRef>
          </c:val>
          <c:smooth val="0"/>
          <c:extLst>
            <c:ext xmlns:c16="http://schemas.microsoft.com/office/drawing/2014/chart" uri="{C3380CC4-5D6E-409C-BE32-E72D297353CC}">
              <c16:uniqueId val="{00000000-F9AD-414A-B9A1-C7DD8750975C}"/>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'3A'!$W$5:$W$25</c:f>
              <c:numCache>
                <c:formatCode>"$"#,##0.00</c:formatCode>
                <c:ptCount val="21"/>
                <c:pt idx="0">
                  <c:v>20.772321428571431</c:v>
                </c:pt>
                <c:pt idx="1">
                  <c:v>21.291629464285716</c:v>
                </c:pt>
                <c:pt idx="2">
                  <c:v>21.823920200892857</c:v>
                </c:pt>
                <c:pt idx="3">
                  <c:v>22.369518205915178</c:v>
                </c:pt>
                <c:pt idx="4">
                  <c:v>22.928756161063056</c:v>
                </c:pt>
                <c:pt idx="5">
                  <c:v>23.501975065089631</c:v>
                </c:pt>
                <c:pt idx="6">
                  <c:v>24.089524441716868</c:v>
                </c:pt>
                <c:pt idx="7">
                  <c:v>24.691762552759787</c:v>
                </c:pt>
                <c:pt idx="8">
                  <c:v>25.309056616578779</c:v>
                </c:pt>
                <c:pt idx="9">
                  <c:v>25.941783031993246</c:v>
                </c:pt>
                <c:pt idx="10">
                  <c:v>26.590327607793075</c:v>
                </c:pt>
                <c:pt idx="11">
                  <c:v>27.255085797987899</c:v>
                </c:pt>
                <c:pt idx="12">
                  <c:v>27.936462942937595</c:v>
                </c:pt>
                <c:pt idx="13">
                  <c:v>28.634874516511033</c:v>
                </c:pt>
                <c:pt idx="14">
                  <c:v>29.350746379423807</c:v>
                </c:pt>
                <c:pt idx="15">
                  <c:v>30.084515038909398</c:v>
                </c:pt>
                <c:pt idx="16">
                  <c:v>30.836627914882129</c:v>
                </c:pt>
                <c:pt idx="17">
                  <c:v>31.607543612754181</c:v>
                </c:pt>
                <c:pt idx="18">
                  <c:v>32.397732203073033</c:v>
                </c:pt>
                <c:pt idx="19">
                  <c:v>33.207675508149855</c:v>
                </c:pt>
                <c:pt idx="20">
                  <c:v>34.037867395853596</c:v>
                </c:pt>
              </c:numCache>
            </c:numRef>
          </c:val>
          <c:smooth val="0"/>
          <c:extLst>
            <c:ext xmlns:c16="http://schemas.microsoft.com/office/drawing/2014/chart" uri="{C3380CC4-5D6E-409C-BE32-E72D297353CC}">
              <c16:uniqueId val="{00000001-F9AD-414A-B9A1-C7DD8750975C}"/>
            </c:ext>
          </c:extLst>
        </c:ser>
        <c:ser>
          <c:idx val="2"/>
          <c:order val="2"/>
          <c:tx>
            <c:strRef>
              <c:f>'3A'!$X$4</c:f>
              <c:strCache>
                <c:ptCount val="1"/>
                <c:pt idx="0">
                  <c:v>AA</c:v>
                </c:pt>
              </c:strCache>
            </c:strRef>
          </c:tx>
          <c:spPr>
            <a:ln w="28575" cap="rnd">
              <a:solidFill>
                <a:schemeClr val="accent4"/>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'3A'!$X$5:$X$25</c:f>
              <c:numCache>
                <c:formatCode>"$"#,##0.00</c:formatCode>
                <c:ptCount val="21"/>
                <c:pt idx="0">
                  <c:v>22.849553571428576</c:v>
                </c:pt>
                <c:pt idx="1">
                  <c:v>23.420792410714288</c:v>
                </c:pt>
                <c:pt idx="2">
                  <c:v>24.006312220982142</c:v>
                </c:pt>
                <c:pt idx="3">
                  <c:v>24.606470026506695</c:v>
                </c:pt>
                <c:pt idx="4">
                  <c:v>25.22163177716936</c:v>
                </c:pt>
                <c:pt idx="5">
                  <c:v>25.852172571598594</c:v>
                </c:pt>
                <c:pt idx="6">
                  <c:v>26.498476885888557</c:v>
                </c:pt>
                <c:pt idx="7">
                  <c:v>27.16093880803577</c:v>
                </c:pt>
                <c:pt idx="8">
                  <c:v>27.839962278236662</c:v>
                </c:pt>
                <c:pt idx="9">
                  <c:v>28.535961335192574</c:v>
                </c:pt>
                <c:pt idx="10">
                  <c:v>29.249360368572386</c:v>
                </c:pt>
                <c:pt idx="11">
                  <c:v>29.980594377786694</c:v>
                </c:pt>
                <c:pt idx="12">
                  <c:v>30.73010923723136</c:v>
                </c:pt>
                <c:pt idx="13">
                  <c:v>31.498361968162143</c:v>
                </c:pt>
                <c:pt idx="14">
                  <c:v>32.285821017366196</c:v>
                </c:pt>
                <c:pt idx="15">
                  <c:v>33.092966542800347</c:v>
                </c:pt>
                <c:pt idx="16">
                  <c:v>33.920290706370352</c:v>
                </c:pt>
                <c:pt idx="17">
                  <c:v>34.768297974029608</c:v>
                </c:pt>
                <c:pt idx="18">
                  <c:v>35.637505423380347</c:v>
                </c:pt>
                <c:pt idx="19">
                  <c:v>36.528443058964854</c:v>
                </c:pt>
                <c:pt idx="20">
                  <c:v>37.441654135438974</c:v>
                </c:pt>
              </c:numCache>
            </c:numRef>
          </c:val>
          <c:smooth val="0"/>
          <c:extLst>
            <c:ext xmlns:c16="http://schemas.microsoft.com/office/drawing/2014/chart" uri="{C3380CC4-5D6E-409C-BE32-E72D297353CC}">
              <c16:uniqueId val="{00000002-F9AD-414A-B9A1-C7DD8750975C}"/>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'3A'!$Y$5:$Y$25</c:f>
              <c:numCache>
                <c:formatCode>"$"#,##0.00</c:formatCode>
                <c:ptCount val="21"/>
                <c:pt idx="0">
                  <c:v>25.134508928571435</c:v>
                </c:pt>
                <c:pt idx="1">
                  <c:v>25.762871651785719</c:v>
                </c:pt>
                <c:pt idx="2">
                  <c:v>26.406943443080358</c:v>
                </c:pt>
                <c:pt idx="3">
                  <c:v>27.067117029157366</c:v>
                </c:pt>
                <c:pt idx="4">
                  <c:v>27.743794954886297</c:v>
                </c:pt>
                <c:pt idx="5">
                  <c:v>28.437389828758452</c:v>
                </c:pt>
                <c:pt idx="6">
                  <c:v>29.14832457447741</c:v>
                </c:pt>
                <c:pt idx="7">
                  <c:v>29.877032688839343</c:v>
                </c:pt>
                <c:pt idx="8">
                  <c:v>30.623958506060323</c:v>
                </c:pt>
                <c:pt idx="9">
                  <c:v>31.389557468711828</c:v>
                </c:pt>
                <c:pt idx="10">
                  <c:v>32.174296405429622</c:v>
                </c:pt>
                <c:pt idx="11">
                  <c:v>32.978653815565359</c:v>
                </c:pt>
                <c:pt idx="12">
                  <c:v>33.803120160954492</c:v>
                </c:pt>
                <c:pt idx="13">
                  <c:v>34.648198164978353</c:v>
                </c:pt>
                <c:pt idx="14">
                  <c:v>35.514403119102809</c:v>
                </c:pt>
                <c:pt idx="15">
                  <c:v>36.402263197080373</c:v>
                </c:pt>
                <c:pt idx="16">
                  <c:v>37.312319777007382</c:v>
                </c:pt>
                <c:pt idx="17">
                  <c:v>38.245127771432564</c:v>
                </c:pt>
                <c:pt idx="18">
                  <c:v>39.201255965718374</c:v>
                </c:pt>
                <c:pt idx="19">
                  <c:v>40.181287364861333</c:v>
                </c:pt>
                <c:pt idx="20">
                  <c:v>41.185819548982863</c:v>
                </c:pt>
              </c:numCache>
            </c:numRef>
          </c:val>
          <c:smooth val="0"/>
          <c:extLst>
            <c:ext xmlns:c16="http://schemas.microsoft.com/office/drawing/2014/chart" uri="{C3380CC4-5D6E-409C-BE32-E72D297353CC}">
              <c16:uniqueId val="{00000003-F9AD-414A-B9A1-C7DD8750975C}"/>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'3A'!$Z$5:$Z$25</c:f>
              <c:numCache>
                <c:formatCode>"$"#,##0.00</c:formatCode>
                <c:ptCount val="21"/>
                <c:pt idx="0">
                  <c:v>27.647959821428582</c:v>
                </c:pt>
                <c:pt idx="1">
                  <c:v>28.339158816964293</c:v>
                </c:pt>
                <c:pt idx="2">
                  <c:v>29.047637787388396</c:v>
                </c:pt>
                <c:pt idx="3">
                  <c:v>29.773828732073103</c:v>
                </c:pt>
                <c:pt idx="4">
                  <c:v>30.518174450374929</c:v>
                </c:pt>
                <c:pt idx="5">
                  <c:v>31.2811288116343</c:v>
                </c:pt>
                <c:pt idx="6">
                  <c:v>32.063157031925158</c:v>
                </c:pt>
                <c:pt idx="7">
                  <c:v>32.864735957723283</c:v>
                </c:pt>
                <c:pt idx="8">
                  <c:v>33.686354356666364</c:v>
                </c:pt>
                <c:pt idx="9">
                  <c:v>34.528513215583018</c:v>
                </c:pt>
                <c:pt idx="10">
                  <c:v>35.39172604597259</c:v>
                </c:pt>
                <c:pt idx="11">
                  <c:v>36.2765191971219</c:v>
                </c:pt>
                <c:pt idx="12">
                  <c:v>37.183432177049944</c:v>
                </c:pt>
                <c:pt idx="13">
                  <c:v>38.11301798147619</c:v>
                </c:pt>
                <c:pt idx="14">
                  <c:v>39.065843431013093</c:v>
                </c:pt>
                <c:pt idx="15">
                  <c:v>40.042489516788415</c:v>
                </c:pt>
                <c:pt idx="16">
                  <c:v>41.043551754708119</c:v>
                </c:pt>
                <c:pt idx="17">
                  <c:v>42.069640548575819</c:v>
                </c:pt>
                <c:pt idx="18">
                  <c:v>43.12138156229021</c:v>
                </c:pt>
                <c:pt idx="19">
                  <c:v>44.19941610134746</c:v>
                </c:pt>
                <c:pt idx="20">
                  <c:v>45.304401503881145</c:v>
                </c:pt>
              </c:numCache>
            </c:numRef>
          </c:val>
          <c:smooth val="0"/>
          <c:extLst>
            <c:ext xmlns:c16="http://schemas.microsoft.com/office/drawing/2014/chart" uri="{C3380CC4-5D6E-409C-BE32-E72D297353CC}">
              <c16:uniqueId val="{00000004-F9AD-414A-B9A1-C7DD8750975C}"/>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'3A'!$AA$5:$AA$25</c:f>
              <c:numCache>
                <c:formatCode>"$"#,##0.00</c:formatCode>
                <c:ptCount val="21"/>
                <c:pt idx="0">
                  <c:v>30.412755803571443</c:v>
                </c:pt>
                <c:pt idx="1">
                  <c:v>31.173074698660727</c:v>
                </c:pt>
                <c:pt idx="2">
                  <c:v>31.952401566127243</c:v>
                </c:pt>
                <c:pt idx="3">
                  <c:v>32.751211605280425</c:v>
                </c:pt>
                <c:pt idx="4">
                  <c:v>33.569991895412436</c:v>
                </c:pt>
                <c:pt idx="5">
                  <c:v>34.409241692797742</c:v>
                </c:pt>
                <c:pt idx="6">
                  <c:v>35.269472735117681</c:v>
                </c:pt>
                <c:pt idx="7">
                  <c:v>36.151209553495619</c:v>
                </c:pt>
                <c:pt idx="8">
                  <c:v>37.054989792333004</c:v>
                </c:pt>
                <c:pt idx="9">
                  <c:v>37.981364537141324</c:v>
                </c:pt>
                <c:pt idx="10">
                  <c:v>38.930898650569851</c:v>
                </c:pt>
                <c:pt idx="11">
                  <c:v>39.904171116834092</c:v>
                </c:pt>
                <c:pt idx="12">
                  <c:v>40.901775394754942</c:v>
                </c:pt>
                <c:pt idx="13">
                  <c:v>41.924319779623815</c:v>
                </c:pt>
                <c:pt idx="14">
                  <c:v>42.972427774114408</c:v>
                </c:pt>
                <c:pt idx="15">
                  <c:v>44.046738468467261</c:v>
                </c:pt>
                <c:pt idx="16">
                  <c:v>45.147906930178941</c:v>
                </c:pt>
                <c:pt idx="17">
                  <c:v>46.276604603433412</c:v>
                </c:pt>
                <c:pt idx="18">
                  <c:v>47.433519718519243</c:v>
                </c:pt>
                <c:pt idx="19">
                  <c:v>48.619357711482216</c:v>
                </c:pt>
                <c:pt idx="20">
                  <c:v>49.834841654269269</c:v>
                </c:pt>
              </c:numCache>
            </c:numRef>
          </c:val>
          <c:smooth val="0"/>
          <c:extLst>
            <c:ext xmlns:c16="http://schemas.microsoft.com/office/drawing/2014/chart" uri="{C3380CC4-5D6E-409C-BE32-E72D297353CC}">
              <c16:uniqueId val="{00000005-F9AD-414A-B9A1-C7DD8750975C}"/>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59"/>
          <c:min val="19"/>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10a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760150591157619"/>
          <c:w val="0.87985636974531278"/>
          <c:h val="0.76051503728392533"/>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'3A'!$V$30:$V$50</c:f>
              <c:numCache>
                <c:formatCode>"$"#,##0.00</c:formatCode>
                <c:ptCount val="21"/>
                <c:pt idx="0">
                  <c:v>16.094258914620532</c:v>
                </c:pt>
                <c:pt idx="1">
                  <c:v>16.496615387486045</c:v>
                </c:pt>
                <c:pt idx="2">
                  <c:v>16.909030772173196</c:v>
                </c:pt>
                <c:pt idx="3">
                  <c:v>17.331756541477525</c:v>
                </c:pt>
                <c:pt idx="4">
                  <c:v>17.76505045501446</c:v>
                </c:pt>
                <c:pt idx="5">
                  <c:v>18.20917671638982</c:v>
                </c:pt>
                <c:pt idx="6">
                  <c:v>18.664406134299565</c:v>
                </c:pt>
                <c:pt idx="7">
                  <c:v>19.131016287657051</c:v>
                </c:pt>
                <c:pt idx="8">
                  <c:v>19.609291694848476</c:v>
                </c:pt>
                <c:pt idx="9">
                  <c:v>20.099523987219687</c:v>
                </c:pt>
                <c:pt idx="10">
                  <c:v>20.602012086900178</c:v>
                </c:pt>
                <c:pt idx="11">
                  <c:v>21.117062389072682</c:v>
                </c:pt>
                <c:pt idx="12">
                  <c:v>21.644988948799497</c:v>
                </c:pt>
                <c:pt idx="13">
                  <c:v>22.186113672519483</c:v>
                </c:pt>
                <c:pt idx="14">
                  <c:v>22.740766514332467</c:v>
                </c:pt>
                <c:pt idx="15">
                  <c:v>23.309285677190775</c:v>
                </c:pt>
                <c:pt idx="16">
                  <c:v>23.892017819120543</c:v>
                </c:pt>
                <c:pt idx="17">
                  <c:v>24.489318264598555</c:v>
                </c:pt>
                <c:pt idx="18">
                  <c:v>25.101551221213516</c:v>
                </c:pt>
                <c:pt idx="19">
                  <c:v>25.729090001743852</c:v>
                </c:pt>
                <c:pt idx="20">
                  <c:v>26.372317251787447</c:v>
                </c:pt>
              </c:numCache>
            </c:numRef>
          </c:val>
          <c:smooth val="0"/>
          <c:extLst>
            <c:ext xmlns:c16="http://schemas.microsoft.com/office/drawing/2014/chart" uri="{C3380CC4-5D6E-409C-BE32-E72D297353CC}">
              <c16:uniqueId val="{00000000-C3A0-4794-A79F-875D27EC5DE8}"/>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'3A'!$W$30:$W$50</c:f>
              <c:numCache>
                <c:formatCode>"$"#,##0.00</c:formatCode>
                <c:ptCount val="21"/>
                <c:pt idx="0">
                  <c:v>18.883928571428569</c:v>
                </c:pt>
                <c:pt idx="1">
                  <c:v>19.356026785714281</c:v>
                </c:pt>
                <c:pt idx="2">
                  <c:v>19.839927455357138</c:v>
                </c:pt>
                <c:pt idx="3">
                  <c:v>20.335925641741063</c:v>
                </c:pt>
                <c:pt idx="4">
                  <c:v>20.844323782784588</c:v>
                </c:pt>
                <c:pt idx="5">
                  <c:v>21.365431877354201</c:v>
                </c:pt>
                <c:pt idx="6">
                  <c:v>21.899567674288054</c:v>
                </c:pt>
                <c:pt idx="7">
                  <c:v>22.447056866145253</c:v>
                </c:pt>
                <c:pt idx="8">
                  <c:v>23.008233287798884</c:v>
                </c:pt>
                <c:pt idx="9">
                  <c:v>23.583439119993855</c:v>
                </c:pt>
                <c:pt idx="10">
                  <c:v>24.173025097993701</c:v>
                </c:pt>
                <c:pt idx="11">
                  <c:v>24.77735072544354</c:v>
                </c:pt>
                <c:pt idx="12">
                  <c:v>25.396784493579627</c:v>
                </c:pt>
                <c:pt idx="13">
                  <c:v>26.031704105919115</c:v>
                </c:pt>
                <c:pt idx="14">
                  <c:v>26.68249670856709</c:v>
                </c:pt>
                <c:pt idx="15">
                  <c:v>27.349559126281264</c:v>
                </c:pt>
                <c:pt idx="16">
                  <c:v>28.033298104438295</c:v>
                </c:pt>
                <c:pt idx="17">
                  <c:v>28.734130557049248</c:v>
                </c:pt>
                <c:pt idx="18">
                  <c:v>29.452483820975477</c:v>
                </c:pt>
                <c:pt idx="19">
                  <c:v>30.18879591649986</c:v>
                </c:pt>
                <c:pt idx="20">
                  <c:v>30.943515814412354</c:v>
                </c:pt>
              </c:numCache>
            </c:numRef>
          </c:val>
          <c:smooth val="0"/>
          <c:extLst>
            <c:ext xmlns:c16="http://schemas.microsoft.com/office/drawing/2014/chart" uri="{C3380CC4-5D6E-409C-BE32-E72D297353CC}">
              <c16:uniqueId val="{00000001-C3A0-4794-A79F-875D27EC5DE8}"/>
            </c:ext>
          </c:extLst>
        </c:ser>
        <c:ser>
          <c:idx val="2"/>
          <c:order val="2"/>
          <c:tx>
            <c:strRef>
              <c:f>'3A'!$X$4</c:f>
              <c:strCache>
                <c:ptCount val="1"/>
                <c:pt idx="0">
                  <c:v>AA</c:v>
                </c:pt>
              </c:strCache>
            </c:strRef>
          </c:tx>
          <c:spPr>
            <a:ln w="28575" cap="rnd">
              <a:solidFill>
                <a:schemeClr val="accent4"/>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'3A'!$X$30:$X$50</c:f>
              <c:numCache>
                <c:formatCode>"$"#,##0.00</c:formatCode>
                <c:ptCount val="21"/>
                <c:pt idx="0">
                  <c:v>20.772321428571427</c:v>
                </c:pt>
                <c:pt idx="1">
                  <c:v>21.291629464285712</c:v>
                </c:pt>
                <c:pt idx="2">
                  <c:v>21.823920200892854</c:v>
                </c:pt>
                <c:pt idx="3">
                  <c:v>22.369518205915174</c:v>
                </c:pt>
                <c:pt idx="4">
                  <c:v>22.928756161063053</c:v>
                </c:pt>
                <c:pt idx="5">
                  <c:v>23.501975065089628</c:v>
                </c:pt>
                <c:pt idx="6">
                  <c:v>24.089524441716865</c:v>
                </c:pt>
                <c:pt idx="7">
                  <c:v>24.691762552759783</c:v>
                </c:pt>
                <c:pt idx="8">
                  <c:v>25.309056616578776</c:v>
                </c:pt>
                <c:pt idx="9">
                  <c:v>25.941783031993243</c:v>
                </c:pt>
                <c:pt idx="10">
                  <c:v>26.590327607793071</c:v>
                </c:pt>
                <c:pt idx="11">
                  <c:v>27.255085797987896</c:v>
                </c:pt>
                <c:pt idx="12">
                  <c:v>27.936462942937592</c:v>
                </c:pt>
                <c:pt idx="13">
                  <c:v>28.634874516511029</c:v>
                </c:pt>
                <c:pt idx="14">
                  <c:v>29.350746379423803</c:v>
                </c:pt>
                <c:pt idx="15">
                  <c:v>30.084515038909394</c:v>
                </c:pt>
                <c:pt idx="16">
                  <c:v>30.836627914882126</c:v>
                </c:pt>
                <c:pt idx="17">
                  <c:v>31.607543612754178</c:v>
                </c:pt>
                <c:pt idx="18">
                  <c:v>32.397732203073026</c:v>
                </c:pt>
                <c:pt idx="19">
                  <c:v>33.207675508149848</c:v>
                </c:pt>
                <c:pt idx="20">
                  <c:v>34.037867395853588</c:v>
                </c:pt>
              </c:numCache>
            </c:numRef>
          </c:val>
          <c:smooth val="0"/>
          <c:extLst>
            <c:ext xmlns:c16="http://schemas.microsoft.com/office/drawing/2014/chart" uri="{C3380CC4-5D6E-409C-BE32-E72D297353CC}">
              <c16:uniqueId val="{00000002-C3A0-4794-A79F-875D27EC5DE8}"/>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'3A'!$Y$30:$Y$50</c:f>
              <c:numCache>
                <c:formatCode>"$"#,##0.00</c:formatCode>
                <c:ptCount val="21"/>
                <c:pt idx="0">
                  <c:v>22.849553571428572</c:v>
                </c:pt>
                <c:pt idx="1">
                  <c:v>23.420792410714284</c:v>
                </c:pt>
                <c:pt idx="2">
                  <c:v>24.006312220982139</c:v>
                </c:pt>
                <c:pt idx="3">
                  <c:v>24.606470026506692</c:v>
                </c:pt>
                <c:pt idx="4">
                  <c:v>25.221631777169357</c:v>
                </c:pt>
                <c:pt idx="5">
                  <c:v>25.85217257159859</c:v>
                </c:pt>
                <c:pt idx="6">
                  <c:v>26.498476885888554</c:v>
                </c:pt>
                <c:pt idx="7">
                  <c:v>27.160938808035766</c:v>
                </c:pt>
                <c:pt idx="8">
                  <c:v>27.839962278236658</c:v>
                </c:pt>
                <c:pt idx="9">
                  <c:v>28.535961335192571</c:v>
                </c:pt>
                <c:pt idx="10">
                  <c:v>29.249360368572383</c:v>
                </c:pt>
                <c:pt idx="11">
                  <c:v>29.980594377786691</c:v>
                </c:pt>
                <c:pt idx="12">
                  <c:v>30.730109237231357</c:v>
                </c:pt>
                <c:pt idx="13">
                  <c:v>31.49836196816214</c:v>
                </c:pt>
                <c:pt idx="14">
                  <c:v>32.285821017366189</c:v>
                </c:pt>
                <c:pt idx="15">
                  <c:v>33.09296654280034</c:v>
                </c:pt>
                <c:pt idx="16">
                  <c:v>33.920290706370345</c:v>
                </c:pt>
                <c:pt idx="17">
                  <c:v>34.768297974029601</c:v>
                </c:pt>
                <c:pt idx="18">
                  <c:v>35.63750542338034</c:v>
                </c:pt>
                <c:pt idx="19">
                  <c:v>36.528443058964847</c:v>
                </c:pt>
                <c:pt idx="20">
                  <c:v>37.441654135438966</c:v>
                </c:pt>
              </c:numCache>
            </c:numRef>
          </c:val>
          <c:smooth val="0"/>
          <c:extLst>
            <c:ext xmlns:c16="http://schemas.microsoft.com/office/drawing/2014/chart" uri="{C3380CC4-5D6E-409C-BE32-E72D297353CC}">
              <c16:uniqueId val="{00000003-C3A0-4794-A79F-875D27EC5DE8}"/>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'3A'!$Z$30:$Z$50</c:f>
              <c:numCache>
                <c:formatCode>"$"#,##0.00</c:formatCode>
                <c:ptCount val="21"/>
                <c:pt idx="0">
                  <c:v>25.134508928571432</c:v>
                </c:pt>
                <c:pt idx="1">
                  <c:v>25.762871651785716</c:v>
                </c:pt>
                <c:pt idx="2">
                  <c:v>26.406943443080355</c:v>
                </c:pt>
                <c:pt idx="3">
                  <c:v>27.067117029157362</c:v>
                </c:pt>
                <c:pt idx="4">
                  <c:v>27.743794954886294</c:v>
                </c:pt>
                <c:pt idx="5">
                  <c:v>28.437389828758448</c:v>
                </c:pt>
                <c:pt idx="6">
                  <c:v>29.148324574477407</c:v>
                </c:pt>
                <c:pt idx="7">
                  <c:v>29.877032688839339</c:v>
                </c:pt>
                <c:pt idx="8">
                  <c:v>30.623958506060319</c:v>
                </c:pt>
                <c:pt idx="9">
                  <c:v>31.389557468711825</c:v>
                </c:pt>
                <c:pt idx="10">
                  <c:v>32.174296405429615</c:v>
                </c:pt>
                <c:pt idx="11">
                  <c:v>32.978653815565352</c:v>
                </c:pt>
                <c:pt idx="12">
                  <c:v>33.803120160954485</c:v>
                </c:pt>
                <c:pt idx="13">
                  <c:v>34.648198164978346</c:v>
                </c:pt>
                <c:pt idx="14">
                  <c:v>35.514403119102802</c:v>
                </c:pt>
                <c:pt idx="15">
                  <c:v>36.402263197080366</c:v>
                </c:pt>
                <c:pt idx="16">
                  <c:v>37.312319777007374</c:v>
                </c:pt>
                <c:pt idx="17">
                  <c:v>38.245127771432557</c:v>
                </c:pt>
                <c:pt idx="18">
                  <c:v>39.201255965718367</c:v>
                </c:pt>
                <c:pt idx="19">
                  <c:v>40.181287364861326</c:v>
                </c:pt>
                <c:pt idx="20">
                  <c:v>41.185819548982856</c:v>
                </c:pt>
              </c:numCache>
            </c:numRef>
          </c:val>
          <c:smooth val="0"/>
          <c:extLst>
            <c:ext xmlns:c16="http://schemas.microsoft.com/office/drawing/2014/chart" uri="{C3380CC4-5D6E-409C-BE32-E72D297353CC}">
              <c16:uniqueId val="{00000004-C3A0-4794-A79F-875D27EC5DE8}"/>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'3A'!$AA$30:$AA$50</c:f>
              <c:numCache>
                <c:formatCode>"$"#,##0.00</c:formatCode>
                <c:ptCount val="21"/>
                <c:pt idx="0">
                  <c:v>27.647959821428579</c:v>
                </c:pt>
                <c:pt idx="1">
                  <c:v>28.339158816964289</c:v>
                </c:pt>
                <c:pt idx="2">
                  <c:v>29.047637787388393</c:v>
                </c:pt>
                <c:pt idx="3">
                  <c:v>29.773828732073099</c:v>
                </c:pt>
                <c:pt idx="4">
                  <c:v>30.518174450374925</c:v>
                </c:pt>
                <c:pt idx="5">
                  <c:v>31.281128811634296</c:v>
                </c:pt>
                <c:pt idx="6">
                  <c:v>32.063157031925151</c:v>
                </c:pt>
                <c:pt idx="7">
                  <c:v>32.864735957723276</c:v>
                </c:pt>
                <c:pt idx="8">
                  <c:v>33.686354356666357</c:v>
                </c:pt>
                <c:pt idx="9">
                  <c:v>34.528513215583011</c:v>
                </c:pt>
                <c:pt idx="10">
                  <c:v>35.391726045972582</c:v>
                </c:pt>
                <c:pt idx="11">
                  <c:v>36.276519197121893</c:v>
                </c:pt>
                <c:pt idx="12">
                  <c:v>37.183432177049937</c:v>
                </c:pt>
                <c:pt idx="13">
                  <c:v>38.113017981476183</c:v>
                </c:pt>
                <c:pt idx="14">
                  <c:v>39.065843431013086</c:v>
                </c:pt>
                <c:pt idx="15">
                  <c:v>40.042489516788407</c:v>
                </c:pt>
                <c:pt idx="16">
                  <c:v>41.043551754708112</c:v>
                </c:pt>
                <c:pt idx="17">
                  <c:v>42.069640548575812</c:v>
                </c:pt>
                <c:pt idx="18">
                  <c:v>43.121381562290203</c:v>
                </c:pt>
                <c:pt idx="19">
                  <c:v>44.199416101347452</c:v>
                </c:pt>
                <c:pt idx="20">
                  <c:v>45.304401503881138</c:v>
                </c:pt>
              </c:numCache>
            </c:numRef>
          </c:val>
          <c:smooth val="0"/>
          <c:extLst>
            <c:ext xmlns:c16="http://schemas.microsoft.com/office/drawing/2014/chart" uri="{C3380CC4-5D6E-409C-BE32-E72D297353CC}">
              <c16:uniqueId val="{00000005-C3A0-4794-A79F-875D27EC5DE8}"/>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151589764634468"/>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53"/>
          <c:min val="18"/>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166149426761398"/>
          <c:y val="8.7750010915918317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9.0090947988817296E-2"/>
          <c:w val="0.88364242704955998"/>
          <c:h val="0.75700640528637198"/>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'3B'!$A$7:$A$13</c:f>
              <c:strCache>
                <c:ptCount val="7"/>
                <c:pt idx="0">
                  <c:v>14-18</c:v>
                </c:pt>
                <c:pt idx="1">
                  <c:v>19-24</c:v>
                </c:pt>
                <c:pt idx="2">
                  <c:v>25-34</c:v>
                </c:pt>
                <c:pt idx="3">
                  <c:v>35-44</c:v>
                </c:pt>
                <c:pt idx="4">
                  <c:v>45-54</c:v>
                </c:pt>
                <c:pt idx="5">
                  <c:v>55-64</c:v>
                </c:pt>
                <c:pt idx="6">
                  <c:v>65+</c:v>
                </c:pt>
              </c:strCache>
            </c:strRef>
          </c:cat>
          <c:val>
            <c:numRef>
              <c:f>'3B'!$C$7:$C$13</c:f>
              <c:numCache>
                <c:formatCode>0.0%;[Red]\ \(0.0%\)</c:formatCode>
                <c:ptCount val="7"/>
                <c:pt idx="0">
                  <c:v>3.5934291581108829E-3</c:v>
                </c:pt>
                <c:pt idx="1">
                  <c:v>5.1848049281314167E-2</c:v>
                </c:pt>
                <c:pt idx="2">
                  <c:v>0.1606776180698152</c:v>
                </c:pt>
                <c:pt idx="3">
                  <c:v>0.26180698151950721</c:v>
                </c:pt>
                <c:pt idx="4">
                  <c:v>0.29825462012320331</c:v>
                </c:pt>
                <c:pt idx="5">
                  <c:v>0.1806981519507187</c:v>
                </c:pt>
                <c:pt idx="6">
                  <c:v>4.2607802874743327E-2</c:v>
                </c:pt>
              </c:numCache>
            </c:numRef>
          </c:val>
          <c:extLst>
            <c:ext xmlns:c16="http://schemas.microsoft.com/office/drawing/2014/chart" uri="{C3380CC4-5D6E-409C-BE32-E72D297353CC}">
              <c16:uniqueId val="{00000000-DC29-4937-AF72-A64BC0BFD291}"/>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2706-414A-B180-9BCB9C23396F}"/>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2706-414A-B180-9BCB9C23396F}"/>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2706-414A-B180-9BCB9C23396F}"/>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2706-414A-B180-9BCB9C23396F}"/>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2706-414A-B180-9BCB9C23396F}"/>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2706-414A-B180-9BCB9C23396F}"/>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2706-414A-B180-9BCB9C23396F}"/>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06-414A-B180-9BCB9C23396F}"/>
                </c:ext>
              </c:extLst>
            </c:dLbl>
            <c:dLbl>
              <c:idx val="2"/>
              <c:layout>
                <c:manualLayout>
                  <c:x val="-9.3299732654192488E-2"/>
                  <c:y val="-0.121213224275648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06-414A-B180-9BCB9C23396F}"/>
                </c:ext>
              </c:extLst>
            </c:dLbl>
            <c:dLbl>
              <c:idx val="3"/>
              <c:layout>
                <c:manualLayout>
                  <c:x val="0.13400388240885081"/>
                  <c:y val="-0.1625533427733510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06-414A-B180-9BCB9C23396F}"/>
                </c:ext>
              </c:extLst>
            </c:dLbl>
            <c:dLbl>
              <c:idx val="5"/>
              <c:layout>
                <c:manualLayout>
                  <c:x val="8.8322970723766742E-2"/>
                  <c:y val="0.125693592557674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06-414A-B180-9BCB9C23396F}"/>
                </c:ext>
              </c:extLst>
            </c:dLbl>
            <c:dLbl>
              <c:idx val="6"/>
              <c:layout>
                <c:manualLayout>
                  <c:x val="-3.1980079771712605E-2"/>
                  <c:y val="5.8945508772057544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06-414A-B180-9BCB9C23396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'3B'!$G$7:$G$13</c:f>
              <c:numCache>
                <c:formatCode>0.0%;[Red]\ \(0.0%\)</c:formatCode>
                <c:ptCount val="7"/>
                <c:pt idx="0">
                  <c:v>4.2000000000000003E-2</c:v>
                </c:pt>
                <c:pt idx="1">
                  <c:v>0.25700000000000001</c:v>
                </c:pt>
                <c:pt idx="2">
                  <c:v>0.24399999999999999</c:v>
                </c:pt>
                <c:pt idx="3">
                  <c:v>0.14399999999999999</c:v>
                </c:pt>
                <c:pt idx="4">
                  <c:v>0.22800000000000001</c:v>
                </c:pt>
                <c:pt idx="5">
                  <c:v>7.0999999999999994E-2</c:v>
                </c:pt>
                <c:pt idx="6">
                  <c:v>1.4E-2</c:v>
                </c:pt>
              </c:numCache>
            </c:numRef>
          </c:val>
          <c:extLst>
            <c:ext xmlns:c16="http://schemas.microsoft.com/office/drawing/2014/chart" uri="{C3380CC4-5D6E-409C-BE32-E72D297353CC}">
              <c16:uniqueId val="{0000000E-2706-414A-B180-9BCB9C23396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3396494452277976"/>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5EB3-4B7A-9868-AA5F1E9031A8}"/>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5EB3-4B7A-9868-AA5F1E9031A8}"/>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5EB3-4B7A-9868-AA5F1E9031A8}"/>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5EB3-4B7A-9868-AA5F1E9031A8}"/>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5EB3-4B7A-9868-AA5F1E9031A8}"/>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5EB3-4B7A-9868-AA5F1E9031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EB3-4B7A-9868-AA5F1E9031A8}"/>
              </c:ext>
            </c:extLst>
          </c:dPt>
          <c:dLbls>
            <c:dLbl>
              <c:idx val="2"/>
              <c:layout>
                <c:manualLayout>
                  <c:x val="-4.4746906636670414E-2"/>
                  <c:y val="4.224722793987112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B3-4B7A-9868-AA5F1E9031A8}"/>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B3-4B7A-9868-AA5F1E9031A8}"/>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B3-4B7A-9868-AA5F1E9031A8}"/>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B3-4B7A-9868-AA5F1E9031A8}"/>
                </c:ext>
              </c:extLst>
            </c:dLbl>
            <c:dLbl>
              <c:idx val="6"/>
              <c:delete val="1"/>
              <c:extLst>
                <c:ext xmlns:c15="http://schemas.microsoft.com/office/drawing/2012/chart" uri="{CE6537A1-D6FC-4f65-9D91-7224C49458BB}"/>
                <c:ext xmlns:c16="http://schemas.microsoft.com/office/drawing/2014/chart" uri="{C3380CC4-5D6E-409C-BE32-E72D297353CC}">
                  <c16:uniqueId val="{0000000D-5EB3-4B7A-9868-AA5F1E9031A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'3B'!$K$7:$K$13</c:f>
              <c:numCache>
                <c:formatCode>0.0%;[Red]\ \(0.0%\)</c:formatCode>
                <c:ptCount val="7"/>
                <c:pt idx="0">
                  <c:v>0.79568788501026699</c:v>
                </c:pt>
                <c:pt idx="1">
                  <c:v>0.11344969199178645</c:v>
                </c:pt>
                <c:pt idx="2">
                  <c:v>5.2361396303901436E-2</c:v>
                </c:pt>
                <c:pt idx="3">
                  <c:v>2.3100616016427104E-2</c:v>
                </c:pt>
                <c:pt idx="4">
                  <c:v>1.2320328542094456E-2</c:v>
                </c:pt>
                <c:pt idx="5">
                  <c:v>3.0800821355236141E-3</c:v>
                </c:pt>
                <c:pt idx="6">
                  <c:v>0</c:v>
                </c:pt>
              </c:numCache>
            </c:numRef>
          </c:val>
          <c:extLst>
            <c:ext xmlns:c16="http://schemas.microsoft.com/office/drawing/2014/chart" uri="{C3380CC4-5D6E-409C-BE32-E72D297353CC}">
              <c16:uniqueId val="{0000000E-5EB3-4B7A-9868-AA5F1E9031A8}"/>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0.1552790865070017"/>
                  <c:y val="1.8985275020693949E-7"/>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8693493029977923"/>
                      <c:h val="0.17709274686553106"/>
                    </c:manualLayout>
                  </c15:layout>
                </c:ext>
                <c:ext xmlns:c16="http://schemas.microsoft.com/office/drawing/2014/chart" uri="{C3380CC4-5D6E-409C-BE32-E72D297353CC}">
                  <c16:uniqueId val="{00000000-2B40-4728-ADC5-403C3CF22D69}"/>
                </c:ext>
              </c:extLst>
            </c:dLbl>
            <c:dLbl>
              <c:idx val="1"/>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B40-4728-ADC5-403C3CF22D69}"/>
                </c:ext>
              </c:extLst>
            </c:dLbl>
            <c:dLbl>
              <c:idx val="2"/>
              <c:layout>
                <c:manualLayout>
                  <c:x val="-2.6441981653995857E-2"/>
                  <c:y val="-3.00119227527147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2-2B40-4728-ADC5-403C3CF22D69}"/>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6-2B40-4728-ADC5-403C3CF22D69}"/>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3-2B40-4728-ADC5-403C3CF22D6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'3C'!$B$8:$B$12</c:f>
              <c:numCache>
                <c:formatCode>0%</c:formatCode>
                <c:ptCount val="5"/>
                <c:pt idx="0">
                  <c:v>0.95</c:v>
                </c:pt>
                <c:pt idx="1">
                  <c:v>0.95</c:v>
                </c:pt>
                <c:pt idx="2">
                  <c:v>0.94</c:v>
                </c:pt>
                <c:pt idx="3">
                  <c:v>0.92</c:v>
                </c:pt>
                <c:pt idx="4">
                  <c:v>0.92</c:v>
                </c:pt>
              </c:numCache>
            </c:numRef>
          </c:val>
          <c:extLst>
            <c:ext xmlns:c16="http://schemas.microsoft.com/office/drawing/2014/chart" uri="{C3380CC4-5D6E-409C-BE32-E72D297353CC}">
              <c16:uniqueId val="{00000005-2B40-4728-ADC5-403C3CF22D69}"/>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7208317830194843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'3C'!$C$8:$C$12</c:f>
              <c:numCache>
                <c:formatCode>"$"#,##0.00_);\("$"#,##0.00\)</c:formatCode>
                <c:ptCount val="5"/>
                <c:pt idx="0">
                  <c:v>21.2</c:v>
                </c:pt>
                <c:pt idx="1">
                  <c:v>13.86</c:v>
                </c:pt>
                <c:pt idx="2">
                  <c:v>29.71</c:v>
                </c:pt>
                <c:pt idx="3">
                  <c:v>18.75</c:v>
                </c:pt>
                <c:pt idx="4">
                  <c:v>17.41</c:v>
                </c:pt>
              </c:numCache>
            </c:numRef>
          </c:val>
          <c:extLst>
            <c:ext xmlns:c16="http://schemas.microsoft.com/office/drawing/2014/chart" uri="{C3380CC4-5D6E-409C-BE32-E72D297353CC}">
              <c16:uniqueId val="{00000000-CD4C-4585-9303-EF56ABDC6BE0}"/>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30"/>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003E51"/>
              </a:solidFill>
              <a:ln>
                <a:noFill/>
              </a:ln>
              <a:effectLst/>
            </c:spPr>
            <c:extLst>
              <c:ext xmlns:c16="http://schemas.microsoft.com/office/drawing/2014/chart" uri="{C3380CC4-5D6E-409C-BE32-E72D297353CC}">
                <c16:uniqueId val="{00000001-7764-434C-B3AF-0E82277610C1}"/>
              </c:ext>
            </c:extLst>
          </c:dPt>
          <c:dPt>
            <c:idx val="3"/>
            <c:invertIfNegative val="0"/>
            <c:bubble3D val="0"/>
            <c:spPr>
              <a:solidFill>
                <a:srgbClr val="003E51"/>
              </a:solidFill>
              <a:ln>
                <a:noFill/>
              </a:ln>
              <a:effectLst/>
            </c:spPr>
            <c:extLst>
              <c:ext xmlns:c16="http://schemas.microsoft.com/office/drawing/2014/chart" uri="{C3380CC4-5D6E-409C-BE32-E72D297353CC}">
                <c16:uniqueId val="{00000003-DDB2-4B22-808A-9437E49B5781}"/>
              </c:ext>
            </c:extLst>
          </c:dPt>
          <c:dPt>
            <c:idx val="4"/>
            <c:invertIfNegative val="0"/>
            <c:bubble3D val="0"/>
            <c:spPr>
              <a:solidFill>
                <a:srgbClr val="D45D00"/>
              </a:solidFill>
              <a:ln>
                <a:noFill/>
              </a:ln>
              <a:effectLst/>
            </c:spPr>
            <c:extLst>
              <c:ext xmlns:c16="http://schemas.microsoft.com/office/drawing/2014/chart" uri="{C3380CC4-5D6E-409C-BE32-E72D297353CC}">
                <c16:uniqueId val="{00000005-FAFE-491E-BEF0-DCD783E6E0ED}"/>
              </c:ext>
            </c:extLst>
          </c:dPt>
          <c:dPt>
            <c:idx val="5"/>
            <c:invertIfNegative val="0"/>
            <c:bubble3D val="0"/>
            <c:spPr>
              <a:solidFill>
                <a:srgbClr val="003E51"/>
              </a:solidFill>
              <a:ln>
                <a:noFill/>
              </a:ln>
              <a:effectLst/>
            </c:spPr>
            <c:extLst>
              <c:ext xmlns:c16="http://schemas.microsoft.com/office/drawing/2014/chart" uri="{C3380CC4-5D6E-409C-BE32-E72D297353CC}">
                <c16:uniqueId val="{00000004-AF4B-4067-898C-1E58CD333830}"/>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64-434C-B3AF-0E82277610C1}"/>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45D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FE-491E-BEF0-DCD783E6E0E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'3C'!$Y$29:$Y$34</c:f>
              <c:strCache>
                <c:ptCount val="6"/>
                <c:pt idx="0">
                  <c:v>Tutor</c:v>
                </c:pt>
                <c:pt idx="1">
                  <c:v>Customer Service Representative</c:v>
                </c:pt>
                <c:pt idx="2">
                  <c:v>Administrative Assistant</c:v>
                </c:pt>
                <c:pt idx="3">
                  <c:v>Kindergarten Teacher</c:v>
                </c:pt>
                <c:pt idx="4">
                  <c:v>Assistant Teacher</c:v>
                </c:pt>
                <c:pt idx="5">
                  <c:v>Self-Enrichment Teacher</c:v>
                </c:pt>
              </c:strCache>
            </c:strRef>
          </c:cat>
          <c:val>
            <c:numRef>
              <c:f>'3C'!$Z$29:$Z$34</c:f>
              <c:numCache>
                <c:formatCode>_("$"* #,##0.00_);_("$"* \(#,##0.00\);_("$"* "-"??_);_(@_)</c:formatCode>
                <c:ptCount val="6"/>
                <c:pt idx="0">
                  <c:v>0.59</c:v>
                </c:pt>
                <c:pt idx="1">
                  <c:v>3.41</c:v>
                </c:pt>
                <c:pt idx="2">
                  <c:v>5.23</c:v>
                </c:pt>
                <c:pt idx="3">
                  <c:v>5.54</c:v>
                </c:pt>
                <c:pt idx="4">
                  <c:v>6.6</c:v>
                </c:pt>
                <c:pt idx="5">
                  <c:v>6.6</c:v>
                </c:pt>
              </c:numCache>
            </c:numRef>
          </c:val>
          <c:extLst>
            <c:ext xmlns:c16="http://schemas.microsoft.com/office/drawing/2014/chart" uri="{C3380CC4-5D6E-409C-BE32-E72D297353CC}">
              <c16:uniqueId val="{00000000-2934-4FC4-A0A1-D2762B93414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350"/>
        <c:noMultiLvlLbl val="0"/>
      </c:catAx>
      <c:valAx>
        <c:axId val="2021862368"/>
        <c:scaling>
          <c:orientation val="minMax"/>
        </c:scaling>
        <c:delete val="1"/>
        <c:axPos val="b"/>
        <c:numFmt formatCode="_(&quot;$&quot;* #,##0.00_);_(&quot;$&quot;* \(#,##0.00\);_(&quot;$&quot;* &quot;-&quot;??_);_(@_)" sourceLinked="1"/>
        <c:majorTickMark val="out"/>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'3D'!$A$12</c:f>
              <c:strCache>
                <c:ptCount val="1"/>
                <c:pt idx="0">
                  <c:v>Region 10a</c:v>
                </c:pt>
              </c:strCache>
            </c:strRef>
          </c:tx>
          <c:spPr>
            <a:ln w="28575" cap="rnd">
              <a:solidFill>
                <a:srgbClr val="D45D00"/>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'3D'!$B$12:$W$12</c:f>
              <c:numCache>
                <c:formatCode>0.0%</c:formatCode>
                <c:ptCount val="22"/>
                <c:pt idx="0">
                  <c:v>0</c:v>
                </c:pt>
                <c:pt idx="1">
                  <c:v>2.1085513471300273E-2</c:v>
                </c:pt>
                <c:pt idx="2">
                  <c:v>-3.5923467395548615E-2</c:v>
                </c:pt>
                <c:pt idx="3">
                  <c:v>-7.340882467786021E-2</c:v>
                </c:pt>
                <c:pt idx="4">
                  <c:v>-4.4513861772745023E-2</c:v>
                </c:pt>
                <c:pt idx="5">
                  <c:v>-5.2713783678250685E-2</c:v>
                </c:pt>
                <c:pt idx="6">
                  <c:v>-9.0589613432253024E-2</c:v>
                </c:pt>
                <c:pt idx="7">
                  <c:v>-0.10152284263959391</c:v>
                </c:pt>
                <c:pt idx="8">
                  <c:v>-0.10035142522452167</c:v>
                </c:pt>
                <c:pt idx="9">
                  <c:v>-7.6142131979695438E-2</c:v>
                </c:pt>
                <c:pt idx="10">
                  <c:v>-6.7551737602499023E-2</c:v>
                </c:pt>
                <c:pt idx="11">
                  <c:v>-0.1202655212807497</c:v>
                </c:pt>
                <c:pt idx="12">
                  <c:v>-0.14369386958219446</c:v>
                </c:pt>
                <c:pt idx="13">
                  <c:v>-0.15696993361967981</c:v>
                </c:pt>
                <c:pt idx="14">
                  <c:v>-0.16321749316673176</c:v>
                </c:pt>
                <c:pt idx="15">
                  <c:v>-0.1850839515814135</c:v>
                </c:pt>
                <c:pt idx="16">
                  <c:v>-0.19055056618508395</c:v>
                </c:pt>
                <c:pt idx="17">
                  <c:v>-0.20148379539242484</c:v>
                </c:pt>
                <c:pt idx="18">
                  <c:v>-0.19523623584537289</c:v>
                </c:pt>
                <c:pt idx="19">
                  <c:v>-0.27254978524014056</c:v>
                </c:pt>
                <c:pt idx="20">
                  <c:v>-0.29207340882467786</c:v>
                </c:pt>
                <c:pt idx="21">
                  <c:v>-0.23935962514642717</c:v>
                </c:pt>
              </c:numCache>
            </c:numRef>
          </c:val>
          <c:smooth val="0"/>
          <c:extLst>
            <c:ext xmlns:c16="http://schemas.microsoft.com/office/drawing/2014/chart" uri="{C3380CC4-5D6E-409C-BE32-E72D297353CC}">
              <c16:uniqueId val="{00000000-B332-4E27-89CF-3353025F1B0D}"/>
            </c:ext>
          </c:extLst>
        </c:ser>
        <c:ser>
          <c:idx val="2"/>
          <c:order val="1"/>
          <c:tx>
            <c:strRef>
              <c:f>'3D'!$A$13</c:f>
              <c:strCache>
                <c:ptCount val="1"/>
                <c:pt idx="0">
                  <c:v>Michigan</c:v>
                </c:pt>
              </c:strCache>
            </c:strRef>
          </c:tx>
          <c:spPr>
            <a:ln w="28575" cap="rnd">
              <a:solidFill>
                <a:srgbClr val="A2AE74"/>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'3D'!$B$13:$W$13</c:f>
              <c:numCache>
                <c:formatCode>0.0%</c:formatCode>
                <c:ptCount val="22"/>
                <c:pt idx="0">
                  <c:v>0</c:v>
                </c:pt>
                <c:pt idx="1">
                  <c:v>9.8578148950790208E-3</c:v>
                </c:pt>
                <c:pt idx="2">
                  <c:v>-2.5899889000475713E-3</c:v>
                </c:pt>
                <c:pt idx="3">
                  <c:v>-1.5302077276811672E-2</c:v>
                </c:pt>
                <c:pt idx="4">
                  <c:v>-2.3759183889211902E-2</c:v>
                </c:pt>
                <c:pt idx="5">
                  <c:v>-3.9404831122152331E-2</c:v>
                </c:pt>
                <c:pt idx="6">
                  <c:v>-5.5579047518367779E-2</c:v>
                </c:pt>
                <c:pt idx="7">
                  <c:v>-6.7630424441038103E-2</c:v>
                </c:pt>
                <c:pt idx="8">
                  <c:v>-8.4148210793382319E-2</c:v>
                </c:pt>
                <c:pt idx="9">
                  <c:v>-7.5691104180982086E-2</c:v>
                </c:pt>
                <c:pt idx="10">
                  <c:v>-7.5400391141180828E-2</c:v>
                </c:pt>
                <c:pt idx="11">
                  <c:v>-0.12421375336962842</c:v>
                </c:pt>
                <c:pt idx="12">
                  <c:v>-0.13695227020455628</c:v>
                </c:pt>
                <c:pt idx="13">
                  <c:v>-0.17310640097256727</c:v>
                </c:pt>
                <c:pt idx="14">
                  <c:v>-0.17014641365822719</c:v>
                </c:pt>
                <c:pt idx="15">
                  <c:v>-0.17997780009514244</c:v>
                </c:pt>
                <c:pt idx="16">
                  <c:v>-0.17929066018288492</c:v>
                </c:pt>
                <c:pt idx="17">
                  <c:v>-0.15553147629367303</c:v>
                </c:pt>
                <c:pt idx="18">
                  <c:v>-0.15584861779163803</c:v>
                </c:pt>
                <c:pt idx="19">
                  <c:v>-0.23825255034621282</c:v>
                </c:pt>
                <c:pt idx="20">
                  <c:v>-0.25699032718431208</c:v>
                </c:pt>
                <c:pt idx="21">
                  <c:v>-0.2249590358898462</c:v>
                </c:pt>
              </c:numCache>
            </c:numRef>
          </c:val>
          <c:smooth val="0"/>
          <c:extLst>
            <c:ext xmlns:c16="http://schemas.microsoft.com/office/drawing/2014/chart" uri="{C3380CC4-5D6E-409C-BE32-E72D297353CC}">
              <c16:uniqueId val="{00000000-198F-48B4-875F-DAF53E15AFEA}"/>
            </c:ext>
          </c:extLst>
        </c:ser>
        <c:ser>
          <c:idx val="1"/>
          <c:order val="2"/>
          <c:tx>
            <c:strRef>
              <c:f>'3D'!$A$14</c:f>
              <c:strCache>
                <c:ptCount val="1"/>
                <c:pt idx="0">
                  <c:v>United States</c:v>
                </c:pt>
              </c:strCache>
            </c:strRef>
          </c:tx>
          <c:spPr>
            <a:ln w="28575" cap="rnd">
              <a:solidFill>
                <a:srgbClr val="003E51"/>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'3D'!$B$14:$W$14</c:f>
              <c:numCache>
                <c:formatCode>0.0%</c:formatCode>
                <c:ptCount val="22"/>
                <c:pt idx="0">
                  <c:v>0</c:v>
                </c:pt>
                <c:pt idx="1">
                  <c:v>1.5099419502301445E-2</c:v>
                </c:pt>
                <c:pt idx="2">
                  <c:v>1.3933138327938147E-2</c:v>
                </c:pt>
                <c:pt idx="3">
                  <c:v>1.683861072722917E-2</c:v>
                </c:pt>
                <c:pt idx="4">
                  <c:v>2.5560143193410854E-2</c:v>
                </c:pt>
                <c:pt idx="5">
                  <c:v>1.3912677254703703E-2</c:v>
                </c:pt>
                <c:pt idx="6">
                  <c:v>2.1732217409133652E-2</c:v>
                </c:pt>
                <c:pt idx="7">
                  <c:v>3.2342988970628983E-2</c:v>
                </c:pt>
                <c:pt idx="8">
                  <c:v>3.0781979591784539E-2</c:v>
                </c:pt>
                <c:pt idx="9">
                  <c:v>4.3300746232391753E-3</c:v>
                </c:pt>
                <c:pt idx="10">
                  <c:v>-2.2808981388096259E-2</c:v>
                </c:pt>
                <c:pt idx="11">
                  <c:v>-4.1449871649392692E-2</c:v>
                </c:pt>
                <c:pt idx="12">
                  <c:v>-3.2363450043863429E-2</c:v>
                </c:pt>
                <c:pt idx="13">
                  <c:v>-2.8957533895046631E-2</c:v>
                </c:pt>
                <c:pt idx="14">
                  <c:v>2.0520751364710957E-3</c:v>
                </c:pt>
                <c:pt idx="15">
                  <c:v>3.0423058265463668E-2</c:v>
                </c:pt>
                <c:pt idx="16">
                  <c:v>5.9238217192587296E-2</c:v>
                </c:pt>
                <c:pt idx="17">
                  <c:v>8.4454784864603116E-2</c:v>
                </c:pt>
                <c:pt idx="18">
                  <c:v>9.8057135841917747E-2</c:v>
                </c:pt>
                <c:pt idx="19">
                  <c:v>2.7762266200267869E-2</c:v>
                </c:pt>
                <c:pt idx="20">
                  <c:v>-1.3803551530786669E-2</c:v>
                </c:pt>
                <c:pt idx="21">
                  <c:v>3.0747025258342362E-2</c:v>
                </c:pt>
              </c:numCache>
            </c:numRef>
          </c:val>
          <c:smooth val="0"/>
          <c:extLst>
            <c:ext xmlns:c16="http://schemas.microsoft.com/office/drawing/2014/chart" uri="{C3380CC4-5D6E-409C-BE32-E72D297353CC}">
              <c16:uniqueId val="{00000001-B332-4E27-89CF-3353025F1B0D}"/>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913816658446851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'3D'!$A$25</c:f>
              <c:strCache>
                <c:ptCount val="1"/>
                <c:pt idx="0">
                  <c:v>Region 10a </c:v>
                </c:pt>
              </c:strCache>
            </c:strRef>
          </c:tx>
          <c:spPr>
            <a:ln w="28575" cap="rnd">
              <a:solidFill>
                <a:srgbClr val="D45D00"/>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'3D'!$B$25:$S$25</c:f>
              <c:numCache>
                <c:formatCode>0.0%</c:formatCode>
                <c:ptCount val="18"/>
                <c:pt idx="0">
                  <c:v>0</c:v>
                </c:pt>
                <c:pt idx="1">
                  <c:v>4.2424242424242288E-2</c:v>
                </c:pt>
                <c:pt idx="2">
                  <c:v>-2.8571428571428577E-2</c:v>
                </c:pt>
                <c:pt idx="3">
                  <c:v>6.0606060606059314E-3</c:v>
                </c:pt>
                <c:pt idx="4">
                  <c:v>1.6450216450216406E-2</c:v>
                </c:pt>
                <c:pt idx="5">
                  <c:v>7.272727272727271E-2</c:v>
                </c:pt>
                <c:pt idx="6">
                  <c:v>6.8398268398268319E-2</c:v>
                </c:pt>
                <c:pt idx="7">
                  <c:v>3.6363636363636355E-2</c:v>
                </c:pt>
                <c:pt idx="8">
                  <c:v>6.0606060606060538E-2</c:v>
                </c:pt>
                <c:pt idx="9">
                  <c:v>3.4632034632034507E-2</c:v>
                </c:pt>
                <c:pt idx="10">
                  <c:v>5.54112554112553E-2</c:v>
                </c:pt>
                <c:pt idx="11">
                  <c:v>4.155844155844144E-2</c:v>
                </c:pt>
                <c:pt idx="12">
                  <c:v>2.1645021645021644E-2</c:v>
                </c:pt>
                <c:pt idx="13">
                  <c:v>8.3116883116883034E-2</c:v>
                </c:pt>
                <c:pt idx="14">
                  <c:v>0.12813852813852802</c:v>
                </c:pt>
                <c:pt idx="15">
                  <c:v>0.18701298701298702</c:v>
                </c:pt>
                <c:pt idx="16">
                  <c:v>0.21991341991341984</c:v>
                </c:pt>
                <c:pt idx="17">
                  <c:v>0.20259740259740258</c:v>
                </c:pt>
              </c:numCache>
            </c:numRef>
          </c:val>
          <c:smooth val="0"/>
          <c:extLst>
            <c:ext xmlns:c16="http://schemas.microsoft.com/office/drawing/2014/chart" uri="{C3380CC4-5D6E-409C-BE32-E72D297353CC}">
              <c16:uniqueId val="{00000000-F919-47A0-916D-CBBA935407E8}"/>
            </c:ext>
          </c:extLst>
        </c:ser>
        <c:ser>
          <c:idx val="1"/>
          <c:order val="1"/>
          <c:tx>
            <c:strRef>
              <c:f>'3D'!$A$26</c:f>
              <c:strCache>
                <c:ptCount val="1"/>
                <c:pt idx="0">
                  <c:v>Michigan</c:v>
                </c:pt>
              </c:strCache>
            </c:strRef>
          </c:tx>
          <c:spPr>
            <a:ln w="28575" cap="rnd">
              <a:solidFill>
                <a:srgbClr val="A2AE74"/>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'3D'!$B$26:$S$26</c:f>
              <c:numCache>
                <c:formatCode>0.0%</c:formatCode>
                <c:ptCount val="18"/>
                <c:pt idx="0">
                  <c:v>0</c:v>
                </c:pt>
                <c:pt idx="1">
                  <c:v>6.8609022556390842E-2</c:v>
                </c:pt>
                <c:pt idx="2">
                  <c:v>4.1353383458646566E-2</c:v>
                </c:pt>
                <c:pt idx="3">
                  <c:v>4.3233082706766832E-2</c:v>
                </c:pt>
                <c:pt idx="4">
                  <c:v>5.6390977443608985E-2</c:v>
                </c:pt>
                <c:pt idx="5">
                  <c:v>0.12593984962406013</c:v>
                </c:pt>
                <c:pt idx="6">
                  <c:v>0.15601503759398497</c:v>
                </c:pt>
                <c:pt idx="7">
                  <c:v>0.15319548872180441</c:v>
                </c:pt>
                <c:pt idx="8">
                  <c:v>0.14849624060150377</c:v>
                </c:pt>
                <c:pt idx="9">
                  <c:v>0.12124060150375932</c:v>
                </c:pt>
                <c:pt idx="10">
                  <c:v>0.11842105263157893</c:v>
                </c:pt>
                <c:pt idx="11">
                  <c:v>0.12312030075187957</c:v>
                </c:pt>
                <c:pt idx="12">
                  <c:v>0.14097744360902256</c:v>
                </c:pt>
                <c:pt idx="13">
                  <c:v>0.19454887218045114</c:v>
                </c:pt>
                <c:pt idx="14">
                  <c:v>0.23120300751879688</c:v>
                </c:pt>
                <c:pt idx="15">
                  <c:v>0.26973684210526305</c:v>
                </c:pt>
                <c:pt idx="16">
                  <c:v>0.31296992481203006</c:v>
                </c:pt>
                <c:pt idx="17">
                  <c:v>0.32518796992481191</c:v>
                </c:pt>
              </c:numCache>
            </c:numRef>
          </c:val>
          <c:smooth val="0"/>
          <c:extLst>
            <c:ext xmlns:c16="http://schemas.microsoft.com/office/drawing/2014/chart" uri="{C3380CC4-5D6E-409C-BE32-E72D297353CC}">
              <c16:uniqueId val="{00000001-F919-47A0-916D-CBBA935407E8}"/>
            </c:ext>
          </c:extLst>
        </c:ser>
        <c:ser>
          <c:idx val="2"/>
          <c:order val="2"/>
          <c:tx>
            <c:strRef>
              <c:f>'3D'!$A$27</c:f>
              <c:strCache>
                <c:ptCount val="1"/>
                <c:pt idx="0">
                  <c:v>United States</c:v>
                </c:pt>
              </c:strCache>
            </c:strRef>
          </c:tx>
          <c:spPr>
            <a:ln w="28575" cap="rnd">
              <a:solidFill>
                <a:srgbClr val="003E51"/>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'3D'!$B$27:$S$27</c:f>
              <c:numCache>
                <c:formatCode>0.0%</c:formatCode>
                <c:ptCount val="18"/>
                <c:pt idx="0">
                  <c:v>0</c:v>
                </c:pt>
                <c:pt idx="1">
                  <c:v>1.9407558733401564E-2</c:v>
                </c:pt>
                <c:pt idx="2">
                  <c:v>5.924412665985701E-2</c:v>
                </c:pt>
                <c:pt idx="3">
                  <c:v>9.0909090909090981E-2</c:v>
                </c:pt>
                <c:pt idx="4">
                  <c:v>0.12155260469867225</c:v>
                </c:pt>
                <c:pt idx="5">
                  <c:v>0.14504596527068456</c:v>
                </c:pt>
                <c:pt idx="6">
                  <c:v>0.1613891726251277</c:v>
                </c:pt>
                <c:pt idx="7">
                  <c:v>0.16445352400408594</c:v>
                </c:pt>
                <c:pt idx="8">
                  <c:v>0.18181818181818196</c:v>
                </c:pt>
                <c:pt idx="9">
                  <c:v>0.20122574055158332</c:v>
                </c:pt>
                <c:pt idx="10">
                  <c:v>0.21961184882533202</c:v>
                </c:pt>
                <c:pt idx="11">
                  <c:v>0.24208375893769166</c:v>
                </c:pt>
                <c:pt idx="12">
                  <c:v>0.27783452502553635</c:v>
                </c:pt>
                <c:pt idx="13">
                  <c:v>0.31664964249233929</c:v>
                </c:pt>
                <c:pt idx="14">
                  <c:v>0.37078651685393271</c:v>
                </c:pt>
                <c:pt idx="15">
                  <c:v>0.41879468845760998</c:v>
                </c:pt>
                <c:pt idx="16">
                  <c:v>0.4422880490296221</c:v>
                </c:pt>
                <c:pt idx="17">
                  <c:v>0.51889683350357518</c:v>
                </c:pt>
              </c:numCache>
            </c:numRef>
          </c:val>
          <c:smooth val="0"/>
          <c:extLst>
            <c:ext xmlns:c16="http://schemas.microsoft.com/office/drawing/2014/chart" uri="{C3380CC4-5D6E-409C-BE32-E72D297353CC}">
              <c16:uniqueId val="{00000000-6A81-47D8-87BC-D6824412DCA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0737777711810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'3E'!$A$5:$B$5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Tutors</c:v>
                </c:pt>
                <c:pt idx="9">
                  <c:v>Customer Service Representatives</c:v>
                </c:pt>
              </c:strCache>
            </c:strRef>
          </c:cat>
          <c:val>
            <c:numRef>
              <c:f>'3E'!$B$7:$B$16</c:f>
              <c:numCache>
                <c:formatCode>0.0%</c:formatCode>
                <c:ptCount val="10"/>
                <c:pt idx="0">
                  <c:v>0.16600000000000001</c:v>
                </c:pt>
                <c:pt idx="1">
                  <c:v>9.7309999999999994E-2</c:v>
                </c:pt>
                <c:pt idx="2">
                  <c:v>9.2609999999999998E-2</c:v>
                </c:pt>
                <c:pt idx="3">
                  <c:v>8.8499999999999995E-2</c:v>
                </c:pt>
                <c:pt idx="4">
                  <c:v>7.6490000000000002E-2</c:v>
                </c:pt>
                <c:pt idx="5">
                  <c:v>7.349E-2</c:v>
                </c:pt>
                <c:pt idx="6">
                  <c:v>6.0699999999999997E-2</c:v>
                </c:pt>
                <c:pt idx="7">
                  <c:v>5.4769999999999999E-2</c:v>
                </c:pt>
                <c:pt idx="8">
                  <c:v>5.3159999999999999E-2</c:v>
                </c:pt>
                <c:pt idx="9">
                  <c:v>5.3150000000000003E-2</c:v>
                </c:pt>
              </c:numCache>
            </c:numRef>
          </c:val>
          <c:extLst>
            <c:ext xmlns:c16="http://schemas.microsoft.com/office/drawing/2014/chart" uri="{C3380CC4-5D6E-409C-BE32-E72D297353CC}">
              <c16:uniqueId val="{00000000-C9BC-46DC-B64C-EB197ADE411F}"/>
            </c:ext>
          </c:extLst>
        </c:ser>
        <c:ser>
          <c:idx val="1"/>
          <c:order val="1"/>
          <c:spPr>
            <a:solidFill>
              <a:schemeClr val="accent2"/>
            </a:solidFill>
            <a:ln>
              <a:noFill/>
            </a:ln>
            <a:effectLst/>
          </c:spPr>
          <c:invertIfNegative val="0"/>
          <c:dLbls>
            <c:delete val="1"/>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Tutors</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BC-46DC-B64C-EB197ADE411F}"/>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'3E'!$C$5:$D$5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'3E'!$C$7:$C$16</c:f>
              <c:strCache>
                <c:ptCount val="10"/>
                <c:pt idx="0">
                  <c:v>Life, Physical, and Social Science Technicians</c:v>
                </c:pt>
                <c:pt idx="1">
                  <c:v>Postsecondary Teachers</c:v>
                </c:pt>
                <c:pt idx="2">
                  <c:v>Software Developers</c:v>
                </c:pt>
                <c:pt idx="3">
                  <c:v>Social and Human Service Assistants</c:v>
                </c:pt>
                <c:pt idx="4">
                  <c:v>Teaching Assistants, Postsecondary</c:v>
                </c:pt>
                <c:pt idx="5">
                  <c:v>Secretaries and Admin. Assistants</c:v>
                </c:pt>
                <c:pt idx="6">
                  <c:v>Customer Service Representatives</c:v>
                </c:pt>
                <c:pt idx="7">
                  <c:v>Retail Salespersons</c:v>
                </c:pt>
                <c:pt idx="8">
                  <c:v>Preschool Teachers</c:v>
                </c:pt>
                <c:pt idx="9">
                  <c:v>Secondary School Teachers</c:v>
                </c:pt>
              </c:strCache>
            </c:strRef>
          </c:cat>
          <c:val>
            <c:numRef>
              <c:f>'3E'!$D$7:$D$16</c:f>
              <c:numCache>
                <c:formatCode>0.0%</c:formatCode>
                <c:ptCount val="10"/>
                <c:pt idx="0">
                  <c:v>0.17022999999999999</c:v>
                </c:pt>
                <c:pt idx="1">
                  <c:v>0.15625</c:v>
                </c:pt>
                <c:pt idx="2">
                  <c:v>0.12637999999999999</c:v>
                </c:pt>
                <c:pt idx="3">
                  <c:v>0.10639</c:v>
                </c:pt>
                <c:pt idx="4">
                  <c:v>0.102299</c:v>
                </c:pt>
                <c:pt idx="5">
                  <c:v>9.5112000000000002E-2</c:v>
                </c:pt>
                <c:pt idx="6">
                  <c:v>8.523E-2</c:v>
                </c:pt>
                <c:pt idx="7">
                  <c:v>5.67E-2</c:v>
                </c:pt>
                <c:pt idx="8">
                  <c:v>5.3060000000000003E-2</c:v>
                </c:pt>
                <c:pt idx="9">
                  <c:v>5.2963999999999997E-2</c:v>
                </c:pt>
              </c:numCache>
            </c:numRef>
          </c:val>
          <c:extLst>
            <c:ext xmlns:c16="http://schemas.microsoft.com/office/drawing/2014/chart" uri="{C3380CC4-5D6E-409C-BE32-E72D297353CC}">
              <c16:uniqueId val="{00000000-2D0D-4ADC-ACAF-3ABE7AC53998}"/>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'3F'!$B$4</c:f>
              <c:strCache>
                <c:ptCount val="1"/>
                <c:pt idx="0">
                  <c:v>Job Postings</c:v>
                </c:pt>
              </c:strCache>
            </c:strRef>
          </c:tx>
          <c:spPr>
            <a:solidFill>
              <a:srgbClr val="003E51"/>
            </a:solidFill>
            <a:ln w="25400">
              <a:noFill/>
            </a:ln>
            <a:effectLst/>
          </c:spPr>
          <c:cat>
            <c:numRef>
              <c:f>'3F'!$A$5:$A$64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'3F'!$B$5:$B$64</c:f>
              <c:numCache>
                <c:formatCode>General</c:formatCode>
                <c:ptCount val="60"/>
                <c:pt idx="0">
                  <c:v>17</c:v>
                </c:pt>
                <c:pt idx="1">
                  <c:v>29</c:v>
                </c:pt>
                <c:pt idx="2">
                  <c:v>23</c:v>
                </c:pt>
                <c:pt idx="3">
                  <c:v>25</c:v>
                </c:pt>
                <c:pt idx="4">
                  <c:v>50</c:v>
                </c:pt>
                <c:pt idx="5">
                  <c:v>24</c:v>
                </c:pt>
                <c:pt idx="6">
                  <c:v>39</c:v>
                </c:pt>
                <c:pt idx="7">
                  <c:v>54</c:v>
                </c:pt>
                <c:pt idx="8">
                  <c:v>36</c:v>
                </c:pt>
                <c:pt idx="9">
                  <c:v>24</c:v>
                </c:pt>
                <c:pt idx="10">
                  <c:v>15</c:v>
                </c:pt>
                <c:pt idx="11">
                  <c:v>11</c:v>
                </c:pt>
                <c:pt idx="12">
                  <c:v>56</c:v>
                </c:pt>
                <c:pt idx="13">
                  <c:v>73</c:v>
                </c:pt>
                <c:pt idx="14">
                  <c:v>32</c:v>
                </c:pt>
                <c:pt idx="15">
                  <c:v>48</c:v>
                </c:pt>
                <c:pt idx="16">
                  <c:v>31</c:v>
                </c:pt>
                <c:pt idx="17">
                  <c:v>32</c:v>
                </c:pt>
                <c:pt idx="18">
                  <c:v>31</c:v>
                </c:pt>
                <c:pt idx="19">
                  <c:v>31</c:v>
                </c:pt>
                <c:pt idx="20">
                  <c:v>5</c:v>
                </c:pt>
                <c:pt idx="21">
                  <c:v>6</c:v>
                </c:pt>
                <c:pt idx="22">
                  <c:v>27</c:v>
                </c:pt>
                <c:pt idx="23">
                  <c:v>28</c:v>
                </c:pt>
                <c:pt idx="24">
                  <c:v>41</c:v>
                </c:pt>
                <c:pt idx="25">
                  <c:v>34</c:v>
                </c:pt>
                <c:pt idx="26">
                  <c:v>49</c:v>
                </c:pt>
                <c:pt idx="27">
                  <c:v>34</c:v>
                </c:pt>
                <c:pt idx="28">
                  <c:v>24</c:v>
                </c:pt>
                <c:pt idx="29">
                  <c:v>56</c:v>
                </c:pt>
                <c:pt idx="30">
                  <c:v>33</c:v>
                </c:pt>
                <c:pt idx="31">
                  <c:v>40</c:v>
                </c:pt>
                <c:pt idx="32">
                  <c:v>27</c:v>
                </c:pt>
                <c:pt idx="33">
                  <c:v>27</c:v>
                </c:pt>
                <c:pt idx="34">
                  <c:v>30</c:v>
                </c:pt>
                <c:pt idx="35">
                  <c:v>39</c:v>
                </c:pt>
                <c:pt idx="36">
                  <c:v>56</c:v>
                </c:pt>
                <c:pt idx="37">
                  <c:v>57</c:v>
                </c:pt>
                <c:pt idx="38">
                  <c:v>51</c:v>
                </c:pt>
                <c:pt idx="39">
                  <c:v>25</c:v>
                </c:pt>
                <c:pt idx="40">
                  <c:v>50</c:v>
                </c:pt>
                <c:pt idx="41">
                  <c:v>39</c:v>
                </c:pt>
                <c:pt idx="42">
                  <c:v>24</c:v>
                </c:pt>
                <c:pt idx="43">
                  <c:v>38</c:v>
                </c:pt>
                <c:pt idx="44">
                  <c:v>26</c:v>
                </c:pt>
                <c:pt idx="45">
                  <c:v>30</c:v>
                </c:pt>
                <c:pt idx="46">
                  <c:v>47</c:v>
                </c:pt>
                <c:pt idx="47">
                  <c:v>29</c:v>
                </c:pt>
                <c:pt idx="48">
                  <c:v>64</c:v>
                </c:pt>
                <c:pt idx="49">
                  <c:v>45</c:v>
                </c:pt>
                <c:pt idx="50">
                  <c:v>35</c:v>
                </c:pt>
                <c:pt idx="51">
                  <c:v>34</c:v>
                </c:pt>
                <c:pt idx="52">
                  <c:v>27</c:v>
                </c:pt>
                <c:pt idx="53">
                  <c:v>32</c:v>
                </c:pt>
                <c:pt idx="54">
                  <c:v>28</c:v>
                </c:pt>
                <c:pt idx="55">
                  <c:v>19</c:v>
                </c:pt>
                <c:pt idx="56">
                  <c:v>20</c:v>
                </c:pt>
                <c:pt idx="57">
                  <c:v>16</c:v>
                </c:pt>
                <c:pt idx="58">
                  <c:v>24</c:v>
                </c:pt>
                <c:pt idx="59">
                  <c:v>32</c:v>
                </c:pt>
              </c:numCache>
            </c:numRef>
          </c:val>
          <c:extLst>
            <c:ext xmlns:c16="http://schemas.microsoft.com/office/drawing/2014/chart" uri="{C3380CC4-5D6E-409C-BE32-E72D297353CC}">
              <c16:uniqueId val="{00000000-7F74-4B31-9050-32EB6FD8A760}"/>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'3F'!$C$4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'3F'!$C$5:$C$64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7F74-4B31-9050-32EB6FD8A760}"/>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0027748059715029"/>
                      <c:h val="0.11995538102664333"/>
                    </c:manualLayout>
                  </c15:layout>
                </c:ext>
                <c:ext xmlns:c16="http://schemas.microsoft.com/office/drawing/2014/chart" uri="{C3380CC4-5D6E-409C-BE32-E72D297353CC}">
                  <c16:uniqueId val="{00000000-F97B-4A24-A3C0-81BEEDDDB83D}"/>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96994136615719617"/>
                      <c:h val="0.17233799191480581"/>
                    </c:manualLayout>
                  </c15:layout>
                </c:ext>
                <c:ext xmlns:c16="http://schemas.microsoft.com/office/drawing/2014/chart" uri="{C3380CC4-5D6E-409C-BE32-E72D297353CC}">
                  <c16:uniqueId val="{00000001-F97B-4A24-A3C0-81BEEDDDB83D}"/>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F97B-4A24-A3C0-81BEEDDDB83D}"/>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F97B-4A24-A3C0-81BEEDDDB83D}"/>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F97B-4A24-A3C0-81BEEDDDB83D}"/>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F97B-4A24-A3C0-81BEEDDDB83D}"/>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F97B-4A24-A3C0-81BEEDDDB83D}"/>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F97B-4A24-A3C0-81BEEDDDB83D}"/>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F97B-4A24-A3C0-81BEEDDDB83D}"/>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F97B-4A24-A3C0-81BEEDDDB83D}"/>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'3F'!$F$5:$F$14</c:f>
              <c:strCache>
                <c:ptCount val="10"/>
                <c:pt idx="0">
                  <c:v>Chippewa Valley Schools</c:v>
                </c:pt>
                <c:pt idx="1">
                  <c:v>KinderCare Education</c:v>
                </c:pt>
                <c:pt idx="2">
                  <c:v>Warren Woods Public Schools</c:v>
                </c:pt>
                <c:pt idx="3">
                  <c:v>National Heritage Academies</c:v>
                </c:pt>
                <c:pt idx="4">
                  <c:v>Learning Care Group</c:v>
                </c:pt>
                <c:pt idx="5">
                  <c:v>The Goddard School</c:v>
                </c:pt>
                <c:pt idx="6">
                  <c:v>Eastpointe Community Schools</c:v>
                </c:pt>
                <c:pt idx="7">
                  <c:v>Special Services</c:v>
                </c:pt>
                <c:pt idx="8">
                  <c:v>Michigan Association Of School Boards</c:v>
                </c:pt>
                <c:pt idx="9">
                  <c:v>Integrated Living</c:v>
                </c:pt>
              </c:strCache>
            </c:strRef>
          </c:cat>
          <c:val>
            <c:numRef>
              <c:f>'3F'!$G$5:$G$14</c:f>
              <c:numCache>
                <c:formatCode>#,##0</c:formatCode>
                <c:ptCount val="10"/>
                <c:pt idx="0">
                  <c:v>94</c:v>
                </c:pt>
                <c:pt idx="1">
                  <c:v>35</c:v>
                </c:pt>
                <c:pt idx="2">
                  <c:v>23</c:v>
                </c:pt>
                <c:pt idx="3">
                  <c:v>20</c:v>
                </c:pt>
                <c:pt idx="4">
                  <c:v>18</c:v>
                </c:pt>
                <c:pt idx="5">
                  <c:v>18</c:v>
                </c:pt>
                <c:pt idx="6">
                  <c:v>16</c:v>
                </c:pt>
                <c:pt idx="7">
                  <c:v>14</c:v>
                </c:pt>
                <c:pt idx="8">
                  <c:v>14</c:v>
                </c:pt>
                <c:pt idx="9">
                  <c:v>10</c:v>
                </c:pt>
              </c:numCache>
            </c:numRef>
          </c:val>
          <c:extLst>
            <c:ext xmlns:c16="http://schemas.microsoft.com/office/drawing/2014/chart" uri="{C3380CC4-5D6E-409C-BE32-E72D297353CC}">
              <c16:uniqueId val="{0000000A-F97B-4A24-A3C0-81BEEDDDB83D}"/>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10a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02077905696169"/>
          <c:w val="0.87985636974531278"/>
          <c:h val="0.76790875262588476"/>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'4A'!$V$5:$V$25</c:f>
              <c:numCache>
                <c:formatCode>"$"#,##0.00</c:formatCode>
                <c:ptCount val="21"/>
                <c:pt idx="0">
                  <c:v>14.162947844866071</c:v>
                </c:pt>
                <c:pt idx="1">
                  <c:v>14.517021540987722</c:v>
                </c:pt>
                <c:pt idx="2">
                  <c:v>14.879947079512414</c:v>
                </c:pt>
                <c:pt idx="3">
                  <c:v>15.251945756500223</c:v>
                </c:pt>
                <c:pt idx="4">
                  <c:v>15.633244400412728</c:v>
                </c:pt>
                <c:pt idx="5">
                  <c:v>16.024075510423046</c:v>
                </c:pt>
                <c:pt idx="6">
                  <c:v>16.424677398183622</c:v>
                </c:pt>
                <c:pt idx="7">
                  <c:v>16.835294333138211</c:v>
                </c:pt>
                <c:pt idx="8">
                  <c:v>17.256176691466667</c:v>
                </c:pt>
                <c:pt idx="9">
                  <c:v>17.687581108753331</c:v>
                </c:pt>
                <c:pt idx="10">
                  <c:v>18.129770636472163</c:v>
                </c:pt>
                <c:pt idx="11">
                  <c:v>18.583014902383965</c:v>
                </c:pt>
                <c:pt idx="12">
                  <c:v>19.047590274943563</c:v>
                </c:pt>
                <c:pt idx="13">
                  <c:v>19.52378003181715</c:v>
                </c:pt>
                <c:pt idx="14">
                  <c:v>20.011874532612577</c:v>
                </c:pt>
                <c:pt idx="15">
                  <c:v>20.51217139592789</c:v>
                </c:pt>
                <c:pt idx="16">
                  <c:v>21.024975680826085</c:v>
                </c:pt>
                <c:pt idx="17">
                  <c:v>21.550600072846734</c:v>
                </c:pt>
                <c:pt idx="18">
                  <c:v>22.089365074667899</c:v>
                </c:pt>
                <c:pt idx="19">
                  <c:v>22.641599201534596</c:v>
                </c:pt>
                <c:pt idx="20">
                  <c:v>23.207639181572958</c:v>
                </c:pt>
              </c:numCache>
            </c:numRef>
          </c:val>
          <c:smooth val="0"/>
          <c:extLst>
            <c:ext xmlns:c16="http://schemas.microsoft.com/office/drawing/2014/chart" uri="{C3380CC4-5D6E-409C-BE32-E72D297353CC}">
              <c16:uniqueId val="{00000000-3B65-4ABB-A59A-30E1F4FB47AD}"/>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'4A'!$W$5:$W$25</c:f>
              <c:numCache>
                <c:formatCode>"$"#,##0.00</c:formatCode>
                <c:ptCount val="21"/>
                <c:pt idx="0">
                  <c:v>15.579241071428573</c:v>
                </c:pt>
                <c:pt idx="1">
                  <c:v>15.968722098214286</c:v>
                </c:pt>
                <c:pt idx="2">
                  <c:v>16.367940150669643</c:v>
                </c:pt>
                <c:pt idx="3">
                  <c:v>16.777138654436381</c:v>
                </c:pt>
                <c:pt idx="4">
                  <c:v>17.19656712079729</c:v>
                </c:pt>
                <c:pt idx="5">
                  <c:v>17.626481298817222</c:v>
                </c:pt>
                <c:pt idx="6">
                  <c:v>18.067143331287649</c:v>
                </c:pt>
                <c:pt idx="7">
                  <c:v>18.518821914569838</c:v>
                </c:pt>
                <c:pt idx="8">
                  <c:v>18.981792462434083</c:v>
                </c:pt>
                <c:pt idx="9">
                  <c:v>19.456337273994933</c:v>
                </c:pt>
                <c:pt idx="10">
                  <c:v>19.942745705844803</c:v>
                </c:pt>
                <c:pt idx="11">
                  <c:v>20.441314348490923</c:v>
                </c:pt>
                <c:pt idx="12">
                  <c:v>20.952347207203196</c:v>
                </c:pt>
                <c:pt idx="13">
                  <c:v>21.476155887383275</c:v>
                </c:pt>
                <c:pt idx="14">
                  <c:v>22.013059784567854</c:v>
                </c:pt>
                <c:pt idx="15">
                  <c:v>22.563386279182048</c:v>
                </c:pt>
                <c:pt idx="16">
                  <c:v>23.127470936161597</c:v>
                </c:pt>
                <c:pt idx="17">
                  <c:v>23.705657709565635</c:v>
                </c:pt>
                <c:pt idx="18">
                  <c:v>24.298299152304775</c:v>
                </c:pt>
                <c:pt idx="19">
                  <c:v>24.905756631112393</c:v>
                </c:pt>
                <c:pt idx="20">
                  <c:v>25.5284005468902</c:v>
                </c:pt>
              </c:numCache>
            </c:numRef>
          </c:val>
          <c:smooth val="0"/>
          <c:extLst>
            <c:ext xmlns:c16="http://schemas.microsoft.com/office/drawing/2014/chart" uri="{C3380CC4-5D6E-409C-BE32-E72D297353CC}">
              <c16:uniqueId val="{00000001-3B65-4ABB-A59A-30E1F4FB47AD}"/>
            </c:ext>
          </c:extLst>
        </c:ser>
        <c:ser>
          <c:idx val="2"/>
          <c:order val="2"/>
          <c:tx>
            <c:strRef>
              <c:f>'4A'!$X$4</c:f>
              <c:strCache>
                <c:ptCount val="1"/>
                <c:pt idx="0">
                  <c:v>AA</c:v>
                </c:pt>
              </c:strCache>
            </c:strRef>
          </c:tx>
          <c:spPr>
            <a:ln w="28575" cap="rnd">
              <a:solidFill>
                <a:schemeClr val="accent4"/>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'4A'!$X$5:$X$25</c:f>
              <c:numCache>
                <c:formatCode>"$"#,##0.00</c:formatCode>
                <c:ptCount val="21"/>
                <c:pt idx="0">
                  <c:v>17.137165178571433</c:v>
                </c:pt>
                <c:pt idx="1">
                  <c:v>17.565594308035717</c:v>
                </c:pt>
                <c:pt idx="2">
                  <c:v>18.004734165736608</c:v>
                </c:pt>
                <c:pt idx="3">
                  <c:v>18.454852519880021</c:v>
                </c:pt>
                <c:pt idx="4">
                  <c:v>18.916223832877019</c:v>
                </c:pt>
                <c:pt idx="5">
                  <c:v>19.389129428698944</c:v>
                </c:pt>
                <c:pt idx="6">
                  <c:v>19.873857664416416</c:v>
                </c:pt>
                <c:pt idx="7">
                  <c:v>20.370704106026825</c:v>
                </c:pt>
                <c:pt idx="8">
                  <c:v>20.879971708677495</c:v>
                </c:pt>
                <c:pt idx="9">
                  <c:v>21.401971001394429</c:v>
                </c:pt>
                <c:pt idx="10">
                  <c:v>21.937020276429287</c:v>
                </c:pt>
                <c:pt idx="11">
                  <c:v>22.485445783340019</c:v>
                </c:pt>
                <c:pt idx="12">
                  <c:v>23.047581927923517</c:v>
                </c:pt>
                <c:pt idx="13">
                  <c:v>23.623771476121604</c:v>
                </c:pt>
                <c:pt idx="14">
                  <c:v>24.214365763024642</c:v>
                </c:pt>
                <c:pt idx="15">
                  <c:v>24.819724907100255</c:v>
                </c:pt>
                <c:pt idx="16">
                  <c:v>25.44021802977776</c:v>
                </c:pt>
                <c:pt idx="17">
                  <c:v>26.076223480522202</c:v>
                </c:pt>
                <c:pt idx="18">
                  <c:v>26.728129067535257</c:v>
                </c:pt>
                <c:pt idx="19">
                  <c:v>27.396332294223637</c:v>
                </c:pt>
                <c:pt idx="20">
                  <c:v>28.081240601579225</c:v>
                </c:pt>
              </c:numCache>
            </c:numRef>
          </c:val>
          <c:smooth val="0"/>
          <c:extLst>
            <c:ext xmlns:c16="http://schemas.microsoft.com/office/drawing/2014/chart" uri="{C3380CC4-5D6E-409C-BE32-E72D297353CC}">
              <c16:uniqueId val="{00000002-3B65-4ABB-A59A-30E1F4FB47AD}"/>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'4A'!$Y$5:$Y$25</c:f>
              <c:numCache>
                <c:formatCode>"$"#,##0.00</c:formatCode>
                <c:ptCount val="21"/>
                <c:pt idx="0">
                  <c:v>18.850881696428576</c:v>
                </c:pt>
                <c:pt idx="1">
                  <c:v>19.32215373883929</c:v>
                </c:pt>
                <c:pt idx="2">
                  <c:v>19.80520758231027</c:v>
                </c:pt>
                <c:pt idx="3">
                  <c:v>20.300337771868026</c:v>
                </c:pt>
                <c:pt idx="4">
                  <c:v>20.807846216164727</c:v>
                </c:pt>
                <c:pt idx="5">
                  <c:v>21.328042371568841</c:v>
                </c:pt>
                <c:pt idx="6">
                  <c:v>21.86124343085806</c:v>
                </c:pt>
                <c:pt idx="7">
                  <c:v>22.407774516629509</c:v>
                </c:pt>
                <c:pt idx="8">
                  <c:v>22.967968879545243</c:v>
                </c:pt>
                <c:pt idx="9">
                  <c:v>23.542168101533871</c:v>
                </c:pt>
                <c:pt idx="10">
                  <c:v>24.130722304072215</c:v>
                </c:pt>
                <c:pt idx="11">
                  <c:v>24.733990361674017</c:v>
                </c:pt>
                <c:pt idx="12">
                  <c:v>25.352340120715866</c:v>
                </c:pt>
                <c:pt idx="13">
                  <c:v>25.986148623733762</c:v>
                </c:pt>
                <c:pt idx="14">
                  <c:v>26.635802339327103</c:v>
                </c:pt>
                <c:pt idx="15">
                  <c:v>27.30169739781028</c:v>
                </c:pt>
                <c:pt idx="16">
                  <c:v>27.984239832755534</c:v>
                </c:pt>
                <c:pt idx="17">
                  <c:v>28.68384582857442</c:v>
                </c:pt>
                <c:pt idx="18">
                  <c:v>29.400941974288777</c:v>
                </c:pt>
                <c:pt idx="19">
                  <c:v>30.135965523645993</c:v>
                </c:pt>
                <c:pt idx="20">
                  <c:v>30.88936466173714</c:v>
                </c:pt>
              </c:numCache>
            </c:numRef>
          </c:val>
          <c:smooth val="0"/>
          <c:extLst>
            <c:ext xmlns:c16="http://schemas.microsoft.com/office/drawing/2014/chart" uri="{C3380CC4-5D6E-409C-BE32-E72D297353CC}">
              <c16:uniqueId val="{00000003-3B65-4ABB-A59A-30E1F4FB47AD}"/>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'4A'!$Z$5:$Z$25</c:f>
              <c:numCache>
                <c:formatCode>"$"#,##0.00</c:formatCode>
                <c:ptCount val="21"/>
                <c:pt idx="0">
                  <c:v>20.735969866071436</c:v>
                </c:pt>
                <c:pt idx="1">
                  <c:v>21.254369112723221</c:v>
                </c:pt>
                <c:pt idx="2">
                  <c:v>21.785728340541301</c:v>
                </c:pt>
                <c:pt idx="3">
                  <c:v>22.330371549054831</c:v>
                </c:pt>
                <c:pt idx="4">
                  <c:v>22.8886308377812</c:v>
                </c:pt>
                <c:pt idx="5">
                  <c:v>23.460846608725728</c:v>
                </c:pt>
                <c:pt idx="6">
                  <c:v>24.047367773943868</c:v>
                </c:pt>
                <c:pt idx="7">
                  <c:v>24.648551968292463</c:v>
                </c:pt>
                <c:pt idx="8">
                  <c:v>25.264765767499771</c:v>
                </c:pt>
                <c:pt idx="9">
                  <c:v>25.896384911687264</c:v>
                </c:pt>
                <c:pt idx="10">
                  <c:v>26.543794534479442</c:v>
                </c:pt>
                <c:pt idx="11">
                  <c:v>27.207389397841425</c:v>
                </c:pt>
                <c:pt idx="12">
                  <c:v>27.887574132787456</c:v>
                </c:pt>
                <c:pt idx="13">
                  <c:v>28.584763486107139</c:v>
                </c:pt>
                <c:pt idx="14">
                  <c:v>29.299382573259816</c:v>
                </c:pt>
                <c:pt idx="15">
                  <c:v>30.031867137591309</c:v>
                </c:pt>
                <c:pt idx="16">
                  <c:v>30.782663816031089</c:v>
                </c:pt>
                <c:pt idx="17">
                  <c:v>31.552230411431864</c:v>
                </c:pt>
                <c:pt idx="18">
                  <c:v>32.341036171717661</c:v>
                </c:pt>
                <c:pt idx="19">
                  <c:v>33.149562076010596</c:v>
                </c:pt>
                <c:pt idx="20">
                  <c:v>33.978301127910861</c:v>
                </c:pt>
              </c:numCache>
            </c:numRef>
          </c:val>
          <c:smooth val="0"/>
          <c:extLst>
            <c:ext xmlns:c16="http://schemas.microsoft.com/office/drawing/2014/chart" uri="{C3380CC4-5D6E-409C-BE32-E72D297353CC}">
              <c16:uniqueId val="{00000004-3B65-4ABB-A59A-30E1F4FB47AD}"/>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'4A'!$AA$5:$AA$25</c:f>
              <c:numCache>
                <c:formatCode>"$"#,##0.00</c:formatCode>
                <c:ptCount val="21"/>
                <c:pt idx="0">
                  <c:v>22.809566852678582</c:v>
                </c:pt>
                <c:pt idx="1">
                  <c:v>23.379806023995545</c:v>
                </c:pt>
                <c:pt idx="2">
                  <c:v>23.96430117459543</c:v>
                </c:pt>
                <c:pt idx="3">
                  <c:v>24.563408703960313</c:v>
                </c:pt>
                <c:pt idx="4">
                  <c:v>25.177493921559318</c:v>
                </c:pt>
                <c:pt idx="5">
                  <c:v>25.806931269598298</c:v>
                </c:pt>
                <c:pt idx="6">
                  <c:v>26.452104551338252</c:v>
                </c:pt>
                <c:pt idx="7">
                  <c:v>27.113407165121707</c:v>
                </c:pt>
                <c:pt idx="8">
                  <c:v>27.791242344249746</c:v>
                </c:pt>
                <c:pt idx="9">
                  <c:v>28.486023402855988</c:v>
                </c:pt>
                <c:pt idx="10">
                  <c:v>29.198173987927387</c:v>
                </c:pt>
                <c:pt idx="11">
                  <c:v>29.928128337625569</c:v>
                </c:pt>
                <c:pt idx="12">
                  <c:v>30.676331546066205</c:v>
                </c:pt>
                <c:pt idx="13">
                  <c:v>31.443239834717858</c:v>
                </c:pt>
                <c:pt idx="14">
                  <c:v>32.229320830585799</c:v>
                </c:pt>
                <c:pt idx="15">
                  <c:v>33.03505385135044</c:v>
                </c:pt>
                <c:pt idx="16">
                  <c:v>33.860930197634197</c:v>
                </c:pt>
                <c:pt idx="17">
                  <c:v>34.707453452575052</c:v>
                </c:pt>
                <c:pt idx="18">
                  <c:v>35.575139788889423</c:v>
                </c:pt>
                <c:pt idx="19">
                  <c:v>36.464518283611653</c:v>
                </c:pt>
                <c:pt idx="20">
                  <c:v>37.376131240701945</c:v>
                </c:pt>
              </c:numCache>
            </c:numRef>
          </c:val>
          <c:smooth val="0"/>
          <c:extLst>
            <c:ext xmlns:c16="http://schemas.microsoft.com/office/drawing/2014/chart" uri="{C3380CC4-5D6E-409C-BE32-E72D297353CC}">
              <c16:uniqueId val="{00000005-3B65-4ABB-A59A-30E1F4FB47A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10a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'4A'!$V$30:$V$50</c:f>
              <c:numCache>
                <c:formatCode>"$"#,##0.00</c:formatCode>
                <c:ptCount val="21"/>
                <c:pt idx="0">
                  <c:v>12.875407131696427</c:v>
                </c:pt>
                <c:pt idx="1">
                  <c:v>13.197292309988837</c:v>
                </c:pt>
                <c:pt idx="2">
                  <c:v>13.527224617738558</c:v>
                </c:pt>
                <c:pt idx="3">
                  <c:v>13.86540523318202</c:v>
                </c:pt>
                <c:pt idx="4">
                  <c:v>14.212040364011569</c:v>
                </c:pt>
                <c:pt idx="5">
                  <c:v>14.567341373111857</c:v>
                </c:pt>
                <c:pt idx="6">
                  <c:v>14.931524907439652</c:v>
                </c:pt>
                <c:pt idx="7">
                  <c:v>15.304813030125642</c:v>
                </c:pt>
                <c:pt idx="8">
                  <c:v>15.687433355878781</c:v>
                </c:pt>
                <c:pt idx="9">
                  <c:v>16.079619189775748</c:v>
                </c:pt>
                <c:pt idx="10">
                  <c:v>16.48160966952014</c:v>
                </c:pt>
                <c:pt idx="11">
                  <c:v>16.893649911258141</c:v>
                </c:pt>
                <c:pt idx="12">
                  <c:v>17.315991159039594</c:v>
                </c:pt>
                <c:pt idx="13">
                  <c:v>17.748890938015581</c:v>
                </c:pt>
                <c:pt idx="14">
                  <c:v>18.192613211465968</c:v>
                </c:pt>
                <c:pt idx="15">
                  <c:v>18.647428541752614</c:v>
                </c:pt>
                <c:pt idx="16">
                  <c:v>19.113614255296429</c:v>
                </c:pt>
                <c:pt idx="17">
                  <c:v>19.591454611678838</c:v>
                </c:pt>
                <c:pt idx="18">
                  <c:v>20.081240976970808</c:v>
                </c:pt>
                <c:pt idx="19">
                  <c:v>20.583272001395077</c:v>
                </c:pt>
                <c:pt idx="20">
                  <c:v>21.097853801429952</c:v>
                </c:pt>
              </c:numCache>
            </c:numRef>
          </c:val>
          <c:smooth val="0"/>
          <c:extLst>
            <c:ext xmlns:c16="http://schemas.microsoft.com/office/drawing/2014/chart" uri="{C3380CC4-5D6E-409C-BE32-E72D297353CC}">
              <c16:uniqueId val="{00000000-F2CE-464D-A368-0A50BA051182}"/>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'4A'!$W$30:$W$50</c:f>
              <c:numCache>
                <c:formatCode>"$"#,##0.00</c:formatCode>
                <c:ptCount val="21"/>
                <c:pt idx="0">
                  <c:v>14.162946428571427</c:v>
                </c:pt>
                <c:pt idx="1">
                  <c:v>14.517020089285712</c:v>
                </c:pt>
                <c:pt idx="2">
                  <c:v>14.879945591517853</c:v>
                </c:pt>
                <c:pt idx="3">
                  <c:v>15.251944231305798</c:v>
                </c:pt>
                <c:pt idx="4">
                  <c:v>15.63324283708844</c:v>
                </c:pt>
                <c:pt idx="5">
                  <c:v>16.024073908015652</c:v>
                </c:pt>
                <c:pt idx="6">
                  <c:v>16.424675755716041</c:v>
                </c:pt>
                <c:pt idx="7">
                  <c:v>16.835292649608942</c:v>
                </c:pt>
                <c:pt idx="8">
                  <c:v>17.256174965849162</c:v>
                </c:pt>
                <c:pt idx="9">
                  <c:v>17.687579339995391</c:v>
                </c:pt>
                <c:pt idx="10">
                  <c:v>18.129768823495276</c:v>
                </c:pt>
                <c:pt idx="11">
                  <c:v>18.583013044082655</c:v>
                </c:pt>
                <c:pt idx="12">
                  <c:v>19.04758837018472</c:v>
                </c:pt>
                <c:pt idx="13">
                  <c:v>19.523778079439335</c:v>
                </c:pt>
                <c:pt idx="14">
                  <c:v>20.011872531425318</c:v>
                </c:pt>
                <c:pt idx="15">
                  <c:v>20.512169344710948</c:v>
                </c:pt>
                <c:pt idx="16">
                  <c:v>21.024973578328719</c:v>
                </c:pt>
                <c:pt idx="17">
                  <c:v>21.550597917786934</c:v>
                </c:pt>
                <c:pt idx="18">
                  <c:v>22.089362865731605</c:v>
                </c:pt>
                <c:pt idx="19">
                  <c:v>22.641596937374892</c:v>
                </c:pt>
                <c:pt idx="20">
                  <c:v>23.207636860809263</c:v>
                </c:pt>
              </c:numCache>
            </c:numRef>
          </c:val>
          <c:smooth val="0"/>
          <c:extLst>
            <c:ext xmlns:c16="http://schemas.microsoft.com/office/drawing/2014/chart" uri="{C3380CC4-5D6E-409C-BE32-E72D297353CC}">
              <c16:uniqueId val="{00000001-F2CE-464D-A368-0A50BA051182}"/>
            </c:ext>
          </c:extLst>
        </c:ser>
        <c:ser>
          <c:idx val="2"/>
          <c:order val="2"/>
          <c:tx>
            <c:strRef>
              <c:f>'4A'!$X$4</c:f>
              <c:strCache>
                <c:ptCount val="1"/>
                <c:pt idx="0">
                  <c:v>AA</c:v>
                </c:pt>
              </c:strCache>
            </c:strRef>
          </c:tx>
          <c:spPr>
            <a:ln w="28575" cap="rnd">
              <a:solidFill>
                <a:schemeClr val="accent4"/>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'4A'!$X$30:$X$50</c:f>
              <c:numCache>
                <c:formatCode>"$"#,##0.00</c:formatCode>
                <c:ptCount val="21"/>
                <c:pt idx="0">
                  <c:v>15.579241071428571</c:v>
                </c:pt>
                <c:pt idx="1">
                  <c:v>15.968722098214284</c:v>
                </c:pt>
                <c:pt idx="2">
                  <c:v>16.367940150669639</c:v>
                </c:pt>
                <c:pt idx="3">
                  <c:v>16.777138654436378</c:v>
                </c:pt>
                <c:pt idx="4">
                  <c:v>17.196567120797287</c:v>
                </c:pt>
                <c:pt idx="5">
                  <c:v>17.626481298817218</c:v>
                </c:pt>
                <c:pt idx="6">
                  <c:v>18.067143331287646</c:v>
                </c:pt>
                <c:pt idx="7">
                  <c:v>18.518821914569834</c:v>
                </c:pt>
                <c:pt idx="8">
                  <c:v>18.981792462434079</c:v>
                </c:pt>
                <c:pt idx="9">
                  <c:v>19.456337273994929</c:v>
                </c:pt>
                <c:pt idx="10">
                  <c:v>19.9427457058448</c:v>
                </c:pt>
                <c:pt idx="11">
                  <c:v>20.44131434849092</c:v>
                </c:pt>
                <c:pt idx="12">
                  <c:v>20.952347207203189</c:v>
                </c:pt>
                <c:pt idx="13">
                  <c:v>21.476155887383268</c:v>
                </c:pt>
                <c:pt idx="14">
                  <c:v>22.013059784567847</c:v>
                </c:pt>
                <c:pt idx="15">
                  <c:v>22.563386279182041</c:v>
                </c:pt>
                <c:pt idx="16">
                  <c:v>23.12747093616159</c:v>
                </c:pt>
                <c:pt idx="17">
                  <c:v>23.705657709565628</c:v>
                </c:pt>
                <c:pt idx="18">
                  <c:v>24.298299152304768</c:v>
                </c:pt>
                <c:pt idx="19">
                  <c:v>24.905756631112386</c:v>
                </c:pt>
                <c:pt idx="20">
                  <c:v>25.528400546890193</c:v>
                </c:pt>
              </c:numCache>
            </c:numRef>
          </c:val>
          <c:smooth val="0"/>
          <c:extLst>
            <c:ext xmlns:c16="http://schemas.microsoft.com/office/drawing/2014/chart" uri="{C3380CC4-5D6E-409C-BE32-E72D297353CC}">
              <c16:uniqueId val="{00000002-F2CE-464D-A368-0A50BA051182}"/>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'4A'!$Y$30:$Y$50</c:f>
              <c:numCache>
                <c:formatCode>"$"#,##0.00</c:formatCode>
                <c:ptCount val="21"/>
                <c:pt idx="0">
                  <c:v>17.137165178571429</c:v>
                </c:pt>
                <c:pt idx="1">
                  <c:v>17.565594308035713</c:v>
                </c:pt>
                <c:pt idx="2">
                  <c:v>18.004734165736604</c:v>
                </c:pt>
                <c:pt idx="3">
                  <c:v>18.454852519880017</c:v>
                </c:pt>
                <c:pt idx="4">
                  <c:v>18.916223832877016</c:v>
                </c:pt>
                <c:pt idx="5">
                  <c:v>19.38912942869894</c:v>
                </c:pt>
                <c:pt idx="6">
                  <c:v>19.873857664416413</c:v>
                </c:pt>
                <c:pt idx="7">
                  <c:v>20.370704106026821</c:v>
                </c:pt>
                <c:pt idx="8">
                  <c:v>20.879971708677491</c:v>
                </c:pt>
                <c:pt idx="9">
                  <c:v>21.401971001394426</c:v>
                </c:pt>
                <c:pt idx="10">
                  <c:v>21.937020276429283</c:v>
                </c:pt>
                <c:pt idx="11">
                  <c:v>22.485445783340012</c:v>
                </c:pt>
                <c:pt idx="12">
                  <c:v>23.04758192792351</c:v>
                </c:pt>
                <c:pt idx="13">
                  <c:v>23.623771476121597</c:v>
                </c:pt>
                <c:pt idx="14">
                  <c:v>24.214365763024635</c:v>
                </c:pt>
                <c:pt idx="15">
                  <c:v>24.819724907100248</c:v>
                </c:pt>
                <c:pt idx="16">
                  <c:v>25.440218029777753</c:v>
                </c:pt>
                <c:pt idx="17">
                  <c:v>26.076223480522195</c:v>
                </c:pt>
                <c:pt idx="18">
                  <c:v>26.728129067535246</c:v>
                </c:pt>
                <c:pt idx="19">
                  <c:v>27.396332294223626</c:v>
                </c:pt>
                <c:pt idx="20">
                  <c:v>28.081240601579214</c:v>
                </c:pt>
              </c:numCache>
            </c:numRef>
          </c:val>
          <c:smooth val="0"/>
          <c:extLst>
            <c:ext xmlns:c16="http://schemas.microsoft.com/office/drawing/2014/chart" uri="{C3380CC4-5D6E-409C-BE32-E72D297353CC}">
              <c16:uniqueId val="{00000003-F2CE-464D-A368-0A50BA051182}"/>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'4A'!$Z$30:$Z$50</c:f>
              <c:numCache>
                <c:formatCode>"$"#,##0.00</c:formatCode>
                <c:ptCount val="21"/>
                <c:pt idx="0">
                  <c:v>18.850881696428573</c:v>
                </c:pt>
                <c:pt idx="1">
                  <c:v>19.322153738839287</c:v>
                </c:pt>
                <c:pt idx="2">
                  <c:v>19.805207582310267</c:v>
                </c:pt>
                <c:pt idx="3">
                  <c:v>20.300337771868023</c:v>
                </c:pt>
                <c:pt idx="4">
                  <c:v>20.807846216164723</c:v>
                </c:pt>
                <c:pt idx="5">
                  <c:v>21.328042371568838</c:v>
                </c:pt>
                <c:pt idx="6">
                  <c:v>21.861243430858057</c:v>
                </c:pt>
                <c:pt idx="7">
                  <c:v>22.407774516629505</c:v>
                </c:pt>
                <c:pt idx="8">
                  <c:v>22.967968879545239</c:v>
                </c:pt>
                <c:pt idx="9">
                  <c:v>23.542168101533868</c:v>
                </c:pt>
                <c:pt idx="10">
                  <c:v>24.130722304072211</c:v>
                </c:pt>
                <c:pt idx="11">
                  <c:v>24.733990361674014</c:v>
                </c:pt>
                <c:pt idx="12">
                  <c:v>25.352340120715862</c:v>
                </c:pt>
                <c:pt idx="13">
                  <c:v>25.986148623733758</c:v>
                </c:pt>
                <c:pt idx="14">
                  <c:v>26.6358023393271</c:v>
                </c:pt>
                <c:pt idx="15">
                  <c:v>27.301697397810276</c:v>
                </c:pt>
                <c:pt idx="16">
                  <c:v>27.984239832755531</c:v>
                </c:pt>
                <c:pt idx="17">
                  <c:v>28.683845828574416</c:v>
                </c:pt>
                <c:pt idx="18">
                  <c:v>29.400941974288774</c:v>
                </c:pt>
                <c:pt idx="19">
                  <c:v>30.135965523645989</c:v>
                </c:pt>
                <c:pt idx="20">
                  <c:v>30.889364661737137</c:v>
                </c:pt>
              </c:numCache>
            </c:numRef>
          </c:val>
          <c:smooth val="0"/>
          <c:extLst>
            <c:ext xmlns:c16="http://schemas.microsoft.com/office/drawing/2014/chart" uri="{C3380CC4-5D6E-409C-BE32-E72D297353CC}">
              <c16:uniqueId val="{00000004-F2CE-464D-A368-0A50BA051182}"/>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'4A'!$AA$30:$AA$50</c:f>
              <c:numCache>
                <c:formatCode>"$"#,##0.00</c:formatCode>
                <c:ptCount val="21"/>
                <c:pt idx="0">
                  <c:v>20.735969866071432</c:v>
                </c:pt>
                <c:pt idx="1">
                  <c:v>21.254369112723218</c:v>
                </c:pt>
                <c:pt idx="2">
                  <c:v>21.785728340541297</c:v>
                </c:pt>
                <c:pt idx="3">
                  <c:v>22.330371549054828</c:v>
                </c:pt>
                <c:pt idx="4">
                  <c:v>22.888630837781196</c:v>
                </c:pt>
                <c:pt idx="5">
                  <c:v>23.460846608725724</c:v>
                </c:pt>
                <c:pt idx="6">
                  <c:v>24.047367773943865</c:v>
                </c:pt>
                <c:pt idx="7">
                  <c:v>24.648551968292459</c:v>
                </c:pt>
                <c:pt idx="8">
                  <c:v>25.264765767499767</c:v>
                </c:pt>
                <c:pt idx="9">
                  <c:v>25.89638491168726</c:v>
                </c:pt>
                <c:pt idx="10">
                  <c:v>26.543794534479439</c:v>
                </c:pt>
                <c:pt idx="11">
                  <c:v>27.207389397841421</c:v>
                </c:pt>
                <c:pt idx="12">
                  <c:v>27.887574132787453</c:v>
                </c:pt>
                <c:pt idx="13">
                  <c:v>28.584763486107136</c:v>
                </c:pt>
                <c:pt idx="14">
                  <c:v>29.299382573259813</c:v>
                </c:pt>
                <c:pt idx="15">
                  <c:v>30.031867137591306</c:v>
                </c:pt>
                <c:pt idx="16">
                  <c:v>30.782663816031086</c:v>
                </c:pt>
                <c:pt idx="17">
                  <c:v>31.552230411431861</c:v>
                </c:pt>
                <c:pt idx="18">
                  <c:v>32.341036171717654</c:v>
                </c:pt>
                <c:pt idx="19">
                  <c:v>33.149562076010589</c:v>
                </c:pt>
                <c:pt idx="20">
                  <c:v>33.978301127910854</c:v>
                </c:pt>
              </c:numCache>
            </c:numRef>
          </c:val>
          <c:smooth val="0"/>
          <c:extLst>
            <c:ext xmlns:c16="http://schemas.microsoft.com/office/drawing/2014/chart" uri="{C3380CC4-5D6E-409C-BE32-E72D297353CC}">
              <c16:uniqueId val="{00000005-F2CE-464D-A368-0A50BA051182}"/>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4"/>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'4B'!$A$7:$A$13</c:f>
              <c:strCache>
                <c:ptCount val="7"/>
                <c:pt idx="0">
                  <c:v>14-18</c:v>
                </c:pt>
                <c:pt idx="1">
                  <c:v>19-24</c:v>
                </c:pt>
                <c:pt idx="2">
                  <c:v>25-34</c:v>
                </c:pt>
                <c:pt idx="3">
                  <c:v>35-44</c:v>
                </c:pt>
                <c:pt idx="4">
                  <c:v>45-54</c:v>
                </c:pt>
                <c:pt idx="5">
                  <c:v>55-64</c:v>
                </c:pt>
                <c:pt idx="6">
                  <c:v>65+</c:v>
                </c:pt>
              </c:strCache>
            </c:strRef>
          </c:cat>
          <c:val>
            <c:numRef>
              <c:f>'4B'!$C$7:$C$13</c:f>
              <c:numCache>
                <c:formatCode>0.0%;[Red]\ \(0.0%\)</c:formatCode>
                <c:ptCount val="7"/>
                <c:pt idx="0">
                  <c:v>6.5176908752327747E-2</c:v>
                </c:pt>
                <c:pt idx="1">
                  <c:v>0.26070763500931099</c:v>
                </c:pt>
                <c:pt idx="2">
                  <c:v>0.20670391061452514</c:v>
                </c:pt>
                <c:pt idx="3">
                  <c:v>0.15549348230912477</c:v>
                </c:pt>
                <c:pt idx="4">
                  <c:v>0.14804469273743018</c:v>
                </c:pt>
                <c:pt idx="5">
                  <c:v>0.1042830540037244</c:v>
                </c:pt>
                <c:pt idx="6">
                  <c:v>6.0521415270018621E-2</c:v>
                </c:pt>
              </c:numCache>
            </c:numRef>
          </c:val>
          <c:extLst>
            <c:ext xmlns:c16="http://schemas.microsoft.com/office/drawing/2014/chart" uri="{C3380CC4-5D6E-409C-BE32-E72D297353CC}">
              <c16:uniqueId val="{00000000-EBCB-4DE3-8CF0-97746BFEFF7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E24E-4661-8880-5313F7D11D54}"/>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E24E-4661-8880-5313F7D11D54}"/>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E24E-4661-8880-5313F7D11D54}"/>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E24E-4661-8880-5313F7D11D54}"/>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E24E-4661-8880-5313F7D11D54}"/>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E24E-4661-8880-5313F7D11D54}"/>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E24E-4661-8880-5313F7D11D54}"/>
              </c:ext>
            </c:extLst>
          </c:dPt>
          <c:dLbls>
            <c:dLbl>
              <c:idx val="0"/>
              <c:layout>
                <c:manualLayout>
                  <c:x val="-9.8545910498235037E-2"/>
                  <c:y val="0.1582207839215246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4E-4661-8880-5313F7D11D54}"/>
                </c:ext>
              </c:extLst>
            </c:dLbl>
            <c:dLbl>
              <c:idx val="2"/>
              <c:layout>
                <c:manualLayout>
                  <c:x val="0.1016713395243788"/>
                  <c:y val="-0.121213477931318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4E-4661-8880-5313F7D11D54}"/>
                </c:ext>
              </c:extLst>
            </c:dLbl>
            <c:dLbl>
              <c:idx val="3"/>
              <c:layout>
                <c:manualLayout>
                  <c:x val="0.16574334140090041"/>
                  <c:y val="-2.640964748881029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4E-4661-8880-5313F7D11D54}"/>
                </c:ext>
              </c:extLst>
            </c:dLbl>
            <c:dLbl>
              <c:idx val="4"/>
              <c:layout>
                <c:manualLayout>
                  <c:x val="0.12792621871259044"/>
                  <c:y val="0.1489965456400528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4E-4661-8880-5313F7D11D54}"/>
                </c:ext>
              </c:extLst>
            </c:dLbl>
            <c:dLbl>
              <c:idx val="5"/>
              <c:layout>
                <c:manualLayout>
                  <c:x val="-2.0498206308766236E-2"/>
                  <c:y val="5.5668290640437578E-3"/>
                </c:manualLayout>
              </c:layout>
              <c:tx>
                <c:rich>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fld id="{ABE924FB-1D3A-48C8-A768-E4F6E16640F4}" type="VALUE">
                      <a:rPr lang="en-US">
                        <a:solidFill>
                          <a:srgbClr val="A2AE74"/>
                        </a:solidFill>
                      </a:rPr>
                      <a:pPr>
                        <a:defRPr sz="1000" b="1">
                          <a:solidFill>
                            <a:srgbClr val="605677"/>
                          </a:solidFill>
                        </a:defRPr>
                      </a:pPr>
                      <a:t>[VALUE]</a:t>
                    </a:fld>
                    <a:endParaRPr lang="en-US"/>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E24E-4661-8880-5313F7D11D54}"/>
                </c:ext>
              </c:extLst>
            </c:dLbl>
            <c:dLbl>
              <c:idx val="6"/>
              <c:layout>
                <c:manualLayout>
                  <c:x val="5.8704115207531216E-2"/>
                  <c:y val="1.8905022127325766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3053994961669846"/>
                      <c:h val="9.2097347621612008E-2"/>
                    </c:manualLayout>
                  </c15:layout>
                </c:ext>
                <c:ext xmlns:c16="http://schemas.microsoft.com/office/drawing/2014/chart" uri="{C3380CC4-5D6E-409C-BE32-E72D297353CC}">
                  <c16:uniqueId val="{0000000D-E24E-4661-8880-5313F7D11D5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'4B'!$G$7:$G$13</c:f>
              <c:numCache>
                <c:formatCode>0.0%;[Red]\ \(0.0%\)</c:formatCode>
                <c:ptCount val="7"/>
                <c:pt idx="0">
                  <c:v>0.11700000000000001</c:v>
                </c:pt>
                <c:pt idx="1">
                  <c:v>0.32</c:v>
                </c:pt>
                <c:pt idx="2">
                  <c:v>0.254</c:v>
                </c:pt>
                <c:pt idx="3">
                  <c:v>0.113</c:v>
                </c:pt>
                <c:pt idx="4">
                  <c:v>0.159</c:v>
                </c:pt>
                <c:pt idx="5">
                  <c:v>3.1E-2</c:v>
                </c:pt>
                <c:pt idx="6">
                  <c:v>6.0000000000000001E-3</c:v>
                </c:pt>
              </c:numCache>
            </c:numRef>
          </c:val>
          <c:extLst>
            <c:ext xmlns:c16="http://schemas.microsoft.com/office/drawing/2014/chart" uri="{C3380CC4-5D6E-409C-BE32-E72D297353CC}">
              <c16:uniqueId val="{0000000E-E24E-4661-8880-5313F7D11D5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1F96-4B05-A3D5-E4E720C2453A}"/>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1F96-4B05-A3D5-E4E720C2453A}"/>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1F96-4B05-A3D5-E4E720C2453A}"/>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1F96-4B05-A3D5-E4E720C2453A}"/>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1F96-4B05-A3D5-E4E720C2453A}"/>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1F96-4B05-A3D5-E4E720C2453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96-4B05-A3D5-E4E720C2453A}"/>
              </c:ext>
            </c:extLst>
          </c:dPt>
          <c:dLbls>
            <c:dLbl>
              <c:idx val="2"/>
              <c:layout>
                <c:manualLayout>
                  <c:x val="-4.4746906636670414E-2"/>
                  <c:y val="4.224722793987112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96-4B05-A3D5-E4E720C2453A}"/>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96-4B05-A3D5-E4E720C2453A}"/>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96-4B05-A3D5-E4E720C2453A}"/>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F96-4B05-A3D5-E4E720C2453A}"/>
                </c:ext>
              </c:extLst>
            </c:dLbl>
            <c:dLbl>
              <c:idx val="6"/>
              <c:delete val="1"/>
              <c:extLst>
                <c:ext xmlns:c15="http://schemas.microsoft.com/office/drawing/2012/chart" uri="{CE6537A1-D6FC-4f65-9D91-7224C49458BB}"/>
                <c:ext xmlns:c16="http://schemas.microsoft.com/office/drawing/2014/chart" uri="{C3380CC4-5D6E-409C-BE32-E72D297353CC}">
                  <c16:uniqueId val="{0000000D-1F96-4B05-A3D5-E4E720C2453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'4B'!$K$7:$K$13</c:f>
              <c:numCache>
                <c:formatCode>0.0%;[Red]\ \(0.0%\)</c:formatCode>
                <c:ptCount val="7"/>
                <c:pt idx="0">
                  <c:v>0.75325884543761634</c:v>
                </c:pt>
                <c:pt idx="1">
                  <c:v>0.15921787709497207</c:v>
                </c:pt>
                <c:pt idx="2">
                  <c:v>4.189944134078212E-2</c:v>
                </c:pt>
                <c:pt idx="3">
                  <c:v>2.0484171322160148E-2</c:v>
                </c:pt>
                <c:pt idx="4">
                  <c:v>1.9553072625698324E-2</c:v>
                </c:pt>
                <c:pt idx="5">
                  <c:v>5.5865921787709499E-3</c:v>
                </c:pt>
                <c:pt idx="6">
                  <c:v>0</c:v>
                </c:pt>
              </c:numCache>
            </c:numRef>
          </c:val>
          <c:extLst>
            <c:ext xmlns:c16="http://schemas.microsoft.com/office/drawing/2014/chart" uri="{C3380CC4-5D6E-409C-BE32-E72D297353CC}">
              <c16:uniqueId val="{0000000E-1F96-4B05-A3D5-E4E720C2453A}"/>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6538730793378"/>
          <c:y val="1.2780718018365981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6176-4274-99E1-E2C8D4371E61}"/>
              </c:ext>
            </c:extLst>
          </c:dPt>
          <c:dLbls>
            <c:dLbl>
              <c:idx val="0"/>
              <c:layout>
                <c:manualLayout>
                  <c:x val="-0.20037124979250717"/>
                  <c:y val="2.35375752368399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8517310315461284"/>
                      <c:h val="0.1751558854687536"/>
                    </c:manualLayout>
                  </c15:layout>
                </c:ext>
                <c:ext xmlns:c16="http://schemas.microsoft.com/office/drawing/2014/chart" uri="{C3380CC4-5D6E-409C-BE32-E72D297353CC}">
                  <c16:uniqueId val="{00000000-6176-4274-99E1-E2C8D4371E61}"/>
                </c:ext>
              </c:extLst>
            </c:dLbl>
            <c:dLbl>
              <c:idx val="1"/>
              <c:layout>
                <c:manualLayout>
                  <c:x val="3.4886654782439248E-2"/>
                  <c:y val="-9.3043849575990042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1-6176-4274-99E1-E2C8D4371E61}"/>
                </c:ext>
              </c:extLst>
            </c:dLbl>
            <c:dLbl>
              <c:idx val="2"/>
              <c:layout>
                <c:manualLayout>
                  <c:x val="4.5828852690911456E-2"/>
                  <c:y val="-1.361565326594049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147150311419689"/>
                      <c:h val="0.16022045997240728"/>
                    </c:manualLayout>
                  </c15:layout>
                </c:ext>
                <c:ext xmlns:c16="http://schemas.microsoft.com/office/drawing/2014/chart" uri="{C3380CC4-5D6E-409C-BE32-E72D297353CC}">
                  <c16:uniqueId val="{00000002-6176-4274-99E1-E2C8D4371E61}"/>
                </c:ext>
              </c:extLst>
            </c:dLbl>
            <c:dLbl>
              <c:idx val="3"/>
              <c:layout>
                <c:manualLayout>
                  <c:x val="-2.3331865847761604E-2"/>
                  <c:y val="-1.086583433846810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36458115315"/>
                      <c:h val="0.19683899631331145"/>
                    </c:manualLayout>
                  </c15:layout>
                </c:ext>
                <c:ext xmlns:c16="http://schemas.microsoft.com/office/drawing/2014/chart" uri="{C3380CC4-5D6E-409C-BE32-E72D297353CC}">
                  <c16:uniqueId val="{00000003-6176-4274-99E1-E2C8D4371E61}"/>
                </c:ext>
              </c:extLst>
            </c:dLbl>
            <c:dLbl>
              <c:idx val="4"/>
              <c:layout>
                <c:manualLayout>
                  <c:x val="-1.3721519352766691E-2"/>
                  <c:y val="-6.8789026967759825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762932757886532"/>
                      <c:h val="0.18220900328932982"/>
                    </c:manualLayout>
                  </c15:layout>
                </c:ext>
                <c:ext xmlns:c16="http://schemas.microsoft.com/office/drawing/2014/chart" uri="{C3380CC4-5D6E-409C-BE32-E72D297353CC}">
                  <c16:uniqueId val="{00000004-6176-4274-99E1-E2C8D4371E6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'4C'!$B$8:$B$12</c:f>
              <c:numCache>
                <c:formatCode>0%</c:formatCode>
                <c:ptCount val="5"/>
                <c:pt idx="0">
                  <c:v>0.97</c:v>
                </c:pt>
                <c:pt idx="1">
                  <c:v>0.95</c:v>
                </c:pt>
                <c:pt idx="2">
                  <c:v>0.95</c:v>
                </c:pt>
                <c:pt idx="3">
                  <c:v>0.95</c:v>
                </c:pt>
                <c:pt idx="4">
                  <c:v>0.94</c:v>
                </c:pt>
              </c:numCache>
            </c:numRef>
          </c:val>
          <c:extLst>
            <c:ext xmlns:c16="http://schemas.microsoft.com/office/drawing/2014/chart" uri="{C3380CC4-5D6E-409C-BE32-E72D297353CC}">
              <c16:uniqueId val="{00000006-6176-4274-99E1-E2C8D4371E61}"/>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269058034412365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'4C'!$C$8:$C$12</c:f>
              <c:numCache>
                <c:formatCode>"$"#,##0.00_);\("$"#,##0.00\)</c:formatCode>
                <c:ptCount val="5"/>
                <c:pt idx="0">
                  <c:v>12.38</c:v>
                </c:pt>
                <c:pt idx="1">
                  <c:v>13.32</c:v>
                </c:pt>
                <c:pt idx="2">
                  <c:v>14.56</c:v>
                </c:pt>
                <c:pt idx="3">
                  <c:v>14.67</c:v>
                </c:pt>
                <c:pt idx="4">
                  <c:v>16.64</c:v>
                </c:pt>
              </c:numCache>
            </c:numRef>
          </c:val>
          <c:extLst>
            <c:ext xmlns:c16="http://schemas.microsoft.com/office/drawing/2014/chart" uri="{C3380CC4-5D6E-409C-BE32-E72D297353CC}">
              <c16:uniqueId val="{00000000-B731-4F12-82DC-DFCC31C0D937}"/>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003E51"/>
              </a:solidFill>
              <a:ln>
                <a:noFill/>
              </a:ln>
              <a:effectLst/>
            </c:spPr>
            <c:extLst>
              <c:ext xmlns:c16="http://schemas.microsoft.com/office/drawing/2014/chart" uri="{C3380CC4-5D6E-409C-BE32-E72D297353CC}">
                <c16:uniqueId val="{00000001-F6ED-486E-9738-73E027D527C1}"/>
              </c:ext>
            </c:extLst>
          </c:dPt>
          <c:dPt>
            <c:idx val="2"/>
            <c:invertIfNegative val="0"/>
            <c:bubble3D val="0"/>
            <c:spPr>
              <a:solidFill>
                <a:srgbClr val="D45D00"/>
              </a:solidFill>
              <a:ln>
                <a:noFill/>
              </a:ln>
              <a:effectLst/>
            </c:spPr>
            <c:extLst>
              <c:ext xmlns:c16="http://schemas.microsoft.com/office/drawing/2014/chart" uri="{C3380CC4-5D6E-409C-BE32-E72D297353CC}">
                <c16:uniqueId val="{00000003-AC4E-49A2-9F82-27A36077CB6B}"/>
              </c:ext>
            </c:extLst>
          </c:dPt>
          <c:dPt>
            <c:idx val="3"/>
            <c:invertIfNegative val="0"/>
            <c:bubble3D val="0"/>
            <c:spPr>
              <a:solidFill>
                <a:srgbClr val="003E51"/>
              </a:solidFill>
              <a:ln>
                <a:noFill/>
              </a:ln>
              <a:effectLst/>
            </c:spPr>
            <c:extLst>
              <c:ext xmlns:c16="http://schemas.microsoft.com/office/drawing/2014/chart" uri="{C3380CC4-5D6E-409C-BE32-E72D297353CC}">
                <c16:uniqueId val="{00000005-4E97-4F2D-833C-1C905617D33B}"/>
              </c:ext>
            </c:extLst>
          </c:dPt>
          <c:dPt>
            <c:idx val="4"/>
            <c:invertIfNegative val="0"/>
            <c:bubble3D val="0"/>
            <c:spPr>
              <a:solidFill>
                <a:srgbClr val="003E51"/>
              </a:solidFill>
              <a:ln>
                <a:noFill/>
              </a:ln>
              <a:effectLst/>
            </c:spPr>
            <c:extLst>
              <c:ext xmlns:c16="http://schemas.microsoft.com/office/drawing/2014/chart" uri="{C3380CC4-5D6E-409C-BE32-E72D297353CC}">
                <c16:uniqueId val="{00000007-4E97-4F2D-833C-1C905617D33B}"/>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2E-4BBC-97DE-BCB9267DD897}"/>
                </c:ext>
              </c:extLst>
            </c:dLbl>
            <c:dLbl>
              <c:idx val="2"/>
              <c:layout>
                <c:manualLayout>
                  <c:x val="-0.14573512187198098"/>
                  <c:y val="-1.1640077173046852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4E-49A2-9F82-27A36077CB6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'4C'!$Y$29:$Y$34</c:f>
              <c:strCache>
                <c:ptCount val="6"/>
                <c:pt idx="0">
                  <c:v>Library Technician</c:v>
                </c:pt>
                <c:pt idx="1">
                  <c:v>Home Health and Personal Care Aide</c:v>
                </c:pt>
                <c:pt idx="2">
                  <c:v>Aide/Floater</c:v>
                </c:pt>
                <c:pt idx="3">
                  <c:v>Library Assistant</c:v>
                </c:pt>
                <c:pt idx="4">
                  <c:v>Bank Teller</c:v>
                </c:pt>
                <c:pt idx="5">
                  <c:v>Waiter/Waitress</c:v>
                </c:pt>
              </c:strCache>
            </c:strRef>
          </c:cat>
          <c:val>
            <c:numRef>
              <c:f>'4C'!$Z$29:$Z$34</c:f>
              <c:numCache>
                <c:formatCode>_("$"* #,##0.00_);_("$"* \(#,##0.00\);_("$"* "-"??_);_(@_)</c:formatCode>
                <c:ptCount val="6"/>
                <c:pt idx="0">
                  <c:v>2.0499999999999998</c:v>
                </c:pt>
                <c:pt idx="1">
                  <c:v>4.04</c:v>
                </c:pt>
                <c:pt idx="2">
                  <c:v>4.33</c:v>
                </c:pt>
                <c:pt idx="3">
                  <c:v>4.57</c:v>
                </c:pt>
                <c:pt idx="4">
                  <c:v>7.43</c:v>
                </c:pt>
                <c:pt idx="5">
                  <c:v>8.51</c:v>
                </c:pt>
              </c:numCache>
            </c:numRef>
          </c:val>
          <c:extLst>
            <c:ext xmlns:c16="http://schemas.microsoft.com/office/drawing/2014/chart" uri="{C3380CC4-5D6E-409C-BE32-E72D297353CC}">
              <c16:uniqueId val="{00000003-F6ED-486E-9738-73E027D527C1}"/>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_(&quot;$&quot;* #,##0.00_);_(&quot;$&quot;* \(#,##0.00\);_(&quot;$&quot;* &quot;-&quot;??_);_(@_)"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'4D'!$A$12</c:f>
              <c:strCache>
                <c:ptCount val="1"/>
                <c:pt idx="0">
                  <c:v>Region 10a</c:v>
                </c:pt>
              </c:strCache>
            </c:strRef>
          </c:tx>
          <c:spPr>
            <a:ln w="28575" cap="rnd">
              <a:solidFill>
                <a:srgbClr val="D45D00"/>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'4D'!$B$12:$W$12</c:f>
              <c:numCache>
                <c:formatCode>0.0%</c:formatCode>
                <c:ptCount val="22"/>
                <c:pt idx="0">
                  <c:v>0</c:v>
                </c:pt>
                <c:pt idx="1">
                  <c:v>2.4369747899159664E-2</c:v>
                </c:pt>
                <c:pt idx="2">
                  <c:v>-8.8235294117647065E-2</c:v>
                </c:pt>
                <c:pt idx="3">
                  <c:v>-8.067226890756303E-2</c:v>
                </c:pt>
                <c:pt idx="4">
                  <c:v>-4.789915966386555E-2</c:v>
                </c:pt>
                <c:pt idx="5">
                  <c:v>-8.2352941176470587E-2</c:v>
                </c:pt>
                <c:pt idx="6">
                  <c:v>-0.14201680672268907</c:v>
                </c:pt>
                <c:pt idx="7">
                  <c:v>-0.18403361344537816</c:v>
                </c:pt>
                <c:pt idx="8">
                  <c:v>-0.19243697478991598</c:v>
                </c:pt>
                <c:pt idx="9">
                  <c:v>-0.16722689075630251</c:v>
                </c:pt>
                <c:pt idx="10">
                  <c:v>-0.13529411764705881</c:v>
                </c:pt>
                <c:pt idx="11">
                  <c:v>-0.14369747899159663</c:v>
                </c:pt>
                <c:pt idx="12">
                  <c:v>-0.1</c:v>
                </c:pt>
                <c:pt idx="13">
                  <c:v>-0.10168067226890756</c:v>
                </c:pt>
                <c:pt idx="14">
                  <c:v>-0.12100840336134454</c:v>
                </c:pt>
                <c:pt idx="15">
                  <c:v>-0.12436974789915967</c:v>
                </c:pt>
                <c:pt idx="16">
                  <c:v>-0.15042016806722688</c:v>
                </c:pt>
                <c:pt idx="17">
                  <c:v>-0.14117647058823529</c:v>
                </c:pt>
                <c:pt idx="18">
                  <c:v>-8.6554621848739494E-2</c:v>
                </c:pt>
                <c:pt idx="19">
                  <c:v>-0.13277310924369748</c:v>
                </c:pt>
                <c:pt idx="20">
                  <c:v>-0.18571428571428572</c:v>
                </c:pt>
                <c:pt idx="21">
                  <c:v>-9.7478991596638656E-2</c:v>
                </c:pt>
              </c:numCache>
            </c:numRef>
          </c:val>
          <c:smooth val="0"/>
          <c:extLst>
            <c:ext xmlns:c16="http://schemas.microsoft.com/office/drawing/2014/chart" uri="{C3380CC4-5D6E-409C-BE32-E72D297353CC}">
              <c16:uniqueId val="{00000000-A146-4A9C-867C-9C5695CBC6F8}"/>
            </c:ext>
          </c:extLst>
        </c:ser>
        <c:ser>
          <c:idx val="1"/>
          <c:order val="1"/>
          <c:tx>
            <c:strRef>
              <c:f>'4D'!$A$13</c:f>
              <c:strCache>
                <c:ptCount val="1"/>
                <c:pt idx="0">
                  <c:v>Michigan</c:v>
                </c:pt>
              </c:strCache>
            </c:strRef>
          </c:tx>
          <c:spPr>
            <a:ln w="28575" cap="rnd">
              <a:solidFill>
                <a:srgbClr val="A2AE74"/>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'4D'!$B$13:$W$13</c:f>
              <c:numCache>
                <c:formatCode>0.0%</c:formatCode>
                <c:ptCount val="22"/>
                <c:pt idx="0">
                  <c:v>0</c:v>
                </c:pt>
                <c:pt idx="1">
                  <c:v>1.345957011258956E-2</c:v>
                </c:pt>
                <c:pt idx="2">
                  <c:v>-1.1924257932446265E-2</c:v>
                </c:pt>
                <c:pt idx="3">
                  <c:v>-2.3490276356192427E-2</c:v>
                </c:pt>
                <c:pt idx="4">
                  <c:v>-2.3797338792221085E-2</c:v>
                </c:pt>
                <c:pt idx="5">
                  <c:v>-3.4288638689866938E-2</c:v>
                </c:pt>
                <c:pt idx="6">
                  <c:v>-6.2128966223132034E-2</c:v>
                </c:pt>
                <c:pt idx="7">
                  <c:v>-8.1013306038894575E-2</c:v>
                </c:pt>
                <c:pt idx="8">
                  <c:v>-9.2016376663254865E-2</c:v>
                </c:pt>
                <c:pt idx="9">
                  <c:v>-5.9928352098259981E-2</c:v>
                </c:pt>
                <c:pt idx="10">
                  <c:v>-1.4176049129989765E-2</c:v>
                </c:pt>
                <c:pt idx="11">
                  <c:v>9.672466734902763E-3</c:v>
                </c:pt>
                <c:pt idx="12">
                  <c:v>-8.7001023541453427E-4</c:v>
                </c:pt>
                <c:pt idx="13">
                  <c:v>-7.9836233367451374E-3</c:v>
                </c:pt>
                <c:pt idx="14">
                  <c:v>-4.5547594677584442E-3</c:v>
                </c:pt>
                <c:pt idx="15">
                  <c:v>2.5486182190378709E-2</c:v>
                </c:pt>
                <c:pt idx="16">
                  <c:v>4.6212896622313204E-2</c:v>
                </c:pt>
                <c:pt idx="17">
                  <c:v>9.2528147389969298E-2</c:v>
                </c:pt>
                <c:pt idx="18">
                  <c:v>0.10394063459570113</c:v>
                </c:pt>
                <c:pt idx="19">
                  <c:v>-0.11028659160696008</c:v>
                </c:pt>
                <c:pt idx="20">
                  <c:v>-0.14222108495394065</c:v>
                </c:pt>
                <c:pt idx="21">
                  <c:v>-6.8014329580348004E-2</c:v>
                </c:pt>
              </c:numCache>
            </c:numRef>
          </c:val>
          <c:smooth val="0"/>
          <c:extLst>
            <c:ext xmlns:c16="http://schemas.microsoft.com/office/drawing/2014/chart" uri="{C3380CC4-5D6E-409C-BE32-E72D297353CC}">
              <c16:uniqueId val="{00000001-A146-4A9C-867C-9C5695CBC6F8}"/>
            </c:ext>
          </c:extLst>
        </c:ser>
        <c:ser>
          <c:idx val="2"/>
          <c:order val="2"/>
          <c:tx>
            <c:strRef>
              <c:f>'4D'!$A$14</c:f>
              <c:strCache>
                <c:ptCount val="1"/>
                <c:pt idx="0">
                  <c:v>United States</c:v>
                </c:pt>
              </c:strCache>
            </c:strRef>
          </c:tx>
          <c:spPr>
            <a:ln w="28575" cap="rnd">
              <a:solidFill>
                <a:srgbClr val="003E51"/>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'4D'!$B$14:$W$14</c:f>
              <c:numCache>
                <c:formatCode>0.0%</c:formatCode>
                <c:ptCount val="22"/>
                <c:pt idx="0">
                  <c:v>0</c:v>
                </c:pt>
                <c:pt idx="1">
                  <c:v>1.7663641904547226E-2</c:v>
                </c:pt>
                <c:pt idx="2">
                  <c:v>2.7191716729223235E-2</c:v>
                </c:pt>
                <c:pt idx="3">
                  <c:v>3.7938791943920053E-2</c:v>
                </c:pt>
                <c:pt idx="4">
                  <c:v>5.588716386657433E-2</c:v>
                </c:pt>
                <c:pt idx="5">
                  <c:v>8.3216796698318163E-2</c:v>
                </c:pt>
                <c:pt idx="6">
                  <c:v>9.5396419816616077E-2</c:v>
                </c:pt>
                <c:pt idx="7">
                  <c:v>0.11222366729297384</c:v>
                </c:pt>
                <c:pt idx="8">
                  <c:v>0.13623144991346878</c:v>
                </c:pt>
                <c:pt idx="9">
                  <c:v>0.16346024086379971</c:v>
                </c:pt>
                <c:pt idx="10">
                  <c:v>0.1999383084960768</c:v>
                </c:pt>
                <c:pt idx="11">
                  <c:v>0.24341302313579694</c:v>
                </c:pt>
                <c:pt idx="12">
                  <c:v>6.4168061893187687E-3</c:v>
                </c:pt>
                <c:pt idx="13">
                  <c:v>-3.3099864604944516E-3</c:v>
                </c:pt>
                <c:pt idx="14">
                  <c:v>-1.1670964804700418E-2</c:v>
                </c:pt>
                <c:pt idx="15">
                  <c:v>-1.4694738278243512E-2</c:v>
                </c:pt>
                <c:pt idx="16">
                  <c:v>-2.0852024919808459E-2</c:v>
                </c:pt>
                <c:pt idx="17">
                  <c:v>-1.1298739624779224E-2</c:v>
                </c:pt>
                <c:pt idx="18">
                  <c:v>-1.8632020559880058E-2</c:v>
                </c:pt>
                <c:pt idx="19">
                  <c:v>-0.17355480978700119</c:v>
                </c:pt>
                <c:pt idx="20">
                  <c:v>-0.2325606571331543</c:v>
                </c:pt>
                <c:pt idx="21">
                  <c:v>-0.20883612156192211</c:v>
                </c:pt>
              </c:numCache>
            </c:numRef>
          </c:val>
          <c:smooth val="0"/>
          <c:extLst>
            <c:ext xmlns:c16="http://schemas.microsoft.com/office/drawing/2014/chart" uri="{C3380CC4-5D6E-409C-BE32-E72D297353CC}">
              <c16:uniqueId val="{00000000-0985-4660-BBAF-9601FF03F45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23055890379507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'4D'!$A$25</c:f>
              <c:strCache>
                <c:ptCount val="1"/>
                <c:pt idx="0">
                  <c:v>Region 10a </c:v>
                </c:pt>
              </c:strCache>
            </c:strRef>
          </c:tx>
          <c:spPr>
            <a:ln w="28575" cap="rnd">
              <a:solidFill>
                <a:srgbClr val="D45D00"/>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'4D'!$B$25:$S$25</c:f>
              <c:numCache>
                <c:formatCode>0.0%</c:formatCode>
                <c:ptCount val="18"/>
                <c:pt idx="0">
                  <c:v>0</c:v>
                </c:pt>
                <c:pt idx="1">
                  <c:v>0</c:v>
                </c:pt>
                <c:pt idx="2">
                  <c:v>-2.3228803716608515E-2</c:v>
                </c:pt>
                <c:pt idx="3">
                  <c:v>4.994192799070845E-2</c:v>
                </c:pt>
                <c:pt idx="4">
                  <c:v>6.0394889663182509E-2</c:v>
                </c:pt>
                <c:pt idx="5">
                  <c:v>8.9430894308943257E-2</c:v>
                </c:pt>
                <c:pt idx="6">
                  <c:v>8.1300813008130204E-2</c:v>
                </c:pt>
                <c:pt idx="7">
                  <c:v>0.11149825783972137</c:v>
                </c:pt>
                <c:pt idx="8">
                  <c:v>4.994192799070845E-2</c:v>
                </c:pt>
                <c:pt idx="9">
                  <c:v>6.6202090592334534E-2</c:v>
                </c:pt>
                <c:pt idx="10">
                  <c:v>1.9744483159117299E-2</c:v>
                </c:pt>
                <c:pt idx="11">
                  <c:v>3.4843205574912973E-2</c:v>
                </c:pt>
                <c:pt idx="12">
                  <c:v>0.11382113821138216</c:v>
                </c:pt>
                <c:pt idx="13">
                  <c:v>0.18350754936120792</c:v>
                </c:pt>
                <c:pt idx="14">
                  <c:v>0.21718931475029049</c:v>
                </c:pt>
                <c:pt idx="15">
                  <c:v>0.28919860627177707</c:v>
                </c:pt>
                <c:pt idx="16">
                  <c:v>0.28687572590011623</c:v>
                </c:pt>
                <c:pt idx="17">
                  <c:v>0.50290360046457616</c:v>
                </c:pt>
              </c:numCache>
            </c:numRef>
          </c:val>
          <c:smooth val="0"/>
          <c:extLst>
            <c:ext xmlns:c16="http://schemas.microsoft.com/office/drawing/2014/chart" uri="{C3380CC4-5D6E-409C-BE32-E72D297353CC}">
              <c16:uniqueId val="{00000000-5D28-479C-9BDF-2D1A85656579}"/>
            </c:ext>
          </c:extLst>
        </c:ser>
        <c:ser>
          <c:idx val="1"/>
          <c:order val="1"/>
          <c:tx>
            <c:strRef>
              <c:f>'4D'!$A$26</c:f>
              <c:strCache>
                <c:ptCount val="1"/>
                <c:pt idx="0">
                  <c:v>Michigan</c:v>
                </c:pt>
              </c:strCache>
            </c:strRef>
          </c:tx>
          <c:spPr>
            <a:ln w="28575" cap="rnd">
              <a:solidFill>
                <a:srgbClr val="A2AE74"/>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'4D'!$B$26:$S$26</c:f>
              <c:numCache>
                <c:formatCode>0.0%</c:formatCode>
                <c:ptCount val="18"/>
                <c:pt idx="0">
                  <c:v>0</c:v>
                </c:pt>
                <c:pt idx="1">
                  <c:v>-7.7951002227171808E-3</c:v>
                </c:pt>
                <c:pt idx="2">
                  <c:v>2.7839643652561245E-2</c:v>
                </c:pt>
                <c:pt idx="3">
                  <c:v>6.9042316258351805E-2</c:v>
                </c:pt>
                <c:pt idx="4">
                  <c:v>6.7928730512249375E-2</c:v>
                </c:pt>
                <c:pt idx="5">
                  <c:v>6.3474387527839668E-2</c:v>
                </c:pt>
                <c:pt idx="6">
                  <c:v>5.9020044543429767E-2</c:v>
                </c:pt>
                <c:pt idx="7">
                  <c:v>7.4610244988864136E-2</c:v>
                </c:pt>
                <c:pt idx="8">
                  <c:v>6.4587973273942098E-2</c:v>
                </c:pt>
                <c:pt idx="9">
                  <c:v>5.4565701559020068E-2</c:v>
                </c:pt>
                <c:pt idx="10">
                  <c:v>5.2338530066815013E-2</c:v>
                </c:pt>
                <c:pt idx="11">
                  <c:v>8.3518930957683743E-2</c:v>
                </c:pt>
                <c:pt idx="12">
                  <c:v>0.12583518930957671</c:v>
                </c:pt>
                <c:pt idx="13">
                  <c:v>0.18708240534521153</c:v>
                </c:pt>
                <c:pt idx="14">
                  <c:v>0.24164810690423161</c:v>
                </c:pt>
                <c:pt idx="15">
                  <c:v>0.29287305122494417</c:v>
                </c:pt>
                <c:pt idx="16">
                  <c:v>0.28507795100222699</c:v>
                </c:pt>
                <c:pt idx="17">
                  <c:v>0.43541202672605789</c:v>
                </c:pt>
              </c:numCache>
            </c:numRef>
          </c:val>
          <c:smooth val="0"/>
          <c:extLst>
            <c:ext xmlns:c16="http://schemas.microsoft.com/office/drawing/2014/chart" uri="{C3380CC4-5D6E-409C-BE32-E72D297353CC}">
              <c16:uniqueId val="{00000001-5D28-479C-9BDF-2D1A85656579}"/>
            </c:ext>
          </c:extLst>
        </c:ser>
        <c:ser>
          <c:idx val="2"/>
          <c:order val="2"/>
          <c:tx>
            <c:strRef>
              <c:f>'4D'!$A$27</c:f>
              <c:strCache>
                <c:ptCount val="1"/>
                <c:pt idx="0">
                  <c:v>United States</c:v>
                </c:pt>
              </c:strCache>
            </c:strRef>
          </c:tx>
          <c:spPr>
            <a:ln w="28575" cap="rnd">
              <a:solidFill>
                <a:srgbClr val="003E51"/>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'4D'!$B$27:$S$27</c:f>
              <c:numCache>
                <c:formatCode>0.0%</c:formatCode>
                <c:ptCount val="18"/>
                <c:pt idx="0">
                  <c:v>0</c:v>
                </c:pt>
                <c:pt idx="1">
                  <c:v>3.0599755201958383E-2</c:v>
                </c:pt>
                <c:pt idx="2">
                  <c:v>6.8543451652386844E-2</c:v>
                </c:pt>
                <c:pt idx="3">
                  <c:v>0.10281517747858016</c:v>
                </c:pt>
                <c:pt idx="4">
                  <c:v>0.12239902080783353</c:v>
                </c:pt>
                <c:pt idx="5">
                  <c:v>0.13096695226438193</c:v>
                </c:pt>
                <c:pt idx="6">
                  <c:v>0.14198286413708691</c:v>
                </c:pt>
                <c:pt idx="7">
                  <c:v>0.1481028151774787</c:v>
                </c:pt>
                <c:pt idx="8">
                  <c:v>0.15544675642594855</c:v>
                </c:pt>
                <c:pt idx="9">
                  <c:v>0.16279069767441862</c:v>
                </c:pt>
                <c:pt idx="10">
                  <c:v>0.19706242350061193</c:v>
                </c:pt>
                <c:pt idx="11">
                  <c:v>0.24602203182374538</c:v>
                </c:pt>
                <c:pt idx="12">
                  <c:v>0.31089351285189731</c:v>
                </c:pt>
                <c:pt idx="13">
                  <c:v>0.36474908200734402</c:v>
                </c:pt>
                <c:pt idx="14">
                  <c:v>0.42594859241126076</c:v>
                </c:pt>
                <c:pt idx="15">
                  <c:v>0.49204406364749076</c:v>
                </c:pt>
                <c:pt idx="16">
                  <c:v>0.60465116279069764</c:v>
                </c:pt>
                <c:pt idx="17">
                  <c:v>0.65483476132190943</c:v>
                </c:pt>
              </c:numCache>
            </c:numRef>
          </c:val>
          <c:smooth val="0"/>
          <c:extLst>
            <c:ext xmlns:c16="http://schemas.microsoft.com/office/drawing/2014/chart" uri="{C3380CC4-5D6E-409C-BE32-E72D297353CC}">
              <c16:uniqueId val="{00000000-75AF-4576-B10E-D6DBCABE0AE0}"/>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32652354099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'4E'!$A$5:$B$5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'4E'!$B$7:$B$16</c:f>
              <c:numCache>
                <c:formatCode>0.0%</c:formatCode>
                <c:ptCount val="10"/>
                <c:pt idx="0">
                  <c:v>0.12839999999999999</c:v>
                </c:pt>
                <c:pt idx="1">
                  <c:v>9.1300000000000006E-2</c:v>
                </c:pt>
                <c:pt idx="2">
                  <c:v>8.6459999999999995E-2</c:v>
                </c:pt>
                <c:pt idx="3">
                  <c:v>8.3617999999999998E-2</c:v>
                </c:pt>
                <c:pt idx="4">
                  <c:v>8.1928000000000001E-2</c:v>
                </c:pt>
                <c:pt idx="5">
                  <c:v>7.8789999999999999E-2</c:v>
                </c:pt>
                <c:pt idx="6">
                  <c:v>6.5600000000000006E-2</c:v>
                </c:pt>
                <c:pt idx="7">
                  <c:v>6.5000000000000002E-2</c:v>
                </c:pt>
                <c:pt idx="8">
                  <c:v>6.2E-2</c:v>
                </c:pt>
                <c:pt idx="9">
                  <c:v>5.7000000000000002E-2</c:v>
                </c:pt>
              </c:numCache>
            </c:numRef>
          </c:val>
          <c:extLst>
            <c:ext xmlns:c16="http://schemas.microsoft.com/office/drawing/2014/chart" uri="{C3380CC4-5D6E-409C-BE32-E72D297353CC}">
              <c16:uniqueId val="{00000000-EB11-4ED8-A00E-19B92E3DB563}"/>
            </c:ext>
          </c:extLst>
        </c:ser>
        <c:ser>
          <c:idx val="1"/>
          <c:order val="1"/>
          <c:spPr>
            <a:solidFill>
              <a:schemeClr val="accent2"/>
            </a:solidFill>
            <a:ln>
              <a:noFill/>
            </a:ln>
            <a:effectLst/>
          </c:spPr>
          <c:invertIfNegative val="0"/>
          <c:dLbls>
            <c:delete val="1"/>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11-4ED8-A00E-19B92E3DB563}"/>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'4E'!$C$5:$D$5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'4E'!$C$7:$C$16</c:f>
              <c:strCache>
                <c:ptCount val="10"/>
                <c:pt idx="0">
                  <c:v>Retail Salespersons</c:v>
                </c:pt>
                <c:pt idx="1">
                  <c:v>Social and Human Service Assistants</c:v>
                </c:pt>
                <c:pt idx="2">
                  <c:v>Secretaries and Admin. Assistants</c:v>
                </c:pt>
                <c:pt idx="3">
                  <c:v>Teaching Assistants, Except Postsecondary</c:v>
                </c:pt>
                <c:pt idx="4">
                  <c:v>Waiters and Waitresses</c:v>
                </c:pt>
                <c:pt idx="5">
                  <c:v>Customer Service Representatives</c:v>
                </c:pt>
                <c:pt idx="6">
                  <c:v>Preschool Teachers</c:v>
                </c:pt>
                <c:pt idx="7">
                  <c:v>Registered Nurses</c:v>
                </c:pt>
                <c:pt idx="8">
                  <c:v>Recreation Workers</c:v>
                </c:pt>
                <c:pt idx="9">
                  <c:v>Managers</c:v>
                </c:pt>
              </c:strCache>
            </c:strRef>
          </c:cat>
          <c:val>
            <c:numRef>
              <c:f>'4E'!$D$7:$D$16</c:f>
              <c:numCache>
                <c:formatCode>0.0%</c:formatCode>
                <c:ptCount val="10"/>
                <c:pt idx="0">
                  <c:v>0.14649999999999999</c:v>
                </c:pt>
                <c:pt idx="1">
                  <c:v>0.14176</c:v>
                </c:pt>
                <c:pt idx="2">
                  <c:v>0.11963</c:v>
                </c:pt>
                <c:pt idx="3">
                  <c:v>0.11176</c:v>
                </c:pt>
                <c:pt idx="4">
                  <c:v>9.5649999999999999E-2</c:v>
                </c:pt>
                <c:pt idx="5">
                  <c:v>9.4329999999999997E-2</c:v>
                </c:pt>
                <c:pt idx="6">
                  <c:v>7.6799999999999993E-2</c:v>
                </c:pt>
                <c:pt idx="7">
                  <c:v>7.2120000000000004E-2</c:v>
                </c:pt>
                <c:pt idx="8">
                  <c:v>7.1249999999999994E-2</c:v>
                </c:pt>
                <c:pt idx="9">
                  <c:v>7.0099999999999996E-2</c:v>
                </c:pt>
              </c:numCache>
            </c:numRef>
          </c:val>
          <c:extLst>
            <c:ext xmlns:c16="http://schemas.microsoft.com/office/drawing/2014/chart" uri="{C3380CC4-5D6E-409C-BE32-E72D297353CC}">
              <c16:uniqueId val="{00000000-AA7F-4A36-BEE8-24D042A03DDD}"/>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'4F'!$B$4</c:f>
              <c:strCache>
                <c:ptCount val="1"/>
                <c:pt idx="0">
                  <c:v>Job Postings</c:v>
                </c:pt>
              </c:strCache>
            </c:strRef>
          </c:tx>
          <c:spPr>
            <a:solidFill>
              <a:srgbClr val="003E51"/>
            </a:solidFill>
            <a:ln w="25400">
              <a:noFill/>
            </a:ln>
            <a:effectLst/>
          </c:spPr>
          <c:cat>
            <c:numRef>
              <c:f>'4F'!$A$5:$A$64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'4F'!$B$5:$B$64</c:f>
              <c:numCache>
                <c:formatCode>General</c:formatCode>
                <c:ptCount val="60"/>
                <c:pt idx="0">
                  <c:v>114</c:v>
                </c:pt>
                <c:pt idx="1">
                  <c:v>68</c:v>
                </c:pt>
                <c:pt idx="2">
                  <c:v>43</c:v>
                </c:pt>
                <c:pt idx="3">
                  <c:v>68</c:v>
                </c:pt>
                <c:pt idx="4">
                  <c:v>60</c:v>
                </c:pt>
                <c:pt idx="5">
                  <c:v>35</c:v>
                </c:pt>
                <c:pt idx="6">
                  <c:v>62</c:v>
                </c:pt>
                <c:pt idx="7">
                  <c:v>57</c:v>
                </c:pt>
                <c:pt idx="8">
                  <c:v>34</c:v>
                </c:pt>
                <c:pt idx="9">
                  <c:v>31</c:v>
                </c:pt>
                <c:pt idx="10">
                  <c:v>16</c:v>
                </c:pt>
                <c:pt idx="11">
                  <c:v>30</c:v>
                </c:pt>
                <c:pt idx="12">
                  <c:v>54</c:v>
                </c:pt>
                <c:pt idx="13">
                  <c:v>50</c:v>
                </c:pt>
                <c:pt idx="14">
                  <c:v>50</c:v>
                </c:pt>
                <c:pt idx="15">
                  <c:v>41</c:v>
                </c:pt>
                <c:pt idx="16">
                  <c:v>60</c:v>
                </c:pt>
                <c:pt idx="17">
                  <c:v>39</c:v>
                </c:pt>
                <c:pt idx="18">
                  <c:v>49</c:v>
                </c:pt>
                <c:pt idx="19">
                  <c:v>35</c:v>
                </c:pt>
                <c:pt idx="20">
                  <c:v>21</c:v>
                </c:pt>
                <c:pt idx="21">
                  <c:v>23</c:v>
                </c:pt>
                <c:pt idx="22">
                  <c:v>20</c:v>
                </c:pt>
                <c:pt idx="23">
                  <c:v>21</c:v>
                </c:pt>
                <c:pt idx="24">
                  <c:v>43</c:v>
                </c:pt>
                <c:pt idx="25">
                  <c:v>31</c:v>
                </c:pt>
                <c:pt idx="26">
                  <c:v>17</c:v>
                </c:pt>
                <c:pt idx="27">
                  <c:v>12</c:v>
                </c:pt>
                <c:pt idx="28">
                  <c:v>7</c:v>
                </c:pt>
                <c:pt idx="29">
                  <c:v>11</c:v>
                </c:pt>
                <c:pt idx="30">
                  <c:v>13</c:v>
                </c:pt>
                <c:pt idx="31">
                  <c:v>39</c:v>
                </c:pt>
                <c:pt idx="32">
                  <c:v>24</c:v>
                </c:pt>
                <c:pt idx="33">
                  <c:v>42</c:v>
                </c:pt>
                <c:pt idx="34">
                  <c:v>34</c:v>
                </c:pt>
                <c:pt idx="35">
                  <c:v>23</c:v>
                </c:pt>
                <c:pt idx="36">
                  <c:v>25</c:v>
                </c:pt>
                <c:pt idx="37">
                  <c:v>36</c:v>
                </c:pt>
                <c:pt idx="38">
                  <c:v>20</c:v>
                </c:pt>
                <c:pt idx="39">
                  <c:v>11</c:v>
                </c:pt>
                <c:pt idx="40">
                  <c:v>16</c:v>
                </c:pt>
                <c:pt idx="41">
                  <c:v>18</c:v>
                </c:pt>
                <c:pt idx="42">
                  <c:v>14</c:v>
                </c:pt>
                <c:pt idx="43">
                  <c:v>26</c:v>
                </c:pt>
                <c:pt idx="44">
                  <c:v>17</c:v>
                </c:pt>
                <c:pt idx="45">
                  <c:v>55</c:v>
                </c:pt>
                <c:pt idx="46">
                  <c:v>30</c:v>
                </c:pt>
                <c:pt idx="47">
                  <c:v>18</c:v>
                </c:pt>
                <c:pt idx="48">
                  <c:v>32</c:v>
                </c:pt>
                <c:pt idx="49">
                  <c:v>30</c:v>
                </c:pt>
                <c:pt idx="50">
                  <c:v>16</c:v>
                </c:pt>
                <c:pt idx="51">
                  <c:v>25</c:v>
                </c:pt>
                <c:pt idx="52">
                  <c:v>28</c:v>
                </c:pt>
                <c:pt idx="53">
                  <c:v>38</c:v>
                </c:pt>
                <c:pt idx="54">
                  <c:v>16</c:v>
                </c:pt>
                <c:pt idx="55">
                  <c:v>39</c:v>
                </c:pt>
                <c:pt idx="56">
                  <c:v>13</c:v>
                </c:pt>
                <c:pt idx="57">
                  <c:v>7</c:v>
                </c:pt>
                <c:pt idx="58">
                  <c:v>18</c:v>
                </c:pt>
                <c:pt idx="59">
                  <c:v>13</c:v>
                </c:pt>
              </c:numCache>
            </c:numRef>
          </c:val>
          <c:extLst>
            <c:ext xmlns:c16="http://schemas.microsoft.com/office/drawing/2014/chart" uri="{C3380CC4-5D6E-409C-BE32-E72D297353CC}">
              <c16:uniqueId val="{00000000-AB32-43E0-8C72-7580782C2322}"/>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'4F'!$C$4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'4F'!$C$5:$C$64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AB32-43E0-8C72-7580782C2322}"/>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4067124111827827"/>
                      <c:h val="0.11995536937744111"/>
                    </c:manualLayout>
                  </c15:layout>
                </c:ext>
                <c:ext xmlns:c16="http://schemas.microsoft.com/office/drawing/2014/chart" uri="{C3380CC4-5D6E-409C-BE32-E72D297353CC}">
                  <c16:uniqueId val="{00000000-812A-4541-91B1-39E9FB60CA5B}"/>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812A-4541-91B1-39E9FB60CA5B}"/>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812A-4541-91B1-39E9FB60CA5B}"/>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812A-4541-91B1-39E9FB60CA5B}"/>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812A-4541-91B1-39E9FB60CA5B}"/>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812A-4541-91B1-39E9FB60CA5B}"/>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812A-4541-91B1-39E9FB60CA5B}"/>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812A-4541-91B1-39E9FB60CA5B}"/>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812A-4541-91B1-39E9FB60CA5B}"/>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812A-4541-91B1-39E9FB60CA5B}"/>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'4F'!$F$5:$F$14</c:f>
              <c:strCache>
                <c:ptCount val="10"/>
                <c:pt idx="0">
                  <c:v>Chippewa Valley Schools</c:v>
                </c:pt>
                <c:pt idx="1">
                  <c:v>Care Group</c:v>
                </c:pt>
                <c:pt idx="2">
                  <c:v>YMCA</c:v>
                </c:pt>
                <c:pt idx="3">
                  <c:v>National Heritage Academies</c:v>
                </c:pt>
                <c:pt idx="4">
                  <c:v>Edge Fitness Clubs</c:v>
                </c:pt>
                <c:pt idx="5">
                  <c:v>Rover</c:v>
                </c:pt>
                <c:pt idx="6">
                  <c:v>Michigan Association Of School Boards</c:v>
                </c:pt>
                <c:pt idx="7">
                  <c:v>Lakeshore Learning Center</c:v>
                </c:pt>
                <c:pt idx="8">
                  <c:v>KinderCare Education</c:v>
                </c:pt>
                <c:pt idx="9">
                  <c:v>Drivergent</c:v>
                </c:pt>
              </c:strCache>
            </c:strRef>
          </c:cat>
          <c:val>
            <c:numRef>
              <c:f>'4F'!$G$5:$G$14</c:f>
              <c:numCache>
                <c:formatCode>#,##0</c:formatCode>
                <c:ptCount val="10"/>
                <c:pt idx="0">
                  <c:v>94</c:v>
                </c:pt>
                <c:pt idx="1">
                  <c:v>69</c:v>
                </c:pt>
                <c:pt idx="2">
                  <c:v>13</c:v>
                </c:pt>
                <c:pt idx="3">
                  <c:v>10</c:v>
                </c:pt>
                <c:pt idx="4">
                  <c:v>8</c:v>
                </c:pt>
                <c:pt idx="5">
                  <c:v>7</c:v>
                </c:pt>
                <c:pt idx="6">
                  <c:v>6</c:v>
                </c:pt>
                <c:pt idx="7">
                  <c:v>5</c:v>
                </c:pt>
                <c:pt idx="8">
                  <c:v>5</c:v>
                </c:pt>
                <c:pt idx="9">
                  <c:v>5</c:v>
                </c:pt>
              </c:numCache>
            </c:numRef>
          </c:val>
          <c:extLst>
            <c:ext xmlns:c16="http://schemas.microsoft.com/office/drawing/2014/chart" uri="{C3380CC4-5D6E-409C-BE32-E72D297353CC}">
              <c16:uniqueId val="{0000000A-812A-4541-91B1-39E9FB60CA5B}"/>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10a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02077905696169"/>
          <c:w val="0.87985636974531278"/>
          <c:h val="0.76790875262588476"/>
        </c:manualLayout>
      </c:layout>
      <c:lineChart>
        <c:grouping val="standard"/>
        <c:varyColors val="0"/>
        <c:ser>
          <c:idx val="0"/>
          <c:order val="0"/>
          <c:tx>
            <c:strRef>
              <c:f>'5A'!$V$4</c:f>
              <c:strCache>
                <c:ptCount val="1"/>
                <c:pt idx="0">
                  <c:v>HSE</c:v>
                </c:pt>
              </c:strCache>
            </c:strRef>
          </c:tx>
          <c:spPr>
            <a:ln w="28575" cap="rnd">
              <a:solidFill>
                <a:schemeClr val="accent6"/>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'5A'!$V$5:$V$25</c:f>
              <c:numCache>
                <c:formatCode>"$"#,##0.00</c:formatCode>
                <c:ptCount val="21"/>
                <c:pt idx="0">
                  <c:v>17.703684806082588</c:v>
                </c:pt>
                <c:pt idx="1">
                  <c:v>18.146276926234652</c:v>
                </c:pt>
                <c:pt idx="2">
                  <c:v>18.599933849390517</c:v>
                </c:pt>
                <c:pt idx="3">
                  <c:v>19.064932195625278</c:v>
                </c:pt>
                <c:pt idx="4">
                  <c:v>19.541555500515909</c:v>
                </c:pt>
                <c:pt idx="5">
                  <c:v>20.030094388028804</c:v>
                </c:pt>
                <c:pt idx="6">
                  <c:v>20.530846747729523</c:v>
                </c:pt>
                <c:pt idx="7">
                  <c:v>21.04411791642276</c:v>
                </c:pt>
                <c:pt idx="8">
                  <c:v>21.570220864333326</c:v>
                </c:pt>
                <c:pt idx="9">
                  <c:v>22.109476385941658</c:v>
                </c:pt>
                <c:pt idx="10">
                  <c:v>22.662213295590199</c:v>
                </c:pt>
                <c:pt idx="11">
                  <c:v>23.228768627979953</c:v>
                </c:pt>
                <c:pt idx="12">
                  <c:v>23.809487843679449</c:v>
                </c:pt>
                <c:pt idx="13">
                  <c:v>24.404725039771431</c:v>
                </c:pt>
                <c:pt idx="14">
                  <c:v>25.014843165765715</c:v>
                </c:pt>
                <c:pt idx="15">
                  <c:v>25.640214244909856</c:v>
                </c:pt>
                <c:pt idx="16">
                  <c:v>26.2812196010326</c:v>
                </c:pt>
                <c:pt idx="17">
                  <c:v>26.938250091058414</c:v>
                </c:pt>
                <c:pt idx="18">
                  <c:v>27.611706343334873</c:v>
                </c:pt>
                <c:pt idx="19">
                  <c:v>28.301999001918244</c:v>
                </c:pt>
                <c:pt idx="20">
                  <c:v>29.009548976966197</c:v>
                </c:pt>
              </c:numCache>
            </c:numRef>
          </c:val>
          <c:smooth val="0"/>
          <c:extLst>
            <c:ext xmlns:c16="http://schemas.microsoft.com/office/drawing/2014/chart" uri="{C3380CC4-5D6E-409C-BE32-E72D297353CC}">
              <c16:uniqueId val="{00000000-D99E-40C5-97C8-DAFC025C08CE}"/>
            </c:ext>
          </c:extLst>
        </c:ser>
        <c:ser>
          <c:idx val="1"/>
          <c:order val="1"/>
          <c:tx>
            <c:strRef>
              <c:f>'5A'!$W$4</c:f>
              <c:strCache>
                <c:ptCount val="1"/>
                <c:pt idx="0">
                  <c:v>CDA</c:v>
                </c:pt>
              </c:strCache>
            </c:strRef>
          </c:tx>
          <c:spPr>
            <a:ln w="28575" cap="rnd">
              <a:solidFill>
                <a:schemeClr val="accent5"/>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'5A'!$W$5:$W$25</c:f>
              <c:numCache>
                <c:formatCode>"$"#,##0.00</c:formatCode>
                <c:ptCount val="21"/>
                <c:pt idx="0">
                  <c:v>20.772321428571431</c:v>
                </c:pt>
                <c:pt idx="1">
                  <c:v>21.291629464285716</c:v>
                </c:pt>
                <c:pt idx="2">
                  <c:v>21.823920200892857</c:v>
                </c:pt>
                <c:pt idx="3">
                  <c:v>22.369518205915178</c:v>
                </c:pt>
                <c:pt idx="4">
                  <c:v>22.928756161063056</c:v>
                </c:pt>
                <c:pt idx="5">
                  <c:v>23.501975065089631</c:v>
                </c:pt>
                <c:pt idx="6">
                  <c:v>24.089524441716868</c:v>
                </c:pt>
                <c:pt idx="7">
                  <c:v>24.691762552759787</c:v>
                </c:pt>
                <c:pt idx="8">
                  <c:v>25.309056616578779</c:v>
                </c:pt>
                <c:pt idx="9">
                  <c:v>25.941783031993246</c:v>
                </c:pt>
                <c:pt idx="10">
                  <c:v>26.590327607793075</c:v>
                </c:pt>
                <c:pt idx="11">
                  <c:v>27.255085797987899</c:v>
                </c:pt>
                <c:pt idx="12">
                  <c:v>27.936462942937595</c:v>
                </c:pt>
                <c:pt idx="13">
                  <c:v>28.634874516511033</c:v>
                </c:pt>
                <c:pt idx="14">
                  <c:v>29.350746379423807</c:v>
                </c:pt>
                <c:pt idx="15">
                  <c:v>30.084515038909398</c:v>
                </c:pt>
                <c:pt idx="16">
                  <c:v>30.836627914882129</c:v>
                </c:pt>
                <c:pt idx="17">
                  <c:v>31.607543612754181</c:v>
                </c:pt>
                <c:pt idx="18">
                  <c:v>32.397732203073033</c:v>
                </c:pt>
                <c:pt idx="19">
                  <c:v>33.207675508149855</c:v>
                </c:pt>
                <c:pt idx="20">
                  <c:v>34.037867395853596</c:v>
                </c:pt>
              </c:numCache>
            </c:numRef>
          </c:val>
          <c:smooth val="0"/>
          <c:extLst>
            <c:ext xmlns:c16="http://schemas.microsoft.com/office/drawing/2014/chart" uri="{C3380CC4-5D6E-409C-BE32-E72D297353CC}">
              <c16:uniqueId val="{00000001-D99E-40C5-97C8-DAFC025C08CE}"/>
            </c:ext>
          </c:extLst>
        </c:ser>
        <c:ser>
          <c:idx val="2"/>
          <c:order val="2"/>
          <c:tx>
            <c:strRef>
              <c:f>'5A'!$X$4</c:f>
              <c:strCache>
                <c:ptCount val="1"/>
                <c:pt idx="0">
                  <c:v>AA</c:v>
                </c:pt>
              </c:strCache>
            </c:strRef>
          </c:tx>
          <c:spPr>
            <a:ln w="28575" cap="rnd">
              <a:solidFill>
                <a:schemeClr val="accent4"/>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'5A'!$X$5:$X$25</c:f>
              <c:numCache>
                <c:formatCode>"$"#,##0.00</c:formatCode>
                <c:ptCount val="21"/>
                <c:pt idx="0">
                  <c:v>22.849553571428576</c:v>
                </c:pt>
                <c:pt idx="1">
                  <c:v>23.420792410714288</c:v>
                </c:pt>
                <c:pt idx="2">
                  <c:v>24.006312220982142</c:v>
                </c:pt>
                <c:pt idx="3">
                  <c:v>24.606470026506695</c:v>
                </c:pt>
                <c:pt idx="4">
                  <c:v>25.22163177716936</c:v>
                </c:pt>
                <c:pt idx="5">
                  <c:v>25.852172571598594</c:v>
                </c:pt>
                <c:pt idx="6">
                  <c:v>26.498476885888557</c:v>
                </c:pt>
                <c:pt idx="7">
                  <c:v>27.16093880803577</c:v>
                </c:pt>
                <c:pt idx="8">
                  <c:v>27.839962278236662</c:v>
                </c:pt>
                <c:pt idx="9">
                  <c:v>28.535961335192574</c:v>
                </c:pt>
                <c:pt idx="10">
                  <c:v>29.249360368572386</c:v>
                </c:pt>
                <c:pt idx="11">
                  <c:v>29.980594377786694</c:v>
                </c:pt>
                <c:pt idx="12">
                  <c:v>30.73010923723136</c:v>
                </c:pt>
                <c:pt idx="13">
                  <c:v>31.498361968162143</c:v>
                </c:pt>
                <c:pt idx="14">
                  <c:v>32.285821017366196</c:v>
                </c:pt>
                <c:pt idx="15">
                  <c:v>33.092966542800347</c:v>
                </c:pt>
                <c:pt idx="16">
                  <c:v>33.920290706370352</c:v>
                </c:pt>
                <c:pt idx="17">
                  <c:v>34.768297974029608</c:v>
                </c:pt>
                <c:pt idx="18">
                  <c:v>35.637505423380347</c:v>
                </c:pt>
                <c:pt idx="19">
                  <c:v>36.528443058964854</c:v>
                </c:pt>
                <c:pt idx="20">
                  <c:v>37.441654135438974</c:v>
                </c:pt>
              </c:numCache>
            </c:numRef>
          </c:val>
          <c:smooth val="0"/>
          <c:extLst>
            <c:ext xmlns:c16="http://schemas.microsoft.com/office/drawing/2014/chart" uri="{C3380CC4-5D6E-409C-BE32-E72D297353CC}">
              <c16:uniqueId val="{00000002-D99E-40C5-97C8-DAFC025C08CE}"/>
            </c:ext>
          </c:extLst>
        </c:ser>
        <c:ser>
          <c:idx val="3"/>
          <c:order val="3"/>
          <c:tx>
            <c:strRef>
              <c:f>'5A'!$Y$4</c:f>
              <c:strCache>
                <c:ptCount val="1"/>
                <c:pt idx="0">
                  <c:v>BA</c:v>
                </c:pt>
              </c:strCache>
            </c:strRef>
          </c:tx>
          <c:spPr>
            <a:ln w="28575" cap="rnd">
              <a:solidFill>
                <a:schemeClr val="accent6">
                  <a:lumMod val="60000"/>
                </a:schemeClr>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'5A'!$Y$5:$Y$25</c:f>
              <c:numCache>
                <c:formatCode>"$"#,##0.00</c:formatCode>
                <c:ptCount val="21"/>
                <c:pt idx="0">
                  <c:v>25.134508928571435</c:v>
                </c:pt>
                <c:pt idx="1">
                  <c:v>25.762871651785719</c:v>
                </c:pt>
                <c:pt idx="2">
                  <c:v>26.406943443080358</c:v>
                </c:pt>
                <c:pt idx="3">
                  <c:v>27.067117029157366</c:v>
                </c:pt>
                <c:pt idx="4">
                  <c:v>27.743794954886297</c:v>
                </c:pt>
                <c:pt idx="5">
                  <c:v>28.437389828758452</c:v>
                </c:pt>
                <c:pt idx="6">
                  <c:v>29.14832457447741</c:v>
                </c:pt>
                <c:pt idx="7">
                  <c:v>29.877032688839343</c:v>
                </c:pt>
                <c:pt idx="8">
                  <c:v>30.623958506060323</c:v>
                </c:pt>
                <c:pt idx="9">
                  <c:v>31.389557468711828</c:v>
                </c:pt>
                <c:pt idx="10">
                  <c:v>32.174296405429622</c:v>
                </c:pt>
                <c:pt idx="11">
                  <c:v>32.978653815565359</c:v>
                </c:pt>
                <c:pt idx="12">
                  <c:v>33.803120160954492</c:v>
                </c:pt>
                <c:pt idx="13">
                  <c:v>34.648198164978353</c:v>
                </c:pt>
                <c:pt idx="14">
                  <c:v>35.514403119102809</c:v>
                </c:pt>
                <c:pt idx="15">
                  <c:v>36.402263197080373</c:v>
                </c:pt>
                <c:pt idx="16">
                  <c:v>37.312319777007382</c:v>
                </c:pt>
                <c:pt idx="17">
                  <c:v>38.245127771432564</c:v>
                </c:pt>
                <c:pt idx="18">
                  <c:v>39.201255965718374</c:v>
                </c:pt>
                <c:pt idx="19">
                  <c:v>40.181287364861333</c:v>
                </c:pt>
                <c:pt idx="20">
                  <c:v>41.185819548982863</c:v>
                </c:pt>
              </c:numCache>
            </c:numRef>
          </c:val>
          <c:smooth val="0"/>
          <c:extLst>
            <c:ext xmlns:c16="http://schemas.microsoft.com/office/drawing/2014/chart" uri="{C3380CC4-5D6E-409C-BE32-E72D297353CC}">
              <c16:uniqueId val="{00000003-D99E-40C5-97C8-DAFC025C08C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9"/>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10a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'5A'!$V$4</c:f>
              <c:strCache>
                <c:ptCount val="1"/>
                <c:pt idx="0">
                  <c:v>HSE</c:v>
                </c:pt>
              </c:strCache>
            </c:strRef>
          </c:tx>
          <c:spPr>
            <a:ln w="28575" cap="rnd">
              <a:solidFill>
                <a:schemeClr val="accent6"/>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'5A'!$V$30:$V$50</c:f>
              <c:numCache>
                <c:formatCode>"$"#,##0.00</c:formatCode>
                <c:ptCount val="21"/>
                <c:pt idx="0">
                  <c:v>16.094258914620532</c:v>
                </c:pt>
                <c:pt idx="1">
                  <c:v>16.496615387486045</c:v>
                </c:pt>
                <c:pt idx="2">
                  <c:v>16.909030772173196</c:v>
                </c:pt>
                <c:pt idx="3">
                  <c:v>17.331756541477525</c:v>
                </c:pt>
                <c:pt idx="4">
                  <c:v>17.76505045501446</c:v>
                </c:pt>
                <c:pt idx="5">
                  <c:v>18.20917671638982</c:v>
                </c:pt>
                <c:pt idx="6">
                  <c:v>18.664406134299565</c:v>
                </c:pt>
                <c:pt idx="7">
                  <c:v>19.131016287657051</c:v>
                </c:pt>
                <c:pt idx="8">
                  <c:v>19.609291694848476</c:v>
                </c:pt>
                <c:pt idx="9">
                  <c:v>20.099523987219687</c:v>
                </c:pt>
                <c:pt idx="10">
                  <c:v>20.602012086900178</c:v>
                </c:pt>
                <c:pt idx="11">
                  <c:v>21.117062389072682</c:v>
                </c:pt>
                <c:pt idx="12">
                  <c:v>21.644988948799497</c:v>
                </c:pt>
                <c:pt idx="13">
                  <c:v>22.186113672519483</c:v>
                </c:pt>
                <c:pt idx="14">
                  <c:v>22.740766514332467</c:v>
                </c:pt>
                <c:pt idx="15">
                  <c:v>23.309285677190775</c:v>
                </c:pt>
                <c:pt idx="16">
                  <c:v>23.892017819120543</c:v>
                </c:pt>
                <c:pt idx="17">
                  <c:v>24.489318264598555</c:v>
                </c:pt>
                <c:pt idx="18">
                  <c:v>25.101551221213516</c:v>
                </c:pt>
                <c:pt idx="19">
                  <c:v>25.729090001743852</c:v>
                </c:pt>
                <c:pt idx="20">
                  <c:v>26.372317251787447</c:v>
                </c:pt>
              </c:numCache>
            </c:numRef>
          </c:val>
          <c:smooth val="0"/>
          <c:extLst>
            <c:ext xmlns:c16="http://schemas.microsoft.com/office/drawing/2014/chart" uri="{C3380CC4-5D6E-409C-BE32-E72D297353CC}">
              <c16:uniqueId val="{00000000-6007-46A1-B211-069D9A1696AE}"/>
            </c:ext>
          </c:extLst>
        </c:ser>
        <c:ser>
          <c:idx val="1"/>
          <c:order val="1"/>
          <c:tx>
            <c:strRef>
              <c:f>'5A'!$W$4</c:f>
              <c:strCache>
                <c:ptCount val="1"/>
                <c:pt idx="0">
                  <c:v>CDA</c:v>
                </c:pt>
              </c:strCache>
            </c:strRef>
          </c:tx>
          <c:spPr>
            <a:ln w="28575" cap="rnd">
              <a:solidFill>
                <a:schemeClr val="accent5"/>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'5A'!$W$30:$W$50</c:f>
              <c:numCache>
                <c:formatCode>"$"#,##0.00</c:formatCode>
                <c:ptCount val="21"/>
                <c:pt idx="0">
                  <c:v>18.883928571428569</c:v>
                </c:pt>
                <c:pt idx="1">
                  <c:v>19.356026785714281</c:v>
                </c:pt>
                <c:pt idx="2">
                  <c:v>19.839927455357138</c:v>
                </c:pt>
                <c:pt idx="3">
                  <c:v>20.335925641741063</c:v>
                </c:pt>
                <c:pt idx="4">
                  <c:v>20.844323782784588</c:v>
                </c:pt>
                <c:pt idx="5">
                  <c:v>21.365431877354201</c:v>
                </c:pt>
                <c:pt idx="6">
                  <c:v>21.899567674288054</c:v>
                </c:pt>
                <c:pt idx="7">
                  <c:v>22.447056866145253</c:v>
                </c:pt>
                <c:pt idx="8">
                  <c:v>23.008233287798884</c:v>
                </c:pt>
                <c:pt idx="9">
                  <c:v>23.583439119993855</c:v>
                </c:pt>
                <c:pt idx="10">
                  <c:v>24.173025097993701</c:v>
                </c:pt>
                <c:pt idx="11">
                  <c:v>24.77735072544354</c:v>
                </c:pt>
                <c:pt idx="12">
                  <c:v>25.396784493579627</c:v>
                </c:pt>
                <c:pt idx="13">
                  <c:v>26.031704105919115</c:v>
                </c:pt>
                <c:pt idx="14">
                  <c:v>26.68249670856709</c:v>
                </c:pt>
                <c:pt idx="15">
                  <c:v>27.349559126281264</c:v>
                </c:pt>
                <c:pt idx="16">
                  <c:v>28.033298104438295</c:v>
                </c:pt>
                <c:pt idx="17">
                  <c:v>28.734130557049248</c:v>
                </c:pt>
                <c:pt idx="18">
                  <c:v>29.452483820975477</c:v>
                </c:pt>
                <c:pt idx="19">
                  <c:v>30.18879591649986</c:v>
                </c:pt>
                <c:pt idx="20">
                  <c:v>30.943515814412354</c:v>
                </c:pt>
              </c:numCache>
            </c:numRef>
          </c:val>
          <c:smooth val="0"/>
          <c:extLst>
            <c:ext xmlns:c16="http://schemas.microsoft.com/office/drawing/2014/chart" uri="{C3380CC4-5D6E-409C-BE32-E72D297353CC}">
              <c16:uniqueId val="{00000001-6007-46A1-B211-069D9A1696AE}"/>
            </c:ext>
          </c:extLst>
        </c:ser>
        <c:ser>
          <c:idx val="2"/>
          <c:order val="2"/>
          <c:tx>
            <c:strRef>
              <c:f>'5A'!$X$4</c:f>
              <c:strCache>
                <c:ptCount val="1"/>
                <c:pt idx="0">
                  <c:v>AA</c:v>
                </c:pt>
              </c:strCache>
            </c:strRef>
          </c:tx>
          <c:spPr>
            <a:ln w="28575" cap="rnd">
              <a:solidFill>
                <a:schemeClr val="accent4"/>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'5A'!$X$30:$X$50</c:f>
              <c:numCache>
                <c:formatCode>"$"#,##0.00</c:formatCode>
                <c:ptCount val="21"/>
                <c:pt idx="0">
                  <c:v>20.772321428571427</c:v>
                </c:pt>
                <c:pt idx="1">
                  <c:v>21.291629464285712</c:v>
                </c:pt>
                <c:pt idx="2">
                  <c:v>21.823920200892854</c:v>
                </c:pt>
                <c:pt idx="3">
                  <c:v>22.369518205915174</c:v>
                </c:pt>
                <c:pt idx="4">
                  <c:v>22.928756161063053</c:v>
                </c:pt>
                <c:pt idx="5">
                  <c:v>23.501975065089628</c:v>
                </c:pt>
                <c:pt idx="6">
                  <c:v>24.089524441716865</c:v>
                </c:pt>
                <c:pt idx="7">
                  <c:v>24.691762552759783</c:v>
                </c:pt>
                <c:pt idx="8">
                  <c:v>25.309056616578776</c:v>
                </c:pt>
                <c:pt idx="9">
                  <c:v>25.941783031993243</c:v>
                </c:pt>
                <c:pt idx="10">
                  <c:v>26.590327607793071</c:v>
                </c:pt>
                <c:pt idx="11">
                  <c:v>27.255085797987896</c:v>
                </c:pt>
                <c:pt idx="12">
                  <c:v>27.936462942937592</c:v>
                </c:pt>
                <c:pt idx="13">
                  <c:v>28.634874516511029</c:v>
                </c:pt>
                <c:pt idx="14">
                  <c:v>29.350746379423803</c:v>
                </c:pt>
                <c:pt idx="15">
                  <c:v>30.084515038909394</c:v>
                </c:pt>
                <c:pt idx="16">
                  <c:v>30.836627914882126</c:v>
                </c:pt>
                <c:pt idx="17">
                  <c:v>31.607543612754178</c:v>
                </c:pt>
                <c:pt idx="18">
                  <c:v>32.397732203073026</c:v>
                </c:pt>
                <c:pt idx="19">
                  <c:v>33.207675508149848</c:v>
                </c:pt>
                <c:pt idx="20">
                  <c:v>34.037867395853588</c:v>
                </c:pt>
              </c:numCache>
            </c:numRef>
          </c:val>
          <c:smooth val="0"/>
          <c:extLst>
            <c:ext xmlns:c16="http://schemas.microsoft.com/office/drawing/2014/chart" uri="{C3380CC4-5D6E-409C-BE32-E72D297353CC}">
              <c16:uniqueId val="{00000002-6007-46A1-B211-069D9A1696AE}"/>
            </c:ext>
          </c:extLst>
        </c:ser>
        <c:ser>
          <c:idx val="3"/>
          <c:order val="3"/>
          <c:tx>
            <c:strRef>
              <c:f>'5A'!$Y$4</c:f>
              <c:strCache>
                <c:ptCount val="1"/>
                <c:pt idx="0">
                  <c:v>BA</c:v>
                </c:pt>
              </c:strCache>
            </c:strRef>
          </c:tx>
          <c:spPr>
            <a:ln w="28575" cap="rnd">
              <a:solidFill>
                <a:schemeClr val="accent6">
                  <a:lumMod val="60000"/>
                </a:schemeClr>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'5A'!$Y$30:$Y$50</c:f>
              <c:numCache>
                <c:formatCode>"$"#,##0.00</c:formatCode>
                <c:ptCount val="21"/>
                <c:pt idx="0">
                  <c:v>22.849553571428572</c:v>
                </c:pt>
                <c:pt idx="1">
                  <c:v>23.420792410714284</c:v>
                </c:pt>
                <c:pt idx="2">
                  <c:v>24.006312220982139</c:v>
                </c:pt>
                <c:pt idx="3">
                  <c:v>24.606470026506692</c:v>
                </c:pt>
                <c:pt idx="4">
                  <c:v>25.221631777169357</c:v>
                </c:pt>
                <c:pt idx="5">
                  <c:v>25.85217257159859</c:v>
                </c:pt>
                <c:pt idx="6">
                  <c:v>26.498476885888554</c:v>
                </c:pt>
                <c:pt idx="7">
                  <c:v>27.160938808035766</c:v>
                </c:pt>
                <c:pt idx="8">
                  <c:v>27.839962278236658</c:v>
                </c:pt>
                <c:pt idx="9">
                  <c:v>28.535961335192571</c:v>
                </c:pt>
                <c:pt idx="10">
                  <c:v>29.249360368572383</c:v>
                </c:pt>
                <c:pt idx="11">
                  <c:v>29.980594377786691</c:v>
                </c:pt>
                <c:pt idx="12">
                  <c:v>30.730109237231357</c:v>
                </c:pt>
                <c:pt idx="13">
                  <c:v>31.49836196816214</c:v>
                </c:pt>
                <c:pt idx="14">
                  <c:v>32.285821017366189</c:v>
                </c:pt>
                <c:pt idx="15">
                  <c:v>33.09296654280034</c:v>
                </c:pt>
                <c:pt idx="16">
                  <c:v>33.920290706370345</c:v>
                </c:pt>
                <c:pt idx="17">
                  <c:v>34.768297974029601</c:v>
                </c:pt>
                <c:pt idx="18">
                  <c:v>35.63750542338034</c:v>
                </c:pt>
                <c:pt idx="19">
                  <c:v>36.528443058964847</c:v>
                </c:pt>
                <c:pt idx="20">
                  <c:v>37.441654135438966</c:v>
                </c:pt>
              </c:numCache>
            </c:numRef>
          </c:val>
          <c:smooth val="0"/>
          <c:extLst>
            <c:ext xmlns:c16="http://schemas.microsoft.com/office/drawing/2014/chart" uri="{C3380CC4-5D6E-409C-BE32-E72D297353CC}">
              <c16:uniqueId val="{00000003-6007-46A1-B211-069D9A1696A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'5B'!$A$7:$A$13</c:f>
              <c:strCache>
                <c:ptCount val="7"/>
                <c:pt idx="0">
                  <c:v>14-18</c:v>
                </c:pt>
                <c:pt idx="1">
                  <c:v>19-24</c:v>
                </c:pt>
                <c:pt idx="2">
                  <c:v>25-34</c:v>
                </c:pt>
                <c:pt idx="3">
                  <c:v>35-44</c:v>
                </c:pt>
                <c:pt idx="4">
                  <c:v>45-54</c:v>
                </c:pt>
                <c:pt idx="5">
                  <c:v>55-64</c:v>
                </c:pt>
                <c:pt idx="6">
                  <c:v>65+</c:v>
                </c:pt>
              </c:strCache>
            </c:strRef>
          </c:cat>
          <c:val>
            <c:numRef>
              <c:f>'5B'!$C$7:$C$13</c:f>
              <c:numCache>
                <c:formatCode>0.0%;[Red]\ \(0.0%\)</c:formatCode>
                <c:ptCount val="7"/>
                <c:pt idx="0">
                  <c:v>4.5454545454545452E-3</c:v>
                </c:pt>
                <c:pt idx="1">
                  <c:v>9.7727272727272732E-2</c:v>
                </c:pt>
                <c:pt idx="2">
                  <c:v>0.19090909090909092</c:v>
                </c:pt>
                <c:pt idx="3">
                  <c:v>0.23636363636363636</c:v>
                </c:pt>
                <c:pt idx="4">
                  <c:v>0.22954545454545455</c:v>
                </c:pt>
                <c:pt idx="5">
                  <c:v>0.16590909090909092</c:v>
                </c:pt>
                <c:pt idx="6">
                  <c:v>7.4999999999999997E-2</c:v>
                </c:pt>
              </c:numCache>
            </c:numRef>
          </c:val>
          <c:extLst>
            <c:ext xmlns:c16="http://schemas.microsoft.com/office/drawing/2014/chart" uri="{C3380CC4-5D6E-409C-BE32-E72D297353CC}">
              <c16:uniqueId val="{00000000-5C4C-46A0-A89D-40932021A2E7}"/>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AAD7-478E-A619-47A8FA2D25EA}"/>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AAD7-478E-A619-47A8FA2D25EA}"/>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AAD7-478E-A619-47A8FA2D25EA}"/>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AAD7-478E-A619-47A8FA2D25EA}"/>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AAD7-478E-A619-47A8FA2D25EA}"/>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AAD7-478E-A619-47A8FA2D25EA}"/>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AAD7-478E-A619-47A8FA2D25EA}"/>
              </c:ext>
            </c:extLst>
          </c:dPt>
          <c:dLbls>
            <c:dLbl>
              <c:idx val="0"/>
              <c:layout>
                <c:manualLayout>
                  <c:x val="2.3877800500405662E-2"/>
                  <c:y val="6.059948720600419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D7-478E-A619-47A8FA2D25EA}"/>
                </c:ext>
              </c:extLst>
            </c:dLbl>
            <c:dLbl>
              <c:idx val="2"/>
              <c:layout>
                <c:manualLayout>
                  <c:x val="-4.5342115184681649E-3"/>
                  <c:y val="2.293889225903033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D7-478E-A619-47A8FA2D25EA}"/>
                </c:ext>
              </c:extLst>
            </c:dLbl>
            <c:dLbl>
              <c:idx val="3"/>
              <c:layout>
                <c:manualLayout>
                  <c:x val="-4.5342115184681647E-2"/>
                  <c:y val="-0.1145027626051347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D7-478E-A619-47A8FA2D25EA}"/>
                </c:ext>
              </c:extLst>
            </c:dLbl>
            <c:dLbl>
              <c:idx val="4"/>
              <c:layout>
                <c:manualLayout>
                  <c:x val="0.12339196152132428"/>
                  <c:y val="-0.1281354401691993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D7-478E-A619-47A8FA2D25EA}"/>
                </c:ext>
              </c:extLst>
            </c:dLbl>
            <c:dLbl>
              <c:idx val="5"/>
              <c:layout>
                <c:manualLayout>
                  <c:x val="0.13819919683761953"/>
                  <c:y val="0.14971919925439298"/>
                </c:manualLayout>
              </c:layout>
              <c:tx>
                <c:rich>
                  <a:bodyPr/>
                  <a:lstStyle/>
                  <a:p>
                    <a:fld id="{ABE924FB-1D3A-48C8-A768-E4F6E16640F4}" type="VALUE">
                      <a:rPr lang="en-US">
                        <a:solidFill>
                          <a:schemeClr val="bg1"/>
                        </a:solidFill>
                      </a:rPr>
                      <a:pPr/>
                      <a:t>[VALUE]</a:t>
                    </a:fld>
                    <a:endParaRPr lang="en-US"/>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AAD7-478E-A619-47A8FA2D25EA}"/>
                </c:ext>
              </c:extLst>
            </c:dLbl>
            <c:dLbl>
              <c:idx val="6"/>
              <c:layout>
                <c:manualLayout>
                  <c:x val="2.1998469630343503E-3"/>
                  <c:y val="5.7307296552800979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4448933564481317"/>
                      <c:h val="9.977780250670705E-2"/>
                    </c:manualLayout>
                  </c15:layout>
                </c:ext>
                <c:ext xmlns:c16="http://schemas.microsoft.com/office/drawing/2014/chart" uri="{C3380CC4-5D6E-409C-BE32-E72D297353CC}">
                  <c16:uniqueId val="{0000000D-AAD7-478E-A619-47A8FA2D25E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'5B'!$G$7:$G$13</c:f>
              <c:numCache>
                <c:formatCode>0.0%;[Red]\ \(0.0%\)</c:formatCode>
                <c:ptCount val="7"/>
                <c:pt idx="0">
                  <c:v>0.02</c:v>
                </c:pt>
                <c:pt idx="1">
                  <c:v>0.109</c:v>
                </c:pt>
                <c:pt idx="2">
                  <c:v>0.17699999999999999</c:v>
                </c:pt>
                <c:pt idx="3">
                  <c:v>8.5999999999999993E-2</c:v>
                </c:pt>
                <c:pt idx="4">
                  <c:v>0.36</c:v>
                </c:pt>
                <c:pt idx="5">
                  <c:v>0.20200000000000001</c:v>
                </c:pt>
                <c:pt idx="6">
                  <c:v>4.5999999999999999E-2</c:v>
                </c:pt>
              </c:numCache>
            </c:numRef>
          </c:val>
          <c:extLst>
            <c:ext xmlns:c16="http://schemas.microsoft.com/office/drawing/2014/chart" uri="{C3380CC4-5D6E-409C-BE32-E72D297353CC}">
              <c16:uniqueId val="{0000000E-AAD7-478E-A619-47A8FA2D25E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3464-4060-AC62-5C1BC6175200}"/>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3464-4060-AC62-5C1BC6175200}"/>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3464-4060-AC62-5C1BC6175200}"/>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3464-4060-AC62-5C1BC6175200}"/>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3464-4060-AC62-5C1BC6175200}"/>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3464-4060-AC62-5C1BC61752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464-4060-AC62-5C1BC6175200}"/>
              </c:ext>
            </c:extLst>
          </c:dPt>
          <c:dLbls>
            <c:dLbl>
              <c:idx val="2"/>
              <c:layout>
                <c:manualLayout>
                  <c:x val="-6.9395862379206382E-3"/>
                  <c:y val="5.816411255831732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64-4060-AC62-5C1BC6175200}"/>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64-4060-AC62-5C1BC6175200}"/>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64-4060-AC62-5C1BC6175200}"/>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464-4060-AC62-5C1BC6175200}"/>
                </c:ext>
              </c:extLst>
            </c:dLbl>
            <c:dLbl>
              <c:idx val="6"/>
              <c:delete val="1"/>
              <c:extLst>
                <c:ext xmlns:c15="http://schemas.microsoft.com/office/drawing/2012/chart" uri="{CE6537A1-D6FC-4f65-9D91-7224C49458BB}"/>
                <c:ext xmlns:c16="http://schemas.microsoft.com/office/drawing/2014/chart" uri="{C3380CC4-5D6E-409C-BE32-E72D297353CC}">
                  <c16:uniqueId val="{0000000D-3464-4060-AC62-5C1BC617520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'5B'!$K$7:$K$13</c:f>
              <c:numCache>
                <c:formatCode>0.0%;[Red]\ \(0.0%\)</c:formatCode>
                <c:ptCount val="7"/>
                <c:pt idx="0">
                  <c:v>0.79318181818181821</c:v>
                </c:pt>
                <c:pt idx="1">
                  <c:v>0.11363636363636363</c:v>
                </c:pt>
                <c:pt idx="2">
                  <c:v>4.3181818181818182E-2</c:v>
                </c:pt>
                <c:pt idx="3">
                  <c:v>2.9545454545454545E-2</c:v>
                </c:pt>
                <c:pt idx="4">
                  <c:v>1.5909090909090907E-2</c:v>
                </c:pt>
                <c:pt idx="5">
                  <c:v>2.2727272727272726E-3</c:v>
                </c:pt>
                <c:pt idx="6">
                  <c:v>0</c:v>
                </c:pt>
              </c:numCache>
            </c:numRef>
          </c:val>
          <c:extLst>
            <c:ext xmlns:c16="http://schemas.microsoft.com/office/drawing/2014/chart" uri="{C3380CC4-5D6E-409C-BE32-E72D297353CC}">
              <c16:uniqueId val="{0000000E-3464-4060-AC62-5C1BC6175200}"/>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0.16243084555805404"/>
                  <c:y val="0"/>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0-EF47-4730-93D5-CED0EA932006}"/>
                </c:ext>
              </c:extLst>
            </c:dLbl>
            <c:dLbl>
              <c:idx val="1"/>
              <c:layout>
                <c:manualLayout>
                  <c:x val="-3.0344671687429258E-3"/>
                  <c:y val="-9.644481739962487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656167089029281"/>
                      <c:h val="0.17709274686553109"/>
                    </c:manualLayout>
                  </c15:layout>
                </c:ext>
                <c:ext xmlns:c16="http://schemas.microsoft.com/office/drawing/2014/chart" uri="{C3380CC4-5D6E-409C-BE32-E72D297353CC}">
                  <c16:uniqueId val="{00000001-EF47-4730-93D5-CED0EA932006}"/>
                </c:ext>
              </c:extLst>
            </c:dLbl>
            <c:dLbl>
              <c:idx val="2"/>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EF47-4730-93D5-CED0EA932006}"/>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3-EF47-4730-93D5-CED0EA932006}"/>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4-EF47-4730-93D5-CED0EA93200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'5C'!$B$8:$B$12</c:f>
              <c:numCache>
                <c:formatCode>0%</c:formatCode>
                <c:ptCount val="5"/>
                <c:pt idx="0">
                  <c:v>0.96</c:v>
                </c:pt>
                <c:pt idx="1">
                  <c:v>0.96</c:v>
                </c:pt>
                <c:pt idx="2">
                  <c:v>0.95</c:v>
                </c:pt>
                <c:pt idx="3">
                  <c:v>0.92</c:v>
                </c:pt>
                <c:pt idx="4">
                  <c:v>0.92</c:v>
                </c:pt>
              </c:numCache>
            </c:numRef>
          </c:val>
          <c:extLst>
            <c:ext xmlns:c16="http://schemas.microsoft.com/office/drawing/2014/chart" uri="{C3380CC4-5D6E-409C-BE32-E72D297353CC}">
              <c16:uniqueId val="{00000005-EF47-4730-93D5-CED0EA932006}"/>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7208317830194843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'5C'!$C$8:$C$12</c:f>
              <c:numCache>
                <c:formatCode>"$"#,##0.00_);\("$"#,##0.00\)</c:formatCode>
                <c:ptCount val="5"/>
                <c:pt idx="0">
                  <c:v>29.71</c:v>
                </c:pt>
                <c:pt idx="1">
                  <c:v>21.2</c:v>
                </c:pt>
                <c:pt idx="2">
                  <c:v>13.86</c:v>
                </c:pt>
                <c:pt idx="3">
                  <c:v>18.75</c:v>
                </c:pt>
                <c:pt idx="4">
                  <c:v>17.41</c:v>
                </c:pt>
              </c:numCache>
            </c:numRef>
          </c:val>
          <c:extLst>
            <c:ext xmlns:c16="http://schemas.microsoft.com/office/drawing/2014/chart" uri="{C3380CC4-5D6E-409C-BE32-E72D297353CC}">
              <c16:uniqueId val="{00000000-26F2-4D52-A120-8A3C1EBCE9D4}"/>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30"/>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242384604204607"/>
          <c:y val="0.15977952755905511"/>
          <c:w val="0.52757615395795399"/>
          <c:h val="0.80627651377487231"/>
        </c:manualLayout>
      </c:layout>
      <c:barChart>
        <c:barDir val="bar"/>
        <c:grouping val="clustered"/>
        <c:varyColors val="0"/>
        <c:ser>
          <c:idx val="0"/>
          <c:order val="0"/>
          <c:spPr>
            <a:solidFill>
              <a:srgbClr val="003E51"/>
            </a:solidFill>
            <a:ln>
              <a:noFill/>
            </a:ln>
            <a:effectLst/>
          </c:spPr>
          <c:invertIfNegative val="0"/>
          <c:dPt>
            <c:idx val="0"/>
            <c:invertIfNegative val="0"/>
            <c:bubble3D val="0"/>
            <c:spPr>
              <a:solidFill>
                <a:srgbClr val="D45D00"/>
              </a:solidFill>
              <a:ln>
                <a:noFill/>
              </a:ln>
              <a:effectLst/>
            </c:spPr>
            <c:extLst>
              <c:ext xmlns:c16="http://schemas.microsoft.com/office/drawing/2014/chart" uri="{C3380CC4-5D6E-409C-BE32-E72D297353CC}">
                <c16:uniqueId val="{00000002-E07D-4DA9-8104-144E058B8686}"/>
              </c:ext>
            </c:extLst>
          </c:dPt>
          <c:dPt>
            <c:idx val="4"/>
            <c:invertIfNegative val="0"/>
            <c:bubble3D val="0"/>
            <c:spPr>
              <a:solidFill>
                <a:srgbClr val="003E51"/>
              </a:solidFill>
              <a:ln>
                <a:noFill/>
              </a:ln>
              <a:effectLst/>
            </c:spPr>
            <c:extLst>
              <c:ext xmlns:c16="http://schemas.microsoft.com/office/drawing/2014/chart" uri="{C3380CC4-5D6E-409C-BE32-E72D297353CC}">
                <c16:uniqueId val="{00000003-FC84-433C-8ECD-4EAC9FA25949}"/>
              </c:ext>
            </c:extLst>
          </c:dPt>
          <c:dPt>
            <c:idx val="5"/>
            <c:invertIfNegative val="0"/>
            <c:bubble3D val="0"/>
            <c:spPr>
              <a:solidFill>
                <a:srgbClr val="003E51"/>
              </a:solidFill>
              <a:ln>
                <a:noFill/>
              </a:ln>
              <a:effectLst/>
            </c:spPr>
            <c:extLst>
              <c:ext xmlns:c16="http://schemas.microsoft.com/office/drawing/2014/chart" uri="{C3380CC4-5D6E-409C-BE32-E72D297353CC}">
                <c16:uniqueId val="{00000003-2170-4A79-8321-C85DCDDA101E}"/>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45D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7D-4DA9-8104-144E058B8686}"/>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7D-4DA9-8104-144E058B86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'5C'!$Y$29:$Y$34</c:f>
              <c:strCache>
                <c:ptCount val="6"/>
                <c:pt idx="0">
                  <c:v>Substitute</c:v>
                </c:pt>
                <c:pt idx="1">
                  <c:v>Tutor</c:v>
                </c:pt>
                <c:pt idx="2">
                  <c:v>Customer Service Representative</c:v>
                </c:pt>
                <c:pt idx="3">
                  <c:v>Administrative Assistant</c:v>
                </c:pt>
                <c:pt idx="4">
                  <c:v>Kindergarten Teacher</c:v>
                </c:pt>
                <c:pt idx="5">
                  <c:v>Self-Enrichment Teacher</c:v>
                </c:pt>
              </c:strCache>
            </c:strRef>
          </c:cat>
          <c:val>
            <c:numRef>
              <c:f>'5C'!$Z$29:$Z$34</c:f>
              <c:numCache>
                <c:formatCode>_("$"* #,##0.00_);_("$"* \(#,##0.00\);_("$"* "-"??_);_(@_)</c:formatCode>
                <c:ptCount val="6"/>
                <c:pt idx="0">
                  <c:v>0.42</c:v>
                </c:pt>
                <c:pt idx="1">
                  <c:v>0.59</c:v>
                </c:pt>
                <c:pt idx="2">
                  <c:v>3.41</c:v>
                </c:pt>
                <c:pt idx="3">
                  <c:v>5.23</c:v>
                </c:pt>
                <c:pt idx="4" formatCode="&quot;$&quot;#,##0.00">
                  <c:v>5.54</c:v>
                </c:pt>
                <c:pt idx="5">
                  <c:v>6.6</c:v>
                </c:pt>
              </c:numCache>
            </c:numRef>
          </c:val>
          <c:extLst>
            <c:ext xmlns:c16="http://schemas.microsoft.com/office/drawing/2014/chart" uri="{C3380CC4-5D6E-409C-BE32-E72D297353CC}">
              <c16:uniqueId val="{00000003-E07D-4DA9-8104-144E058B8686}"/>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_(&quot;$&quot;* #,##0.00_);_(&quot;$&quot;* \(#,##0.00\);_(&quot;$&quot;* &quot;-&quot;??_);_(@_)" sourceLinked="1"/>
        <c:majorTickMark val="out"/>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'5D'!$A$12</c:f>
              <c:strCache>
                <c:ptCount val="1"/>
                <c:pt idx="0">
                  <c:v>Region 10a</c:v>
                </c:pt>
              </c:strCache>
            </c:strRef>
          </c:tx>
          <c:spPr>
            <a:ln w="28575" cap="rnd">
              <a:solidFill>
                <a:srgbClr val="D45D00"/>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'5D'!$B$12:$W$12</c:f>
              <c:numCache>
                <c:formatCode>0.0%</c:formatCode>
                <c:ptCount val="22"/>
                <c:pt idx="0">
                  <c:v>0</c:v>
                </c:pt>
                <c:pt idx="1">
                  <c:v>0.12317327766179541</c:v>
                </c:pt>
                <c:pt idx="2">
                  <c:v>0.20668058455114824</c:v>
                </c:pt>
                <c:pt idx="3">
                  <c:v>0.20250521920668058</c:v>
                </c:pt>
                <c:pt idx="4">
                  <c:v>0.33402922755741127</c:v>
                </c:pt>
                <c:pt idx="5">
                  <c:v>0.4801670146137787</c:v>
                </c:pt>
                <c:pt idx="6">
                  <c:v>0.35699373695198328</c:v>
                </c:pt>
                <c:pt idx="7">
                  <c:v>0.45093945720250522</c:v>
                </c:pt>
                <c:pt idx="8">
                  <c:v>0.56367432150313157</c:v>
                </c:pt>
                <c:pt idx="9">
                  <c:v>0.69937369519832981</c:v>
                </c:pt>
                <c:pt idx="10">
                  <c:v>0.95824634655532359</c:v>
                </c:pt>
                <c:pt idx="11">
                  <c:v>1.2609603340292275</c:v>
                </c:pt>
                <c:pt idx="12">
                  <c:v>1.3089770354906054</c:v>
                </c:pt>
                <c:pt idx="13">
                  <c:v>1.3361169102296451</c:v>
                </c:pt>
                <c:pt idx="14">
                  <c:v>1.6221294363256784</c:v>
                </c:pt>
                <c:pt idx="15">
                  <c:v>1.3674321503131524</c:v>
                </c:pt>
                <c:pt idx="16">
                  <c:v>1.2964509394572026</c:v>
                </c:pt>
                <c:pt idx="17">
                  <c:v>0.45093945720250522</c:v>
                </c:pt>
                <c:pt idx="18">
                  <c:v>8.350730688935281E-3</c:v>
                </c:pt>
                <c:pt idx="19">
                  <c:v>-0.33611691022964507</c:v>
                </c:pt>
                <c:pt idx="20">
                  <c:v>-0.29645093945720252</c:v>
                </c:pt>
                <c:pt idx="21">
                  <c:v>-8.1419624217118999E-2</c:v>
                </c:pt>
              </c:numCache>
            </c:numRef>
          </c:val>
          <c:smooth val="0"/>
          <c:extLst>
            <c:ext xmlns:c16="http://schemas.microsoft.com/office/drawing/2014/chart" uri="{C3380CC4-5D6E-409C-BE32-E72D297353CC}">
              <c16:uniqueId val="{00000000-D577-4A34-B8C4-664FBCE9855E}"/>
            </c:ext>
          </c:extLst>
        </c:ser>
        <c:ser>
          <c:idx val="2"/>
          <c:order val="1"/>
          <c:tx>
            <c:strRef>
              <c:f>'5D'!$A$13</c:f>
              <c:strCache>
                <c:ptCount val="1"/>
                <c:pt idx="0">
                  <c:v>Michigan</c:v>
                </c:pt>
              </c:strCache>
            </c:strRef>
          </c:tx>
          <c:spPr>
            <a:ln w="28575" cap="rnd">
              <a:solidFill>
                <a:srgbClr val="A2AE74"/>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'5D'!$B$13:$W$13</c:f>
              <c:numCache>
                <c:formatCode>0.0%</c:formatCode>
                <c:ptCount val="22"/>
                <c:pt idx="0">
                  <c:v>0</c:v>
                </c:pt>
                <c:pt idx="1">
                  <c:v>0.10625603228919892</c:v>
                </c:pt>
                <c:pt idx="2">
                  <c:v>0.25919101517943316</c:v>
                </c:pt>
                <c:pt idx="3">
                  <c:v>0.30876546459594628</c:v>
                </c:pt>
                <c:pt idx="4">
                  <c:v>0.36755286478897958</c:v>
                </c:pt>
                <c:pt idx="5">
                  <c:v>0.45064490655435641</c:v>
                </c:pt>
                <c:pt idx="6">
                  <c:v>0.30297446696499081</c:v>
                </c:pt>
                <c:pt idx="7">
                  <c:v>0.36948319733263141</c:v>
                </c:pt>
                <c:pt idx="8">
                  <c:v>0.42028604018601384</c:v>
                </c:pt>
                <c:pt idx="9">
                  <c:v>0.4352899885934895</c:v>
                </c:pt>
                <c:pt idx="10">
                  <c:v>0.5795384750372905</c:v>
                </c:pt>
                <c:pt idx="11">
                  <c:v>0.72168114416074403</c:v>
                </c:pt>
                <c:pt idx="12">
                  <c:v>0.73291216986926389</c:v>
                </c:pt>
                <c:pt idx="13">
                  <c:v>0.66894796876370977</c:v>
                </c:pt>
                <c:pt idx="14">
                  <c:v>0.73747477406335005</c:v>
                </c:pt>
                <c:pt idx="15">
                  <c:v>0.52671755725190839</c:v>
                </c:pt>
                <c:pt idx="16">
                  <c:v>0.42642800737036063</c:v>
                </c:pt>
                <c:pt idx="17">
                  <c:v>5.9840308853206986E-2</c:v>
                </c:pt>
                <c:pt idx="18">
                  <c:v>-0.24269544617004474</c:v>
                </c:pt>
                <c:pt idx="19">
                  <c:v>-0.5791875054838993</c:v>
                </c:pt>
                <c:pt idx="20">
                  <c:v>-0.69860489602526976</c:v>
                </c:pt>
                <c:pt idx="21">
                  <c:v>-0.61884706501710973</c:v>
                </c:pt>
              </c:numCache>
            </c:numRef>
          </c:val>
          <c:smooth val="0"/>
          <c:extLst>
            <c:ext xmlns:c16="http://schemas.microsoft.com/office/drawing/2014/chart" uri="{C3380CC4-5D6E-409C-BE32-E72D297353CC}">
              <c16:uniqueId val="{00000000-6069-4B16-B2A2-A5D3D24BA627}"/>
            </c:ext>
          </c:extLst>
        </c:ser>
        <c:ser>
          <c:idx val="1"/>
          <c:order val="2"/>
          <c:tx>
            <c:strRef>
              <c:f>'5D'!$A$14</c:f>
              <c:strCache>
                <c:ptCount val="1"/>
                <c:pt idx="0">
                  <c:v>United States</c:v>
                </c:pt>
              </c:strCache>
            </c:strRef>
          </c:tx>
          <c:spPr>
            <a:ln w="28575" cap="rnd">
              <a:solidFill>
                <a:srgbClr val="003E51"/>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'5D'!$B$14:$W$14</c:f>
              <c:numCache>
                <c:formatCode>0.0%</c:formatCode>
                <c:ptCount val="22"/>
                <c:pt idx="0">
                  <c:v>0</c:v>
                </c:pt>
                <c:pt idx="1">
                  <c:v>0.10342958122441885</c:v>
                </c:pt>
                <c:pt idx="2">
                  <c:v>0.22780001076011969</c:v>
                </c:pt>
                <c:pt idx="3">
                  <c:v>0.29611021673364152</c:v>
                </c:pt>
                <c:pt idx="4">
                  <c:v>0.38201321839318303</c:v>
                </c:pt>
                <c:pt idx="5">
                  <c:v>0.50588702702031596</c:v>
                </c:pt>
                <c:pt idx="6">
                  <c:v>0.45721817798065661</c:v>
                </c:pt>
                <c:pt idx="7">
                  <c:v>0.63147831628957962</c:v>
                </c:pt>
                <c:pt idx="8">
                  <c:v>0.80624749102978488</c:v>
                </c:pt>
                <c:pt idx="9">
                  <c:v>0.98273000790454945</c:v>
                </c:pt>
                <c:pt idx="10">
                  <c:v>1.182876511072577</c:v>
                </c:pt>
                <c:pt idx="11">
                  <c:v>1.4052095533308777</c:v>
                </c:pt>
                <c:pt idx="12">
                  <c:v>1.4557034842095244</c:v>
                </c:pt>
                <c:pt idx="13">
                  <c:v>1.4340673666262473</c:v>
                </c:pt>
                <c:pt idx="14">
                  <c:v>1.4639556683068953</c:v>
                </c:pt>
                <c:pt idx="15">
                  <c:v>1.3949088079856642</c:v>
                </c:pt>
                <c:pt idx="16">
                  <c:v>1.4073533002528629</c:v>
                </c:pt>
                <c:pt idx="17">
                  <c:v>1.3129125574735239</c:v>
                </c:pt>
                <c:pt idx="18">
                  <c:v>1.1793339485914589</c:v>
                </c:pt>
                <c:pt idx="19">
                  <c:v>0.79015697359218318</c:v>
                </c:pt>
                <c:pt idx="20">
                  <c:v>0.50559319298274652</c:v>
                </c:pt>
                <c:pt idx="21">
                  <c:v>0.5950553111536917</c:v>
                </c:pt>
              </c:numCache>
            </c:numRef>
          </c:val>
          <c:smooth val="0"/>
          <c:extLst>
            <c:ext xmlns:c16="http://schemas.microsoft.com/office/drawing/2014/chart" uri="{C3380CC4-5D6E-409C-BE32-E72D297353CC}">
              <c16:uniqueId val="{00000001-D577-4A34-B8C4-664FBCE9855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4111200171834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'5D'!$A$25</c:f>
              <c:strCache>
                <c:ptCount val="1"/>
                <c:pt idx="0">
                  <c:v>Region 10a </c:v>
                </c:pt>
              </c:strCache>
            </c:strRef>
          </c:tx>
          <c:spPr>
            <a:ln w="28575" cap="rnd">
              <a:solidFill>
                <a:srgbClr val="D45D00"/>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'5D'!$B$25:$S$25</c:f>
              <c:numCache>
                <c:formatCode>0.0%</c:formatCode>
                <c:ptCount val="18"/>
                <c:pt idx="0">
                  <c:v>0</c:v>
                </c:pt>
                <c:pt idx="1">
                  <c:v>0.43991567111735752</c:v>
                </c:pt>
                <c:pt idx="2">
                  <c:v>0.48208011243851012</c:v>
                </c:pt>
                <c:pt idx="3">
                  <c:v>0.8931834153197471</c:v>
                </c:pt>
                <c:pt idx="4">
                  <c:v>0.28109627547434995</c:v>
                </c:pt>
                <c:pt idx="5">
                  <c:v>0.2515811665495431</c:v>
                </c:pt>
                <c:pt idx="6">
                  <c:v>3.4434293745607886E-2</c:v>
                </c:pt>
                <c:pt idx="7">
                  <c:v>-0.16303583977512298</c:v>
                </c:pt>
                <c:pt idx="8">
                  <c:v>-0.19044272663387216</c:v>
                </c:pt>
                <c:pt idx="9">
                  <c:v>-0.14125087842586084</c:v>
                </c:pt>
                <c:pt idx="10">
                  <c:v>-0.21503865073787776</c:v>
                </c:pt>
                <c:pt idx="11">
                  <c:v>-0.13352073085031627</c:v>
                </c:pt>
                <c:pt idx="12">
                  <c:v>-0.16936050597329586</c:v>
                </c:pt>
                <c:pt idx="13">
                  <c:v>-5.4813773717498321E-2</c:v>
                </c:pt>
                <c:pt idx="14">
                  <c:v>-8.7139845397048499E-2</c:v>
                </c:pt>
                <c:pt idx="15">
                  <c:v>-0.10400562192550951</c:v>
                </c:pt>
                <c:pt idx="16">
                  <c:v>1.4757554462403307E-2</c:v>
                </c:pt>
                <c:pt idx="17">
                  <c:v>2.951510892480674E-2</c:v>
                </c:pt>
              </c:numCache>
            </c:numRef>
          </c:val>
          <c:smooth val="0"/>
          <c:extLst>
            <c:ext xmlns:c16="http://schemas.microsoft.com/office/drawing/2014/chart" uri="{C3380CC4-5D6E-409C-BE32-E72D297353CC}">
              <c16:uniqueId val="{00000000-CD8E-402E-B604-28F61CC89250}"/>
            </c:ext>
          </c:extLst>
        </c:ser>
        <c:ser>
          <c:idx val="2"/>
          <c:order val="1"/>
          <c:tx>
            <c:strRef>
              <c:f>'5D'!$A$26</c:f>
              <c:strCache>
                <c:ptCount val="1"/>
                <c:pt idx="0">
                  <c:v>Michigan</c:v>
                </c:pt>
              </c:strCache>
            </c:strRef>
          </c:tx>
          <c:spPr>
            <a:ln w="28575" cap="rnd">
              <a:solidFill>
                <a:srgbClr val="A2AE74"/>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'5D'!$B$26:$S$26</c:f>
              <c:numCache>
                <c:formatCode>0.0%</c:formatCode>
                <c:ptCount val="18"/>
                <c:pt idx="0">
                  <c:v>0</c:v>
                </c:pt>
                <c:pt idx="1">
                  <c:v>0.37573385518590996</c:v>
                </c:pt>
                <c:pt idx="2">
                  <c:v>0.4755381604696674</c:v>
                </c:pt>
                <c:pt idx="3">
                  <c:v>0.52707110241356814</c:v>
                </c:pt>
                <c:pt idx="4">
                  <c:v>0.16438356164383569</c:v>
                </c:pt>
                <c:pt idx="5">
                  <c:v>0.12198303979125892</c:v>
                </c:pt>
                <c:pt idx="6">
                  <c:v>2.8049575994781455E-2</c:v>
                </c:pt>
                <c:pt idx="7">
                  <c:v>-0.2720156555772994</c:v>
                </c:pt>
                <c:pt idx="8">
                  <c:v>-0.27527723418134381</c:v>
                </c:pt>
                <c:pt idx="9">
                  <c:v>-0.26940639269406397</c:v>
                </c:pt>
                <c:pt idx="10">
                  <c:v>-0.26484018264840187</c:v>
                </c:pt>
                <c:pt idx="11">
                  <c:v>-0.20874103065883884</c:v>
                </c:pt>
                <c:pt idx="12">
                  <c:v>-0.20808871493802997</c:v>
                </c:pt>
                <c:pt idx="13">
                  <c:v>-0.12459230267449446</c:v>
                </c:pt>
                <c:pt idx="14">
                  <c:v>-0.16503587736464445</c:v>
                </c:pt>
                <c:pt idx="15">
                  <c:v>-0.19765166340508802</c:v>
                </c:pt>
                <c:pt idx="16">
                  <c:v>-5.8056099151989601E-2</c:v>
                </c:pt>
                <c:pt idx="17">
                  <c:v>-1.8264840182648359E-2</c:v>
                </c:pt>
              </c:numCache>
            </c:numRef>
          </c:val>
          <c:smooth val="0"/>
          <c:extLst>
            <c:ext xmlns:c16="http://schemas.microsoft.com/office/drawing/2014/chart" uri="{C3380CC4-5D6E-409C-BE32-E72D297353CC}">
              <c16:uniqueId val="{00000000-22CE-461E-A48A-A9ED1D766AF1}"/>
            </c:ext>
          </c:extLst>
        </c:ser>
        <c:ser>
          <c:idx val="1"/>
          <c:order val="2"/>
          <c:tx>
            <c:strRef>
              <c:f>'5D'!$A$27</c:f>
              <c:strCache>
                <c:ptCount val="1"/>
                <c:pt idx="0">
                  <c:v>United States</c:v>
                </c:pt>
              </c:strCache>
            </c:strRef>
          </c:tx>
          <c:spPr>
            <a:ln w="28575" cap="rnd">
              <a:solidFill>
                <a:srgbClr val="003E51"/>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'5D'!$B$27:$S$27</c:f>
              <c:numCache>
                <c:formatCode>0.0%</c:formatCode>
                <c:ptCount val="18"/>
                <c:pt idx="0">
                  <c:v>0</c:v>
                </c:pt>
                <c:pt idx="1">
                  <c:v>8.9619118745331745E-3</c:v>
                </c:pt>
                <c:pt idx="2">
                  <c:v>4.6303211351754983E-2</c:v>
                </c:pt>
                <c:pt idx="3">
                  <c:v>8.8872292755787854E-2</c:v>
                </c:pt>
                <c:pt idx="4">
                  <c:v>0.11874533233756533</c:v>
                </c:pt>
                <c:pt idx="5">
                  <c:v>6.0492905153099227E-2</c:v>
                </c:pt>
                <c:pt idx="6">
                  <c:v>4.7050037341299401E-2</c:v>
                </c:pt>
                <c:pt idx="7">
                  <c:v>-5.1530993278566188E-2</c:v>
                </c:pt>
                <c:pt idx="8">
                  <c:v>-5.5265123226288286E-2</c:v>
                </c:pt>
                <c:pt idx="9">
                  <c:v>-3.5847647498132969E-2</c:v>
                </c:pt>
                <c:pt idx="10">
                  <c:v>-2.0911127707244296E-2</c:v>
                </c:pt>
                <c:pt idx="11">
                  <c:v>9.7087378640775945E-3</c:v>
                </c:pt>
                <c:pt idx="12">
                  <c:v>2.5392083644510816E-2</c:v>
                </c:pt>
                <c:pt idx="13">
                  <c:v>3.6594473487677387E-2</c:v>
                </c:pt>
                <c:pt idx="14">
                  <c:v>3.3607169529499575E-2</c:v>
                </c:pt>
                <c:pt idx="15">
                  <c:v>5.4518297236743736E-2</c:v>
                </c:pt>
                <c:pt idx="16">
                  <c:v>8.0657206870799109E-2</c:v>
                </c:pt>
                <c:pt idx="17">
                  <c:v>0.26587005227781918</c:v>
                </c:pt>
              </c:numCache>
            </c:numRef>
          </c:val>
          <c:smooth val="0"/>
          <c:extLst>
            <c:ext xmlns:c16="http://schemas.microsoft.com/office/drawing/2014/chart" uri="{C3380CC4-5D6E-409C-BE32-E72D297353CC}">
              <c16:uniqueId val="{00000001-CD8E-402E-B604-28F61CC89250}"/>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32652354099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'5E'!$A$5:$B$5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'5E'!$B$7:$B$16</c:f>
              <c:numCache>
                <c:formatCode>0.0%</c:formatCode>
                <c:ptCount val="10"/>
                <c:pt idx="0">
                  <c:v>0.16289999999999999</c:v>
                </c:pt>
                <c:pt idx="1">
                  <c:v>0.12797</c:v>
                </c:pt>
                <c:pt idx="2">
                  <c:v>8.9389999999999997E-2</c:v>
                </c:pt>
                <c:pt idx="3">
                  <c:v>6.361E-2</c:v>
                </c:pt>
                <c:pt idx="4">
                  <c:v>6.3310000000000005E-2</c:v>
                </c:pt>
                <c:pt idx="5">
                  <c:v>6.0699999999999997E-2</c:v>
                </c:pt>
                <c:pt idx="6">
                  <c:v>5.8740000000000001E-2</c:v>
                </c:pt>
                <c:pt idx="7">
                  <c:v>5.6640000000000003E-2</c:v>
                </c:pt>
                <c:pt idx="8">
                  <c:v>5.1389999999999998E-2</c:v>
                </c:pt>
                <c:pt idx="9">
                  <c:v>5.0880000000000002E-2</c:v>
                </c:pt>
              </c:numCache>
            </c:numRef>
          </c:val>
          <c:extLst>
            <c:ext xmlns:c16="http://schemas.microsoft.com/office/drawing/2014/chart" uri="{C3380CC4-5D6E-409C-BE32-E72D297353CC}">
              <c16:uniqueId val="{00000000-1358-4B8E-99E6-22128E5DAD0D}"/>
            </c:ext>
          </c:extLst>
        </c:ser>
        <c:ser>
          <c:idx val="1"/>
          <c:order val="1"/>
          <c:spPr>
            <a:solidFill>
              <a:schemeClr val="accent2"/>
            </a:solidFill>
            <a:ln>
              <a:noFill/>
            </a:ln>
            <a:effectLst/>
          </c:spPr>
          <c:invertIfNegative val="0"/>
          <c:dLbls>
            <c:delete val="1"/>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58-4B8E-99E6-22128E5DAD0D}"/>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'5E'!$C$5:$D$5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'5E'!$C$7:$C$16</c:f>
              <c:strCache>
                <c:ptCount val="10"/>
                <c:pt idx="0">
                  <c:v>Teachers and Instructors</c:v>
                </c:pt>
                <c:pt idx="1">
                  <c:v>Secondary School Teachers</c:v>
                </c:pt>
                <c:pt idx="2">
                  <c:v>Teaching Assistants, Except Postsecondary</c:v>
                </c:pt>
                <c:pt idx="3">
                  <c:v>Elementary School Teachers</c:v>
                </c:pt>
                <c:pt idx="4">
                  <c:v>Postsecondary Teachers</c:v>
                </c:pt>
                <c:pt idx="5">
                  <c:v>Middle School Teachers</c:v>
                </c:pt>
                <c:pt idx="6">
                  <c:v>Social and Human Service Assistants</c:v>
                </c:pt>
                <c:pt idx="7">
                  <c:v>Secretaries and Admin. Assistants</c:v>
                </c:pt>
                <c:pt idx="8">
                  <c:v>Coaches and Scouts</c:v>
                </c:pt>
                <c:pt idx="9">
                  <c:v>Customer Service Representatives</c:v>
                </c:pt>
              </c:strCache>
            </c:strRef>
          </c:cat>
          <c:val>
            <c:numRef>
              <c:f>'5E'!$D$7:$D$16</c:f>
              <c:numCache>
                <c:formatCode>0.0%</c:formatCode>
                <c:ptCount val="10"/>
                <c:pt idx="0">
                  <c:v>17.39</c:v>
                </c:pt>
                <c:pt idx="1">
                  <c:v>0.1477</c:v>
                </c:pt>
                <c:pt idx="2">
                  <c:v>0.14099</c:v>
                </c:pt>
                <c:pt idx="3">
                  <c:v>0.1331</c:v>
                </c:pt>
                <c:pt idx="4">
                  <c:v>0.13009999999999999</c:v>
                </c:pt>
                <c:pt idx="5">
                  <c:v>6.1080000000000002E-2</c:v>
                </c:pt>
                <c:pt idx="6">
                  <c:v>5.8180000000000003E-2</c:v>
                </c:pt>
                <c:pt idx="7">
                  <c:v>5.57E-2</c:v>
                </c:pt>
                <c:pt idx="8">
                  <c:v>5.024E-2</c:v>
                </c:pt>
                <c:pt idx="9">
                  <c:v>4.8911000000000003E-2</c:v>
                </c:pt>
              </c:numCache>
            </c:numRef>
          </c:val>
          <c:extLst>
            <c:ext xmlns:c16="http://schemas.microsoft.com/office/drawing/2014/chart" uri="{C3380CC4-5D6E-409C-BE32-E72D297353CC}">
              <c16:uniqueId val="{00000000-ECCD-4BF6-BF05-FDAB6403DEB4}"/>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'5F'!$B$4</c:f>
              <c:strCache>
                <c:ptCount val="1"/>
                <c:pt idx="0">
                  <c:v>Job Postings</c:v>
                </c:pt>
              </c:strCache>
            </c:strRef>
          </c:tx>
          <c:spPr>
            <a:solidFill>
              <a:srgbClr val="003E51"/>
            </a:solidFill>
            <a:ln w="25400">
              <a:noFill/>
            </a:ln>
            <a:effectLst/>
          </c:spPr>
          <c:cat>
            <c:numRef>
              <c:f>'5F'!$A$5:$A$64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'5F'!$B$5:$B$64</c:f>
              <c:numCache>
                <c:formatCode>General</c:formatCode>
                <c:ptCount val="60"/>
                <c:pt idx="0">
                  <c:v>3</c:v>
                </c:pt>
                <c:pt idx="1">
                  <c:v>7</c:v>
                </c:pt>
                <c:pt idx="2">
                  <c:v>2</c:v>
                </c:pt>
                <c:pt idx="3">
                  <c:v>9</c:v>
                </c:pt>
                <c:pt idx="4">
                  <c:v>4</c:v>
                </c:pt>
                <c:pt idx="5">
                  <c:v>0</c:v>
                </c:pt>
                <c:pt idx="6">
                  <c:v>6</c:v>
                </c:pt>
                <c:pt idx="7">
                  <c:v>5</c:v>
                </c:pt>
                <c:pt idx="8">
                  <c:v>2</c:v>
                </c:pt>
                <c:pt idx="9">
                  <c:v>3</c:v>
                </c:pt>
                <c:pt idx="10">
                  <c:v>0</c:v>
                </c:pt>
                <c:pt idx="11">
                  <c:v>7</c:v>
                </c:pt>
                <c:pt idx="12">
                  <c:v>18</c:v>
                </c:pt>
                <c:pt idx="13">
                  <c:v>29</c:v>
                </c:pt>
                <c:pt idx="14">
                  <c:v>8</c:v>
                </c:pt>
                <c:pt idx="15">
                  <c:v>9</c:v>
                </c:pt>
                <c:pt idx="16">
                  <c:v>3</c:v>
                </c:pt>
                <c:pt idx="17">
                  <c:v>6</c:v>
                </c:pt>
                <c:pt idx="18">
                  <c:v>5</c:v>
                </c:pt>
                <c:pt idx="19">
                  <c:v>3</c:v>
                </c:pt>
                <c:pt idx="20">
                  <c:v>0</c:v>
                </c:pt>
                <c:pt idx="21">
                  <c:v>0</c:v>
                </c:pt>
                <c:pt idx="22">
                  <c:v>1</c:v>
                </c:pt>
                <c:pt idx="23">
                  <c:v>8</c:v>
                </c:pt>
                <c:pt idx="24">
                  <c:v>5</c:v>
                </c:pt>
                <c:pt idx="25">
                  <c:v>3</c:v>
                </c:pt>
                <c:pt idx="26">
                  <c:v>6</c:v>
                </c:pt>
                <c:pt idx="27">
                  <c:v>4</c:v>
                </c:pt>
                <c:pt idx="28">
                  <c:v>5</c:v>
                </c:pt>
                <c:pt idx="29">
                  <c:v>5</c:v>
                </c:pt>
                <c:pt idx="30">
                  <c:v>2</c:v>
                </c:pt>
                <c:pt idx="31">
                  <c:v>6</c:v>
                </c:pt>
                <c:pt idx="32">
                  <c:v>2</c:v>
                </c:pt>
                <c:pt idx="33">
                  <c:v>1</c:v>
                </c:pt>
                <c:pt idx="34">
                  <c:v>1</c:v>
                </c:pt>
                <c:pt idx="35">
                  <c:v>3</c:v>
                </c:pt>
                <c:pt idx="36">
                  <c:v>14</c:v>
                </c:pt>
                <c:pt idx="37">
                  <c:v>5</c:v>
                </c:pt>
                <c:pt idx="38">
                  <c:v>3</c:v>
                </c:pt>
                <c:pt idx="39">
                  <c:v>5</c:v>
                </c:pt>
                <c:pt idx="40">
                  <c:v>4</c:v>
                </c:pt>
                <c:pt idx="41">
                  <c:v>2</c:v>
                </c:pt>
                <c:pt idx="42">
                  <c:v>4</c:v>
                </c:pt>
                <c:pt idx="43">
                  <c:v>4</c:v>
                </c:pt>
                <c:pt idx="44">
                  <c:v>1</c:v>
                </c:pt>
                <c:pt idx="45">
                  <c:v>15</c:v>
                </c:pt>
                <c:pt idx="46">
                  <c:v>2</c:v>
                </c:pt>
                <c:pt idx="47">
                  <c:v>6</c:v>
                </c:pt>
                <c:pt idx="48">
                  <c:v>10</c:v>
                </c:pt>
                <c:pt idx="49">
                  <c:v>5</c:v>
                </c:pt>
                <c:pt idx="50">
                  <c:v>3</c:v>
                </c:pt>
                <c:pt idx="51">
                  <c:v>8</c:v>
                </c:pt>
                <c:pt idx="52">
                  <c:v>0</c:v>
                </c:pt>
                <c:pt idx="53">
                  <c:v>5</c:v>
                </c:pt>
                <c:pt idx="54">
                  <c:v>2</c:v>
                </c:pt>
                <c:pt idx="55">
                  <c:v>8</c:v>
                </c:pt>
                <c:pt idx="56">
                  <c:v>4</c:v>
                </c:pt>
                <c:pt idx="57">
                  <c:v>2</c:v>
                </c:pt>
                <c:pt idx="58">
                  <c:v>1</c:v>
                </c:pt>
                <c:pt idx="59">
                  <c:v>4</c:v>
                </c:pt>
              </c:numCache>
            </c:numRef>
          </c:val>
          <c:extLst>
            <c:ext xmlns:c16="http://schemas.microsoft.com/office/drawing/2014/chart" uri="{C3380CC4-5D6E-409C-BE32-E72D297353CC}">
              <c16:uniqueId val="{00000000-F437-4991-A956-E464FE507040}"/>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'5F'!$C$4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'5F'!$C$5:$C$64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F437-4991-A956-E464FE507040}"/>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4"/>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6650238353564718"/>
                      <c:h val="0.11995544078181174"/>
                    </c:manualLayout>
                  </c15:layout>
                </c:ext>
                <c:ext xmlns:c16="http://schemas.microsoft.com/office/drawing/2014/chart" uri="{C3380CC4-5D6E-409C-BE32-E72D297353CC}">
                  <c16:uniqueId val="{00000000-C91D-4B39-A46B-148ED3FD4E76}"/>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C91D-4B39-A46B-148ED3FD4E76}"/>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C91D-4B39-A46B-148ED3FD4E76}"/>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C91D-4B39-A46B-148ED3FD4E76}"/>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C91D-4B39-A46B-148ED3FD4E76}"/>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C91D-4B39-A46B-148ED3FD4E76}"/>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C91D-4B39-A46B-148ED3FD4E76}"/>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C91D-4B39-A46B-148ED3FD4E76}"/>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C91D-4B39-A46B-148ED3FD4E76}"/>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C91D-4B39-A46B-148ED3FD4E76}"/>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'5F'!$F$5:$F$14</c:f>
              <c:strCache>
                <c:ptCount val="10"/>
                <c:pt idx="0">
                  <c:v>Sub Teacher Source Texas</c:v>
                </c:pt>
                <c:pt idx="1">
                  <c:v>National Heritage Academies</c:v>
                </c:pt>
                <c:pt idx="2">
                  <c:v>Chippewa Valley Schools</c:v>
                </c:pt>
                <c:pt idx="3">
                  <c:v>Macomb County</c:v>
                </c:pt>
                <c:pt idx="4">
                  <c:v>Ece Subhub</c:v>
                </c:pt>
                <c:pt idx="5">
                  <c:v>Warren Woods Public Schools</c:v>
                </c:pt>
                <c:pt idx="6">
                  <c:v>Choice Schools.Com</c:v>
                </c:pt>
                <c:pt idx="7">
                  <c:v>Hamadeh Educational Services</c:v>
                </c:pt>
                <c:pt idx="8">
                  <c:v>Romeo Community Schools</c:v>
                </c:pt>
                <c:pt idx="9">
                  <c:v>Heartfelt Impressions Learning Centers</c:v>
                </c:pt>
              </c:strCache>
            </c:strRef>
          </c:cat>
          <c:val>
            <c:numRef>
              <c:f>'5F'!$G$5:$G$14</c:f>
              <c:numCache>
                <c:formatCode>#,##0</c:formatCode>
                <c:ptCount val="10"/>
                <c:pt idx="0">
                  <c:v>18</c:v>
                </c:pt>
                <c:pt idx="1">
                  <c:v>16</c:v>
                </c:pt>
                <c:pt idx="2">
                  <c:v>9</c:v>
                </c:pt>
                <c:pt idx="3">
                  <c:v>6</c:v>
                </c:pt>
                <c:pt idx="4">
                  <c:v>5</c:v>
                </c:pt>
                <c:pt idx="5">
                  <c:v>3</c:v>
                </c:pt>
                <c:pt idx="6">
                  <c:v>3</c:v>
                </c:pt>
                <c:pt idx="7">
                  <c:v>2</c:v>
                </c:pt>
                <c:pt idx="8">
                  <c:v>2</c:v>
                </c:pt>
                <c:pt idx="9">
                  <c:v>2</c:v>
                </c:pt>
              </c:numCache>
            </c:numRef>
          </c:val>
          <c:extLst>
            <c:ext xmlns:c16="http://schemas.microsoft.com/office/drawing/2014/chart" uri="{C3380CC4-5D6E-409C-BE32-E72D297353CC}">
              <c16:uniqueId val="{0000000A-C91D-4B39-A46B-148ED3FD4E76}"/>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xml.rels><?xml version="1.0" encoding="UTF-8" standalone="yes"?>
<Relationships xmlns="http://schemas.openxmlformats.org/package/2006/relationships"><Relationship Id="rId1" Type="http://schemas.openxmlformats.org/officeDocument/2006/relationships/hyperlink" Target="#'Main Menu'!A1"/></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Main Menu'!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hyperlink" Target="#'Main Menu'!A1"/><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Main Menu'!A1"/></Relationships>
</file>

<file path=xl/drawings/_rels/drawing1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Main Menu'!A1"/></Relationships>
</file>

<file path=xl/drawings/_rels/drawing11.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Main Menu'!A1"/></Relationships>
</file>

<file path=xl/drawings/_rels/drawing1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Main Menu'!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hyperlink" Target="#'Main Menu'!A1"/><Relationship Id="rId4" Type="http://schemas.openxmlformats.org/officeDocument/2006/relationships/chart" Target="../charts/chart2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Main Menu'!A1"/></Relationships>
</file>

<file path=xl/drawings/_rels/drawing1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hyperlink" Target="#'Main Menu'!A1"/></Relationships>
</file>

<file path=xl/drawings/_rels/drawing20.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hyperlink" Target="#'Main Menu'!A1"/></Relationships>
</file>

<file path=xl/drawings/_rels/drawing21.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Main Menu'!A1"/></Relationships>
</file>

<file path=xl/drawings/_rels/drawing2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33.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hyperlink" Target="#'Main Menu'!A1"/><Relationship Id="rId4" Type="http://schemas.openxmlformats.org/officeDocument/2006/relationships/chart" Target="../charts/chart36.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hyperlink" Target="#'Main Menu'!A1"/></Relationships>
</file>

<file path=xl/drawings/_rels/drawing28.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hyperlink" Target="#'Main Menu'!A1"/></Relationships>
</file>

<file path=xl/drawings/_rels/drawing29.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hyperlink" Target="#'Main Menu'!A1"/></Relationships>
</file>

<file path=xl/drawings/_rels/drawing30.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1.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hyperlink" Target="#'Main Menu'!A1"/></Relationships>
</file>

<file path=xl/drawings/_rels/drawing32.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47.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hyperlink" Target="#'Main Menu'!A1"/><Relationship Id="rId4" Type="http://schemas.openxmlformats.org/officeDocument/2006/relationships/chart" Target="../charts/chart50.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hyperlink" Target="#'Main Menu'!A1"/></Relationships>
</file>

<file path=xl/drawings/_rels/drawing3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hyperlink" Target="#'Main Menu'!A1"/></Relationships>
</file>

<file path=xl/drawings/_rels/drawing38.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hyperlink" Target="#'Main Menu'!A1"/></Relationships>
</file>

<file path=xl/drawings/_rels/drawing39.xml.rels><?xml version="1.0" encoding="UTF-8" standalone="yes"?>
<Relationships xmlns="http://schemas.openxmlformats.org/package/2006/relationships"><Relationship Id="rId1" Type="http://schemas.openxmlformats.org/officeDocument/2006/relationships/hyperlink" Target="#'Main Menu'!A1"/></Relationships>
</file>

<file path=xl/drawings/drawing1.xml><?xml version="1.0" encoding="utf-8"?>
<xdr:wsDr xmlns:xdr="http://schemas.openxmlformats.org/drawingml/2006/spreadsheetDrawing" xmlns:a="http://schemas.openxmlformats.org/drawingml/2006/main">
  <xdr:twoCellAnchor editAs="oneCell">
    <xdr:from>
      <xdr:col>2</xdr:col>
      <xdr:colOff>413108</xdr:colOff>
      <xdr:row>42</xdr:row>
      <xdr:rowOff>52795</xdr:rowOff>
    </xdr:from>
    <xdr:to>
      <xdr:col>4</xdr:col>
      <xdr:colOff>0</xdr:colOff>
      <xdr:row>45</xdr:row>
      <xdr:rowOff>28575</xdr:rowOff>
    </xdr:to>
    <xdr:pic>
      <xdr:nvPicPr>
        <xdr:cNvPr id="4" name="Picture 3">
          <a:extLst>
            <a:ext uri="{FF2B5EF4-FFF2-40B4-BE49-F238E27FC236}">
              <a16:creationId xmlns:a16="http://schemas.microsoft.com/office/drawing/2014/main" id="{4E582F73-7EEB-ED58-2FB3-723B702C9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9508" y="7729945"/>
          <a:ext cx="2930167" cy="518705"/>
        </a:xfrm>
        <a:prstGeom prst="rect">
          <a:avLst/>
        </a:prstGeom>
        <a:solidFill>
          <a:schemeClr val="bg1"/>
        </a:solidFill>
      </xdr:spPr>
    </xdr:pic>
    <xdr:clientData/>
  </xdr:twoCellAnchor>
  <xdr:twoCellAnchor>
    <xdr:from>
      <xdr:col>0</xdr:col>
      <xdr:colOff>0</xdr:colOff>
      <xdr:row>46</xdr:row>
      <xdr:rowOff>9525</xdr:rowOff>
    </xdr:from>
    <xdr:to>
      <xdr:col>2</xdr:col>
      <xdr:colOff>2676525</xdr:colOff>
      <xdr:row>49</xdr:row>
      <xdr:rowOff>66675</xdr:rowOff>
    </xdr:to>
    <xdr:sp macro="" textlink="">
      <xdr:nvSpPr>
        <xdr:cNvPr id="2" name="TextBox 1">
          <a:extLst>
            <a:ext uri="{FF2B5EF4-FFF2-40B4-BE49-F238E27FC236}">
              <a16:creationId xmlns:a16="http://schemas.microsoft.com/office/drawing/2014/main" id="{E4701B4B-C7A7-47CD-9EFB-EAE64C0C9EE7}"/>
            </a:ext>
          </a:extLst>
        </xdr:cNvPr>
        <xdr:cNvSpPr txBox="1"/>
      </xdr:nvSpPr>
      <xdr:spPr>
        <a:xfrm>
          <a:off x="0" y="8943975"/>
          <a:ext cx="43529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Arial" panose="020B0604020202020204" pitchFamily="34" charset="0"/>
              <a:cs typeface="Arial" panose="020B0604020202020204" pitchFamily="34" charset="0"/>
            </a:rPr>
            <a:t>This publication was made possible by Grant Number 90TP0117-01-00 from the Office of Child Care, Administration for Children and Families, U.S. Department of Health and Human Services.</a:t>
          </a:r>
        </a:p>
      </xdr:txBody>
    </xdr:sp>
    <xdr:clientData/>
  </xdr:twoCellAnchor>
  <xdr:twoCellAnchor>
    <xdr:from>
      <xdr:col>0</xdr:col>
      <xdr:colOff>57150</xdr:colOff>
      <xdr:row>42</xdr:row>
      <xdr:rowOff>0</xdr:rowOff>
    </xdr:from>
    <xdr:to>
      <xdr:col>2</xdr:col>
      <xdr:colOff>339090</xdr:colOff>
      <xdr:row>45</xdr:row>
      <xdr:rowOff>173355</xdr:rowOff>
    </xdr:to>
    <xdr:pic>
      <xdr:nvPicPr>
        <xdr:cNvPr id="3" name="Picture 27">
          <a:extLst>
            <a:ext uri="{FF2B5EF4-FFF2-40B4-BE49-F238E27FC236}">
              <a16:creationId xmlns:a16="http://schemas.microsoft.com/office/drawing/2014/main" id="{7C31E2AE-FF9C-4E93-91AC-EA1343F87C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8210550"/>
          <a:ext cx="195834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3906</xdr:rowOff>
    </xdr:from>
    <xdr:to>
      <xdr:col>0</xdr:col>
      <xdr:colOff>1428750</xdr:colOff>
      <xdr:row>1</xdr:row>
      <xdr:rowOff>9525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0E8231D-5EBA-4A43-BCF6-D5E261720F32}"/>
            </a:ext>
          </a:extLst>
        </xdr:cNvPr>
        <xdr:cNvSpPr/>
      </xdr:nvSpPr>
      <xdr:spPr>
        <a:xfrm>
          <a:off x="0" y="3906"/>
          <a:ext cx="1428750" cy="300894"/>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22</xdr:row>
      <xdr:rowOff>9160</xdr:rowOff>
    </xdr:from>
    <xdr:to>
      <xdr:col>7</xdr:col>
      <xdr:colOff>600075</xdr:colOff>
      <xdr:row>25</xdr:row>
      <xdr:rowOff>174015</xdr:rowOff>
    </xdr:to>
    <xdr:sp macro="" textlink="">
      <xdr:nvSpPr>
        <xdr:cNvPr id="3" name="TextBox 2">
          <a:extLst>
            <a:ext uri="{FF2B5EF4-FFF2-40B4-BE49-F238E27FC236}">
              <a16:creationId xmlns:a16="http://schemas.microsoft.com/office/drawing/2014/main" id="{943E9AF7-8F68-411D-AEF6-8186DD7ECC60}"/>
            </a:ext>
          </a:extLst>
        </xdr:cNvPr>
        <xdr:cNvSpPr txBox="1"/>
      </xdr:nvSpPr>
      <xdr:spPr>
        <a:xfrm>
          <a:off x="544187" y="6971935"/>
          <a:ext cx="7113913" cy="707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indent="-171450">
            <a:buFont typeface="Arial" panose="020B0604020202020204" pitchFamily="34" charset="0"/>
            <a:buChar cha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B440551-1F03-41A6-A6FC-2440860CBCF3}"/>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2249D22-1B5D-41DB-833B-0B36F06CE01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15240</xdr:colOff>
      <xdr:row>9</xdr:row>
      <xdr:rowOff>24764</xdr:rowOff>
    </xdr:from>
    <xdr:to>
      <xdr:col>15</xdr:col>
      <xdr:colOff>15240</xdr:colOff>
      <xdr:row>13</xdr:row>
      <xdr:rowOff>0</xdr:rowOff>
    </xdr:to>
    <xdr:sp macro="" textlink="">
      <xdr:nvSpPr>
        <xdr:cNvPr id="11" name="TextBox 10">
          <a:extLst>
            <a:ext uri="{FF2B5EF4-FFF2-40B4-BE49-F238E27FC236}">
              <a16:creationId xmlns:a16="http://schemas.microsoft.com/office/drawing/2014/main" id="{6226B935-B801-4947-A973-99EC26B2C24C}"/>
            </a:ext>
          </a:extLst>
        </xdr:cNvPr>
        <xdr:cNvSpPr txBox="1"/>
      </xdr:nvSpPr>
      <xdr:spPr>
        <a:xfrm>
          <a:off x="15240" y="1868804"/>
          <a:ext cx="11231880" cy="676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23</xdr:row>
      <xdr:rowOff>9525</xdr:rowOff>
    </xdr:from>
    <xdr:to>
      <xdr:col>19</xdr:col>
      <xdr:colOff>0</xdr:colOff>
      <xdr:row>26</xdr:row>
      <xdr:rowOff>123825</xdr:rowOff>
    </xdr:to>
    <xdr:sp macro="" textlink="">
      <xdr:nvSpPr>
        <xdr:cNvPr id="12" name="TextBox 11">
          <a:extLst>
            <a:ext uri="{FF2B5EF4-FFF2-40B4-BE49-F238E27FC236}">
              <a16:creationId xmlns:a16="http://schemas.microsoft.com/office/drawing/2014/main" id="{E06C952A-2F8F-4E6C-B002-3B8BBA5B7E42}"/>
            </a:ext>
          </a:extLst>
        </xdr:cNvPr>
        <xdr:cNvSpPr txBox="1"/>
      </xdr:nvSpPr>
      <xdr:spPr>
        <a:xfrm>
          <a:off x="0" y="4657725"/>
          <a:ext cx="123444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3" name="TextBox 2">
          <a:extLst>
            <a:ext uri="{FF2B5EF4-FFF2-40B4-BE49-F238E27FC236}">
              <a16:creationId xmlns:a16="http://schemas.microsoft.com/office/drawing/2014/main" id="{0AD086BC-CF71-4E77-BAA3-1E815BD2EF67}"/>
            </a:ext>
          </a:extLst>
        </xdr:cNvPr>
        <xdr:cNvSpPr txBox="1"/>
      </xdr:nvSpPr>
      <xdr:spPr>
        <a:xfrm>
          <a:off x="0" y="7696200"/>
          <a:ext cx="122110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302470</xdr:colOff>
      <xdr:row>0</xdr:row>
      <xdr:rowOff>117685</xdr:rowOff>
    </xdr:from>
    <xdr:to>
      <xdr:col>32</xdr:col>
      <xdr:colOff>2110315</xdr:colOff>
      <xdr:row>26</xdr:row>
      <xdr:rowOff>34923</xdr:rowOff>
    </xdr:to>
    <xdr:grpSp>
      <xdr:nvGrpSpPr>
        <xdr:cNvPr id="15" name="Group 14">
          <a:extLst>
            <a:ext uri="{FF2B5EF4-FFF2-40B4-BE49-F238E27FC236}">
              <a16:creationId xmlns:a16="http://schemas.microsoft.com/office/drawing/2014/main" id="{EF057814-F2F0-D081-1A4C-BAACECAA459F}"/>
            </a:ext>
          </a:extLst>
        </xdr:cNvPr>
        <xdr:cNvGrpSpPr/>
      </xdr:nvGrpSpPr>
      <xdr:grpSpPr>
        <a:xfrm>
          <a:off x="13866070" y="117685"/>
          <a:ext cx="9837420" cy="4984538"/>
          <a:chOff x="2571749" y="704319"/>
          <a:chExt cx="9716785" cy="4371975"/>
        </a:xfrm>
      </xdr:grpSpPr>
      <xdr:graphicFrame macro="">
        <xdr:nvGraphicFramePr>
          <xdr:cNvPr id="4" name="Chart 3">
            <a:extLst>
              <a:ext uri="{FF2B5EF4-FFF2-40B4-BE49-F238E27FC236}">
                <a16:creationId xmlns:a16="http://schemas.microsoft.com/office/drawing/2014/main" id="{66CA139A-3894-FF2E-F257-DB0391912CB0}"/>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4" name="Group 13">
            <a:extLst>
              <a:ext uri="{FF2B5EF4-FFF2-40B4-BE49-F238E27FC236}">
                <a16:creationId xmlns:a16="http://schemas.microsoft.com/office/drawing/2014/main" id="{5915D40E-C957-B1AA-748D-02F80934A9EF}"/>
              </a:ext>
            </a:extLst>
          </xdr:cNvPr>
          <xdr:cNvGrpSpPr/>
        </xdr:nvGrpSpPr>
        <xdr:grpSpPr>
          <a:xfrm>
            <a:off x="3039059" y="3738475"/>
            <a:ext cx="9249475" cy="680630"/>
            <a:chOff x="3039059" y="3738475"/>
            <a:chExt cx="9249475" cy="680630"/>
          </a:xfrm>
        </xdr:grpSpPr>
        <xdr:cxnSp macro="">
          <xdr:nvCxnSpPr>
            <xdr:cNvPr id="6" name="Straight Connector 5">
              <a:extLst>
                <a:ext uri="{FF2B5EF4-FFF2-40B4-BE49-F238E27FC236}">
                  <a16:creationId xmlns:a16="http://schemas.microsoft.com/office/drawing/2014/main" id="{0042DA1A-D749-D53A-1437-1EE456604D53}"/>
                </a:ext>
              </a:extLst>
            </xdr:cNvPr>
            <xdr:cNvCxnSpPr/>
          </xdr:nvCxnSpPr>
          <xdr:spPr>
            <a:xfrm>
              <a:off x="3039059" y="4066106"/>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89DDD047-EFDC-4B99-763D-F01C03C26DB0}"/>
                </a:ext>
              </a:extLst>
            </xdr:cNvPr>
            <xdr:cNvSpPr txBox="1"/>
          </xdr:nvSpPr>
          <xdr:spPr>
            <a:xfrm>
              <a:off x="10726435" y="3738475"/>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$32.12</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457199</xdr:colOff>
      <xdr:row>42</xdr:row>
      <xdr:rowOff>57150</xdr:rowOff>
    </xdr:from>
    <xdr:to>
      <xdr:col>18</xdr:col>
      <xdr:colOff>600075</xdr:colOff>
      <xdr:row>46</xdr:row>
      <xdr:rowOff>114300</xdr:rowOff>
    </xdr:to>
    <xdr:sp macro="" textlink="">
      <xdr:nvSpPr>
        <xdr:cNvPr id="16" name="TextBox 15">
          <a:extLst>
            <a:ext uri="{FF2B5EF4-FFF2-40B4-BE49-F238E27FC236}">
              <a16:creationId xmlns:a16="http://schemas.microsoft.com/office/drawing/2014/main" id="{6B4DBA30-F9C3-9E8B-7B02-F2A097C6A52B}"/>
            </a:ext>
          </a:extLst>
        </xdr:cNvPr>
        <xdr:cNvSpPr txBox="1"/>
      </xdr:nvSpPr>
      <xdr:spPr>
        <a:xfrm>
          <a:off x="7096124" y="8362950"/>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u="none" strike="noStrike">
              <a:solidFill>
                <a:schemeClr val="dk1"/>
              </a:solidFill>
              <a:effectLst/>
              <a:latin typeface="Arial" panose="020B0604020202020204" pitchFamily="34" charset="0"/>
              <a:ea typeface="+mn-ea"/>
              <a:cs typeface="Arial" panose="020B0604020202020204" pitchFamily="34" charset="0"/>
            </a:rPr>
            <a:t>The Self-Sufficiency</a:t>
          </a:r>
          <a:r>
            <a:rPr lang="en-US" sz="1100" b="1" i="1" u="none" strike="noStrike" baseline="0">
              <a:solidFill>
                <a:schemeClr val="dk1"/>
              </a:solidFill>
              <a:effectLst/>
              <a:latin typeface="Arial" panose="020B0604020202020204" pitchFamily="34" charset="0"/>
              <a:ea typeface="+mn-ea"/>
              <a:cs typeface="Arial" panose="020B0604020202020204" pitchFamily="34" charset="0"/>
            </a:rPr>
            <a:t> Standard for Michigan 2023</a:t>
          </a:r>
          <a:endParaRPr lang="en-US" sz="1100" b="1" i="1" u="none" strike="noStrike">
            <a:solidFill>
              <a:schemeClr val="dk1"/>
            </a:solidFill>
            <a:effectLst/>
            <a:latin typeface="Arial" panose="020B0604020202020204" pitchFamily="34" charset="0"/>
            <a:ea typeface="+mn-ea"/>
            <a:cs typeface="Arial" panose="020B0604020202020204" pitchFamily="34" charset="0"/>
          </a:endParaRPr>
        </a:p>
        <a:p>
          <a:r>
            <a:rPr lang="en-US" sz="1100" b="0" i="0" u="none" strike="noStrike">
              <a:solidFill>
                <a:schemeClr val="dk1"/>
              </a:solidFill>
              <a:effectLst/>
              <a:latin typeface="Arial" panose="020B0604020202020204" pitchFamily="34" charset="0"/>
              <a:ea typeface="+mn-ea"/>
              <a:cs typeface="Arial" panose="020B0604020202020204" pitchFamily="34" charset="0"/>
            </a:rPr>
            <a:t>Source: Center for Women's Welfare, University of Washington.</a:t>
          </a:r>
          <a:r>
            <a:rPr lang="en-US">
              <a:latin typeface="Arial" panose="020B0604020202020204" pitchFamily="34" charset="0"/>
              <a:cs typeface="Arial" panose="020B0604020202020204" pitchFamily="34" charset="0"/>
            </a:rPr>
            <a:t> </a:t>
          </a:r>
          <a:r>
            <a:rPr lang="en-US" sz="1100" b="0" i="0" u="none" strike="noStrike">
              <a:solidFill>
                <a:schemeClr val="dk1"/>
              </a:solidFill>
              <a:effectLst/>
              <a:latin typeface="Arial" panose="020B0604020202020204" pitchFamily="34" charset="0"/>
              <a:ea typeface="+mn-ea"/>
              <a:cs typeface="Arial" panose="020B0604020202020204" pitchFamily="34" charset="0"/>
            </a:rPr>
            <a:t>For more information see http://www.selfsufficiencystandard.org/#state or contact cwwsss@uw.edu</a:t>
          </a:r>
          <a:r>
            <a:rPr lang="en-US">
              <a:latin typeface="Arial" panose="020B0604020202020204" pitchFamily="34" charset="0"/>
              <a:cs typeface="Arial" panose="020B0604020202020204" pitchFamily="34" charset="0"/>
            </a:rPr>
            <a:t> </a:t>
          </a:r>
          <a:endParaRPr lang="en-US" sz="1100">
            <a:latin typeface="Arial" panose="020B0604020202020204" pitchFamily="34" charset="0"/>
            <a:cs typeface="Arial" panose="020B0604020202020204" pitchFamily="34" charset="0"/>
          </a:endParaRPr>
        </a:p>
      </xdr:txBody>
    </xdr:sp>
    <xdr:clientData/>
  </xdr:twoCellAnchor>
  <xdr:twoCellAnchor>
    <xdr:from>
      <xdr:col>19</xdr:col>
      <xdr:colOff>316230</xdr:colOff>
      <xdr:row>26</xdr:row>
      <xdr:rowOff>146685</xdr:rowOff>
    </xdr:from>
    <xdr:to>
      <xdr:col>33</xdr:col>
      <xdr:colOff>11431</xdr:colOff>
      <xdr:row>53</xdr:row>
      <xdr:rowOff>98213</xdr:rowOff>
    </xdr:to>
    <xdr:grpSp>
      <xdr:nvGrpSpPr>
        <xdr:cNvPr id="17" name="Group 16">
          <a:extLst>
            <a:ext uri="{FF2B5EF4-FFF2-40B4-BE49-F238E27FC236}">
              <a16:creationId xmlns:a16="http://schemas.microsoft.com/office/drawing/2014/main" id="{F31EEFED-F289-4DE9-BF86-99E153865809}"/>
            </a:ext>
          </a:extLst>
        </xdr:cNvPr>
        <xdr:cNvGrpSpPr/>
      </xdr:nvGrpSpPr>
      <xdr:grpSpPr>
        <a:xfrm>
          <a:off x="13879830" y="5213985"/>
          <a:ext cx="9963151" cy="4914053"/>
          <a:chOff x="2571749" y="704319"/>
          <a:chExt cx="9820276" cy="4371975"/>
        </a:xfrm>
      </xdr:grpSpPr>
      <xdr:graphicFrame macro="">
        <xdr:nvGraphicFramePr>
          <xdr:cNvPr id="18" name="Chart 17">
            <a:extLst>
              <a:ext uri="{FF2B5EF4-FFF2-40B4-BE49-F238E27FC236}">
                <a16:creationId xmlns:a16="http://schemas.microsoft.com/office/drawing/2014/main" id="{EDAA3519-71A7-F2D7-C75C-5219E318DE1E}"/>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9" name="Group 18">
            <a:extLst>
              <a:ext uri="{FF2B5EF4-FFF2-40B4-BE49-F238E27FC236}">
                <a16:creationId xmlns:a16="http://schemas.microsoft.com/office/drawing/2014/main" id="{987913D6-C76F-2957-95CB-5B7A60AB3E3B}"/>
              </a:ext>
            </a:extLst>
          </xdr:cNvPr>
          <xdr:cNvGrpSpPr/>
        </xdr:nvGrpSpPr>
        <xdr:grpSpPr>
          <a:xfrm>
            <a:off x="3095488" y="2764536"/>
            <a:ext cx="9296537" cy="680630"/>
            <a:chOff x="3095488" y="2764536"/>
            <a:chExt cx="9296537" cy="680630"/>
          </a:xfrm>
        </xdr:grpSpPr>
        <xdr:cxnSp macro="">
          <xdr:nvCxnSpPr>
            <xdr:cNvPr id="20" name="Straight Connector 19">
              <a:extLst>
                <a:ext uri="{FF2B5EF4-FFF2-40B4-BE49-F238E27FC236}">
                  <a16:creationId xmlns:a16="http://schemas.microsoft.com/office/drawing/2014/main" id="{77F4AF8D-EC0F-9EAC-04AC-46A3316AA3FD}"/>
                </a:ext>
              </a:extLst>
            </xdr:cNvPr>
            <xdr:cNvCxnSpPr/>
          </xdr:nvCxnSpPr>
          <xdr:spPr>
            <a:xfrm>
              <a:off x="3095488" y="3112920"/>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1" name="TextBox 20">
              <a:extLst>
                <a:ext uri="{FF2B5EF4-FFF2-40B4-BE49-F238E27FC236}">
                  <a16:creationId xmlns:a16="http://schemas.microsoft.com/office/drawing/2014/main" id="{F61BD7C1-93FF-AAE5-A18E-BAA94FAE6CD0}"/>
                </a:ext>
              </a:extLst>
            </xdr:cNvPr>
            <xdr:cNvSpPr txBox="1"/>
          </xdr:nvSpPr>
          <xdr:spPr>
            <a:xfrm>
              <a:off x="10829926" y="2764536"/>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$32.12</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F872879-7C4C-4DDD-A815-2A6A19E25C02}"/>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7" name="Group 6">
          <a:extLst>
            <a:ext uri="{FF2B5EF4-FFF2-40B4-BE49-F238E27FC236}">
              <a16:creationId xmlns:a16="http://schemas.microsoft.com/office/drawing/2014/main" id="{0857AF9D-2229-4AD7-B480-91C7976056CF}"/>
            </a:ext>
          </a:extLst>
        </xdr:cNvPr>
        <xdr:cNvGrpSpPr/>
      </xdr:nvGrpSpPr>
      <xdr:grpSpPr>
        <a:xfrm>
          <a:off x="257175" y="2800350"/>
          <a:ext cx="2914174" cy="1917945"/>
          <a:chOff x="845599" y="2855134"/>
          <a:chExt cx="4546600" cy="3675464"/>
        </a:xfrm>
        <a:solidFill>
          <a:schemeClr val="bg1"/>
        </a:solidFill>
      </xdr:grpSpPr>
      <xdr:graphicFrame macro="">
        <xdr:nvGraphicFramePr>
          <xdr:cNvPr id="8" name="Chart 7">
            <a:extLst>
              <a:ext uri="{FF2B5EF4-FFF2-40B4-BE49-F238E27FC236}">
                <a16:creationId xmlns:a16="http://schemas.microsoft.com/office/drawing/2014/main" id="{CE5292D4-EBA6-731E-34D1-428D7DC2EF38}"/>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TextBox 8">
            <a:extLst>
              <a:ext uri="{FF2B5EF4-FFF2-40B4-BE49-F238E27FC236}">
                <a16:creationId xmlns:a16="http://schemas.microsoft.com/office/drawing/2014/main" id="{2687B6D3-B775-A16C-96FA-357CB557C130}"/>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10a, 2022</a:t>
            </a:r>
          </a:p>
        </xdr:txBody>
      </xdr:sp>
    </xdr:grpSp>
    <xdr:clientData/>
  </xdr:twoCellAnchor>
  <xdr:twoCellAnchor>
    <xdr:from>
      <xdr:col>4</xdr:col>
      <xdr:colOff>323850</xdr:colOff>
      <xdr:row>13</xdr:row>
      <xdr:rowOff>81919</xdr:rowOff>
    </xdr:from>
    <xdr:to>
      <xdr:col>6</xdr:col>
      <xdr:colOff>637698</xdr:colOff>
      <xdr:row>24</xdr:row>
      <xdr:rowOff>129540</xdr:rowOff>
    </xdr:to>
    <xdr:grpSp>
      <xdr:nvGrpSpPr>
        <xdr:cNvPr id="12" name="Group 11">
          <a:extLst>
            <a:ext uri="{FF2B5EF4-FFF2-40B4-BE49-F238E27FC236}">
              <a16:creationId xmlns:a16="http://schemas.microsoft.com/office/drawing/2014/main" id="{8C8319E8-12F4-1263-5703-A4E41E5BDB91}"/>
            </a:ext>
          </a:extLst>
        </xdr:cNvPr>
        <xdr:cNvGrpSpPr/>
      </xdr:nvGrpSpPr>
      <xdr:grpSpPr>
        <a:xfrm>
          <a:off x="3790950" y="2748919"/>
          <a:ext cx="2914173" cy="2143121"/>
          <a:chOff x="3943350" y="4330770"/>
          <a:chExt cx="2914173" cy="2041932"/>
        </a:xfrm>
        <a:solidFill>
          <a:schemeClr val="bg1"/>
        </a:solidFill>
      </xdr:grpSpPr>
      <xdr:graphicFrame macro="">
        <xdr:nvGraphicFramePr>
          <xdr:cNvPr id="3" name="Chart 2">
            <a:extLst>
              <a:ext uri="{FF2B5EF4-FFF2-40B4-BE49-F238E27FC236}">
                <a16:creationId xmlns:a16="http://schemas.microsoft.com/office/drawing/2014/main" id="{F0C21A10-0C11-4DCE-8003-57655DE10FD4}"/>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ABDF03F6-ACC8-47E3-9301-78173B5CBDFD}"/>
              </a:ext>
            </a:extLst>
          </xdr:cNvPr>
          <xdr:cNvSpPr txBox="1"/>
        </xdr:nvSpPr>
        <xdr:spPr>
          <a:xfrm>
            <a:off x="3943350" y="433077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10a,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13" name="Group 12">
          <a:extLst>
            <a:ext uri="{FF2B5EF4-FFF2-40B4-BE49-F238E27FC236}">
              <a16:creationId xmlns:a16="http://schemas.microsoft.com/office/drawing/2014/main" id="{B8B42EF1-DC4D-4ED3-9691-317AC0301F06}"/>
            </a:ext>
          </a:extLst>
        </xdr:cNvPr>
        <xdr:cNvGrpSpPr/>
      </xdr:nvGrpSpPr>
      <xdr:grpSpPr>
        <a:xfrm>
          <a:off x="7572375" y="2809875"/>
          <a:ext cx="2933700" cy="1953102"/>
          <a:chOff x="3933825" y="4419600"/>
          <a:chExt cx="2933700" cy="1953102"/>
        </a:xfrm>
        <a:solidFill>
          <a:schemeClr val="bg1"/>
        </a:solidFill>
      </xdr:grpSpPr>
      <xdr:graphicFrame macro="">
        <xdr:nvGraphicFramePr>
          <xdr:cNvPr id="14" name="Chart 13">
            <a:extLst>
              <a:ext uri="{FF2B5EF4-FFF2-40B4-BE49-F238E27FC236}">
                <a16:creationId xmlns:a16="http://schemas.microsoft.com/office/drawing/2014/main" id="{C0C0BEE5-E0E2-C2ED-A4C8-80B1C4A7DEAB}"/>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5" name="TextBox 14">
            <a:extLst>
              <a:ext uri="{FF2B5EF4-FFF2-40B4-BE49-F238E27FC236}">
                <a16:creationId xmlns:a16="http://schemas.microsoft.com/office/drawing/2014/main" id="{30FB5AA5-7C2E-CE57-B3D6-975933D69EEF}"/>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10a, 2022</a:t>
            </a:r>
          </a:p>
        </xdr:txBody>
      </xdr:sp>
    </xdr:grpSp>
    <xdr:clientData/>
  </xdr:twoCellAnchor>
  <xdr:twoCellAnchor>
    <xdr:from>
      <xdr:col>12</xdr:col>
      <xdr:colOff>27940</xdr:colOff>
      <xdr:row>8</xdr:row>
      <xdr:rowOff>38100</xdr:rowOff>
    </xdr:from>
    <xdr:to>
      <xdr:col>15</xdr:col>
      <xdr:colOff>95250</xdr:colOff>
      <xdr:row>16</xdr:row>
      <xdr:rowOff>106045</xdr:rowOff>
    </xdr:to>
    <xdr:grpSp>
      <xdr:nvGrpSpPr>
        <xdr:cNvPr id="19" name="Group 18">
          <a:extLst>
            <a:ext uri="{FF2B5EF4-FFF2-40B4-BE49-F238E27FC236}">
              <a16:creationId xmlns:a16="http://schemas.microsoft.com/office/drawing/2014/main" id="{47BFBE26-451A-4FFE-CDFC-6534F772338F}"/>
            </a:ext>
          </a:extLst>
        </xdr:cNvPr>
        <xdr:cNvGrpSpPr/>
      </xdr:nvGrpSpPr>
      <xdr:grpSpPr>
        <a:xfrm>
          <a:off x="11305540" y="1752600"/>
          <a:ext cx="2029460" cy="1591945"/>
          <a:chOff x="11629390" y="3400425"/>
          <a:chExt cx="2029460" cy="1591945"/>
        </a:xfrm>
        <a:solidFill>
          <a:schemeClr val="bg1"/>
        </a:solidFill>
      </xdr:grpSpPr>
      <xdr:sp macro="" textlink="">
        <xdr:nvSpPr>
          <xdr:cNvPr id="4" name="Text Box 86" descr="P306TB307bA#y1">
            <a:extLst>
              <a:ext uri="{FF2B5EF4-FFF2-40B4-BE49-F238E27FC236}">
                <a16:creationId xmlns:a16="http://schemas.microsoft.com/office/drawing/2014/main" id="{1A99360E-2A24-D012-1C56-26C59AD56E5D}"/>
              </a:ext>
            </a:extLst>
          </xdr:cNvPr>
          <xdr:cNvSpPr txBox="1">
            <a:spLocks noChangeArrowheads="1"/>
          </xdr:cNvSpPr>
        </xdr:nvSpPr>
        <xdr:spPr bwMode="auto">
          <a:xfrm>
            <a:off x="11629390" y="3400425"/>
            <a:ext cx="2029460"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10a,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5" name="Group 4">
            <a:extLst>
              <a:ext uri="{FF2B5EF4-FFF2-40B4-BE49-F238E27FC236}">
                <a16:creationId xmlns:a16="http://schemas.microsoft.com/office/drawing/2014/main" id="{054C3B1D-2E9F-C1A8-9068-953B00E11F99}"/>
              </a:ext>
            </a:extLst>
          </xdr:cNvPr>
          <xdr:cNvGrpSpPr/>
        </xdr:nvGrpSpPr>
        <xdr:grpSpPr>
          <a:xfrm>
            <a:off x="11717656" y="3837940"/>
            <a:ext cx="1922143" cy="1154430"/>
            <a:chOff x="201931" y="66675"/>
            <a:chExt cx="1922143" cy="1154430"/>
          </a:xfrm>
          <a:grpFill/>
        </xdr:grpSpPr>
        <xdr:sp macro="" textlink="">
          <xdr:nvSpPr>
            <xdr:cNvPr id="6" name="Text Box 16">
              <a:extLst>
                <a:ext uri="{FF2B5EF4-FFF2-40B4-BE49-F238E27FC236}">
                  <a16:creationId xmlns:a16="http://schemas.microsoft.com/office/drawing/2014/main" id="{8CFAC3E3-D0BA-23D3-ED93-B4CF22B4624A}"/>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98.1%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0" name="Group 9">
              <a:extLst>
                <a:ext uri="{FF2B5EF4-FFF2-40B4-BE49-F238E27FC236}">
                  <a16:creationId xmlns:a16="http://schemas.microsoft.com/office/drawing/2014/main" id="{69E694B3-728F-C8BD-B301-BCD318D4D480}"/>
                </a:ext>
              </a:extLst>
            </xdr:cNvPr>
            <xdr:cNvGrpSpPr/>
          </xdr:nvGrpSpPr>
          <xdr:grpSpPr>
            <a:xfrm>
              <a:off x="201931" y="66675"/>
              <a:ext cx="1804985" cy="1144905"/>
              <a:chOff x="201931" y="66675"/>
              <a:chExt cx="1804985" cy="1144905"/>
            </a:xfrm>
            <a:grpFill/>
          </xdr:grpSpPr>
          <xdr:sp macro="" textlink="">
            <xdr:nvSpPr>
              <xdr:cNvPr id="16" name="Text Box 15">
                <a:extLst>
                  <a:ext uri="{FF2B5EF4-FFF2-40B4-BE49-F238E27FC236}">
                    <a16:creationId xmlns:a16="http://schemas.microsoft.com/office/drawing/2014/main" id="{B2C14089-85E0-63E9-F7D7-26B52FCA8E33}"/>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1.9%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7" name="Graphic 4" descr="Man outline">
                <a:extLst>
                  <a:ext uri="{FF2B5EF4-FFF2-40B4-BE49-F238E27FC236}">
                    <a16:creationId xmlns:a16="http://schemas.microsoft.com/office/drawing/2014/main" id="{77DCFC15-3F27-4112-5171-A5519DF6E78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8" name="Graphic 6" descr="Woman outline">
                <a:extLst>
                  <a:ext uri="{FF2B5EF4-FFF2-40B4-BE49-F238E27FC236}">
                    <a16:creationId xmlns:a16="http://schemas.microsoft.com/office/drawing/2014/main" id="{217CA2F3-35B9-2990-7EC4-7559A12EB72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59EE4EF6-5C0C-1049-C992-CFBDFC64F02C}"/>
            </a:ext>
          </a:extLst>
        </xdr:cNvPr>
        <xdr:cNvSpPr txBox="1"/>
      </xdr:nvSpPr>
      <xdr:spPr>
        <a:xfrm>
          <a:off x="66675" y="4591050"/>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5103995E-CB64-4DD8-AFB8-45979B4275CC}"/>
            </a:ext>
          </a:extLst>
        </xdr:cNvPr>
        <xdr:cNvSpPr txBox="1"/>
      </xdr:nvSpPr>
      <xdr:spPr>
        <a:xfrm>
          <a:off x="3686175" y="4629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2D5776E4-1881-4220-BCF9-595F5294A1B0}"/>
            </a:ext>
          </a:extLst>
        </xdr:cNvPr>
        <xdr:cNvSpPr txBox="1"/>
      </xdr:nvSpPr>
      <xdr:spPr>
        <a:xfrm>
          <a:off x="7486650" y="46196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0DE785A7-256A-4FDA-BA00-E18FB6F8FA59}"/>
            </a:ext>
          </a:extLst>
        </xdr:cNvPr>
        <xdr:cNvSpPr txBox="1"/>
      </xdr:nvSpPr>
      <xdr:spPr>
        <a:xfrm>
          <a:off x="11249025" y="3105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51EAD42-EF38-4468-85E4-D5C33391F2BE}"/>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238125</xdr:colOff>
      <xdr:row>2</xdr:row>
      <xdr:rowOff>95250</xdr:rowOff>
    </xdr:from>
    <xdr:to>
      <xdr:col>13</xdr:col>
      <xdr:colOff>254889</xdr:colOff>
      <xdr:row>12</xdr:row>
      <xdr:rowOff>160782</xdr:rowOff>
    </xdr:to>
    <xdr:grpSp>
      <xdr:nvGrpSpPr>
        <xdr:cNvPr id="5" name="Group 4">
          <a:extLst>
            <a:ext uri="{FF2B5EF4-FFF2-40B4-BE49-F238E27FC236}">
              <a16:creationId xmlns:a16="http://schemas.microsoft.com/office/drawing/2014/main" id="{B70623B2-6CD4-0C56-5164-1557DBA11E14}"/>
            </a:ext>
          </a:extLst>
        </xdr:cNvPr>
        <xdr:cNvGrpSpPr/>
      </xdr:nvGrpSpPr>
      <xdr:grpSpPr>
        <a:xfrm>
          <a:off x="7553325" y="581025"/>
          <a:ext cx="3026664" cy="2322957"/>
          <a:chOff x="5400675" y="600075"/>
          <a:chExt cx="2914173" cy="3057525"/>
        </a:xfrm>
      </xdr:grpSpPr>
      <xdr:graphicFrame macro="">
        <xdr:nvGraphicFramePr>
          <xdr:cNvPr id="3" name="Chart 2">
            <a:extLst>
              <a:ext uri="{FF2B5EF4-FFF2-40B4-BE49-F238E27FC236}">
                <a16:creationId xmlns:a16="http://schemas.microsoft.com/office/drawing/2014/main" id="{206FDDF1-DB56-46F6-B0DC-2B1EEA59B0C6}"/>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TextBox 3">
            <a:extLst>
              <a:ext uri="{FF2B5EF4-FFF2-40B4-BE49-F238E27FC236}">
                <a16:creationId xmlns:a16="http://schemas.microsoft.com/office/drawing/2014/main" id="{112BEF0E-7807-418B-A931-99FD5B5A0B5E}"/>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Share of Skills Overlap with ECE </a:t>
            </a:r>
            <a:r>
              <a:rPr lang="en-US" sz="1000" b="1" baseline="0">
                <a:solidFill>
                  <a:schemeClr val="tx1">
                    <a:lumMod val="65000"/>
                    <a:lumOff val="35000"/>
                  </a:schemeClr>
                </a:solidFill>
                <a:latin typeface="Arial" panose="020B0604020202020204" pitchFamily="34" charset="0"/>
                <a:cs typeface="Arial" panose="020B0604020202020204" pitchFamily="34" charset="0"/>
              </a:rPr>
              <a:t>Lead Teacher</a:t>
            </a:r>
            <a:endParaRPr lang="en-US" sz="1000" b="1">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twoCellAnchor>
    <xdr:from>
      <xdr:col>1</xdr:col>
      <xdr:colOff>106679</xdr:colOff>
      <xdr:row>53</xdr:row>
      <xdr:rowOff>139065</xdr:rowOff>
    </xdr:from>
    <xdr:to>
      <xdr:col>14</xdr:col>
      <xdr:colOff>344805</xdr:colOff>
      <xdr:row>57</xdr:row>
      <xdr:rowOff>32385</xdr:rowOff>
    </xdr:to>
    <xdr:sp macro="" textlink="">
      <xdr:nvSpPr>
        <xdr:cNvPr id="16" name="TextBox 15">
          <a:extLst>
            <a:ext uri="{FF2B5EF4-FFF2-40B4-BE49-F238E27FC236}">
              <a16:creationId xmlns:a16="http://schemas.microsoft.com/office/drawing/2014/main" id="{1D37941E-B5BA-457F-984D-4A37B5A0E0BC}"/>
            </a:ext>
          </a:extLst>
        </xdr:cNvPr>
        <xdr:cNvSpPr txBox="1"/>
      </xdr:nvSpPr>
      <xdr:spPr>
        <a:xfrm>
          <a:off x="2682239" y="11325225"/>
          <a:ext cx="8863966"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47622</xdr:colOff>
      <xdr:row>1</xdr:row>
      <xdr:rowOff>52387</xdr:rowOff>
    </xdr:from>
    <xdr:to>
      <xdr:col>28</xdr:col>
      <xdr:colOff>466725</xdr:colOff>
      <xdr:row>16</xdr:row>
      <xdr:rowOff>114300</xdr:rowOff>
    </xdr:to>
    <xdr:grpSp>
      <xdr:nvGrpSpPr>
        <xdr:cNvPr id="19" name="Group 18">
          <a:extLst>
            <a:ext uri="{FF2B5EF4-FFF2-40B4-BE49-F238E27FC236}">
              <a16:creationId xmlns:a16="http://schemas.microsoft.com/office/drawing/2014/main" id="{F4FA5F27-44FB-7E82-74A3-5FED10E94C04}"/>
            </a:ext>
          </a:extLst>
        </xdr:cNvPr>
        <xdr:cNvGrpSpPr/>
      </xdr:nvGrpSpPr>
      <xdr:grpSpPr>
        <a:xfrm>
          <a:off x="10934697" y="347662"/>
          <a:ext cx="8429628" cy="3271838"/>
          <a:chOff x="11249015" y="341947"/>
          <a:chExt cx="9858685" cy="3338513"/>
        </a:xfrm>
      </xdr:grpSpPr>
      <xdr:grpSp>
        <xdr:nvGrpSpPr>
          <xdr:cNvPr id="15" name="Group 14">
            <a:extLst>
              <a:ext uri="{FF2B5EF4-FFF2-40B4-BE49-F238E27FC236}">
                <a16:creationId xmlns:a16="http://schemas.microsoft.com/office/drawing/2014/main" id="{FCCC6A4D-AC49-836F-015B-B58F06A9A815}"/>
              </a:ext>
            </a:extLst>
          </xdr:cNvPr>
          <xdr:cNvGrpSpPr/>
        </xdr:nvGrpSpPr>
        <xdr:grpSpPr>
          <a:xfrm>
            <a:off x="11249015" y="341947"/>
            <a:ext cx="9858685" cy="3338513"/>
            <a:chOff x="11182342" y="500062"/>
            <a:chExt cx="10239571" cy="3252788"/>
          </a:xfrm>
        </xdr:grpSpPr>
        <xdr:grpSp>
          <xdr:nvGrpSpPr>
            <xdr:cNvPr id="12" name="Group 11">
              <a:extLst>
                <a:ext uri="{FF2B5EF4-FFF2-40B4-BE49-F238E27FC236}">
                  <a16:creationId xmlns:a16="http://schemas.microsoft.com/office/drawing/2014/main" id="{DA0ACC8E-333F-F84F-59E8-3A9C3D0AF8ED}"/>
                </a:ext>
              </a:extLst>
            </xdr:cNvPr>
            <xdr:cNvGrpSpPr/>
          </xdr:nvGrpSpPr>
          <xdr:grpSpPr>
            <a:xfrm>
              <a:off x="11182342" y="500062"/>
              <a:ext cx="10239571" cy="3252788"/>
              <a:chOff x="8410567" y="538162"/>
              <a:chExt cx="10259058" cy="2909888"/>
            </a:xfrm>
            <a:solidFill>
              <a:schemeClr val="bg1"/>
            </a:solidFill>
          </xdr:grpSpPr>
          <xdr:graphicFrame macro="">
            <xdr:nvGraphicFramePr>
              <xdr:cNvPr id="6" name="Chart 5">
                <a:extLst>
                  <a:ext uri="{FF2B5EF4-FFF2-40B4-BE49-F238E27FC236}">
                    <a16:creationId xmlns:a16="http://schemas.microsoft.com/office/drawing/2014/main" id="{8F39C4D2-0A13-C96B-4FF0-9A8D09A0510D}"/>
                  </a:ext>
                </a:extLst>
              </xdr:cNvPr>
              <xdr:cNvGraphicFramePr/>
            </xdr:nvGraphicFramePr>
            <xdr:xfrm>
              <a:off x="8410567" y="538162"/>
              <a:ext cx="8439148"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7" name="TextBox 6">
                <a:extLst>
                  <a:ext uri="{FF2B5EF4-FFF2-40B4-BE49-F238E27FC236}">
                    <a16:creationId xmlns:a16="http://schemas.microsoft.com/office/drawing/2014/main" id="{B59E5F8E-81DB-4A17-8F80-955B247DA376}"/>
                  </a:ext>
                </a:extLst>
              </xdr:cNvPr>
              <xdr:cNvSpPr txBox="1"/>
            </xdr:nvSpPr>
            <xdr:spPr>
              <a:xfrm>
                <a:off x="9848849" y="542925"/>
                <a:ext cx="5693872" cy="23812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10a, 2022</a:t>
                </a:r>
              </a:p>
            </xdr:txBody>
          </xdr:sp>
          <xdr:cxnSp macro="">
            <xdr:nvCxnSpPr>
              <xdr:cNvPr id="10" name="Straight Connector 9">
                <a:extLst>
                  <a:ext uri="{FF2B5EF4-FFF2-40B4-BE49-F238E27FC236}">
                    <a16:creationId xmlns:a16="http://schemas.microsoft.com/office/drawing/2014/main" id="{16D1447E-A875-47B7-BAAF-BBC3462CBEFC}"/>
                  </a:ext>
                </a:extLst>
              </xdr:cNvPr>
              <xdr:cNvCxnSpPr/>
            </xdr:nvCxnSpPr>
            <xdr:spPr>
              <a:xfrm>
                <a:off x="9001681" y="1978718"/>
                <a:ext cx="8613538"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E5A69CE4-DDEE-4DB9-AF95-BFCE4947569F}"/>
                  </a:ext>
                </a:extLst>
              </xdr:cNvPr>
              <xdr:cNvSpPr txBox="1"/>
            </xdr:nvSpPr>
            <xdr:spPr>
              <a:xfrm>
                <a:off x="16654386" y="1978036"/>
                <a:ext cx="2015239" cy="438351"/>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$16.96</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Lead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endParaRPr lang="en-US" sz="700" b="0" i="1">
                  <a:solidFill>
                    <a:srgbClr val="D45D00"/>
                  </a:solidFill>
                  <a:latin typeface="Arial" panose="020B0604020202020204" pitchFamily="34" charset="0"/>
                  <a:cs typeface="Arial" panose="020B0604020202020204" pitchFamily="34" charset="0"/>
                </a:endParaRPr>
              </a:p>
            </xdr:txBody>
          </xdr:sp>
        </xdr:grpSp>
        <xdr:cxnSp macro="">
          <xdr:nvCxnSpPr>
            <xdr:cNvPr id="13" name="Straight Connector 12">
              <a:extLst>
                <a:ext uri="{FF2B5EF4-FFF2-40B4-BE49-F238E27FC236}">
                  <a16:creationId xmlns:a16="http://schemas.microsoft.com/office/drawing/2014/main" id="{8B26FA4F-2302-4DA9-9711-E7B043508D21}"/>
                </a:ext>
              </a:extLst>
            </xdr:cNvPr>
            <xdr:cNvCxnSpPr/>
          </xdr:nvCxnSpPr>
          <xdr:spPr>
            <a:xfrm>
              <a:off x="11744861" y="1497405"/>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4" name="TextBox 13">
              <a:extLst>
                <a:ext uri="{FF2B5EF4-FFF2-40B4-BE49-F238E27FC236}">
                  <a16:creationId xmlns:a16="http://schemas.microsoft.com/office/drawing/2014/main" id="{FE1C6566-1247-4B56-A394-AD49BAA4EEBE}"/>
                </a:ext>
              </a:extLst>
            </xdr:cNvPr>
            <xdr:cNvSpPr txBox="1"/>
          </xdr:nvSpPr>
          <xdr:spPr>
            <a:xfrm>
              <a:off x="19400474" y="1484458"/>
              <a:ext cx="1986372" cy="490006"/>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$25.18</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Lead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7" name="Straight Connector 16">
            <a:extLst>
              <a:ext uri="{FF2B5EF4-FFF2-40B4-BE49-F238E27FC236}">
                <a16:creationId xmlns:a16="http://schemas.microsoft.com/office/drawing/2014/main" id="{C56888B8-9AC0-4544-90EF-CDACB7DF89B1}"/>
              </a:ext>
            </a:extLst>
          </xdr:cNvPr>
          <xdr:cNvCxnSpPr/>
        </xdr:nvCxnSpPr>
        <xdr:spPr>
          <a:xfrm>
            <a:off x="11790043" y="1209914"/>
            <a:ext cx="8277384" cy="12454"/>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8" name="TextBox 17">
            <a:extLst>
              <a:ext uri="{FF2B5EF4-FFF2-40B4-BE49-F238E27FC236}">
                <a16:creationId xmlns:a16="http://schemas.microsoft.com/office/drawing/2014/main" id="{A08858B4-567E-44F8-9176-D217A457DF31}"/>
              </a:ext>
            </a:extLst>
          </xdr:cNvPr>
          <xdr:cNvSpPr txBox="1"/>
        </xdr:nvSpPr>
        <xdr:spPr>
          <a:xfrm>
            <a:off x="19160890" y="731804"/>
            <a:ext cx="1901795" cy="502920"/>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$27.70</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Lead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156575</xdr:colOff>
      <xdr:row>26</xdr:row>
      <xdr:rowOff>91727</xdr:rowOff>
    </xdr:from>
    <xdr:to>
      <xdr:col>28</xdr:col>
      <xdr:colOff>223250</xdr:colOff>
      <xdr:row>36</xdr:row>
      <xdr:rowOff>158401</xdr:rowOff>
    </xdr:to>
    <xdr:grpSp>
      <xdr:nvGrpSpPr>
        <xdr:cNvPr id="38" name="Group 37">
          <a:extLst>
            <a:ext uri="{FF2B5EF4-FFF2-40B4-BE49-F238E27FC236}">
              <a16:creationId xmlns:a16="http://schemas.microsoft.com/office/drawing/2014/main" id="{2FBB0F57-71F3-85C2-1B3F-7BB256B39E78}"/>
            </a:ext>
          </a:extLst>
        </xdr:cNvPr>
        <xdr:cNvGrpSpPr/>
      </xdr:nvGrpSpPr>
      <xdr:grpSpPr>
        <a:xfrm>
          <a:off x="16196675" y="5530502"/>
          <a:ext cx="2924175" cy="2009774"/>
          <a:chOff x="0" y="61912"/>
          <a:chExt cx="2286000" cy="2176463"/>
        </a:xfrm>
      </xdr:grpSpPr>
      <xdr:graphicFrame macro="">
        <xdr:nvGraphicFramePr>
          <xdr:cNvPr id="39" name="Chart 38">
            <a:extLst>
              <a:ext uri="{FF2B5EF4-FFF2-40B4-BE49-F238E27FC236}">
                <a16:creationId xmlns:a16="http://schemas.microsoft.com/office/drawing/2014/main" id="{22E48CDA-A4DE-C700-EF6C-3E7DFED46808}"/>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40" name="TextBox 19">
            <a:extLst>
              <a:ext uri="{FF2B5EF4-FFF2-40B4-BE49-F238E27FC236}">
                <a16:creationId xmlns:a16="http://schemas.microsoft.com/office/drawing/2014/main" id="{379E5ADD-EBB8-4FEB-90DC-1962F10A8FAD}"/>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10a</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BDB1AD3-2528-43D1-8133-56F93A30815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4" name="Chart 3">
          <a:extLst>
            <a:ext uri="{FF2B5EF4-FFF2-40B4-BE49-F238E27FC236}">
              <a16:creationId xmlns:a16="http://schemas.microsoft.com/office/drawing/2014/main" id="{5F732258-F906-45BA-B215-4341414721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3" name="TextBox 2">
          <a:extLst>
            <a:ext uri="{FF2B5EF4-FFF2-40B4-BE49-F238E27FC236}">
              <a16:creationId xmlns:a16="http://schemas.microsoft.com/office/drawing/2014/main" id="{61D857B9-D312-4122-92D8-54022D22D5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15240</xdr:colOff>
      <xdr:row>27</xdr:row>
      <xdr:rowOff>53340</xdr:rowOff>
    </xdr:from>
    <xdr:to>
      <xdr:col>34</xdr:col>
      <xdr:colOff>1434465</xdr:colOff>
      <xdr:row>49</xdr:row>
      <xdr:rowOff>104775</xdr:rowOff>
    </xdr:to>
    <xdr:graphicFrame macro="">
      <xdr:nvGraphicFramePr>
        <xdr:cNvPr id="5" name="Chart 4">
          <a:extLst>
            <a:ext uri="{FF2B5EF4-FFF2-40B4-BE49-F238E27FC236}">
              <a16:creationId xmlns:a16="http://schemas.microsoft.com/office/drawing/2014/main" id="{54CB9FF2-30E6-4060-BA85-FCE4653F3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3688CC3-B3DB-4C4C-993B-E8E6B8FF91D8}"/>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142876</xdr:rowOff>
    </xdr:from>
    <xdr:to>
      <xdr:col>26</xdr:col>
      <xdr:colOff>75228</xdr:colOff>
      <xdr:row>30</xdr:row>
      <xdr:rowOff>146043</xdr:rowOff>
    </xdr:to>
    <xdr:grpSp>
      <xdr:nvGrpSpPr>
        <xdr:cNvPr id="4" name="Group 3">
          <a:extLst>
            <a:ext uri="{FF2B5EF4-FFF2-40B4-BE49-F238E27FC236}">
              <a16:creationId xmlns:a16="http://schemas.microsoft.com/office/drawing/2014/main" id="{24732DBE-DE56-4E33-B3E7-8656EE5A47DF}"/>
            </a:ext>
          </a:extLst>
        </xdr:cNvPr>
        <xdr:cNvGrpSpPr/>
      </xdr:nvGrpSpPr>
      <xdr:grpSpPr>
        <a:xfrm>
          <a:off x="5495925" y="619126"/>
          <a:ext cx="12038628" cy="5089517"/>
          <a:chOff x="3238500" y="11296650"/>
          <a:chExt cx="12086139" cy="5051366"/>
        </a:xfrm>
      </xdr:grpSpPr>
      <xdr:grpSp>
        <xdr:nvGrpSpPr>
          <xdr:cNvPr id="5" name="Group 4">
            <a:extLst>
              <a:ext uri="{FF2B5EF4-FFF2-40B4-BE49-F238E27FC236}">
                <a16:creationId xmlns:a16="http://schemas.microsoft.com/office/drawing/2014/main" id="{95DEA44C-A373-9433-E52E-851F96C94980}"/>
              </a:ext>
            </a:extLst>
          </xdr:cNvPr>
          <xdr:cNvGrpSpPr/>
        </xdr:nvGrpSpPr>
        <xdr:grpSpPr>
          <a:xfrm>
            <a:off x="3238500" y="11512884"/>
            <a:ext cx="12086139" cy="4835132"/>
            <a:chOff x="-13392" y="1389332"/>
            <a:chExt cx="11947656" cy="4835132"/>
          </a:xfrm>
        </xdr:grpSpPr>
        <xdr:graphicFrame macro="">
          <xdr:nvGraphicFramePr>
            <xdr:cNvPr id="10" name="Chart 9">
              <a:extLst>
                <a:ext uri="{FF2B5EF4-FFF2-40B4-BE49-F238E27FC236}">
                  <a16:creationId xmlns:a16="http://schemas.microsoft.com/office/drawing/2014/main" id="{00DC6F26-7057-8EA4-837B-D27B843B12B0}"/>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ED1C850F-E399-0B5F-1393-283A31E00DBD}"/>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1" name="Straight Connector 10">
              <a:extLst>
                <a:ext uri="{FF2B5EF4-FFF2-40B4-BE49-F238E27FC236}">
                  <a16:creationId xmlns:a16="http://schemas.microsoft.com/office/drawing/2014/main" id="{3849F2C2-1F6E-5B7A-57F0-EFD8422335A9}"/>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TextBox 10">
            <a:extLst>
              <a:ext uri="{FF2B5EF4-FFF2-40B4-BE49-F238E27FC236}">
                <a16:creationId xmlns:a16="http://schemas.microsoft.com/office/drawing/2014/main" id="{E117F807-5AC9-D311-E881-70A6AE22912A}"/>
              </a:ext>
            </a:extLst>
          </xdr:cNvPr>
          <xdr:cNvSpPr txBox="1"/>
        </xdr:nvSpPr>
        <xdr:spPr>
          <a:xfrm>
            <a:off x="5932298"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7" name="TextBox 11">
            <a:extLst>
              <a:ext uri="{FF2B5EF4-FFF2-40B4-BE49-F238E27FC236}">
                <a16:creationId xmlns:a16="http://schemas.microsoft.com/office/drawing/2014/main" id="{EF71C950-8FB5-83FA-E687-4049B512BB6E}"/>
              </a:ext>
            </a:extLst>
          </xdr:cNvPr>
          <xdr:cNvSpPr txBox="1"/>
        </xdr:nvSpPr>
        <xdr:spPr>
          <a:xfrm>
            <a:off x="10184575" y="11296650"/>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8" name="TextBox 12">
            <a:extLst>
              <a:ext uri="{FF2B5EF4-FFF2-40B4-BE49-F238E27FC236}">
                <a16:creationId xmlns:a16="http://schemas.microsoft.com/office/drawing/2014/main" id="{2D3A44AC-285C-D098-B6FF-EE3366960073}"/>
              </a:ext>
            </a:extLst>
          </xdr:cNvPr>
          <xdr:cNvSpPr txBox="1"/>
        </xdr:nvSpPr>
        <xdr:spPr>
          <a:xfrm>
            <a:off x="8369131" y="11298614"/>
            <a:ext cx="1901507" cy="30906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Lead Teacher</a:t>
            </a:r>
          </a:p>
        </xdr:txBody>
      </xdr:sp>
    </xdr:grpSp>
    <xdr:clientData/>
  </xdr:twoCellAnchor>
  <xdr:twoCellAnchor>
    <xdr:from>
      <xdr:col>4</xdr:col>
      <xdr:colOff>561974</xdr:colOff>
      <xdr:row>31</xdr:row>
      <xdr:rowOff>114300</xdr:rowOff>
    </xdr:from>
    <xdr:to>
      <xdr:col>25</xdr:col>
      <xdr:colOff>76199</xdr:colOff>
      <xdr:row>35</xdr:row>
      <xdr:rowOff>38100</xdr:rowOff>
    </xdr:to>
    <xdr:sp macro="" textlink="">
      <xdr:nvSpPr>
        <xdr:cNvPr id="3" name="TextBox 2">
          <a:extLst>
            <a:ext uri="{FF2B5EF4-FFF2-40B4-BE49-F238E27FC236}">
              <a16:creationId xmlns:a16="http://schemas.microsoft.com/office/drawing/2014/main" id="{20F099B5-EC60-4104-A7E9-1F868A97D9CB}"/>
            </a:ext>
          </a:extLst>
        </xdr:cNvPr>
        <xdr:cNvSpPr txBox="1"/>
      </xdr:nvSpPr>
      <xdr:spPr>
        <a:xfrm>
          <a:off x="5981699" y="5857875"/>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ABD7B0B-AC19-41B4-8004-45BB00554E3C}"/>
            </a:ext>
          </a:extLst>
        </xdr:cNvPr>
        <xdr:cNvSpPr/>
      </xdr:nvSpPr>
      <xdr:spPr>
        <a:xfrm>
          <a:off x="1" y="22224"/>
          <a:ext cx="144779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424973</xdr:colOff>
      <xdr:row>18</xdr:row>
      <xdr:rowOff>152399</xdr:rowOff>
    </xdr:from>
    <xdr:to>
      <xdr:col>16</xdr:col>
      <xdr:colOff>278130</xdr:colOff>
      <xdr:row>41</xdr:row>
      <xdr:rowOff>43814</xdr:rowOff>
    </xdr:to>
    <xdr:grpSp>
      <xdr:nvGrpSpPr>
        <xdr:cNvPr id="4" name="Group 3">
          <a:extLst>
            <a:ext uri="{FF2B5EF4-FFF2-40B4-BE49-F238E27FC236}">
              <a16:creationId xmlns:a16="http://schemas.microsoft.com/office/drawing/2014/main" id="{F144BC5A-E82F-E28B-B798-E3C4F89CEC96}"/>
            </a:ext>
          </a:extLst>
        </xdr:cNvPr>
        <xdr:cNvGrpSpPr/>
      </xdr:nvGrpSpPr>
      <xdr:grpSpPr>
        <a:xfrm>
          <a:off x="3101498" y="3848099"/>
          <a:ext cx="10721182" cy="4272915"/>
          <a:chOff x="3432968" y="3571874"/>
          <a:chExt cx="9730582" cy="4048125"/>
        </a:xfrm>
      </xdr:grpSpPr>
      <xdr:graphicFrame macro="">
        <xdr:nvGraphicFramePr>
          <xdr:cNvPr id="11" name="Chart 10">
            <a:extLst>
              <a:ext uri="{FF2B5EF4-FFF2-40B4-BE49-F238E27FC236}">
                <a16:creationId xmlns:a16="http://schemas.microsoft.com/office/drawing/2014/main" id="{1CB7D4CA-85E8-44CA-A0D2-8BD45293D51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3" name="TextBox 2">
            <a:extLst>
              <a:ext uri="{FF2B5EF4-FFF2-40B4-BE49-F238E27FC236}">
                <a16:creationId xmlns:a16="http://schemas.microsoft.com/office/drawing/2014/main" id="{49B7C0A4-0923-4252-89C9-AF98750AC132}"/>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10a</a:t>
            </a:r>
          </a:p>
        </xdr:txBody>
      </xdr:sp>
    </xdr:grpSp>
    <xdr:clientData/>
  </xdr:twoCellAnchor>
  <xdr:twoCellAnchor>
    <xdr:from>
      <xdr:col>0</xdr:col>
      <xdr:colOff>419101</xdr:colOff>
      <xdr:row>65</xdr:row>
      <xdr:rowOff>38100</xdr:rowOff>
    </xdr:from>
    <xdr:to>
      <xdr:col>2</xdr:col>
      <xdr:colOff>381001</xdr:colOff>
      <xdr:row>67</xdr:row>
      <xdr:rowOff>57150</xdr:rowOff>
    </xdr:to>
    <xdr:sp macro="" textlink="">
      <xdr:nvSpPr>
        <xdr:cNvPr id="5" name="TextBox 4">
          <a:extLst>
            <a:ext uri="{FF2B5EF4-FFF2-40B4-BE49-F238E27FC236}">
              <a16:creationId xmlns:a16="http://schemas.microsoft.com/office/drawing/2014/main" id="{289060E1-0625-4670-B940-D88ACB87C0C1}"/>
            </a:ext>
          </a:extLst>
        </xdr:cNvPr>
        <xdr:cNvSpPr txBox="1"/>
      </xdr:nvSpPr>
      <xdr:spPr>
        <a:xfrm>
          <a:off x="419101" y="12106275"/>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76743</xdr:colOff>
      <xdr:row>1</xdr:row>
      <xdr:rowOff>144780</xdr:rowOff>
    </xdr:from>
    <xdr:to>
      <xdr:col>12</xdr:col>
      <xdr:colOff>254998</xdr:colOff>
      <xdr:row>16</xdr:row>
      <xdr:rowOff>124151</xdr:rowOff>
    </xdr:to>
    <xdr:grpSp>
      <xdr:nvGrpSpPr>
        <xdr:cNvPr id="7" name="Group 6">
          <a:extLst>
            <a:ext uri="{FF2B5EF4-FFF2-40B4-BE49-F238E27FC236}">
              <a16:creationId xmlns:a16="http://schemas.microsoft.com/office/drawing/2014/main" id="{800BABBC-BD4B-4523-BFAE-A0D2FD7BF692}"/>
            </a:ext>
          </a:extLst>
        </xdr:cNvPr>
        <xdr:cNvGrpSpPr/>
      </xdr:nvGrpSpPr>
      <xdr:grpSpPr>
        <a:xfrm>
          <a:off x="9106443" y="440055"/>
          <a:ext cx="2645230" cy="2998796"/>
          <a:chOff x="9441723" y="327660"/>
          <a:chExt cx="2723335" cy="2783531"/>
        </a:xfrm>
      </xdr:grpSpPr>
      <xdr:graphicFrame macro="">
        <xdr:nvGraphicFramePr>
          <xdr:cNvPr id="12" name="Chart 11">
            <a:extLst>
              <a:ext uri="{FF2B5EF4-FFF2-40B4-BE49-F238E27FC236}">
                <a16:creationId xmlns:a16="http://schemas.microsoft.com/office/drawing/2014/main" id="{A307CEA3-2D8E-48FA-8F3E-21102D0FC18B}"/>
              </a:ext>
            </a:extLst>
          </xdr:cNvPr>
          <xdr:cNvGraphicFramePr>
            <a:graphicFrameLocks/>
          </xdr:cNvGraphicFramePr>
        </xdr:nvGraphicFramePr>
        <xdr:xfrm>
          <a:off x="9441723" y="69260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 name="TextBox 5">
            <a:extLst>
              <a:ext uri="{FF2B5EF4-FFF2-40B4-BE49-F238E27FC236}">
                <a16:creationId xmlns:a16="http://schemas.microsoft.com/office/drawing/2014/main" id="{33889A27-5263-458B-825C-1EAD0BF86545}"/>
              </a:ext>
            </a:extLst>
          </xdr:cNvPr>
          <xdr:cNvSpPr txBox="1"/>
        </xdr:nvSpPr>
        <xdr:spPr>
          <a:xfrm>
            <a:off x="9514590" y="32766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10a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9713B3C-13B6-483A-97F7-0ABEE7902B14}"/>
            </a:ext>
          </a:extLst>
        </xdr:cNvPr>
        <xdr:cNvSpPr/>
      </xdr:nvSpPr>
      <xdr:spPr>
        <a:xfrm>
          <a:off x="1" y="22225"/>
          <a:ext cx="1438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45</xdr:row>
      <xdr:rowOff>9525</xdr:rowOff>
    </xdr:from>
    <xdr:to>
      <xdr:col>5</xdr:col>
      <xdr:colOff>457200</xdr:colOff>
      <xdr:row>48</xdr:row>
      <xdr:rowOff>114300</xdr:rowOff>
    </xdr:to>
    <xdr:sp macro="" textlink="">
      <xdr:nvSpPr>
        <xdr:cNvPr id="3" name="TextBox 2">
          <a:extLst>
            <a:ext uri="{FF2B5EF4-FFF2-40B4-BE49-F238E27FC236}">
              <a16:creationId xmlns:a16="http://schemas.microsoft.com/office/drawing/2014/main" id="{81596141-2A6D-4BC5-9946-A3F9ED0216E5}"/>
            </a:ext>
          </a:extLst>
        </xdr:cNvPr>
        <xdr:cNvSpPr txBox="1"/>
      </xdr:nvSpPr>
      <xdr:spPr>
        <a:xfrm>
          <a:off x="0" y="8458200"/>
          <a:ext cx="60102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Data comes from the Census LODES data, specifically from Origin and Destination (OD), Regional Area Characteristics (RAC), and Workforce Area Characteristics (WAC).</a:t>
          </a:r>
        </a:p>
      </xdr:txBody>
    </xdr:sp>
    <xdr:clientData/>
  </xdr:twoCellAnchor>
  <xdr:twoCellAnchor>
    <xdr:from>
      <xdr:col>5</xdr:col>
      <xdr:colOff>0</xdr:colOff>
      <xdr:row>6</xdr:row>
      <xdr:rowOff>0</xdr:rowOff>
    </xdr:from>
    <xdr:to>
      <xdr:col>11</xdr:col>
      <xdr:colOff>161925</xdr:colOff>
      <xdr:row>14</xdr:row>
      <xdr:rowOff>19050</xdr:rowOff>
    </xdr:to>
    <xdr:sp macro="" textlink="">
      <xdr:nvSpPr>
        <xdr:cNvPr id="4" name="TextBox 3">
          <a:extLst>
            <a:ext uri="{FF2B5EF4-FFF2-40B4-BE49-F238E27FC236}">
              <a16:creationId xmlns:a16="http://schemas.microsoft.com/office/drawing/2014/main" id="{24F09D89-9944-4882-940A-D262DC64DE4A}"/>
            </a:ext>
          </a:extLst>
        </xdr:cNvPr>
        <xdr:cNvSpPr txBox="1"/>
      </xdr:nvSpPr>
      <xdr:spPr>
        <a:xfrm>
          <a:off x="5048250" y="1390650"/>
          <a:ext cx="390525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Sorted</a:t>
          </a:r>
          <a:r>
            <a:rPr lang="en-US" sz="1100" baseline="0"/>
            <a:t> according to the volume of net commuters in 2022.</a:t>
          </a:r>
        </a:p>
        <a:p>
          <a:endParaRPr lang="en-US" sz="1100" baseline="0"/>
        </a:p>
        <a:p>
          <a:r>
            <a:rPr lang="en-US" sz="1100" baseline="0"/>
            <a:t>Postive numbers indicate a larger share of Lead Teachers travel </a:t>
          </a:r>
          <a:r>
            <a:rPr lang="en-US" sz="1100" b="1" baseline="0"/>
            <a:t>to</a:t>
          </a:r>
          <a:r>
            <a:rPr lang="en-US" sz="1100" baseline="0"/>
            <a:t> a county for work. E.g., there are more jobs than workers. </a:t>
          </a:r>
        </a:p>
        <a:p>
          <a:endParaRPr lang="en-US" sz="1100" baseline="0"/>
        </a:p>
        <a:p>
          <a:r>
            <a:rPr lang="en-US" sz="1100" baseline="0"/>
            <a:t>Negative numbers indicate a larger share of Lead Teachers travel </a:t>
          </a:r>
          <a:r>
            <a:rPr lang="en-US" sz="1100" b="1" baseline="0"/>
            <a:t>out of</a:t>
          </a:r>
          <a:r>
            <a:rPr lang="en-US" sz="1100" baseline="0"/>
            <a:t> a county for work. E.g. there are more workers than jobs. </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3B543BA-F4A0-48A8-901E-3A947D421E63}"/>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7620</xdr:colOff>
      <xdr:row>9</xdr:row>
      <xdr:rowOff>9524</xdr:rowOff>
    </xdr:from>
    <xdr:to>
      <xdr:col>14</xdr:col>
      <xdr:colOff>7620</xdr:colOff>
      <xdr:row>13</xdr:row>
      <xdr:rowOff>7619</xdr:rowOff>
    </xdr:to>
    <xdr:sp macro="" textlink="">
      <xdr:nvSpPr>
        <xdr:cNvPr id="4" name="TextBox 3">
          <a:extLst>
            <a:ext uri="{FF2B5EF4-FFF2-40B4-BE49-F238E27FC236}">
              <a16:creationId xmlns:a16="http://schemas.microsoft.com/office/drawing/2014/main" id="{4BD4E7DF-BED4-458F-972C-A7B2E5509EEA}"/>
            </a:ext>
          </a:extLst>
        </xdr:cNvPr>
        <xdr:cNvSpPr txBox="1"/>
      </xdr:nvSpPr>
      <xdr:spPr>
        <a:xfrm>
          <a:off x="7620" y="1861184"/>
          <a:ext cx="10805160" cy="69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173355</xdr:rowOff>
    </xdr:from>
    <xdr:to>
      <xdr:col>19</xdr:col>
      <xdr:colOff>0</xdr:colOff>
      <xdr:row>26</xdr:row>
      <xdr:rowOff>68580</xdr:rowOff>
    </xdr:to>
    <xdr:sp macro="" textlink="">
      <xdr:nvSpPr>
        <xdr:cNvPr id="5" name="TextBox 4">
          <a:extLst>
            <a:ext uri="{FF2B5EF4-FFF2-40B4-BE49-F238E27FC236}">
              <a16:creationId xmlns:a16="http://schemas.microsoft.com/office/drawing/2014/main" id="{622A1C32-830E-4720-9F55-C17722655B31}"/>
            </a:ext>
          </a:extLst>
        </xdr:cNvPr>
        <xdr:cNvSpPr txBox="1"/>
      </xdr:nvSpPr>
      <xdr:spPr>
        <a:xfrm>
          <a:off x="0" y="4356735"/>
          <a:ext cx="13685520" cy="59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4BAAC690-035C-4161-8A96-0762A6E73D17}"/>
            </a:ext>
          </a:extLst>
        </xdr:cNvPr>
        <xdr:cNvSpPr txBox="1"/>
      </xdr:nvSpPr>
      <xdr:spPr>
        <a:xfrm>
          <a:off x="0" y="7353300"/>
          <a:ext cx="123539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327659</xdr:colOff>
      <xdr:row>0</xdr:row>
      <xdr:rowOff>110490</xdr:rowOff>
    </xdr:from>
    <xdr:to>
      <xdr:col>32</xdr:col>
      <xdr:colOff>2194560</xdr:colOff>
      <xdr:row>26</xdr:row>
      <xdr:rowOff>34290</xdr:rowOff>
    </xdr:to>
    <xdr:grpSp>
      <xdr:nvGrpSpPr>
        <xdr:cNvPr id="7" name="Group 6">
          <a:extLst>
            <a:ext uri="{FF2B5EF4-FFF2-40B4-BE49-F238E27FC236}">
              <a16:creationId xmlns:a16="http://schemas.microsoft.com/office/drawing/2014/main" id="{A3654A07-8F42-44DE-B49A-B6746E742FFA}"/>
            </a:ext>
          </a:extLst>
        </xdr:cNvPr>
        <xdr:cNvGrpSpPr/>
      </xdr:nvGrpSpPr>
      <xdr:grpSpPr>
        <a:xfrm>
          <a:off x="13681709" y="110490"/>
          <a:ext cx="9820276" cy="4981575"/>
          <a:chOff x="2571749" y="704319"/>
          <a:chExt cx="9754431" cy="4371975"/>
        </a:xfrm>
      </xdr:grpSpPr>
      <xdr:graphicFrame macro="">
        <xdr:nvGraphicFramePr>
          <xdr:cNvPr id="8" name="Chart 7">
            <a:extLst>
              <a:ext uri="{FF2B5EF4-FFF2-40B4-BE49-F238E27FC236}">
                <a16:creationId xmlns:a16="http://schemas.microsoft.com/office/drawing/2014/main" id="{005BD863-1A08-FEA6-FAC2-8F92EC3E9EF8}"/>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CB01BB37-42EF-988C-CADF-10177E7ABB8B}"/>
              </a:ext>
            </a:extLst>
          </xdr:cNvPr>
          <xdr:cNvGrpSpPr/>
        </xdr:nvGrpSpPr>
        <xdr:grpSpPr>
          <a:xfrm>
            <a:off x="3105086" y="3194954"/>
            <a:ext cx="9221094" cy="680630"/>
            <a:chOff x="3105086" y="3194954"/>
            <a:chExt cx="9221094" cy="680630"/>
          </a:xfrm>
        </xdr:grpSpPr>
        <xdr:cxnSp macro="">
          <xdr:nvCxnSpPr>
            <xdr:cNvPr id="10" name="Straight Connector 9">
              <a:extLst>
                <a:ext uri="{FF2B5EF4-FFF2-40B4-BE49-F238E27FC236}">
                  <a16:creationId xmlns:a16="http://schemas.microsoft.com/office/drawing/2014/main" id="{0E6A7A3F-E921-413A-C04F-D07B55A0F412}"/>
                </a:ext>
              </a:extLst>
            </xdr:cNvPr>
            <xdr:cNvCxnSpPr/>
          </xdr:nvCxnSpPr>
          <xdr:spPr>
            <a:xfrm flipV="1">
              <a:off x="3105086" y="3566743"/>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CC62DE1D-7AA1-A8C1-87DF-E537647A4FC2}"/>
                </a:ext>
              </a:extLst>
            </xdr:cNvPr>
            <xdr:cNvSpPr txBox="1"/>
          </xdr:nvSpPr>
          <xdr:spPr>
            <a:xfrm>
              <a:off x="10764081" y="3194954"/>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$32.12</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4CF9DC9D-26D3-4A12-B499-65FBE2252E2B}"/>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314325</xdr:colOff>
      <xdr:row>26</xdr:row>
      <xdr:rowOff>85725</xdr:rowOff>
    </xdr:from>
    <xdr:to>
      <xdr:col>33</xdr:col>
      <xdr:colOff>1</xdr:colOff>
      <xdr:row>53</xdr:row>
      <xdr:rowOff>66675</xdr:rowOff>
    </xdr:to>
    <xdr:grpSp>
      <xdr:nvGrpSpPr>
        <xdr:cNvPr id="15" name="Group 14">
          <a:extLst>
            <a:ext uri="{FF2B5EF4-FFF2-40B4-BE49-F238E27FC236}">
              <a16:creationId xmlns:a16="http://schemas.microsoft.com/office/drawing/2014/main" id="{D640894E-8C9E-4CA1-8265-BB92CC2215AA}"/>
            </a:ext>
          </a:extLst>
        </xdr:cNvPr>
        <xdr:cNvGrpSpPr/>
      </xdr:nvGrpSpPr>
      <xdr:grpSpPr>
        <a:xfrm>
          <a:off x="13668375" y="5143500"/>
          <a:ext cx="9877426" cy="4943475"/>
          <a:chOff x="2571749" y="704319"/>
          <a:chExt cx="9811198" cy="4371975"/>
        </a:xfrm>
      </xdr:grpSpPr>
      <xdr:graphicFrame macro="">
        <xdr:nvGraphicFramePr>
          <xdr:cNvPr id="16" name="Chart 15">
            <a:extLst>
              <a:ext uri="{FF2B5EF4-FFF2-40B4-BE49-F238E27FC236}">
                <a16:creationId xmlns:a16="http://schemas.microsoft.com/office/drawing/2014/main" id="{AF1CD9F2-036F-C980-2AF4-68EE3E5665A9}"/>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7" name="Group 16">
            <a:extLst>
              <a:ext uri="{FF2B5EF4-FFF2-40B4-BE49-F238E27FC236}">
                <a16:creationId xmlns:a16="http://schemas.microsoft.com/office/drawing/2014/main" id="{11A92B3E-3EEB-6D47-EE97-34D9909EB78C}"/>
              </a:ext>
            </a:extLst>
          </xdr:cNvPr>
          <xdr:cNvGrpSpPr/>
        </xdr:nvGrpSpPr>
        <xdr:grpSpPr>
          <a:xfrm>
            <a:off x="3114547" y="2998702"/>
            <a:ext cx="9268400" cy="680630"/>
            <a:chOff x="3114547" y="2998702"/>
            <a:chExt cx="9268400" cy="680630"/>
          </a:xfrm>
        </xdr:grpSpPr>
        <xdr:cxnSp macro="">
          <xdr:nvCxnSpPr>
            <xdr:cNvPr id="18" name="Straight Connector 17">
              <a:extLst>
                <a:ext uri="{FF2B5EF4-FFF2-40B4-BE49-F238E27FC236}">
                  <a16:creationId xmlns:a16="http://schemas.microsoft.com/office/drawing/2014/main" id="{C0303D68-737D-3CAC-F502-67A8065882C4}"/>
                </a:ext>
              </a:extLst>
            </xdr:cNvPr>
            <xdr:cNvCxnSpPr/>
          </xdr:nvCxnSpPr>
          <xdr:spPr>
            <a:xfrm flipV="1">
              <a:off x="3114547" y="3326184"/>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9" name="TextBox 18">
              <a:extLst>
                <a:ext uri="{FF2B5EF4-FFF2-40B4-BE49-F238E27FC236}">
                  <a16:creationId xmlns:a16="http://schemas.microsoft.com/office/drawing/2014/main" id="{F7C00C83-1C15-E30A-6671-73B2B5B13880}"/>
                </a:ext>
              </a:extLst>
            </xdr:cNvPr>
            <xdr:cNvSpPr txBox="1"/>
          </xdr:nvSpPr>
          <xdr:spPr>
            <a:xfrm>
              <a:off x="10820848" y="2998702"/>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$32.12</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678122A-D32A-41F2-9B54-BD390739D0E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70B339F4-9647-4569-9F66-F1F193F616DF}"/>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FE7C7382-9378-376E-F052-5F7F2F8A9345}"/>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E466EEA7-F964-FA4C-E3AB-CF3C2484537C}"/>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10a, 2022</a:t>
            </a:r>
          </a:p>
        </xdr:txBody>
      </xdr:sp>
    </xdr:grpSp>
    <xdr:clientData/>
  </xdr:twoCellAnchor>
  <xdr:twoCellAnchor>
    <xdr:from>
      <xdr:col>4</xdr:col>
      <xdr:colOff>323850</xdr:colOff>
      <xdr:row>13</xdr:row>
      <xdr:rowOff>51443</xdr:rowOff>
    </xdr:from>
    <xdr:to>
      <xdr:col>6</xdr:col>
      <xdr:colOff>637698</xdr:colOff>
      <xdr:row>24</xdr:row>
      <xdr:rowOff>34775</xdr:rowOff>
    </xdr:to>
    <xdr:grpSp>
      <xdr:nvGrpSpPr>
        <xdr:cNvPr id="6" name="Group 5">
          <a:extLst>
            <a:ext uri="{FF2B5EF4-FFF2-40B4-BE49-F238E27FC236}">
              <a16:creationId xmlns:a16="http://schemas.microsoft.com/office/drawing/2014/main" id="{E3F633DE-B666-4519-B7AA-26820E8DE558}"/>
            </a:ext>
          </a:extLst>
        </xdr:cNvPr>
        <xdr:cNvGrpSpPr/>
      </xdr:nvGrpSpPr>
      <xdr:grpSpPr>
        <a:xfrm>
          <a:off x="3790950" y="2718443"/>
          <a:ext cx="2914173" cy="2078832"/>
          <a:chOff x="3943350" y="4299090"/>
          <a:chExt cx="2914173" cy="2073612"/>
        </a:xfrm>
        <a:solidFill>
          <a:schemeClr val="bg1"/>
        </a:solidFill>
      </xdr:grpSpPr>
      <xdr:graphicFrame macro="">
        <xdr:nvGraphicFramePr>
          <xdr:cNvPr id="7" name="Chart 6">
            <a:extLst>
              <a:ext uri="{FF2B5EF4-FFF2-40B4-BE49-F238E27FC236}">
                <a16:creationId xmlns:a16="http://schemas.microsoft.com/office/drawing/2014/main" id="{E07E1D2F-ECBD-1AF2-18E1-FE0D42913B87}"/>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BC0BD84A-1221-1D04-4B46-462BA2E0E670}"/>
              </a:ext>
            </a:extLst>
          </xdr:cNvPr>
          <xdr:cNvSpPr txBox="1"/>
        </xdr:nvSpPr>
        <xdr:spPr>
          <a:xfrm>
            <a:off x="3943350" y="429909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10a,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AECB8711-BD0A-416D-B170-CA12D675F06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5536A0E7-26AA-E058-D85F-56EDF34F1000}"/>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E57A241B-ED26-4166-282A-E75A3F335AD9}"/>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10a, 2022</a:t>
            </a:r>
          </a:p>
        </xdr:txBody>
      </xdr:sp>
    </xdr:grpSp>
    <xdr:clientData/>
  </xdr:twoCellAnchor>
  <xdr:twoCellAnchor>
    <xdr:from>
      <xdr:col>12</xdr:col>
      <xdr:colOff>27940</xdr:colOff>
      <xdr:row>8</xdr:row>
      <xdr:rowOff>38100</xdr:rowOff>
    </xdr:from>
    <xdr:to>
      <xdr:col>15</xdr:col>
      <xdr:colOff>114300</xdr:colOff>
      <xdr:row>16</xdr:row>
      <xdr:rowOff>106045</xdr:rowOff>
    </xdr:to>
    <xdr:grpSp>
      <xdr:nvGrpSpPr>
        <xdr:cNvPr id="12" name="Group 11">
          <a:extLst>
            <a:ext uri="{FF2B5EF4-FFF2-40B4-BE49-F238E27FC236}">
              <a16:creationId xmlns:a16="http://schemas.microsoft.com/office/drawing/2014/main" id="{74538F82-00D0-4ECB-A946-C7E93AFE5E64}"/>
            </a:ext>
          </a:extLst>
        </xdr:cNvPr>
        <xdr:cNvGrpSpPr/>
      </xdr:nvGrpSpPr>
      <xdr:grpSpPr>
        <a:xfrm>
          <a:off x="11305540" y="1752600"/>
          <a:ext cx="2048510" cy="1591945"/>
          <a:chOff x="11629390" y="3400425"/>
          <a:chExt cx="2048510" cy="1591945"/>
        </a:xfrm>
        <a:solidFill>
          <a:schemeClr val="bg1"/>
        </a:solidFill>
      </xdr:grpSpPr>
      <xdr:sp macro="" textlink="">
        <xdr:nvSpPr>
          <xdr:cNvPr id="13" name="Text Box 86" descr="P306TB307bA#y1">
            <a:extLst>
              <a:ext uri="{FF2B5EF4-FFF2-40B4-BE49-F238E27FC236}">
                <a16:creationId xmlns:a16="http://schemas.microsoft.com/office/drawing/2014/main" id="{CF0E0C0C-DC54-B156-4835-4287E78DCFD0}"/>
              </a:ext>
            </a:extLst>
          </xdr:cNvPr>
          <xdr:cNvSpPr txBox="1">
            <a:spLocks noChangeArrowheads="1"/>
          </xdr:cNvSpPr>
        </xdr:nvSpPr>
        <xdr:spPr bwMode="auto">
          <a:xfrm>
            <a:off x="11629390" y="3400425"/>
            <a:ext cx="2048510"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10a,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EF392E85-E222-4A45-0A07-AE7B577235FF}"/>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88F701AF-EC8B-5CB4-BD6A-5038BA29CC1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91.7%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C1122A49-7DC4-2688-0554-8E9A24B0F791}"/>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43AFDF52-672D-6FE1-82C2-BDA3857F90FF}"/>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8.3%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765C70BF-CAA7-372E-89E0-86EADAF8F0B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AAC06393-72B1-7C0A-E7E0-B849F31A0C8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0EDF0F50-CE2F-4344-8E06-A86079757753}"/>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CD150003-80A2-42CD-9A78-4B51EDEC1FA9}"/>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29CB10E1-695D-4413-A079-05B27093EE44}"/>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E7390CAA-265B-4004-9FAB-0FF0D62E2077}"/>
            </a:ext>
          </a:extLst>
        </xdr:cNvPr>
        <xdr:cNvSpPr txBox="1"/>
      </xdr:nvSpPr>
      <xdr:spPr>
        <a:xfrm>
          <a:off x="11249025" y="3171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983FB3B-04D7-4293-AD24-54A8D0800DA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AAFDFDCB-F5EC-4A6E-BE40-2003023715C1}"/>
            </a:ext>
          </a:extLst>
        </xdr:cNvPr>
        <xdr:cNvGrpSpPr/>
      </xdr:nvGrpSpPr>
      <xdr:grpSpPr>
        <a:xfrm>
          <a:off x="7305672" y="390525"/>
          <a:ext cx="3771900" cy="3009900"/>
          <a:chOff x="5307668" y="638294"/>
          <a:chExt cx="3076933" cy="3019306"/>
        </a:xfrm>
      </xdr:grpSpPr>
      <xdr:graphicFrame macro="">
        <xdr:nvGraphicFramePr>
          <xdr:cNvPr id="4" name="Chart 3">
            <a:extLst>
              <a:ext uri="{FF2B5EF4-FFF2-40B4-BE49-F238E27FC236}">
                <a16:creationId xmlns:a16="http://schemas.microsoft.com/office/drawing/2014/main" id="{DB18A9A6-E47C-6ACE-EF62-EBA31C5B36E2}"/>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DB01952-0CE0-6A17-709E-A61B13184FF4}"/>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Assistant Teacher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6" name="TextBox 15">
          <a:extLst>
            <a:ext uri="{FF2B5EF4-FFF2-40B4-BE49-F238E27FC236}">
              <a16:creationId xmlns:a16="http://schemas.microsoft.com/office/drawing/2014/main" id="{BD3F40F4-CC5A-49B0-9499-2E6A77AD4E0F}"/>
            </a:ext>
          </a:extLst>
        </xdr:cNvPr>
        <xdr:cNvSpPr txBox="1"/>
      </xdr:nvSpPr>
      <xdr:spPr>
        <a:xfrm>
          <a:off x="2581274" y="122396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171450</xdr:colOff>
      <xdr:row>2</xdr:row>
      <xdr:rowOff>33337</xdr:rowOff>
    </xdr:from>
    <xdr:to>
      <xdr:col>26</xdr:col>
      <xdr:colOff>221164</xdr:colOff>
      <xdr:row>14</xdr:row>
      <xdr:rowOff>138112</xdr:rowOff>
    </xdr:to>
    <xdr:grpSp>
      <xdr:nvGrpSpPr>
        <xdr:cNvPr id="17" name="Group 16">
          <a:extLst>
            <a:ext uri="{FF2B5EF4-FFF2-40B4-BE49-F238E27FC236}">
              <a16:creationId xmlns:a16="http://schemas.microsoft.com/office/drawing/2014/main" id="{AAB5E245-4654-B4CC-051C-1F77FDEFF88F}"/>
            </a:ext>
          </a:extLst>
        </xdr:cNvPr>
        <xdr:cNvGrpSpPr/>
      </xdr:nvGrpSpPr>
      <xdr:grpSpPr>
        <a:xfrm>
          <a:off x="11096625" y="519112"/>
          <a:ext cx="6802939" cy="2743200"/>
          <a:chOff x="11340465" y="496252"/>
          <a:chExt cx="10207188" cy="2953703"/>
        </a:xfrm>
      </xdr:grpSpPr>
      <xdr:grpSp>
        <xdr:nvGrpSpPr>
          <xdr:cNvPr id="6" name="Group 5">
            <a:extLst>
              <a:ext uri="{FF2B5EF4-FFF2-40B4-BE49-F238E27FC236}">
                <a16:creationId xmlns:a16="http://schemas.microsoft.com/office/drawing/2014/main" id="{991C6AFD-AC85-4ACC-A4A7-A98ED93014B9}"/>
              </a:ext>
            </a:extLst>
          </xdr:cNvPr>
          <xdr:cNvGrpSpPr/>
        </xdr:nvGrpSpPr>
        <xdr:grpSpPr>
          <a:xfrm>
            <a:off x="11340465" y="496252"/>
            <a:ext cx="10207188" cy="2953703"/>
            <a:chOff x="11182350" y="500062"/>
            <a:chExt cx="10600408" cy="3252788"/>
          </a:xfrm>
        </xdr:grpSpPr>
        <xdr:grpSp>
          <xdr:nvGrpSpPr>
            <xdr:cNvPr id="7" name="Group 6">
              <a:extLst>
                <a:ext uri="{FF2B5EF4-FFF2-40B4-BE49-F238E27FC236}">
                  <a16:creationId xmlns:a16="http://schemas.microsoft.com/office/drawing/2014/main" id="{51E1FBD8-3A35-39DA-7A56-5800D4BC707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0" name="Chart 9">
                <a:extLst>
                  <a:ext uri="{FF2B5EF4-FFF2-40B4-BE49-F238E27FC236}">
                    <a16:creationId xmlns:a16="http://schemas.microsoft.com/office/drawing/2014/main" id="{398833E9-6991-B5F4-E6E3-781593D222F1}"/>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742477FA-6E28-0B5F-BC59-64F30B32B613}"/>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10a, 2022</a:t>
                </a:r>
              </a:p>
            </xdr:txBody>
          </xdr:sp>
          <xdr:cxnSp macro="">
            <xdr:nvCxnSpPr>
              <xdr:cNvPr id="12" name="Straight Connector 11">
                <a:extLst>
                  <a:ext uri="{FF2B5EF4-FFF2-40B4-BE49-F238E27FC236}">
                    <a16:creationId xmlns:a16="http://schemas.microsoft.com/office/drawing/2014/main" id="{FA28C2A9-3AA4-6E59-4C41-C8B2197B4FFA}"/>
                  </a:ext>
                </a:extLst>
              </xdr:cNvPr>
              <xdr:cNvCxnSpPr/>
            </xdr:nvCxnSpPr>
            <xdr:spPr>
              <a:xfrm>
                <a:off x="8981521" y="2526959"/>
                <a:ext cx="8613539"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7187480-AE01-DFA7-D8CC-7034DBD9D492}"/>
                  </a:ext>
                </a:extLst>
              </xdr:cNvPr>
              <xdr:cNvSpPr txBox="1"/>
            </xdr:nvSpPr>
            <xdr:spPr>
              <a:xfrm>
                <a:off x="16199078" y="2507572"/>
                <a:ext cx="2832078" cy="523780"/>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$13.85</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Assistant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8" name="Straight Connector 7">
              <a:extLst>
                <a:ext uri="{FF2B5EF4-FFF2-40B4-BE49-F238E27FC236}">
                  <a16:creationId xmlns:a16="http://schemas.microsoft.com/office/drawing/2014/main" id="{68318B91-4759-F152-0446-17340E624079}"/>
                </a:ext>
              </a:extLst>
            </xdr:cNvPr>
            <xdr:cNvCxnSpPr/>
          </xdr:nvCxnSpPr>
          <xdr:spPr>
            <a:xfrm>
              <a:off x="11744861" y="2118076"/>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75771D49-3777-FE90-91AB-9468D7A5266E}"/>
                </a:ext>
              </a:extLst>
            </xdr:cNvPr>
            <xdr:cNvSpPr txBox="1"/>
          </xdr:nvSpPr>
          <xdr:spPr>
            <a:xfrm>
              <a:off x="18953353" y="2063651"/>
              <a:ext cx="2826698"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$18.88</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Assistant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4" name="Straight Connector 13">
            <a:extLst>
              <a:ext uri="{FF2B5EF4-FFF2-40B4-BE49-F238E27FC236}">
                <a16:creationId xmlns:a16="http://schemas.microsoft.com/office/drawing/2014/main" id="{DD4132B3-C349-4914-93B2-1971597649B7}"/>
              </a:ext>
            </a:extLst>
          </xdr:cNvPr>
          <xdr:cNvCxnSpPr/>
        </xdr:nvCxnSpPr>
        <xdr:spPr>
          <a:xfrm>
            <a:off x="11889106" y="1783566"/>
            <a:ext cx="8278269" cy="11018"/>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5" name="TextBox 14">
            <a:extLst>
              <a:ext uri="{FF2B5EF4-FFF2-40B4-BE49-F238E27FC236}">
                <a16:creationId xmlns:a16="http://schemas.microsoft.com/office/drawing/2014/main" id="{EDC8A20F-4896-43C0-94D9-154980FE5D10}"/>
              </a:ext>
            </a:extLst>
          </xdr:cNvPr>
          <xdr:cNvSpPr txBox="1"/>
        </xdr:nvSpPr>
        <xdr:spPr>
          <a:xfrm>
            <a:off x="18809987" y="1280830"/>
            <a:ext cx="2720116"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$20.77</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Assistant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212725</xdr:colOff>
      <xdr:row>25</xdr:row>
      <xdr:rowOff>113634</xdr:rowOff>
    </xdr:from>
    <xdr:to>
      <xdr:col>28</xdr:col>
      <xdr:colOff>279400</xdr:colOff>
      <xdr:row>35</xdr:row>
      <xdr:rowOff>191407</xdr:rowOff>
    </xdr:to>
    <xdr:grpSp>
      <xdr:nvGrpSpPr>
        <xdr:cNvPr id="18" name="Group 17">
          <a:extLst>
            <a:ext uri="{FF2B5EF4-FFF2-40B4-BE49-F238E27FC236}">
              <a16:creationId xmlns:a16="http://schemas.microsoft.com/office/drawing/2014/main" id="{7F0F2CDA-E046-4D48-9BD8-5737BBEAE010}"/>
            </a:ext>
          </a:extLst>
        </xdr:cNvPr>
        <xdr:cNvGrpSpPr/>
      </xdr:nvGrpSpPr>
      <xdr:grpSpPr>
        <a:xfrm>
          <a:off x="16252825" y="5361909"/>
          <a:ext cx="2924175" cy="2011348"/>
          <a:chOff x="0" y="50005"/>
          <a:chExt cx="2286000" cy="2188370"/>
        </a:xfrm>
      </xdr:grpSpPr>
      <xdr:graphicFrame macro="">
        <xdr:nvGraphicFramePr>
          <xdr:cNvPr id="19" name="Chart 18">
            <a:extLst>
              <a:ext uri="{FF2B5EF4-FFF2-40B4-BE49-F238E27FC236}">
                <a16:creationId xmlns:a16="http://schemas.microsoft.com/office/drawing/2014/main" id="{792A57A7-7746-00C6-5042-A33191CB86F0}"/>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FE2F4733-1F6B-F8DF-4B4D-AEC0EA42196D}"/>
              </a:ext>
            </a:extLst>
          </xdr:cNvPr>
          <xdr:cNvSpPr txBox="1"/>
        </xdr:nvSpPr>
        <xdr:spPr>
          <a:xfrm>
            <a:off x="114995" y="50005"/>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10a</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72075BB-BF45-4BF3-85BA-2BC5BE72E67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24</xdr:row>
      <xdr:rowOff>190499</xdr:rowOff>
    </xdr:to>
    <xdr:graphicFrame macro="">
      <xdr:nvGraphicFramePr>
        <xdr:cNvPr id="3" name="Chart 2">
          <a:extLst>
            <a:ext uri="{FF2B5EF4-FFF2-40B4-BE49-F238E27FC236}">
              <a16:creationId xmlns:a16="http://schemas.microsoft.com/office/drawing/2014/main" id="{30AF3EF3-1EEF-4A7F-9388-B867E57DB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4619F929-CA05-43B7-BAB1-DA847B1CD67E}"/>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26</xdr:row>
      <xdr:rowOff>22860</xdr:rowOff>
    </xdr:from>
    <xdr:to>
      <xdr:col>34</xdr:col>
      <xdr:colOff>1419225</xdr:colOff>
      <xdr:row>48</xdr:row>
      <xdr:rowOff>74295</xdr:rowOff>
    </xdr:to>
    <xdr:graphicFrame macro="">
      <xdr:nvGraphicFramePr>
        <xdr:cNvPr id="5" name="Chart 4">
          <a:extLst>
            <a:ext uri="{FF2B5EF4-FFF2-40B4-BE49-F238E27FC236}">
              <a16:creationId xmlns:a16="http://schemas.microsoft.com/office/drawing/2014/main" id="{DE574CD3-7B2E-4815-A07D-5B5DF55DE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1D220DA-ABFE-4CF5-B55B-43897C2C277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D7A5318E-02CA-4ECC-BB75-26F522384636}"/>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19E2FDE0-1405-490D-5F92-81B1F99EA292}"/>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CD9A6CE3-C979-F769-9FAA-8B901EF514E4}"/>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3285E767-8785-31EE-8E82-F99D1A329B7C}"/>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6BDD5B7D-95E0-89D2-EFA2-1B38905B4B2A}"/>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8AB369EE-74D8-A2BC-DE9B-1F1D05729F14}"/>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B45EFF78-7498-9DA4-C7BE-0908F8D502F8}"/>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B205FF0F-B5D8-694C-FF50-7FDA8FE70AA3}"/>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Assistant Teacher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F28C8D7E-0D15-47E9-B809-036277C68383}"/>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E0D91D7-E620-40A7-BCF4-7DF9B19738E0}"/>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354488</xdr:colOff>
      <xdr:row>18</xdr:row>
      <xdr:rowOff>19049</xdr:rowOff>
    </xdr:from>
    <xdr:to>
      <xdr:col>15</xdr:col>
      <xdr:colOff>74295</xdr:colOff>
      <xdr:row>40</xdr:row>
      <xdr:rowOff>85724</xdr:rowOff>
    </xdr:to>
    <xdr:grpSp>
      <xdr:nvGrpSpPr>
        <xdr:cNvPr id="4" name="Group 3">
          <a:extLst>
            <a:ext uri="{FF2B5EF4-FFF2-40B4-BE49-F238E27FC236}">
              <a16:creationId xmlns:a16="http://schemas.microsoft.com/office/drawing/2014/main" id="{F0308815-120A-4035-A4DB-308439CADCDD}"/>
            </a:ext>
          </a:extLst>
        </xdr:cNvPr>
        <xdr:cNvGrpSpPr/>
      </xdr:nvGrpSpPr>
      <xdr:grpSpPr>
        <a:xfrm>
          <a:off x="3211988" y="3714749"/>
          <a:ext cx="10721182" cy="4257675"/>
          <a:chOff x="3432968" y="3571874"/>
          <a:chExt cx="9730582" cy="4048125"/>
        </a:xfrm>
      </xdr:grpSpPr>
      <xdr:graphicFrame macro="">
        <xdr:nvGraphicFramePr>
          <xdr:cNvPr id="5" name="Chart 4">
            <a:extLst>
              <a:ext uri="{FF2B5EF4-FFF2-40B4-BE49-F238E27FC236}">
                <a16:creationId xmlns:a16="http://schemas.microsoft.com/office/drawing/2014/main" id="{EC316930-E38B-B9C6-3F85-7986D49CFA6A}"/>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29638DA-0517-8B2F-75F6-A296D7B39F4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10a</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1A71DBC7-EA67-4CF2-ADC8-FF04C55F1164}"/>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187233</xdr:colOff>
      <xdr:row>2</xdr:row>
      <xdr:rowOff>66675</xdr:rowOff>
    </xdr:from>
    <xdr:to>
      <xdr:col>12</xdr:col>
      <xdr:colOff>365488</xdr:colOff>
      <xdr:row>17</xdr:row>
      <xdr:rowOff>38426</xdr:rowOff>
    </xdr:to>
    <xdr:grpSp>
      <xdr:nvGrpSpPr>
        <xdr:cNvPr id="10" name="Group 9">
          <a:extLst>
            <a:ext uri="{FF2B5EF4-FFF2-40B4-BE49-F238E27FC236}">
              <a16:creationId xmlns:a16="http://schemas.microsoft.com/office/drawing/2014/main" id="{3302953A-B5E9-36D3-46AC-F51E0677F84D}"/>
            </a:ext>
          </a:extLst>
        </xdr:cNvPr>
        <xdr:cNvGrpSpPr/>
      </xdr:nvGrpSpPr>
      <xdr:grpSpPr>
        <a:xfrm>
          <a:off x="9969408" y="542925"/>
          <a:ext cx="2645230" cy="3000701"/>
          <a:chOff x="9670323" y="502920"/>
          <a:chExt cx="2723335" cy="2775911"/>
        </a:xfrm>
      </xdr:grpSpPr>
      <xdr:graphicFrame macro="">
        <xdr:nvGraphicFramePr>
          <xdr:cNvPr id="3" name="Chart 2">
            <a:extLst>
              <a:ext uri="{FF2B5EF4-FFF2-40B4-BE49-F238E27FC236}">
                <a16:creationId xmlns:a16="http://schemas.microsoft.com/office/drawing/2014/main" id="{FE930F70-6396-4FC9-9A66-F3C838D76812}"/>
              </a:ext>
            </a:extLst>
          </xdr:cNvPr>
          <xdr:cNvGraphicFramePr>
            <a:graphicFrameLocks/>
          </xdr:cNvGraphicFramePr>
        </xdr:nvGraphicFramePr>
        <xdr:xfrm>
          <a:off x="9670323" y="8602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E5A99C04-9C1D-4F0F-A91A-AF16BEA5FAA1}"/>
              </a:ext>
            </a:extLst>
          </xdr:cNvPr>
          <xdr:cNvSpPr txBox="1"/>
        </xdr:nvSpPr>
        <xdr:spPr>
          <a:xfrm>
            <a:off x="9743190" y="50292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10a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828675</xdr:colOff>
      <xdr:row>0</xdr:row>
      <xdr:rowOff>276225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C082CC0-8D7A-484B-BFBD-B3CB4838C31A}"/>
            </a:ext>
          </a:extLst>
        </xdr:cNvPr>
        <xdr:cNvSpPr/>
      </xdr:nvSpPr>
      <xdr:spPr>
        <a:xfrm>
          <a:off x="1" y="22225"/>
          <a:ext cx="1466849" cy="254000"/>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45</xdr:row>
      <xdr:rowOff>19050</xdr:rowOff>
    </xdr:from>
    <xdr:to>
      <xdr:col>5</xdr:col>
      <xdr:colOff>457200</xdr:colOff>
      <xdr:row>48</xdr:row>
      <xdr:rowOff>123825</xdr:rowOff>
    </xdr:to>
    <xdr:sp macro="" textlink="">
      <xdr:nvSpPr>
        <xdr:cNvPr id="6" name="TextBox 5">
          <a:extLst>
            <a:ext uri="{FF2B5EF4-FFF2-40B4-BE49-F238E27FC236}">
              <a16:creationId xmlns:a16="http://schemas.microsoft.com/office/drawing/2014/main" id="{7A0A9D62-B310-4BC6-A51C-835E0B12D9F3}"/>
            </a:ext>
          </a:extLst>
        </xdr:cNvPr>
        <xdr:cNvSpPr txBox="1"/>
      </xdr:nvSpPr>
      <xdr:spPr>
        <a:xfrm>
          <a:off x="0" y="8648700"/>
          <a:ext cx="455295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Data comes from the Census LODES data, specifically from Origin and Destination (OD), Regional Area Characteristics (RAC), and Workforce Area Characteristics (WAC).</a:t>
          </a:r>
        </a:p>
      </xdr:txBody>
    </xdr:sp>
    <xdr:clientData/>
  </xdr:twoCellAnchor>
  <xdr:twoCellAnchor>
    <xdr:from>
      <xdr:col>5</xdr:col>
      <xdr:colOff>0</xdr:colOff>
      <xdr:row>6</xdr:row>
      <xdr:rowOff>0</xdr:rowOff>
    </xdr:from>
    <xdr:to>
      <xdr:col>11</xdr:col>
      <xdr:colOff>161925</xdr:colOff>
      <xdr:row>14</xdr:row>
      <xdr:rowOff>19050</xdr:rowOff>
    </xdr:to>
    <xdr:sp macro="" textlink="">
      <xdr:nvSpPr>
        <xdr:cNvPr id="7" name="TextBox 6">
          <a:extLst>
            <a:ext uri="{FF2B5EF4-FFF2-40B4-BE49-F238E27FC236}">
              <a16:creationId xmlns:a16="http://schemas.microsoft.com/office/drawing/2014/main" id="{E477CEFD-9C6B-4C6C-B34C-8A66EA3F6F31}"/>
            </a:ext>
          </a:extLst>
        </xdr:cNvPr>
        <xdr:cNvSpPr txBox="1"/>
      </xdr:nvSpPr>
      <xdr:spPr>
        <a:xfrm>
          <a:off x="4095750" y="1571625"/>
          <a:ext cx="390525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Sorted</a:t>
          </a:r>
          <a:r>
            <a:rPr lang="en-US" sz="1100" baseline="0"/>
            <a:t> according to the volume of net commuters in 2022.</a:t>
          </a:r>
        </a:p>
        <a:p>
          <a:endParaRPr lang="en-US" sz="1100" baseline="0"/>
        </a:p>
        <a:p>
          <a:r>
            <a:rPr lang="en-US" sz="1100" baseline="0"/>
            <a:t>Postive numbers indicate a larger share of Lead Teachers travel </a:t>
          </a:r>
          <a:r>
            <a:rPr lang="en-US" sz="1100" b="1" baseline="0"/>
            <a:t>to</a:t>
          </a:r>
          <a:r>
            <a:rPr lang="en-US" sz="1100" baseline="0"/>
            <a:t> a county for work. E.g., there are more jobs than workers. </a:t>
          </a:r>
        </a:p>
        <a:p>
          <a:endParaRPr lang="en-US" sz="1100" baseline="0"/>
        </a:p>
        <a:p>
          <a:r>
            <a:rPr lang="en-US" sz="1100" baseline="0"/>
            <a:t>Negative numbers indicate a larger share of Lead Teachers travel </a:t>
          </a:r>
          <a:r>
            <a:rPr lang="en-US" sz="1100" b="1" baseline="0"/>
            <a:t>out of</a:t>
          </a:r>
          <a:r>
            <a:rPr lang="en-US" sz="1100" baseline="0"/>
            <a:t> a county for work. E.g. there are more workers than jobs. </a:t>
          </a: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309DC2B-F339-4DB4-A00A-B98EE3DCF869}"/>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9</xdr:row>
      <xdr:rowOff>32384</xdr:rowOff>
    </xdr:from>
    <xdr:to>
      <xdr:col>14</xdr:col>
      <xdr:colOff>0</xdr:colOff>
      <xdr:row>13</xdr:row>
      <xdr:rowOff>15240</xdr:rowOff>
    </xdr:to>
    <xdr:sp macro="" textlink="">
      <xdr:nvSpPr>
        <xdr:cNvPr id="4" name="TextBox 3">
          <a:extLst>
            <a:ext uri="{FF2B5EF4-FFF2-40B4-BE49-F238E27FC236}">
              <a16:creationId xmlns:a16="http://schemas.microsoft.com/office/drawing/2014/main" id="{71DF5F46-FC0A-4BAE-83BA-59133CEFB983}"/>
            </a:ext>
          </a:extLst>
        </xdr:cNvPr>
        <xdr:cNvSpPr txBox="1"/>
      </xdr:nvSpPr>
      <xdr:spPr>
        <a:xfrm>
          <a:off x="0" y="1868804"/>
          <a:ext cx="10683240" cy="6838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180975</xdr:rowOff>
    </xdr:from>
    <xdr:to>
      <xdr:col>18</xdr:col>
      <xdr:colOff>600075</xdr:colOff>
      <xdr:row>26</xdr:row>
      <xdr:rowOff>104775</xdr:rowOff>
    </xdr:to>
    <xdr:sp macro="" textlink="">
      <xdr:nvSpPr>
        <xdr:cNvPr id="5" name="TextBox 4">
          <a:extLst>
            <a:ext uri="{FF2B5EF4-FFF2-40B4-BE49-F238E27FC236}">
              <a16:creationId xmlns:a16="http://schemas.microsoft.com/office/drawing/2014/main" id="{B3148A97-0CA2-47C2-BFA9-647EE89B28A1}"/>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C6145438-BBE9-4A50-B000-A74DCA6147F9}"/>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352424</xdr:colOff>
      <xdr:row>0</xdr:row>
      <xdr:rowOff>177165</xdr:rowOff>
    </xdr:from>
    <xdr:to>
      <xdr:col>33</xdr:col>
      <xdr:colOff>104775</xdr:colOff>
      <xdr:row>25</xdr:row>
      <xdr:rowOff>123825</xdr:rowOff>
    </xdr:to>
    <xdr:grpSp>
      <xdr:nvGrpSpPr>
        <xdr:cNvPr id="7" name="Group 6">
          <a:extLst>
            <a:ext uri="{FF2B5EF4-FFF2-40B4-BE49-F238E27FC236}">
              <a16:creationId xmlns:a16="http://schemas.microsoft.com/office/drawing/2014/main" id="{B78BB5D3-1F60-44C0-B82C-086518D504FA}"/>
            </a:ext>
          </a:extLst>
        </xdr:cNvPr>
        <xdr:cNvGrpSpPr/>
      </xdr:nvGrpSpPr>
      <xdr:grpSpPr>
        <a:xfrm>
          <a:off x="13744574" y="177165"/>
          <a:ext cx="9944101" cy="4947285"/>
          <a:chOff x="2571749" y="704319"/>
          <a:chExt cx="9877426" cy="4371975"/>
        </a:xfrm>
      </xdr:grpSpPr>
      <xdr:graphicFrame macro="">
        <xdr:nvGraphicFramePr>
          <xdr:cNvPr id="8" name="Chart 7">
            <a:extLst>
              <a:ext uri="{FF2B5EF4-FFF2-40B4-BE49-F238E27FC236}">
                <a16:creationId xmlns:a16="http://schemas.microsoft.com/office/drawing/2014/main" id="{03CB6A58-65ED-F02E-9845-4BA6997E3761}"/>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5366AB34-56E5-CBFB-FB40-E01C82CE8EA2}"/>
              </a:ext>
            </a:extLst>
          </xdr:cNvPr>
          <xdr:cNvGrpSpPr/>
        </xdr:nvGrpSpPr>
        <xdr:grpSpPr>
          <a:xfrm>
            <a:off x="3067242" y="2194142"/>
            <a:ext cx="9381933" cy="680630"/>
            <a:chOff x="3067242" y="2194142"/>
            <a:chExt cx="9381933" cy="680630"/>
          </a:xfrm>
        </xdr:grpSpPr>
        <xdr:cxnSp macro="">
          <xdr:nvCxnSpPr>
            <xdr:cNvPr id="10" name="Straight Connector 9">
              <a:extLst>
                <a:ext uri="{FF2B5EF4-FFF2-40B4-BE49-F238E27FC236}">
                  <a16:creationId xmlns:a16="http://schemas.microsoft.com/office/drawing/2014/main" id="{B481B64B-F555-F8A2-8AE5-7FB836BD1900}"/>
                </a:ext>
              </a:extLst>
            </xdr:cNvPr>
            <xdr:cNvCxnSpPr/>
          </xdr:nvCxnSpPr>
          <xdr:spPr>
            <a:xfrm flipV="1">
              <a:off x="3067242" y="2345116"/>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408DA0AF-AE17-3901-969B-596F31562727}"/>
                </a:ext>
              </a:extLst>
            </xdr:cNvPr>
            <xdr:cNvSpPr txBox="1"/>
          </xdr:nvSpPr>
          <xdr:spPr>
            <a:xfrm>
              <a:off x="10887076" y="2194142"/>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$32.12</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97D7B8E2-4DE3-4A33-8922-82EC85C1CEA1}"/>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352425</xdr:colOff>
      <xdr:row>25</xdr:row>
      <xdr:rowOff>171450</xdr:rowOff>
    </xdr:from>
    <xdr:to>
      <xdr:col>33</xdr:col>
      <xdr:colOff>142876</xdr:colOff>
      <xdr:row>52</xdr:row>
      <xdr:rowOff>133350</xdr:rowOff>
    </xdr:to>
    <xdr:grpSp>
      <xdr:nvGrpSpPr>
        <xdr:cNvPr id="13" name="Group 12">
          <a:extLst>
            <a:ext uri="{FF2B5EF4-FFF2-40B4-BE49-F238E27FC236}">
              <a16:creationId xmlns:a16="http://schemas.microsoft.com/office/drawing/2014/main" id="{33E2A076-88D3-41B0-AF24-80157A158B32}"/>
            </a:ext>
          </a:extLst>
        </xdr:cNvPr>
        <xdr:cNvGrpSpPr/>
      </xdr:nvGrpSpPr>
      <xdr:grpSpPr>
        <a:xfrm>
          <a:off x="13744575" y="5172075"/>
          <a:ext cx="9982201" cy="4933950"/>
          <a:chOff x="2571749" y="704319"/>
          <a:chExt cx="9915206" cy="4371975"/>
        </a:xfrm>
      </xdr:grpSpPr>
      <xdr:graphicFrame macro="">
        <xdr:nvGraphicFramePr>
          <xdr:cNvPr id="14" name="Chart 13">
            <a:extLst>
              <a:ext uri="{FF2B5EF4-FFF2-40B4-BE49-F238E27FC236}">
                <a16:creationId xmlns:a16="http://schemas.microsoft.com/office/drawing/2014/main" id="{A8883C53-5C74-D245-BAE2-5CED6D56C0EF}"/>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AA0F1FC6-C2CB-C061-301F-943A5CA486EE}"/>
              </a:ext>
            </a:extLst>
          </xdr:cNvPr>
          <xdr:cNvGrpSpPr/>
        </xdr:nvGrpSpPr>
        <xdr:grpSpPr>
          <a:xfrm>
            <a:off x="3038859" y="2038808"/>
            <a:ext cx="9448096" cy="680630"/>
            <a:chOff x="3038859" y="2038808"/>
            <a:chExt cx="9448096" cy="680630"/>
          </a:xfrm>
        </xdr:grpSpPr>
        <xdr:cxnSp macro="">
          <xdr:nvCxnSpPr>
            <xdr:cNvPr id="16" name="Straight Connector 15">
              <a:extLst>
                <a:ext uri="{FF2B5EF4-FFF2-40B4-BE49-F238E27FC236}">
                  <a16:creationId xmlns:a16="http://schemas.microsoft.com/office/drawing/2014/main" id="{F0BB502B-0E04-D359-2384-6CE2F869E93B}"/>
                </a:ext>
              </a:extLst>
            </xdr:cNvPr>
            <xdr:cNvCxnSpPr/>
          </xdr:nvCxnSpPr>
          <xdr:spPr>
            <a:xfrm flipV="1">
              <a:off x="3038859" y="2258603"/>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970C5520-6B57-B6FB-78B0-D4AA41A27940}"/>
                </a:ext>
              </a:extLst>
            </xdr:cNvPr>
            <xdr:cNvSpPr txBox="1"/>
          </xdr:nvSpPr>
          <xdr:spPr>
            <a:xfrm>
              <a:off x="10924856" y="2038808"/>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$32.12</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5372E81-4392-4DEC-9309-488892326ED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62947A29-5C70-49E0-9E08-D0463FDDCE46}"/>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76559B5B-7C2C-3EBC-8667-7BB95AD4842E}"/>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7FA5639-60FB-6C86-3792-B8D7D86E0B4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10a, 2022</a:t>
            </a:r>
          </a:p>
        </xdr:txBody>
      </xdr:sp>
    </xdr:grpSp>
    <xdr:clientData/>
  </xdr:twoCellAnchor>
  <xdr:twoCellAnchor>
    <xdr:from>
      <xdr:col>4</xdr:col>
      <xdr:colOff>323850</xdr:colOff>
      <xdr:row>13</xdr:row>
      <xdr:rowOff>74295</xdr:rowOff>
    </xdr:from>
    <xdr:to>
      <xdr:col>6</xdr:col>
      <xdr:colOff>637698</xdr:colOff>
      <xdr:row>24</xdr:row>
      <xdr:rowOff>27146</xdr:rowOff>
    </xdr:to>
    <xdr:grpSp>
      <xdr:nvGrpSpPr>
        <xdr:cNvPr id="6" name="Group 5">
          <a:extLst>
            <a:ext uri="{FF2B5EF4-FFF2-40B4-BE49-F238E27FC236}">
              <a16:creationId xmlns:a16="http://schemas.microsoft.com/office/drawing/2014/main" id="{79CABEEB-1614-4FA7-A43D-942785598707}"/>
            </a:ext>
          </a:extLst>
        </xdr:cNvPr>
        <xdr:cNvGrpSpPr/>
      </xdr:nvGrpSpPr>
      <xdr:grpSpPr>
        <a:xfrm>
          <a:off x="3790950" y="2741295"/>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1F3BDC14-C826-E2C7-D412-8E2D81C926FB}"/>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82D0923B-4E70-3046-3C83-D3214A0C158D}"/>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10a,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65353ED1-8D22-49C3-8F1A-0417CF4D0B7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259A4473-08FC-68DF-AEE2-4F9849AF7C93}"/>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C08A37A2-4BD8-5841-08EE-C4C2D707D441}"/>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10a, 2022</a:t>
            </a:r>
          </a:p>
        </xdr:txBody>
      </xdr:sp>
    </xdr:grpSp>
    <xdr:clientData/>
  </xdr:twoCellAnchor>
  <xdr:twoCellAnchor>
    <xdr:from>
      <xdr:col>12</xdr:col>
      <xdr:colOff>27940</xdr:colOff>
      <xdr:row>8</xdr:row>
      <xdr:rowOff>38100</xdr:rowOff>
    </xdr:from>
    <xdr:to>
      <xdr:col>15</xdr:col>
      <xdr:colOff>76199</xdr:colOff>
      <xdr:row>16</xdr:row>
      <xdr:rowOff>106045</xdr:rowOff>
    </xdr:to>
    <xdr:grpSp>
      <xdr:nvGrpSpPr>
        <xdr:cNvPr id="12" name="Group 11">
          <a:extLst>
            <a:ext uri="{FF2B5EF4-FFF2-40B4-BE49-F238E27FC236}">
              <a16:creationId xmlns:a16="http://schemas.microsoft.com/office/drawing/2014/main" id="{10A5ADE1-E5C3-43A9-96BD-72D5A0F6312D}"/>
            </a:ext>
          </a:extLst>
        </xdr:cNvPr>
        <xdr:cNvGrpSpPr/>
      </xdr:nvGrpSpPr>
      <xdr:grpSpPr>
        <a:xfrm>
          <a:off x="11305540" y="1752600"/>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2F49769D-6CE4-9DDC-7102-9E5C8649EAA4}"/>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10a,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A54A192F-B97C-60FC-8C36-BAA39A6A2314}"/>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386EED0E-7D47-6720-38E0-40313DEA6773}"/>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93.3%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8C30038B-88AE-BEFC-E648-5AE3324AC298}"/>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9B99EE0E-6398-1002-029E-5CCAF9BC0A0E}"/>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6.7%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3CC6F701-2581-7389-4C59-4E99EED24C8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574E699B-5F11-97B2-476E-ACC0E3548E7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E2DA0D9D-397D-4320-B473-A1153910C60E}"/>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4E88587A-4BBA-4D48-93B1-142B046F6BDB}"/>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0E7E9DAB-3973-46E6-B34F-D5D1884044C9}"/>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E503720A-ACBB-45EC-879D-36923FAA130E}"/>
            </a:ext>
          </a:extLst>
        </xdr:cNvPr>
        <xdr:cNvSpPr txBox="1"/>
      </xdr:nvSpPr>
      <xdr:spPr>
        <a:xfrm>
          <a:off x="11249025" y="3171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9EDC2BE-A8DD-45FD-9BE4-F72458D416B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57150</xdr:colOff>
      <xdr:row>1</xdr:row>
      <xdr:rowOff>57150</xdr:rowOff>
    </xdr:from>
    <xdr:to>
      <xdr:col>14</xdr:col>
      <xdr:colOff>66675</xdr:colOff>
      <xdr:row>15</xdr:row>
      <xdr:rowOff>85725</xdr:rowOff>
    </xdr:to>
    <xdr:grpSp>
      <xdr:nvGrpSpPr>
        <xdr:cNvPr id="3" name="Group 2">
          <a:extLst>
            <a:ext uri="{FF2B5EF4-FFF2-40B4-BE49-F238E27FC236}">
              <a16:creationId xmlns:a16="http://schemas.microsoft.com/office/drawing/2014/main" id="{71BB2FC2-4F63-40FB-9219-AE4CCF73698A}"/>
            </a:ext>
          </a:extLst>
        </xdr:cNvPr>
        <xdr:cNvGrpSpPr/>
      </xdr:nvGrpSpPr>
      <xdr:grpSpPr>
        <a:xfrm>
          <a:off x="7419975" y="352425"/>
          <a:ext cx="3581400" cy="3048000"/>
          <a:chOff x="5400675" y="600075"/>
          <a:chExt cx="2914173" cy="3057525"/>
        </a:xfrm>
      </xdr:grpSpPr>
      <xdr:graphicFrame macro="">
        <xdr:nvGraphicFramePr>
          <xdr:cNvPr id="4" name="Chart 3">
            <a:extLst>
              <a:ext uri="{FF2B5EF4-FFF2-40B4-BE49-F238E27FC236}">
                <a16:creationId xmlns:a16="http://schemas.microsoft.com/office/drawing/2014/main" id="{9F67C4B0-CAE1-932E-C304-B42A8A0990DD}"/>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B6C6D79-C8E4-916C-6E13-EC9056572132}"/>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Aide/Floater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4" name="TextBox 13">
          <a:extLst>
            <a:ext uri="{FF2B5EF4-FFF2-40B4-BE49-F238E27FC236}">
              <a16:creationId xmlns:a16="http://schemas.microsoft.com/office/drawing/2014/main" id="{71DC3EE6-C9E4-4031-8828-C65943C380AC}"/>
            </a:ext>
          </a:extLst>
        </xdr:cNvPr>
        <xdr:cNvSpPr txBox="1"/>
      </xdr:nvSpPr>
      <xdr:spPr>
        <a:xfrm>
          <a:off x="2581274" y="116681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85725</xdr:colOff>
      <xdr:row>2</xdr:row>
      <xdr:rowOff>23812</xdr:rowOff>
    </xdr:from>
    <xdr:to>
      <xdr:col>26</xdr:col>
      <xdr:colOff>476250</xdr:colOff>
      <xdr:row>14</xdr:row>
      <xdr:rowOff>128587</xdr:rowOff>
    </xdr:to>
    <xdr:grpSp>
      <xdr:nvGrpSpPr>
        <xdr:cNvPr id="19" name="Group 18">
          <a:extLst>
            <a:ext uri="{FF2B5EF4-FFF2-40B4-BE49-F238E27FC236}">
              <a16:creationId xmlns:a16="http://schemas.microsoft.com/office/drawing/2014/main" id="{2A4356C0-B784-66B7-F07E-73DC851B16B2}"/>
            </a:ext>
          </a:extLst>
        </xdr:cNvPr>
        <xdr:cNvGrpSpPr/>
      </xdr:nvGrpSpPr>
      <xdr:grpSpPr>
        <a:xfrm>
          <a:off x="11020425" y="509587"/>
          <a:ext cx="7677150" cy="2743200"/>
          <a:chOff x="11020425" y="509587"/>
          <a:chExt cx="7096125" cy="2743200"/>
        </a:xfrm>
      </xdr:grpSpPr>
      <xdr:grpSp>
        <xdr:nvGrpSpPr>
          <xdr:cNvPr id="6" name="Group 5">
            <a:extLst>
              <a:ext uri="{FF2B5EF4-FFF2-40B4-BE49-F238E27FC236}">
                <a16:creationId xmlns:a16="http://schemas.microsoft.com/office/drawing/2014/main" id="{AC9749B7-F649-453C-B35A-D08579FB9789}"/>
              </a:ext>
            </a:extLst>
          </xdr:cNvPr>
          <xdr:cNvGrpSpPr/>
        </xdr:nvGrpSpPr>
        <xdr:grpSpPr>
          <a:xfrm>
            <a:off x="11020425" y="509587"/>
            <a:ext cx="7096125" cy="2743200"/>
            <a:chOff x="11182350" y="500062"/>
            <a:chExt cx="11073693" cy="3252788"/>
          </a:xfrm>
        </xdr:grpSpPr>
        <xdr:grpSp>
          <xdr:nvGrpSpPr>
            <xdr:cNvPr id="7" name="Group 6">
              <a:extLst>
                <a:ext uri="{FF2B5EF4-FFF2-40B4-BE49-F238E27FC236}">
                  <a16:creationId xmlns:a16="http://schemas.microsoft.com/office/drawing/2014/main" id="{6B3EBF0C-CB2B-686A-655B-ACF059735BDD}"/>
                </a:ext>
              </a:extLst>
            </xdr:cNvPr>
            <xdr:cNvGrpSpPr/>
          </xdr:nvGrpSpPr>
          <xdr:grpSpPr>
            <a:xfrm>
              <a:off x="11182350" y="500062"/>
              <a:ext cx="11073693" cy="3252788"/>
              <a:chOff x="8410575" y="538162"/>
              <a:chExt cx="11094768" cy="2909888"/>
            </a:xfrm>
            <a:solidFill>
              <a:schemeClr val="bg1"/>
            </a:solidFill>
          </xdr:grpSpPr>
          <xdr:graphicFrame macro="">
            <xdr:nvGraphicFramePr>
              <xdr:cNvPr id="10" name="Chart 9">
                <a:extLst>
                  <a:ext uri="{FF2B5EF4-FFF2-40B4-BE49-F238E27FC236}">
                    <a16:creationId xmlns:a16="http://schemas.microsoft.com/office/drawing/2014/main" id="{ED6B106A-3CE0-8A49-B0E1-ADEB0AFE3776}"/>
                  </a:ext>
                </a:extLst>
              </xdr:cNvPr>
              <xdr:cNvGraphicFramePr/>
            </xdr:nvGraphicFramePr>
            <xdr:xfrm>
              <a:off x="8410575" y="538162"/>
              <a:ext cx="7677281"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9796908A-4677-EC70-23E5-B96BAFD0C8B9}"/>
                  </a:ext>
                </a:extLst>
              </xdr:cNvPr>
              <xdr:cNvSpPr txBox="1"/>
            </xdr:nvSpPr>
            <xdr:spPr>
              <a:xfrm>
                <a:off x="9848848" y="542924"/>
                <a:ext cx="7348186" cy="262988"/>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Region 10a, 2022</a:t>
                </a:r>
              </a:p>
            </xdr:txBody>
          </xdr:sp>
          <xdr:cxnSp macro="">
            <xdr:nvCxnSpPr>
              <xdr:cNvPr id="12" name="Straight Connector 11">
                <a:extLst>
                  <a:ext uri="{FF2B5EF4-FFF2-40B4-BE49-F238E27FC236}">
                    <a16:creationId xmlns:a16="http://schemas.microsoft.com/office/drawing/2014/main" id="{2B92E9AB-12FE-8440-F573-DB237C51B090}"/>
                  </a:ext>
                </a:extLst>
              </xdr:cNvPr>
              <xdr:cNvCxnSpPr/>
            </xdr:nvCxnSpPr>
            <xdr:spPr>
              <a:xfrm>
                <a:off x="9130443" y="2506376"/>
                <a:ext cx="8613538"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6987792F-6AD9-16B3-D7BE-0C5528BADD6C}"/>
                  </a:ext>
                </a:extLst>
              </xdr:cNvPr>
              <xdr:cNvSpPr txBox="1"/>
            </xdr:nvSpPr>
            <xdr:spPr>
              <a:xfrm>
                <a:off x="17035359" y="2507198"/>
                <a:ext cx="2469984" cy="521545"/>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$12.02</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Aide/Floater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8" name="Straight Connector 7">
              <a:extLst>
                <a:ext uri="{FF2B5EF4-FFF2-40B4-BE49-F238E27FC236}">
                  <a16:creationId xmlns:a16="http://schemas.microsoft.com/office/drawing/2014/main" id="{C2C9E622-B55B-1BB4-A5CE-7035940481DB}"/>
                </a:ext>
              </a:extLst>
            </xdr:cNvPr>
            <xdr:cNvCxnSpPr/>
          </xdr:nvCxnSpPr>
          <xdr:spPr>
            <a:xfrm>
              <a:off x="11893501" y="2195133"/>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A50885E1-BB38-9097-B6E7-B47DA5A11099}"/>
                </a:ext>
              </a:extLst>
            </xdr:cNvPr>
            <xdr:cNvSpPr txBox="1"/>
          </xdr:nvSpPr>
          <xdr:spPr>
            <a:xfrm>
              <a:off x="19802995" y="1962881"/>
              <a:ext cx="2423320"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$14.16</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Aide/Floater,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5" name="Straight Connector 14">
            <a:extLst>
              <a:ext uri="{FF2B5EF4-FFF2-40B4-BE49-F238E27FC236}">
                <a16:creationId xmlns:a16="http://schemas.microsoft.com/office/drawing/2014/main" id="{C3E1A1C2-41F2-48AD-8411-81F13D846509}"/>
              </a:ext>
            </a:extLst>
          </xdr:cNvPr>
          <xdr:cNvCxnSpPr/>
        </xdr:nvCxnSpPr>
        <xdr:spPr>
          <a:xfrm>
            <a:off x="11479530" y="1635195"/>
            <a:ext cx="5855970" cy="22155"/>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6" name="TextBox 15">
            <a:extLst>
              <a:ext uri="{FF2B5EF4-FFF2-40B4-BE49-F238E27FC236}">
                <a16:creationId xmlns:a16="http://schemas.microsoft.com/office/drawing/2014/main" id="{1A199584-0632-42E7-86B9-AA0948206239}"/>
              </a:ext>
            </a:extLst>
          </xdr:cNvPr>
          <xdr:cNvSpPr txBox="1"/>
        </xdr:nvSpPr>
        <xdr:spPr>
          <a:xfrm>
            <a:off x="16540566" y="1145857"/>
            <a:ext cx="1556934" cy="520065"/>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$15.58</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Aide/Floater,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318052</xdr:colOff>
      <xdr:row>26</xdr:row>
      <xdr:rowOff>55770</xdr:rowOff>
    </xdr:from>
    <xdr:to>
      <xdr:col>28</xdr:col>
      <xdr:colOff>384727</xdr:colOff>
      <xdr:row>36</xdr:row>
      <xdr:rowOff>125206</xdr:rowOff>
    </xdr:to>
    <xdr:grpSp>
      <xdr:nvGrpSpPr>
        <xdr:cNvPr id="17" name="Group 16">
          <a:extLst>
            <a:ext uri="{FF2B5EF4-FFF2-40B4-BE49-F238E27FC236}">
              <a16:creationId xmlns:a16="http://schemas.microsoft.com/office/drawing/2014/main" id="{B9F6CFC2-C6DE-4623-861A-86F14DCA2E19}"/>
            </a:ext>
          </a:extLst>
        </xdr:cNvPr>
        <xdr:cNvGrpSpPr/>
      </xdr:nvGrpSpPr>
      <xdr:grpSpPr>
        <a:xfrm>
          <a:off x="16405777" y="5494545"/>
          <a:ext cx="3419475" cy="2012536"/>
          <a:chOff x="0" y="61912"/>
          <a:chExt cx="2286000" cy="2176463"/>
        </a:xfrm>
      </xdr:grpSpPr>
      <xdr:graphicFrame macro="">
        <xdr:nvGraphicFramePr>
          <xdr:cNvPr id="18" name="Chart 17">
            <a:extLst>
              <a:ext uri="{FF2B5EF4-FFF2-40B4-BE49-F238E27FC236}">
                <a16:creationId xmlns:a16="http://schemas.microsoft.com/office/drawing/2014/main" id="{558F9F2A-933D-1BBC-47E4-8F9EFD67F735}"/>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61E004B2-220A-8AB0-AABE-A2DB33F1A4C6}"/>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10a</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EE0B7E9-28C7-4175-89FD-0DA0324A258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3" name="Chart 2">
          <a:extLst>
            <a:ext uri="{FF2B5EF4-FFF2-40B4-BE49-F238E27FC236}">
              <a16:creationId xmlns:a16="http://schemas.microsoft.com/office/drawing/2014/main" id="{8C996C70-66F6-4B1B-B71C-FA443AE1C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E6569ACB-3A1B-420E-99C4-BEB1CD1C3C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27</xdr:row>
      <xdr:rowOff>26670</xdr:rowOff>
    </xdr:from>
    <xdr:to>
      <xdr:col>34</xdr:col>
      <xdr:colOff>1419225</xdr:colOff>
      <xdr:row>49</xdr:row>
      <xdr:rowOff>85725</xdr:rowOff>
    </xdr:to>
    <xdr:graphicFrame macro="">
      <xdr:nvGraphicFramePr>
        <xdr:cNvPr id="5" name="Chart 4">
          <a:extLst>
            <a:ext uri="{FF2B5EF4-FFF2-40B4-BE49-F238E27FC236}">
              <a16:creationId xmlns:a16="http://schemas.microsoft.com/office/drawing/2014/main" id="{C2F97F1F-A23D-438D-BED1-C0EC44E32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584493B-67DD-47A4-A1F2-11E0CD32E980}"/>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025D4D35-694D-4782-B926-841F4CDBC6C3}"/>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5C89C6A2-558F-8329-2381-E85820392B87}"/>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42745C9B-2DD8-A4DB-E4E5-AC8988900D3B}"/>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A2B1252D-1E57-F491-B538-C994206B42B9}"/>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4A7E968D-E4C0-3033-B1A2-69FAAA5DB7CE}"/>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AABD7A9B-8EF5-5959-0346-B4CF912F00FF}"/>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3A86D261-A616-7A06-94B0-1BAA6EB8B2F2}"/>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61765B92-5E83-DB97-5F44-EE766D7DDBD6}"/>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Aide/Floater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42E8D0FB-082B-4985-ACC8-D4A4240604C1}"/>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AF89A96-2A1F-4DCD-828E-E45F1A2BAA65}"/>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316388</xdr:colOff>
      <xdr:row>17</xdr:row>
      <xdr:rowOff>148589</xdr:rowOff>
    </xdr:from>
    <xdr:to>
      <xdr:col>16</xdr:col>
      <xdr:colOff>169545</xdr:colOff>
      <xdr:row>40</xdr:row>
      <xdr:rowOff>40004</xdr:rowOff>
    </xdr:to>
    <xdr:grpSp>
      <xdr:nvGrpSpPr>
        <xdr:cNvPr id="4" name="Group 3">
          <a:extLst>
            <a:ext uri="{FF2B5EF4-FFF2-40B4-BE49-F238E27FC236}">
              <a16:creationId xmlns:a16="http://schemas.microsoft.com/office/drawing/2014/main" id="{1EBC4AC8-3554-487B-A0FE-F2B2C111A31D}"/>
            </a:ext>
          </a:extLst>
        </xdr:cNvPr>
        <xdr:cNvGrpSpPr/>
      </xdr:nvGrpSpPr>
      <xdr:grpSpPr>
        <a:xfrm>
          <a:off x="3173888" y="3653789"/>
          <a:ext cx="10721182" cy="4272915"/>
          <a:chOff x="3432968" y="3571874"/>
          <a:chExt cx="9730582" cy="4048125"/>
        </a:xfrm>
      </xdr:grpSpPr>
      <xdr:graphicFrame macro="">
        <xdr:nvGraphicFramePr>
          <xdr:cNvPr id="5" name="Chart 4">
            <a:extLst>
              <a:ext uri="{FF2B5EF4-FFF2-40B4-BE49-F238E27FC236}">
                <a16:creationId xmlns:a16="http://schemas.microsoft.com/office/drawing/2014/main" id="{09850D0F-3979-5A2B-310F-3C586C270FC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ACC515C-18CE-3511-5EE8-75EAD313B580}"/>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Region 10a</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AE2BE716-A476-4F08-84AF-1685D1BEA9F8}"/>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428897</xdr:colOff>
      <xdr:row>1</xdr:row>
      <xdr:rowOff>116205</xdr:rowOff>
    </xdr:from>
    <xdr:to>
      <xdr:col>13</xdr:col>
      <xdr:colOff>26127</xdr:colOff>
      <xdr:row>16</xdr:row>
      <xdr:rowOff>80336</xdr:rowOff>
    </xdr:to>
    <xdr:grpSp>
      <xdr:nvGrpSpPr>
        <xdr:cNvPr id="9" name="Group 8">
          <a:extLst>
            <a:ext uri="{FF2B5EF4-FFF2-40B4-BE49-F238E27FC236}">
              <a16:creationId xmlns:a16="http://schemas.microsoft.com/office/drawing/2014/main" id="{A33C2869-6323-0051-F592-39BB8BE77A41}"/>
            </a:ext>
          </a:extLst>
        </xdr:cNvPr>
        <xdr:cNvGrpSpPr/>
      </xdr:nvGrpSpPr>
      <xdr:grpSpPr>
        <a:xfrm>
          <a:off x="9639572" y="411480"/>
          <a:ext cx="2626180" cy="2983556"/>
          <a:chOff x="9864362" y="434340"/>
          <a:chExt cx="2723335" cy="2768291"/>
        </a:xfrm>
      </xdr:grpSpPr>
      <xdr:graphicFrame macro="">
        <xdr:nvGraphicFramePr>
          <xdr:cNvPr id="3" name="Chart 2">
            <a:extLst>
              <a:ext uri="{FF2B5EF4-FFF2-40B4-BE49-F238E27FC236}">
                <a16:creationId xmlns:a16="http://schemas.microsoft.com/office/drawing/2014/main" id="{B62A30C9-F99A-4802-AC52-6A2A7E55EE45}"/>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653257F8-8268-4160-8B80-DEDED0C0FA00}"/>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10a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802AF9A-1896-48AB-8219-524EC4BC1190}"/>
            </a:ext>
          </a:extLst>
        </xdr:cNvPr>
        <xdr:cNvSpPr/>
      </xdr:nvSpPr>
      <xdr:spPr>
        <a:xfrm>
          <a:off x="1" y="22225"/>
          <a:ext cx="1819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45</xdr:row>
      <xdr:rowOff>19050</xdr:rowOff>
    </xdr:from>
    <xdr:to>
      <xdr:col>6</xdr:col>
      <xdr:colOff>438150</xdr:colOff>
      <xdr:row>48</xdr:row>
      <xdr:rowOff>123825</xdr:rowOff>
    </xdr:to>
    <xdr:sp macro="" textlink="">
      <xdr:nvSpPr>
        <xdr:cNvPr id="3" name="TextBox 2">
          <a:extLst>
            <a:ext uri="{FF2B5EF4-FFF2-40B4-BE49-F238E27FC236}">
              <a16:creationId xmlns:a16="http://schemas.microsoft.com/office/drawing/2014/main" id="{99BD9E2F-3560-4CD0-9416-B14EA8E4DC18}"/>
            </a:ext>
          </a:extLst>
        </xdr:cNvPr>
        <xdr:cNvSpPr txBox="1"/>
      </xdr:nvSpPr>
      <xdr:spPr>
        <a:xfrm>
          <a:off x="0" y="8467725"/>
          <a:ext cx="550545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Data comes from the Census LODES data, specifically from Origin and Destination (OD), Regional Area Characteristics (RAC), and Workforce Area Characteristics (WAC).</a:t>
          </a:r>
        </a:p>
      </xdr:txBody>
    </xdr:sp>
    <xdr:clientData/>
  </xdr:twoCellAnchor>
  <xdr:twoCellAnchor>
    <xdr:from>
      <xdr:col>5</xdr:col>
      <xdr:colOff>0</xdr:colOff>
      <xdr:row>6</xdr:row>
      <xdr:rowOff>0</xdr:rowOff>
    </xdr:from>
    <xdr:to>
      <xdr:col>11</xdr:col>
      <xdr:colOff>161925</xdr:colOff>
      <xdr:row>14</xdr:row>
      <xdr:rowOff>19050</xdr:rowOff>
    </xdr:to>
    <xdr:sp macro="" textlink="">
      <xdr:nvSpPr>
        <xdr:cNvPr id="4" name="TextBox 3">
          <a:extLst>
            <a:ext uri="{FF2B5EF4-FFF2-40B4-BE49-F238E27FC236}">
              <a16:creationId xmlns:a16="http://schemas.microsoft.com/office/drawing/2014/main" id="{B3E0F3D9-CC14-4C44-A500-802EF2973BF1}"/>
            </a:ext>
          </a:extLst>
        </xdr:cNvPr>
        <xdr:cNvSpPr txBox="1"/>
      </xdr:nvSpPr>
      <xdr:spPr>
        <a:xfrm>
          <a:off x="4352925" y="1390650"/>
          <a:ext cx="390525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Sorted</a:t>
          </a:r>
          <a:r>
            <a:rPr lang="en-US" sz="1100" baseline="0"/>
            <a:t> according to the volume of net commuters in 2022.</a:t>
          </a:r>
        </a:p>
        <a:p>
          <a:endParaRPr lang="en-US" sz="1100" baseline="0"/>
        </a:p>
        <a:p>
          <a:r>
            <a:rPr lang="en-US" sz="1100" baseline="0"/>
            <a:t>Postive numbers indicate a larger share of Lead Teachers travel </a:t>
          </a:r>
          <a:r>
            <a:rPr lang="en-US" sz="1100" b="1" baseline="0"/>
            <a:t>to</a:t>
          </a:r>
          <a:r>
            <a:rPr lang="en-US" sz="1100" baseline="0"/>
            <a:t> a county for work. E.g., there are more jobs than workers. </a:t>
          </a:r>
        </a:p>
        <a:p>
          <a:endParaRPr lang="en-US" sz="1100" baseline="0"/>
        </a:p>
        <a:p>
          <a:r>
            <a:rPr lang="en-US" sz="1100" baseline="0"/>
            <a:t>Negative numbers indicate a larger share of Lead Teachers travel </a:t>
          </a:r>
          <a:r>
            <a:rPr lang="en-US" sz="1100" b="1" baseline="0"/>
            <a:t>out of</a:t>
          </a:r>
          <a:r>
            <a:rPr lang="en-US" sz="1100" baseline="0"/>
            <a:t> a county for work. E.g. there are more workers than jobs. </a:t>
          </a: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28576</xdr:colOff>
      <xdr:row>0</xdr:row>
      <xdr:rowOff>22224</xdr:rowOff>
    </xdr:from>
    <xdr:to>
      <xdr:col>0</xdr:col>
      <xdr:colOff>1796195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3C1C0A1-6362-4F0A-AC62-C8108147B07A}"/>
            </a:ext>
          </a:extLst>
        </xdr:cNvPr>
        <xdr:cNvSpPr/>
      </xdr:nvSpPr>
      <xdr:spPr>
        <a:xfrm>
          <a:off x="28576" y="22224"/>
          <a:ext cx="176761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23</xdr:row>
      <xdr:rowOff>180975</xdr:rowOff>
    </xdr:from>
    <xdr:to>
      <xdr:col>18</xdr:col>
      <xdr:colOff>600075</xdr:colOff>
      <xdr:row>27</xdr:row>
      <xdr:rowOff>104775</xdr:rowOff>
    </xdr:to>
    <xdr:sp macro="" textlink="">
      <xdr:nvSpPr>
        <xdr:cNvPr id="5" name="TextBox 4">
          <a:extLst>
            <a:ext uri="{FF2B5EF4-FFF2-40B4-BE49-F238E27FC236}">
              <a16:creationId xmlns:a16="http://schemas.microsoft.com/office/drawing/2014/main" id="{996C3A36-875C-4048-BEB2-28CC8B48265A}"/>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38</xdr:row>
      <xdr:rowOff>19050</xdr:rowOff>
    </xdr:from>
    <xdr:to>
      <xdr:col>19</xdr:col>
      <xdr:colOff>9525</xdr:colOff>
      <xdr:row>41</xdr:row>
      <xdr:rowOff>133350</xdr:rowOff>
    </xdr:to>
    <xdr:sp macro="" textlink="">
      <xdr:nvSpPr>
        <xdr:cNvPr id="6" name="TextBox 5">
          <a:extLst>
            <a:ext uri="{FF2B5EF4-FFF2-40B4-BE49-F238E27FC236}">
              <a16:creationId xmlns:a16="http://schemas.microsoft.com/office/drawing/2014/main" id="{F569A06B-E9E3-4123-AFC3-259F031239F8}"/>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186689</xdr:colOff>
      <xdr:row>0</xdr:row>
      <xdr:rowOff>192405</xdr:rowOff>
    </xdr:from>
    <xdr:to>
      <xdr:col>32</xdr:col>
      <xdr:colOff>2091690</xdr:colOff>
      <xdr:row>26</xdr:row>
      <xdr:rowOff>116205</xdr:rowOff>
    </xdr:to>
    <xdr:grpSp>
      <xdr:nvGrpSpPr>
        <xdr:cNvPr id="7" name="Group 6">
          <a:extLst>
            <a:ext uri="{FF2B5EF4-FFF2-40B4-BE49-F238E27FC236}">
              <a16:creationId xmlns:a16="http://schemas.microsoft.com/office/drawing/2014/main" id="{163D7E56-9AA8-421A-8E2C-33B63E15C0E6}"/>
            </a:ext>
          </a:extLst>
        </xdr:cNvPr>
        <xdr:cNvGrpSpPr/>
      </xdr:nvGrpSpPr>
      <xdr:grpSpPr>
        <a:xfrm>
          <a:off x="13778864" y="192405"/>
          <a:ext cx="9877426" cy="4991100"/>
          <a:chOff x="2571749" y="704319"/>
          <a:chExt cx="9792439" cy="4371975"/>
        </a:xfrm>
      </xdr:grpSpPr>
      <xdr:graphicFrame macro="">
        <xdr:nvGraphicFramePr>
          <xdr:cNvPr id="8" name="Chart 7">
            <a:extLst>
              <a:ext uri="{FF2B5EF4-FFF2-40B4-BE49-F238E27FC236}">
                <a16:creationId xmlns:a16="http://schemas.microsoft.com/office/drawing/2014/main" id="{C9EFD3A9-2F81-F590-C67E-5BC43142BA39}"/>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B67E27BE-5D42-8FE6-584B-8B3C8630C5A0}"/>
              </a:ext>
            </a:extLst>
          </xdr:cNvPr>
          <xdr:cNvGrpSpPr/>
        </xdr:nvGrpSpPr>
        <xdr:grpSpPr>
          <a:xfrm>
            <a:off x="3105068" y="2600216"/>
            <a:ext cx="9259120" cy="680630"/>
            <a:chOff x="3105068" y="2600216"/>
            <a:chExt cx="9259120" cy="680630"/>
          </a:xfrm>
        </xdr:grpSpPr>
        <xdr:cxnSp macro="">
          <xdr:nvCxnSpPr>
            <xdr:cNvPr id="10" name="Straight Connector 9">
              <a:extLst>
                <a:ext uri="{FF2B5EF4-FFF2-40B4-BE49-F238E27FC236}">
                  <a16:creationId xmlns:a16="http://schemas.microsoft.com/office/drawing/2014/main" id="{71F6C300-6929-E908-07DC-B49870169B83}"/>
                </a:ext>
              </a:extLst>
            </xdr:cNvPr>
            <xdr:cNvCxnSpPr/>
          </xdr:nvCxnSpPr>
          <xdr:spPr>
            <a:xfrm flipV="1">
              <a:off x="3105068" y="2780653"/>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72A1AF71-B9D2-4D97-AF67-2C4EDF08311B}"/>
                </a:ext>
              </a:extLst>
            </xdr:cNvPr>
            <xdr:cNvSpPr txBox="1"/>
          </xdr:nvSpPr>
          <xdr:spPr>
            <a:xfrm>
              <a:off x="10802089" y="2600216"/>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$32.12</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42</xdr:row>
      <xdr:rowOff>0</xdr:rowOff>
    </xdr:from>
    <xdr:to>
      <xdr:col>19</xdr:col>
      <xdr:colOff>19050</xdr:colOff>
      <xdr:row>46</xdr:row>
      <xdr:rowOff>57150</xdr:rowOff>
    </xdr:to>
    <xdr:sp macro="" textlink="">
      <xdr:nvSpPr>
        <xdr:cNvPr id="12" name="TextBox 11">
          <a:extLst>
            <a:ext uri="{FF2B5EF4-FFF2-40B4-BE49-F238E27FC236}">
              <a16:creationId xmlns:a16="http://schemas.microsoft.com/office/drawing/2014/main" id="{B59225DA-9176-46BE-ADDE-B9C4D8F17CE7}"/>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180975</xdr:colOff>
      <xdr:row>27</xdr:row>
      <xdr:rowOff>38100</xdr:rowOff>
    </xdr:from>
    <xdr:to>
      <xdr:col>32</xdr:col>
      <xdr:colOff>2047877</xdr:colOff>
      <xdr:row>54</xdr:row>
      <xdr:rowOff>9525</xdr:rowOff>
    </xdr:to>
    <xdr:grpSp>
      <xdr:nvGrpSpPr>
        <xdr:cNvPr id="13" name="Group 12">
          <a:extLst>
            <a:ext uri="{FF2B5EF4-FFF2-40B4-BE49-F238E27FC236}">
              <a16:creationId xmlns:a16="http://schemas.microsoft.com/office/drawing/2014/main" id="{AE1099C5-5FAA-4BF5-A2E4-229830E8210B}"/>
            </a:ext>
          </a:extLst>
        </xdr:cNvPr>
        <xdr:cNvGrpSpPr/>
      </xdr:nvGrpSpPr>
      <xdr:grpSpPr>
        <a:xfrm>
          <a:off x="13773150" y="5295900"/>
          <a:ext cx="9839327" cy="4933950"/>
          <a:chOff x="2571749" y="704319"/>
          <a:chExt cx="9754586" cy="4371975"/>
        </a:xfrm>
      </xdr:grpSpPr>
      <xdr:graphicFrame macro="">
        <xdr:nvGraphicFramePr>
          <xdr:cNvPr id="14" name="Chart 13">
            <a:extLst>
              <a:ext uri="{FF2B5EF4-FFF2-40B4-BE49-F238E27FC236}">
                <a16:creationId xmlns:a16="http://schemas.microsoft.com/office/drawing/2014/main" id="{38BF96AD-F399-F5B9-2E75-C3B3FB330425}"/>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8B9202D6-CF06-AD69-5FF2-56805C00C329}"/>
              </a:ext>
            </a:extLst>
          </xdr:cNvPr>
          <xdr:cNvGrpSpPr/>
        </xdr:nvGrpSpPr>
        <xdr:grpSpPr>
          <a:xfrm>
            <a:off x="3057853" y="2252514"/>
            <a:ext cx="9268482" cy="680630"/>
            <a:chOff x="3057853" y="2252514"/>
            <a:chExt cx="9268482" cy="680630"/>
          </a:xfrm>
        </xdr:grpSpPr>
        <xdr:cxnSp macro="">
          <xdr:nvCxnSpPr>
            <xdr:cNvPr id="16" name="Straight Connector 15">
              <a:extLst>
                <a:ext uri="{FF2B5EF4-FFF2-40B4-BE49-F238E27FC236}">
                  <a16:creationId xmlns:a16="http://schemas.microsoft.com/office/drawing/2014/main" id="{75986F98-0E6D-FC88-66C5-198967B210D3}"/>
                </a:ext>
              </a:extLst>
            </xdr:cNvPr>
            <xdr:cNvCxnSpPr/>
          </xdr:nvCxnSpPr>
          <xdr:spPr>
            <a:xfrm flipV="1">
              <a:off x="3057853" y="2489189"/>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09A99A63-F8E0-7FFD-7634-60D08D29C13E}"/>
                </a:ext>
              </a:extLst>
            </xdr:cNvPr>
            <xdr:cNvSpPr txBox="1"/>
          </xdr:nvSpPr>
          <xdr:spPr>
            <a:xfrm>
              <a:off x="10764236" y="2252514"/>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$32.12</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0</xdr:col>
      <xdr:colOff>0</xdr:colOff>
      <xdr:row>9</xdr:row>
      <xdr:rowOff>24765</xdr:rowOff>
    </xdr:from>
    <xdr:to>
      <xdr:col>14</xdr:col>
      <xdr:colOff>9524</xdr:colOff>
      <xdr:row>13</xdr:row>
      <xdr:rowOff>190500</xdr:rowOff>
    </xdr:to>
    <xdr:sp macro="" textlink="">
      <xdr:nvSpPr>
        <xdr:cNvPr id="18" name="TextBox 17">
          <a:extLst>
            <a:ext uri="{FF2B5EF4-FFF2-40B4-BE49-F238E27FC236}">
              <a16:creationId xmlns:a16="http://schemas.microsoft.com/office/drawing/2014/main" id="{7F1F93D8-BB83-4AF3-8E71-B59E7B86E268}"/>
            </a:ext>
          </a:extLst>
        </xdr:cNvPr>
        <xdr:cNvSpPr txBox="1"/>
      </xdr:nvSpPr>
      <xdr:spPr>
        <a:xfrm>
          <a:off x="0" y="1876425"/>
          <a:ext cx="10723244"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Arial" panose="020B0604020202020204" pitchFamily="34" charset="0"/>
              <a:ea typeface="+mn-ea"/>
              <a:cs typeface="Arial" panose="020B0604020202020204" pitchFamily="34" charset="0"/>
            </a:rPr>
            <a:t>10% increase for long-term assignments, in which the responsibilites of the substitute more closely align with those of a lead teacher than an assistant teacher.</a:t>
          </a:r>
          <a:endParaRPr lang="en-US" sz="800" baseline="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334D6B5-DC1A-4391-851F-B018FDF9988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621C7A2C-534C-4446-BAF6-AD71BEF82632}"/>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60178F15-6D4C-0C91-CB59-7CB44314F469}"/>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CD1FAB1D-0956-76F0-5655-30437A9ABC7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10a, 2022</a:t>
            </a:r>
          </a:p>
        </xdr:txBody>
      </xdr:sp>
    </xdr:grpSp>
    <xdr:clientData/>
  </xdr:twoCellAnchor>
  <xdr:twoCellAnchor>
    <xdr:from>
      <xdr:col>4</xdr:col>
      <xdr:colOff>323850</xdr:colOff>
      <xdr:row>13</xdr:row>
      <xdr:rowOff>74295</xdr:rowOff>
    </xdr:from>
    <xdr:to>
      <xdr:col>6</xdr:col>
      <xdr:colOff>637698</xdr:colOff>
      <xdr:row>24</xdr:row>
      <xdr:rowOff>27146</xdr:rowOff>
    </xdr:to>
    <xdr:grpSp>
      <xdr:nvGrpSpPr>
        <xdr:cNvPr id="6" name="Group 5">
          <a:extLst>
            <a:ext uri="{FF2B5EF4-FFF2-40B4-BE49-F238E27FC236}">
              <a16:creationId xmlns:a16="http://schemas.microsoft.com/office/drawing/2014/main" id="{8FA17CCF-33F6-4174-B021-C15746C68693}"/>
            </a:ext>
          </a:extLst>
        </xdr:cNvPr>
        <xdr:cNvGrpSpPr/>
      </xdr:nvGrpSpPr>
      <xdr:grpSpPr>
        <a:xfrm>
          <a:off x="3790950" y="2741295"/>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4D4D6E1A-9027-551D-43F4-B463A983FF96}"/>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077D11E0-85E7-689D-73C4-D857FDA14C8B}"/>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10a,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5BF2820F-023C-43E7-ADCD-75E11427A16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529BA63C-DDC9-8B17-7119-BA9AA9491589}"/>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43314CB7-BAF7-2652-58C3-6F5603A288C7}"/>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a:t>
            </a:r>
            <a:r>
              <a:rPr lang="en-US" sz="1000" b="1" baseline="0">
                <a:solidFill>
                  <a:schemeClr val="tx1">
                    <a:lumMod val="65000"/>
                    <a:lumOff val="35000"/>
                  </a:schemeClr>
                </a:solidFill>
                <a:latin typeface="Arial" panose="020B0604020202020204" pitchFamily="34" charset="0"/>
                <a:cs typeface="Arial" panose="020B0604020202020204" pitchFamily="34" charset="0"/>
              </a:rPr>
              <a:t> 10a</a:t>
            </a:r>
            <a:r>
              <a:rPr lang="en-US" sz="1000" b="1">
                <a:solidFill>
                  <a:schemeClr val="tx1">
                    <a:lumMod val="65000"/>
                    <a:lumOff val="35000"/>
                  </a:schemeClr>
                </a:solidFill>
                <a:latin typeface="Arial" panose="020B0604020202020204" pitchFamily="34" charset="0"/>
                <a:cs typeface="Arial" panose="020B0604020202020204" pitchFamily="34" charset="0"/>
              </a:rPr>
              <a:t>, 2022</a:t>
            </a:r>
          </a:p>
        </xdr:txBody>
      </xdr:sp>
    </xdr:grpSp>
    <xdr:clientData/>
  </xdr:twoCellAnchor>
  <xdr:twoCellAnchor>
    <xdr:from>
      <xdr:col>12</xdr:col>
      <xdr:colOff>27940</xdr:colOff>
      <xdr:row>8</xdr:row>
      <xdr:rowOff>38100</xdr:rowOff>
    </xdr:from>
    <xdr:to>
      <xdr:col>15</xdr:col>
      <xdr:colOff>76199</xdr:colOff>
      <xdr:row>16</xdr:row>
      <xdr:rowOff>106045</xdr:rowOff>
    </xdr:to>
    <xdr:grpSp>
      <xdr:nvGrpSpPr>
        <xdr:cNvPr id="12" name="Group 11">
          <a:extLst>
            <a:ext uri="{FF2B5EF4-FFF2-40B4-BE49-F238E27FC236}">
              <a16:creationId xmlns:a16="http://schemas.microsoft.com/office/drawing/2014/main" id="{4ED63355-2FB2-4463-B722-0B4F7628F204}"/>
            </a:ext>
          </a:extLst>
        </xdr:cNvPr>
        <xdr:cNvGrpSpPr/>
      </xdr:nvGrpSpPr>
      <xdr:grpSpPr>
        <a:xfrm>
          <a:off x="11305540" y="1752600"/>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715CE3C7-F021-233C-7CC1-2F2890722A6F}"/>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10a,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5E066C64-AC54-CEC9-4641-B886AD81999D}"/>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9E7716CE-8C29-8BD4-9BC3-337B258FE49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73.0%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07C130F1-83FA-0CD3-AF3B-1767EABF0BCD}"/>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853A4611-B228-51FE-1D1F-D95AB580F107}"/>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27.0%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21BA1BAC-5241-9DD4-BF3A-E52E310673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9A72C11A-1B65-FDEC-66C1-005A322E24E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764ABD21-E4C2-44CD-9AD2-98B9C068277B}"/>
            </a:ext>
          </a:extLst>
        </xdr:cNvPr>
        <xdr:cNvSpPr txBox="1"/>
      </xdr:nvSpPr>
      <xdr:spPr>
        <a:xfrm>
          <a:off x="66675" y="4507230"/>
          <a:ext cx="311277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D43AAE09-D2A3-4EE0-B9F0-FD29A547DD47}"/>
            </a:ext>
          </a:extLst>
        </xdr:cNvPr>
        <xdr:cNvSpPr txBox="1"/>
      </xdr:nvSpPr>
      <xdr:spPr>
        <a:xfrm>
          <a:off x="3792855" y="4545330"/>
          <a:ext cx="316039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92354EE8-93FA-45CF-9FBD-6123E0E0413F}"/>
            </a:ext>
          </a:extLst>
        </xdr:cNvPr>
        <xdr:cNvSpPr txBox="1"/>
      </xdr:nvSpPr>
      <xdr:spPr>
        <a:xfrm>
          <a:off x="7703820" y="4535805"/>
          <a:ext cx="317563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0CA194BF-C475-47E8-85A6-70F0EAACDE40}"/>
            </a:ext>
          </a:extLst>
        </xdr:cNvPr>
        <xdr:cNvSpPr txBox="1"/>
      </xdr:nvSpPr>
      <xdr:spPr>
        <a:xfrm>
          <a:off x="11584305" y="3082290"/>
          <a:ext cx="3173730"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0372D1C-F8FB-458F-AD28-1A3A0374F400}"/>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52BD66F1-5101-4F5E-89AC-A1F47E26AF2B}"/>
            </a:ext>
          </a:extLst>
        </xdr:cNvPr>
        <xdr:cNvGrpSpPr/>
      </xdr:nvGrpSpPr>
      <xdr:grpSpPr>
        <a:xfrm>
          <a:off x="7305672" y="390525"/>
          <a:ext cx="3781425" cy="3009900"/>
          <a:chOff x="5307668" y="638294"/>
          <a:chExt cx="3076933" cy="3019306"/>
        </a:xfrm>
      </xdr:grpSpPr>
      <xdr:graphicFrame macro="">
        <xdr:nvGraphicFramePr>
          <xdr:cNvPr id="4" name="Chart 3">
            <a:extLst>
              <a:ext uri="{FF2B5EF4-FFF2-40B4-BE49-F238E27FC236}">
                <a16:creationId xmlns:a16="http://schemas.microsoft.com/office/drawing/2014/main" id="{60903E1F-AC30-E49E-435F-BE8787A7C360}"/>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CF8D2DB-1D8C-B8F8-AB19-223A8CD007B1}"/>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Substitute</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6" name="TextBox 5">
          <a:extLst>
            <a:ext uri="{FF2B5EF4-FFF2-40B4-BE49-F238E27FC236}">
              <a16:creationId xmlns:a16="http://schemas.microsoft.com/office/drawing/2014/main" id="{ABFEC616-A1D9-4CE3-8162-57017AB86EF8}"/>
            </a:ext>
          </a:extLst>
        </xdr:cNvPr>
        <xdr:cNvSpPr txBox="1"/>
      </xdr:nvSpPr>
      <xdr:spPr>
        <a:xfrm>
          <a:off x="2581274" y="107156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171450</xdr:colOff>
      <xdr:row>2</xdr:row>
      <xdr:rowOff>33337</xdr:rowOff>
    </xdr:from>
    <xdr:to>
      <xdr:col>26</xdr:col>
      <xdr:colOff>221164</xdr:colOff>
      <xdr:row>14</xdr:row>
      <xdr:rowOff>138112</xdr:rowOff>
    </xdr:to>
    <xdr:grpSp>
      <xdr:nvGrpSpPr>
        <xdr:cNvPr id="7" name="Group 6">
          <a:extLst>
            <a:ext uri="{FF2B5EF4-FFF2-40B4-BE49-F238E27FC236}">
              <a16:creationId xmlns:a16="http://schemas.microsoft.com/office/drawing/2014/main" id="{7885A8EA-74ED-48DE-8C0C-7D98F5C8099C}"/>
            </a:ext>
          </a:extLst>
        </xdr:cNvPr>
        <xdr:cNvGrpSpPr/>
      </xdr:nvGrpSpPr>
      <xdr:grpSpPr>
        <a:xfrm>
          <a:off x="11106150" y="519112"/>
          <a:ext cx="6764839" cy="2743200"/>
          <a:chOff x="11340465" y="496252"/>
          <a:chExt cx="10207188" cy="2953703"/>
        </a:xfrm>
      </xdr:grpSpPr>
      <xdr:grpSp>
        <xdr:nvGrpSpPr>
          <xdr:cNvPr id="8" name="Group 7">
            <a:extLst>
              <a:ext uri="{FF2B5EF4-FFF2-40B4-BE49-F238E27FC236}">
                <a16:creationId xmlns:a16="http://schemas.microsoft.com/office/drawing/2014/main" id="{BF072469-4361-9C17-08A8-F2AE875FA206}"/>
              </a:ext>
            </a:extLst>
          </xdr:cNvPr>
          <xdr:cNvGrpSpPr/>
        </xdr:nvGrpSpPr>
        <xdr:grpSpPr>
          <a:xfrm>
            <a:off x="11340465" y="496252"/>
            <a:ext cx="10207188" cy="2953703"/>
            <a:chOff x="11182350" y="500062"/>
            <a:chExt cx="10600408" cy="3252788"/>
          </a:xfrm>
        </xdr:grpSpPr>
        <xdr:grpSp>
          <xdr:nvGrpSpPr>
            <xdr:cNvPr id="11" name="Group 10">
              <a:extLst>
                <a:ext uri="{FF2B5EF4-FFF2-40B4-BE49-F238E27FC236}">
                  <a16:creationId xmlns:a16="http://schemas.microsoft.com/office/drawing/2014/main" id="{7C90A583-4C81-1C1C-4EA6-1D253CE79BF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4" name="Chart 13">
                <a:extLst>
                  <a:ext uri="{FF2B5EF4-FFF2-40B4-BE49-F238E27FC236}">
                    <a16:creationId xmlns:a16="http://schemas.microsoft.com/office/drawing/2014/main" id="{8487A406-10FB-568E-84E1-2E10FFF8FFAB}"/>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5" name="TextBox 14">
                <a:extLst>
                  <a:ext uri="{FF2B5EF4-FFF2-40B4-BE49-F238E27FC236}">
                    <a16:creationId xmlns:a16="http://schemas.microsoft.com/office/drawing/2014/main" id="{A0CEFE89-2FA9-A5F7-00CE-1066F6FA1768}"/>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Region 10a, 2022</a:t>
                </a:r>
              </a:p>
            </xdr:txBody>
          </xdr:sp>
          <xdr:cxnSp macro="">
            <xdr:nvCxnSpPr>
              <xdr:cNvPr id="16" name="Straight Connector 15">
                <a:extLst>
                  <a:ext uri="{FF2B5EF4-FFF2-40B4-BE49-F238E27FC236}">
                    <a16:creationId xmlns:a16="http://schemas.microsoft.com/office/drawing/2014/main" id="{1289CB92-6715-350D-836A-496FF7B61DAE}"/>
                  </a:ext>
                </a:extLst>
              </xdr:cNvPr>
              <xdr:cNvCxnSpPr/>
            </xdr:nvCxnSpPr>
            <xdr:spPr>
              <a:xfrm>
                <a:off x="8981521" y="2395610"/>
                <a:ext cx="8613539"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75A81D72-E01C-D514-61D8-FBCC88C2008D}"/>
                  </a:ext>
                </a:extLst>
              </xdr:cNvPr>
              <xdr:cNvSpPr txBox="1"/>
            </xdr:nvSpPr>
            <xdr:spPr>
              <a:xfrm>
                <a:off x="16199078" y="2376223"/>
                <a:ext cx="2832078" cy="523780"/>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$14.67</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Substitute</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12" name="Straight Connector 11">
              <a:extLst>
                <a:ext uri="{FF2B5EF4-FFF2-40B4-BE49-F238E27FC236}">
                  <a16:creationId xmlns:a16="http://schemas.microsoft.com/office/drawing/2014/main" id="{E0AF07C4-5491-9000-0B59-212971B8D33B}"/>
                </a:ext>
              </a:extLst>
            </xdr:cNvPr>
            <xdr:cNvCxnSpPr/>
          </xdr:nvCxnSpPr>
          <xdr:spPr>
            <a:xfrm>
              <a:off x="11744861" y="2106782"/>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5D49D9F-6E8E-13CD-63B2-86CC26FE3AA7}"/>
                </a:ext>
              </a:extLst>
            </xdr:cNvPr>
            <xdr:cNvSpPr txBox="1"/>
          </xdr:nvSpPr>
          <xdr:spPr>
            <a:xfrm>
              <a:off x="18953353" y="1950707"/>
              <a:ext cx="2826698"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$18.88</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Substitute,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9" name="Straight Connector 8">
            <a:extLst>
              <a:ext uri="{FF2B5EF4-FFF2-40B4-BE49-F238E27FC236}">
                <a16:creationId xmlns:a16="http://schemas.microsoft.com/office/drawing/2014/main" id="{8B46EE08-C56F-48B5-5E42-C034444E277A}"/>
              </a:ext>
            </a:extLst>
          </xdr:cNvPr>
          <xdr:cNvCxnSpPr/>
        </xdr:nvCxnSpPr>
        <xdr:spPr>
          <a:xfrm>
            <a:off x="11889106" y="1773310"/>
            <a:ext cx="8278269" cy="11018"/>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6850A667-861B-1A13-94D5-DC96DCA56910}"/>
              </a:ext>
            </a:extLst>
          </xdr:cNvPr>
          <xdr:cNvSpPr txBox="1"/>
        </xdr:nvSpPr>
        <xdr:spPr>
          <a:xfrm>
            <a:off x="18809987" y="1270574"/>
            <a:ext cx="2720116"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$20.77</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Substitute,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281885</xdr:colOff>
      <xdr:row>26</xdr:row>
      <xdr:rowOff>165237</xdr:rowOff>
    </xdr:from>
    <xdr:to>
      <xdr:col>28</xdr:col>
      <xdr:colOff>348560</xdr:colOff>
      <xdr:row>37</xdr:row>
      <xdr:rowOff>41413</xdr:rowOff>
    </xdr:to>
    <xdr:grpSp>
      <xdr:nvGrpSpPr>
        <xdr:cNvPr id="18" name="Group 17">
          <a:extLst>
            <a:ext uri="{FF2B5EF4-FFF2-40B4-BE49-F238E27FC236}">
              <a16:creationId xmlns:a16="http://schemas.microsoft.com/office/drawing/2014/main" id="{CEDD9767-BB2E-4FD0-8921-40271C7E2127}"/>
            </a:ext>
          </a:extLst>
        </xdr:cNvPr>
        <xdr:cNvGrpSpPr/>
      </xdr:nvGrpSpPr>
      <xdr:grpSpPr>
        <a:xfrm>
          <a:off x="16293410" y="5604012"/>
          <a:ext cx="2924175" cy="2009776"/>
          <a:chOff x="0" y="61912"/>
          <a:chExt cx="2286000" cy="2176463"/>
        </a:xfrm>
      </xdr:grpSpPr>
      <xdr:graphicFrame macro="">
        <xdr:nvGraphicFramePr>
          <xdr:cNvPr id="19" name="Chart 18">
            <a:extLst>
              <a:ext uri="{FF2B5EF4-FFF2-40B4-BE49-F238E27FC236}">
                <a16:creationId xmlns:a16="http://schemas.microsoft.com/office/drawing/2014/main" id="{6BAB23E0-A0D0-A1E2-7FC7-9A062B1D7B9F}"/>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1EECD1A9-FA45-F5EE-1773-6DDA44A935A6}"/>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10a</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0017029-23EE-4B1D-851A-A6BF473D2ED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3" name="Chart 2">
          <a:extLst>
            <a:ext uri="{FF2B5EF4-FFF2-40B4-BE49-F238E27FC236}">
              <a16:creationId xmlns:a16="http://schemas.microsoft.com/office/drawing/2014/main" id="{388B415E-17E1-4CD8-88E6-18F932297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F77BB37E-A691-49C4-8C88-F05150B64223}"/>
            </a:ext>
          </a:extLst>
        </xdr:cNvPr>
        <xdr:cNvSpPr txBox="1"/>
      </xdr:nvSpPr>
      <xdr:spPr>
        <a:xfrm>
          <a:off x="2238375" y="4671060"/>
          <a:ext cx="8995411"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26</xdr:row>
      <xdr:rowOff>160020</xdr:rowOff>
    </xdr:from>
    <xdr:to>
      <xdr:col>34</xdr:col>
      <xdr:colOff>1419225</xdr:colOff>
      <xdr:row>49</xdr:row>
      <xdr:rowOff>28575</xdr:rowOff>
    </xdr:to>
    <xdr:graphicFrame macro="">
      <xdr:nvGraphicFramePr>
        <xdr:cNvPr id="5" name="Chart 4">
          <a:extLst>
            <a:ext uri="{FF2B5EF4-FFF2-40B4-BE49-F238E27FC236}">
              <a16:creationId xmlns:a16="http://schemas.microsoft.com/office/drawing/2014/main" id="{AC4C9360-8930-496B-B97F-E2860F050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FDBDCD8-5BDA-4DDA-A995-3B04B8EB52BD}"/>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79F694F1-EA79-477C-9215-5D1032596094}"/>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7BF1E022-F0F3-4338-44BB-FFA0E7949B3C}"/>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A344ABB6-BB15-A090-7148-4332305FAFE9}"/>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FED4C617-6850-1D8F-5F92-BF05886E23E2}"/>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844606A0-BE5E-9068-E89F-0CA96B2F037F}"/>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9C4D6D86-4132-09AA-668A-7AF6092AD02C}"/>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9EA53E8D-7087-DE59-957D-0146C2351489}"/>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CDEE0633-80AE-9D25-2D68-9BFFA9E01E24}"/>
              </a:ext>
            </a:extLst>
          </xdr:cNvPr>
          <xdr:cNvSpPr txBox="1"/>
        </xdr:nvSpPr>
        <xdr:spPr>
          <a:xfrm>
            <a:off x="8311755" y="11289161"/>
            <a:ext cx="1964812" cy="33769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Substitute</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81C15081-5F51-46AB-9825-05810559906F}"/>
            </a:ext>
          </a:extLst>
        </xdr:cNvPr>
        <xdr:cNvSpPr txBox="1"/>
      </xdr:nvSpPr>
      <xdr:spPr>
        <a:xfrm>
          <a:off x="6320790" y="5614035"/>
          <a:ext cx="11361420"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66EB056-CE28-4A6A-9845-8B2F162BF98E}"/>
            </a:ext>
          </a:extLst>
        </xdr:cNvPr>
        <xdr:cNvSpPr/>
      </xdr:nvSpPr>
      <xdr:spPr>
        <a:xfrm>
          <a:off x="1" y="22224"/>
          <a:ext cx="1994534" cy="26733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306863</xdr:colOff>
      <xdr:row>17</xdr:row>
      <xdr:rowOff>177164</xdr:rowOff>
    </xdr:from>
    <xdr:to>
      <xdr:col>16</xdr:col>
      <xdr:colOff>160020</xdr:colOff>
      <xdr:row>40</xdr:row>
      <xdr:rowOff>68579</xdr:rowOff>
    </xdr:to>
    <xdr:grpSp>
      <xdr:nvGrpSpPr>
        <xdr:cNvPr id="3" name="Group 2">
          <a:extLst>
            <a:ext uri="{FF2B5EF4-FFF2-40B4-BE49-F238E27FC236}">
              <a16:creationId xmlns:a16="http://schemas.microsoft.com/office/drawing/2014/main" id="{F4754BED-DC5A-4BD0-A947-1AA7CA338AB0}"/>
            </a:ext>
          </a:extLst>
        </xdr:cNvPr>
        <xdr:cNvGrpSpPr/>
      </xdr:nvGrpSpPr>
      <xdr:grpSpPr>
        <a:xfrm>
          <a:off x="3164363" y="3682364"/>
          <a:ext cx="10721182" cy="4272915"/>
          <a:chOff x="3432968" y="3571874"/>
          <a:chExt cx="9730582" cy="4048125"/>
        </a:xfrm>
      </xdr:grpSpPr>
      <xdr:graphicFrame macro="">
        <xdr:nvGraphicFramePr>
          <xdr:cNvPr id="4" name="Chart 3">
            <a:extLst>
              <a:ext uri="{FF2B5EF4-FFF2-40B4-BE49-F238E27FC236}">
                <a16:creationId xmlns:a16="http://schemas.microsoft.com/office/drawing/2014/main" id="{92389D44-4F03-0995-C423-0695E95E5BA2}"/>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B0E2EE7A-5412-9D68-452D-3D910B19F41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Region 10a</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6" name="TextBox 5">
          <a:extLst>
            <a:ext uri="{FF2B5EF4-FFF2-40B4-BE49-F238E27FC236}">
              <a16:creationId xmlns:a16="http://schemas.microsoft.com/office/drawing/2014/main" id="{25F5F6E6-D23D-4C39-BF95-390FA90DBFB9}"/>
            </a:ext>
          </a:extLst>
        </xdr:cNvPr>
        <xdr:cNvSpPr txBox="1"/>
      </xdr:nvSpPr>
      <xdr:spPr>
        <a:xfrm>
          <a:off x="514350" y="11710035"/>
          <a:ext cx="1546860" cy="369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400322</xdr:colOff>
      <xdr:row>1</xdr:row>
      <xdr:rowOff>144780</xdr:rowOff>
    </xdr:from>
    <xdr:to>
      <xdr:col>12</xdr:col>
      <xdr:colOff>578577</xdr:colOff>
      <xdr:row>16</xdr:row>
      <xdr:rowOff>108911</xdr:rowOff>
    </xdr:to>
    <xdr:grpSp>
      <xdr:nvGrpSpPr>
        <xdr:cNvPr id="7" name="Group 6">
          <a:extLst>
            <a:ext uri="{FF2B5EF4-FFF2-40B4-BE49-F238E27FC236}">
              <a16:creationId xmlns:a16="http://schemas.microsoft.com/office/drawing/2014/main" id="{E8D5C4CC-8B44-454F-A60A-961CDF4CC890}"/>
            </a:ext>
          </a:extLst>
        </xdr:cNvPr>
        <xdr:cNvGrpSpPr/>
      </xdr:nvGrpSpPr>
      <xdr:grpSpPr>
        <a:xfrm>
          <a:off x="9610997" y="440055"/>
          <a:ext cx="2626180" cy="2983556"/>
          <a:chOff x="9864362" y="434340"/>
          <a:chExt cx="2723335" cy="2768291"/>
        </a:xfrm>
      </xdr:grpSpPr>
      <xdr:graphicFrame macro="">
        <xdr:nvGraphicFramePr>
          <xdr:cNvPr id="8" name="Chart 7">
            <a:extLst>
              <a:ext uri="{FF2B5EF4-FFF2-40B4-BE49-F238E27FC236}">
                <a16:creationId xmlns:a16="http://schemas.microsoft.com/office/drawing/2014/main" id="{802DD7EB-54A3-6527-6DBA-BB2361BB754C}"/>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9" name="TextBox 8">
            <a:extLst>
              <a:ext uri="{FF2B5EF4-FFF2-40B4-BE49-F238E27FC236}">
                <a16:creationId xmlns:a16="http://schemas.microsoft.com/office/drawing/2014/main" id="{DE061315-008E-205D-37AC-B229B4D6A30B}"/>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10a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F266DC5-ABD4-4051-B2F2-C49E62B9EBAA}"/>
            </a:ext>
          </a:extLst>
        </xdr:cNvPr>
        <xdr:cNvSpPr/>
      </xdr:nvSpPr>
      <xdr:spPr>
        <a:xfrm>
          <a:off x="1" y="22225"/>
          <a:ext cx="184594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46</xdr:row>
      <xdr:rowOff>38100</xdr:rowOff>
    </xdr:from>
    <xdr:to>
      <xdr:col>5</xdr:col>
      <xdr:colOff>457200</xdr:colOff>
      <xdr:row>49</xdr:row>
      <xdr:rowOff>142875</xdr:rowOff>
    </xdr:to>
    <xdr:sp macro="" textlink="">
      <xdr:nvSpPr>
        <xdr:cNvPr id="3" name="TextBox 2">
          <a:extLst>
            <a:ext uri="{FF2B5EF4-FFF2-40B4-BE49-F238E27FC236}">
              <a16:creationId xmlns:a16="http://schemas.microsoft.com/office/drawing/2014/main" id="{7964EF28-2CC2-4A6E-9A45-B4FFE67E5E35}"/>
            </a:ext>
          </a:extLst>
        </xdr:cNvPr>
        <xdr:cNvSpPr txBox="1"/>
      </xdr:nvSpPr>
      <xdr:spPr>
        <a:xfrm>
          <a:off x="0" y="8667750"/>
          <a:ext cx="54483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Data comes from the Census LODES data, specifically from Origin and Destination (OD), Regional Area Characteristics (RAC), and Workforce Area Characteristics (WAC).</a:t>
          </a:r>
        </a:p>
      </xdr:txBody>
    </xdr:sp>
    <xdr:clientData/>
  </xdr:twoCellAnchor>
  <xdr:twoCellAnchor>
    <xdr:from>
      <xdr:col>5</xdr:col>
      <xdr:colOff>0</xdr:colOff>
      <xdr:row>7</xdr:row>
      <xdr:rowOff>0</xdr:rowOff>
    </xdr:from>
    <xdr:to>
      <xdr:col>11</xdr:col>
      <xdr:colOff>161925</xdr:colOff>
      <xdr:row>15</xdr:row>
      <xdr:rowOff>19050</xdr:rowOff>
    </xdr:to>
    <xdr:sp macro="" textlink="">
      <xdr:nvSpPr>
        <xdr:cNvPr id="4" name="TextBox 3">
          <a:extLst>
            <a:ext uri="{FF2B5EF4-FFF2-40B4-BE49-F238E27FC236}">
              <a16:creationId xmlns:a16="http://schemas.microsoft.com/office/drawing/2014/main" id="{D21627DE-69FD-4485-BC1D-395933B771E2}"/>
            </a:ext>
          </a:extLst>
        </xdr:cNvPr>
        <xdr:cNvSpPr txBox="1"/>
      </xdr:nvSpPr>
      <xdr:spPr>
        <a:xfrm>
          <a:off x="4991100" y="1571625"/>
          <a:ext cx="390525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Sorted</a:t>
          </a:r>
          <a:r>
            <a:rPr lang="en-US" sz="1100" baseline="0"/>
            <a:t> according to the volume of net commuters in 2022.</a:t>
          </a:r>
        </a:p>
        <a:p>
          <a:endParaRPr lang="en-US" sz="1100" baseline="0"/>
        </a:p>
        <a:p>
          <a:r>
            <a:rPr lang="en-US" sz="1100" baseline="0"/>
            <a:t>Postive numbers indicate a larger share of Lead Teachers travel </a:t>
          </a:r>
          <a:r>
            <a:rPr lang="en-US" sz="1100" b="1" baseline="0"/>
            <a:t>to</a:t>
          </a:r>
          <a:r>
            <a:rPr lang="en-US" sz="1100" baseline="0"/>
            <a:t> a county for work. E.g., there are more jobs than workers. </a:t>
          </a:r>
        </a:p>
        <a:p>
          <a:endParaRPr lang="en-US" sz="1100" baseline="0"/>
        </a:p>
        <a:p>
          <a:r>
            <a:rPr lang="en-US" sz="1100" baseline="0"/>
            <a:t>Negative numbers indicate a larger share of Lead Teachers travel </a:t>
          </a:r>
          <a:r>
            <a:rPr lang="en-US" sz="1100" b="1" baseline="0"/>
            <a:t>out of</a:t>
          </a:r>
          <a:r>
            <a:rPr lang="en-US" sz="1100" baseline="0"/>
            <a:t> a county for work. E.g. there are more workers than jobs.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ildcare%20Study%20Overview_01.3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alent2025inc.sharepoint.com/sites/SharedDrive/Shared%20Documents/Working%20Groups/Talent%20Demand/Initiatives/ECIC%20Wage%20Study/Data/Statewide_Report%20Data.xlsx" TargetMode="External"/><Relationship Id="rId1" Type="http://schemas.openxmlformats.org/officeDocument/2006/relationships/externalLinkPath" Target="Statewide_Repor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st Michigan"/>
      <sheetName val="Wages"/>
      <sheetName val="Gain &amp; Drain"/>
      <sheetName val="Similar Jobs"/>
      <sheetName val="Sheet1"/>
      <sheetName val="Sheet2"/>
      <sheetName val="Sheet3"/>
    </sheetNames>
    <sheetDataSet>
      <sheetData sheetId="0"/>
      <sheetData sheetId="1"/>
      <sheetData sheetId="2">
        <row r="1">
          <cell r="C1" t="str">
            <v>Retail Salespersons</v>
          </cell>
        </row>
        <row r="2">
          <cell r="C2" t="str">
            <v>Social and Human Service Assistants</v>
          </cell>
        </row>
        <row r="3">
          <cell r="C3" t="str">
            <v>Waiters and Waitresses</v>
          </cell>
        </row>
        <row r="4">
          <cell r="C4" t="str">
            <v>Teaching Assistants</v>
          </cell>
        </row>
        <row r="5">
          <cell r="C5" t="str">
            <v>Recreation Workers</v>
          </cell>
        </row>
        <row r="6">
          <cell r="C6" t="str">
            <v>Secretaries and Admin. Assistants</v>
          </cell>
        </row>
        <row r="7">
          <cell r="C7" t="str">
            <v>Cashiers</v>
          </cell>
        </row>
        <row r="8">
          <cell r="C8" t="str">
            <v>Preschool Teachers</v>
          </cell>
        </row>
        <row r="9">
          <cell r="C9" t="str">
            <v>Managers</v>
          </cell>
        </row>
        <row r="10">
          <cell r="C10" t="str">
            <v>Preschool Teachers, Except Special Education</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ad Start Teacher"/>
      <sheetName val="Early Head Start Teacher"/>
      <sheetName val="EHS Home Visitor"/>
      <sheetName val="Assistant Teacher"/>
      <sheetName val="Substitute Teacher"/>
      <sheetName val="Center Aide"/>
      <sheetName val="Food Aide"/>
      <sheetName val="Sheet1"/>
      <sheetName val="DFT Salary Schedule"/>
    </sheetNames>
    <sheetDataSet>
      <sheetData sheetId="0">
        <row r="4">
          <cell r="A4" t="str">
            <v>0-3 Years</v>
          </cell>
        </row>
      </sheetData>
      <sheetData sheetId="1">
        <row r="182">
          <cell r="C182" t="str">
            <v>Median Advertised Wage</v>
          </cell>
        </row>
        <row r="183">
          <cell r="A183">
            <v>44958</v>
          </cell>
        </row>
        <row r="184">
          <cell r="A184">
            <v>44927</v>
          </cell>
        </row>
        <row r="185">
          <cell r="A185">
            <v>44896</v>
          </cell>
        </row>
        <row r="186">
          <cell r="A186">
            <v>44866</v>
          </cell>
        </row>
        <row r="187">
          <cell r="A187">
            <v>44835</v>
          </cell>
        </row>
        <row r="188">
          <cell r="A188">
            <v>44805</v>
          </cell>
        </row>
        <row r="189">
          <cell r="A189">
            <v>44774</v>
          </cell>
        </row>
        <row r="190">
          <cell r="A190">
            <v>44743</v>
          </cell>
        </row>
        <row r="191">
          <cell r="A191">
            <v>44713</v>
          </cell>
        </row>
        <row r="192">
          <cell r="A192">
            <v>44682</v>
          </cell>
        </row>
        <row r="193">
          <cell r="A193">
            <v>44652</v>
          </cell>
        </row>
        <row r="194">
          <cell r="A194">
            <v>44621</v>
          </cell>
        </row>
        <row r="195">
          <cell r="A195">
            <v>44593</v>
          </cell>
        </row>
        <row r="196">
          <cell r="A196">
            <v>44562</v>
          </cell>
        </row>
        <row r="197">
          <cell r="A197">
            <v>44531</v>
          </cell>
        </row>
        <row r="198">
          <cell r="A198">
            <v>44501</v>
          </cell>
        </row>
        <row r="199">
          <cell r="A199">
            <v>44470</v>
          </cell>
        </row>
        <row r="200">
          <cell r="A200">
            <v>44440</v>
          </cell>
        </row>
        <row r="201">
          <cell r="A201">
            <v>44409</v>
          </cell>
        </row>
        <row r="202">
          <cell r="A202">
            <v>44378</v>
          </cell>
        </row>
        <row r="203">
          <cell r="A203">
            <v>44348</v>
          </cell>
        </row>
        <row r="204">
          <cell r="A204">
            <v>44317</v>
          </cell>
        </row>
        <row r="205">
          <cell r="A205">
            <v>44287</v>
          </cell>
        </row>
        <row r="206">
          <cell r="A206">
            <v>44256</v>
          </cell>
        </row>
        <row r="207">
          <cell r="A207">
            <v>44228</v>
          </cell>
        </row>
        <row r="208">
          <cell r="A208">
            <v>44197</v>
          </cell>
        </row>
        <row r="209">
          <cell r="A209">
            <v>44166</v>
          </cell>
        </row>
        <row r="210">
          <cell r="A210">
            <v>44136</v>
          </cell>
        </row>
        <row r="211">
          <cell r="A211">
            <v>44105</v>
          </cell>
        </row>
        <row r="212">
          <cell r="A212">
            <v>44075</v>
          </cell>
        </row>
        <row r="213">
          <cell r="A213">
            <v>44044</v>
          </cell>
        </row>
        <row r="214">
          <cell r="A214">
            <v>44013</v>
          </cell>
        </row>
        <row r="215">
          <cell r="A215">
            <v>43983</v>
          </cell>
        </row>
        <row r="216">
          <cell r="A216">
            <v>43952</v>
          </cell>
        </row>
        <row r="217">
          <cell r="A217">
            <v>43922</v>
          </cell>
        </row>
        <row r="218">
          <cell r="A218">
            <v>43891</v>
          </cell>
        </row>
        <row r="219">
          <cell r="A219">
            <v>43862</v>
          </cell>
        </row>
        <row r="220">
          <cell r="A220">
            <v>43831</v>
          </cell>
        </row>
        <row r="221">
          <cell r="A221">
            <v>43800</v>
          </cell>
        </row>
        <row r="222">
          <cell r="A222">
            <v>43770</v>
          </cell>
        </row>
        <row r="223">
          <cell r="A223">
            <v>43739</v>
          </cell>
        </row>
        <row r="224">
          <cell r="A224">
            <v>43709</v>
          </cell>
        </row>
        <row r="225">
          <cell r="A225">
            <v>43678</v>
          </cell>
        </row>
        <row r="226">
          <cell r="A226">
            <v>43647</v>
          </cell>
        </row>
        <row r="227">
          <cell r="A227">
            <v>43617</v>
          </cell>
        </row>
        <row r="228">
          <cell r="A228">
            <v>43586</v>
          </cell>
        </row>
        <row r="229">
          <cell r="A229">
            <v>43556</v>
          </cell>
        </row>
        <row r="230">
          <cell r="A230">
            <v>43525</v>
          </cell>
        </row>
        <row r="231">
          <cell r="A231">
            <v>43497</v>
          </cell>
        </row>
        <row r="232">
          <cell r="A232">
            <v>43466</v>
          </cell>
        </row>
        <row r="233">
          <cell r="A233">
            <v>43435</v>
          </cell>
        </row>
        <row r="234">
          <cell r="A234">
            <v>43405</v>
          </cell>
        </row>
        <row r="235">
          <cell r="A235">
            <v>43374</v>
          </cell>
        </row>
        <row r="236">
          <cell r="A236">
            <v>43344</v>
          </cell>
        </row>
        <row r="237">
          <cell r="A237">
            <v>43313</v>
          </cell>
        </row>
        <row r="238">
          <cell r="A238">
            <v>43282</v>
          </cell>
        </row>
        <row r="239">
          <cell r="A239">
            <v>43252</v>
          </cell>
        </row>
        <row r="240">
          <cell r="A240">
            <v>43221</v>
          </cell>
        </row>
        <row r="241">
          <cell r="A241">
            <v>43191</v>
          </cell>
        </row>
        <row r="242">
          <cell r="A242">
            <v>43160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livingwage.mit.edu/metros/1982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D2CD0-9194-4CC6-9137-E81441DA5467}">
  <sheetPr codeName="Sheet1">
    <tabColor rgb="FF003E51"/>
  </sheetPr>
  <dimension ref="A1:C42"/>
  <sheetViews>
    <sheetView tabSelected="1" topLeftCell="A22" workbookViewId="0">
      <selection activeCell="A43" sqref="A43"/>
    </sheetView>
  </sheetViews>
  <sheetFormatPr defaultColWidth="9.140625" defaultRowHeight="14.25" x14ac:dyDescent="0.2"/>
  <cols>
    <col min="1" max="1" width="14.140625" style="1" customWidth="1"/>
    <col min="2" max="2" width="11" style="1" customWidth="1"/>
    <col min="3" max="3" width="41" style="1" customWidth="1"/>
    <col min="4" max="16384" width="9.140625" style="1"/>
  </cols>
  <sheetData>
    <row r="1" spans="1:3" ht="20.25" x14ac:dyDescent="0.3">
      <c r="A1" s="230" t="s">
        <v>187</v>
      </c>
      <c r="B1" s="230"/>
      <c r="C1" s="230"/>
    </row>
    <row r="2" spans="1:3" ht="56.25" customHeight="1" x14ac:dyDescent="0.2">
      <c r="A2" s="231" t="s">
        <v>338</v>
      </c>
      <c r="B2" s="232"/>
      <c r="C2" s="232"/>
    </row>
    <row r="3" spans="1:3" x14ac:dyDescent="0.2">
      <c r="A3" s="236" t="s">
        <v>93</v>
      </c>
      <c r="B3" s="237"/>
      <c r="C3" s="237"/>
    </row>
    <row r="4" spans="1:3" x14ac:dyDescent="0.2">
      <c r="A4" s="8"/>
      <c r="B4" s="9"/>
      <c r="C4" s="9"/>
    </row>
    <row r="5" spans="1:3" x14ac:dyDescent="0.2">
      <c r="A5" s="233" t="s">
        <v>7</v>
      </c>
      <c r="B5" s="233"/>
      <c r="C5" s="233"/>
    </row>
    <row r="6" spans="1:3" x14ac:dyDescent="0.2">
      <c r="A6" s="234" t="s">
        <v>8</v>
      </c>
      <c r="B6" s="234"/>
      <c r="C6" s="234"/>
    </row>
    <row r="7" spans="1:3" x14ac:dyDescent="0.2">
      <c r="A7" s="234"/>
      <c r="B7" s="234"/>
      <c r="C7" s="234"/>
    </row>
    <row r="8" spans="1:3" x14ac:dyDescent="0.2">
      <c r="A8" s="235" t="s">
        <v>89</v>
      </c>
      <c r="B8" s="2" t="s">
        <v>9</v>
      </c>
      <c r="C8" s="3" t="s">
        <v>90</v>
      </c>
    </row>
    <row r="9" spans="1:3" x14ac:dyDescent="0.2">
      <c r="A9" s="235"/>
      <c r="B9" s="2" t="s">
        <v>10</v>
      </c>
      <c r="C9" s="3" t="s">
        <v>91</v>
      </c>
    </row>
    <row r="10" spans="1:3" x14ac:dyDescent="0.2">
      <c r="A10" s="4"/>
      <c r="B10" s="5"/>
      <c r="C10" s="4"/>
    </row>
    <row r="11" spans="1:3" ht="14.25" customHeight="1" x14ac:dyDescent="0.2">
      <c r="A11" s="226" t="s">
        <v>94</v>
      </c>
      <c r="B11" s="7" t="s">
        <v>9</v>
      </c>
      <c r="C11" s="6" t="s">
        <v>97</v>
      </c>
    </row>
    <row r="12" spans="1:3" x14ac:dyDescent="0.2">
      <c r="A12" s="226"/>
      <c r="B12" s="7" t="s">
        <v>10</v>
      </c>
      <c r="C12" s="6" t="s">
        <v>110</v>
      </c>
    </row>
    <row r="13" spans="1:3" x14ac:dyDescent="0.2">
      <c r="A13" s="226"/>
      <c r="B13" s="7" t="s">
        <v>11</v>
      </c>
      <c r="C13" s="6" t="s">
        <v>111</v>
      </c>
    </row>
    <row r="14" spans="1:3" x14ac:dyDescent="0.2">
      <c r="A14" s="226"/>
      <c r="B14" s="7" t="s">
        <v>109</v>
      </c>
      <c r="C14" s="6" t="s">
        <v>159</v>
      </c>
    </row>
    <row r="15" spans="1:3" x14ac:dyDescent="0.2">
      <c r="A15" s="226"/>
      <c r="B15" s="7" t="s">
        <v>155</v>
      </c>
      <c r="C15" s="6" t="s">
        <v>156</v>
      </c>
    </row>
    <row r="16" spans="1:3" x14ac:dyDescent="0.2">
      <c r="A16" s="226"/>
      <c r="B16" s="7" t="s">
        <v>160</v>
      </c>
      <c r="C16" s="6" t="s">
        <v>161</v>
      </c>
    </row>
    <row r="17" spans="1:3" x14ac:dyDescent="0.2">
      <c r="A17" s="30"/>
      <c r="B17" s="7" t="s">
        <v>231</v>
      </c>
      <c r="C17" s="6" t="s">
        <v>232</v>
      </c>
    </row>
    <row r="18" spans="1:3" x14ac:dyDescent="0.2">
      <c r="A18" s="4"/>
      <c r="B18" s="5"/>
      <c r="C18" s="4"/>
    </row>
    <row r="19" spans="1:3" x14ac:dyDescent="0.2">
      <c r="A19" s="227" t="s">
        <v>166</v>
      </c>
      <c r="B19" s="26" t="s">
        <v>9</v>
      </c>
      <c r="C19" s="6" t="s">
        <v>97</v>
      </c>
    </row>
    <row r="20" spans="1:3" x14ac:dyDescent="0.2">
      <c r="A20" s="227"/>
      <c r="B20" s="26" t="s">
        <v>10</v>
      </c>
      <c r="C20" s="6" t="s">
        <v>110</v>
      </c>
    </row>
    <row r="21" spans="1:3" x14ac:dyDescent="0.2">
      <c r="A21" s="227"/>
      <c r="B21" s="26" t="s">
        <v>11</v>
      </c>
      <c r="C21" s="6" t="s">
        <v>111</v>
      </c>
    </row>
    <row r="22" spans="1:3" x14ac:dyDescent="0.2">
      <c r="A22" s="227"/>
      <c r="B22" s="26" t="s">
        <v>109</v>
      </c>
      <c r="C22" s="6" t="s">
        <v>159</v>
      </c>
    </row>
    <row r="23" spans="1:3" x14ac:dyDescent="0.2">
      <c r="A23" s="227"/>
      <c r="B23" s="26" t="s">
        <v>155</v>
      </c>
      <c r="C23" s="6" t="s">
        <v>156</v>
      </c>
    </row>
    <row r="24" spans="1:3" x14ac:dyDescent="0.2">
      <c r="A24" s="227"/>
      <c r="B24" s="26" t="s">
        <v>160</v>
      </c>
      <c r="C24" s="6" t="s">
        <v>161</v>
      </c>
    </row>
    <row r="25" spans="1:3" x14ac:dyDescent="0.2">
      <c r="A25" s="31"/>
      <c r="B25" s="26" t="s">
        <v>231</v>
      </c>
      <c r="C25" s="6" t="s">
        <v>232</v>
      </c>
    </row>
    <row r="26" spans="1:3" x14ac:dyDescent="0.2">
      <c r="A26" s="4"/>
      <c r="B26" s="5"/>
      <c r="C26" s="4"/>
    </row>
    <row r="27" spans="1:3" x14ac:dyDescent="0.2">
      <c r="A27" s="228" t="s">
        <v>179</v>
      </c>
      <c r="B27" s="27" t="s">
        <v>9</v>
      </c>
      <c r="C27" s="6" t="s">
        <v>97</v>
      </c>
    </row>
    <row r="28" spans="1:3" x14ac:dyDescent="0.2">
      <c r="A28" s="228"/>
      <c r="B28" s="27" t="s">
        <v>10</v>
      </c>
      <c r="C28" s="6" t="s">
        <v>110</v>
      </c>
    </row>
    <row r="29" spans="1:3" x14ac:dyDescent="0.2">
      <c r="A29" s="228"/>
      <c r="B29" s="27" t="s">
        <v>11</v>
      </c>
      <c r="C29" s="6" t="s">
        <v>111</v>
      </c>
    </row>
    <row r="30" spans="1:3" x14ac:dyDescent="0.2">
      <c r="A30" s="228"/>
      <c r="B30" s="27" t="s">
        <v>109</v>
      </c>
      <c r="C30" s="6" t="s">
        <v>159</v>
      </c>
    </row>
    <row r="31" spans="1:3" ht="14.45" customHeight="1" x14ac:dyDescent="0.2">
      <c r="A31" s="228"/>
      <c r="B31" s="27" t="s">
        <v>155</v>
      </c>
      <c r="C31" s="6" t="s">
        <v>156</v>
      </c>
    </row>
    <row r="32" spans="1:3" x14ac:dyDescent="0.2">
      <c r="A32" s="228"/>
      <c r="B32" s="27" t="s">
        <v>160</v>
      </c>
      <c r="C32" s="6" t="s">
        <v>161</v>
      </c>
    </row>
    <row r="33" spans="1:3" x14ac:dyDescent="0.2">
      <c r="A33" s="32"/>
      <c r="B33" s="27" t="s">
        <v>231</v>
      </c>
      <c r="C33" s="6" t="s">
        <v>232</v>
      </c>
    </row>
    <row r="34" spans="1:3" x14ac:dyDescent="0.2">
      <c r="A34" s="4"/>
      <c r="B34" s="5"/>
      <c r="C34" s="4"/>
    </row>
    <row r="35" spans="1:3" x14ac:dyDescent="0.2">
      <c r="A35" s="229" t="s">
        <v>12</v>
      </c>
      <c r="B35" s="29" t="s">
        <v>9</v>
      </c>
      <c r="C35" s="6" t="s">
        <v>97</v>
      </c>
    </row>
    <row r="36" spans="1:3" x14ac:dyDescent="0.2">
      <c r="A36" s="229"/>
      <c r="B36" s="29" t="s">
        <v>10</v>
      </c>
      <c r="C36" s="6" t="s">
        <v>110</v>
      </c>
    </row>
    <row r="37" spans="1:3" x14ac:dyDescent="0.2">
      <c r="A37" s="229"/>
      <c r="B37" s="29" t="s">
        <v>11</v>
      </c>
      <c r="C37" s="6" t="s">
        <v>111</v>
      </c>
    </row>
    <row r="38" spans="1:3" x14ac:dyDescent="0.2">
      <c r="A38" s="229"/>
      <c r="B38" s="29" t="s">
        <v>109</v>
      </c>
      <c r="C38" s="6" t="s">
        <v>159</v>
      </c>
    </row>
    <row r="39" spans="1:3" x14ac:dyDescent="0.2">
      <c r="A39" s="229"/>
      <c r="B39" s="29" t="s">
        <v>155</v>
      </c>
      <c r="C39" s="6" t="s">
        <v>156</v>
      </c>
    </row>
    <row r="40" spans="1:3" x14ac:dyDescent="0.2">
      <c r="A40" s="229"/>
      <c r="B40" s="29" t="s">
        <v>160</v>
      </c>
      <c r="C40" s="6" t="s">
        <v>161</v>
      </c>
    </row>
    <row r="41" spans="1:3" x14ac:dyDescent="0.2">
      <c r="A41" s="33"/>
      <c r="B41" s="29" t="s">
        <v>231</v>
      </c>
      <c r="C41" s="6" t="s">
        <v>232</v>
      </c>
    </row>
    <row r="42" spans="1:3" x14ac:dyDescent="0.2">
      <c r="A42" s="4"/>
      <c r="B42" s="5"/>
      <c r="C42" s="4"/>
    </row>
  </sheetData>
  <mergeCells count="10">
    <mergeCell ref="A11:A16"/>
    <mergeCell ref="A19:A24"/>
    <mergeCell ref="A27:A32"/>
    <mergeCell ref="A35:A40"/>
    <mergeCell ref="A1:C1"/>
    <mergeCell ref="A2:C2"/>
    <mergeCell ref="A5:C5"/>
    <mergeCell ref="A6:C7"/>
    <mergeCell ref="A8:A9"/>
    <mergeCell ref="A3:C3"/>
  </mergeCells>
  <hyperlinks>
    <hyperlink ref="C11" location="'2A'!A1" display="Wage Scaling" xr:uid="{F74314F0-F1FC-4A01-8FC2-3CE1A8D8960E}"/>
    <hyperlink ref="C8" location="'1A'!A1" display="Systemwide Wage Scale" xr:uid="{2AD09FEE-F66C-4EE5-ABE7-3ED6F2D25DE7}"/>
    <hyperlink ref="C9" location="'1B'!A1" display="Notes" xr:uid="{26D2205B-F25E-4093-AC52-53B8A20B7135}"/>
    <hyperlink ref="C12" location="'2B'!A1" display="Top Comparable Roles" xr:uid="{2E804663-8E23-4B02-A131-52C285AC845D}"/>
    <hyperlink ref="C13" location="'2C'!A1" display="Employment Trends" xr:uid="{44262D82-F23D-414C-98C7-72A000773963}"/>
    <hyperlink ref="C14" location="'2D'!A1" display="Workforce Demographics" xr:uid="{EDD30473-5885-4538-BE4A-973E5AB07339}"/>
    <hyperlink ref="C15" location="'2E'!A1" display="Occupation Flows" xr:uid="{2308DA97-B32D-4051-A9E8-4B9505F37C85}"/>
    <hyperlink ref="C16" location="'2F'!A1" display="Real-time Demand" xr:uid="{CC4FF028-3D64-4CF4-8BAB-DF846ED1D74B}"/>
    <hyperlink ref="C19" location="'3A'!A1" display="Wage Scaling" xr:uid="{9F63EC74-0EAA-4CB9-9FF5-69FA0F482B13}"/>
    <hyperlink ref="C20" location="'3B'!A1" display="Workforce Demographics" xr:uid="{DDCD1FCA-44E8-4E49-A71A-C6EE295A6BD5}"/>
    <hyperlink ref="C21" location="'3C'!A1" display="Top Comparable Occupations" xr:uid="{89FDD945-8745-4D4C-9A69-1DB6C0A58A62}"/>
    <hyperlink ref="C22" location="'3D'!A1" display="Employment and Wage Trends" xr:uid="{8AE6A950-9F6A-4E43-9C1C-0896BDB78B27}"/>
    <hyperlink ref="C23" location="'3E'!A1" display="Occupation Flows" xr:uid="{C2002805-EEBD-4173-8537-FA4972529345}"/>
    <hyperlink ref="C24" location="'3F'!A1" display="Real-time Demand" xr:uid="{CD31D8EB-E662-4FCA-BBAF-70FEA529317C}"/>
    <hyperlink ref="C27" location="'4A'!A1" display="Wage Scaling" xr:uid="{B629E69F-46F9-47F6-923A-BB2A910E7A39}"/>
    <hyperlink ref="C28" location="'4B'!A1" display="Workforce Demographics" xr:uid="{DC9F307D-C39C-4F24-862D-13047A1D7DD4}"/>
    <hyperlink ref="C29" location="'4C'!A1" display="Top Comparable Occupations" xr:uid="{5BDF8B94-CDCA-4532-B207-7FDE7B63F64F}"/>
    <hyperlink ref="C30" location="'4D'!A1" display="Employment and Wage Trends" xr:uid="{B5F8840C-4973-418B-82A4-5D65FDDE6132}"/>
    <hyperlink ref="C31" location="'4E'!A1" display="Occupation Flows" xr:uid="{8C976CE0-927B-4E96-93A9-0D475658F872}"/>
    <hyperlink ref="C32" location="'4F'!A1" display="Real-time Demand" xr:uid="{2F83D742-CBCF-4FE0-815F-6C8C3180AF7A}"/>
    <hyperlink ref="C35" location="'5A'!A1" display="Wage Scaling" xr:uid="{31C292C7-390B-4EAB-B74A-A08998F1DE3C}"/>
    <hyperlink ref="C36" location="'5B'!A1" display="Workforce Demographics" xr:uid="{08EED0D2-C2F8-45B3-BAEF-983782BFF7E0}"/>
    <hyperlink ref="C37" location="'5C'!A1" display="Top Comparable Occupations" xr:uid="{F50B7F02-8F6B-4313-8548-EB80B3453E5A}"/>
    <hyperlink ref="C38" location="'5D'!A1" display="Employment and Wage Trends" xr:uid="{4EDA1E9B-1C06-44CD-8580-3127BE477407}"/>
    <hyperlink ref="C39" location="'5E'!A1" display="Occupation Flows" xr:uid="{5F200512-E1C1-4DA3-942E-EF478C7822E2}"/>
    <hyperlink ref="C40" location="'5F'!A1" display="Real-time Demand" xr:uid="{B838E65E-95B3-43D8-B5B4-B50A7DB0ADFB}"/>
    <hyperlink ref="C17" location="'2G'!A1" display="Commuting Patterns" xr:uid="{AF8E61F3-1ED0-4C17-B235-CA400A948662}"/>
    <hyperlink ref="C25" location="'3G'!A1" display="Commuting Patterns" xr:uid="{10E8FB41-42A2-4FF6-B365-B2CE7E08285E}"/>
    <hyperlink ref="C33" location="'4G'!A1" display="Commuting Patterns" xr:uid="{BB373F56-AFDB-4926-80BF-D422C864BB3E}"/>
    <hyperlink ref="C41" location="'5G'!A1" display="Commuting Patterns" xr:uid="{1D3EF56A-9972-4625-BE8D-6F5BE3570BD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CD76-7BC2-4EAA-9D6E-1A69CC8ADD73}">
  <sheetPr>
    <tabColor theme="5" tint="0.79998168889431442"/>
    <pageSetUpPr fitToPage="1"/>
  </sheetPr>
  <dimension ref="A1:Q31"/>
  <sheetViews>
    <sheetView zoomScaleNormal="100" workbookViewId="0">
      <selection activeCell="H46" sqref="H46"/>
    </sheetView>
  </sheetViews>
  <sheetFormatPr defaultColWidth="9.140625" defaultRowHeight="14.25" x14ac:dyDescent="0.2"/>
  <cols>
    <col min="1" max="1" width="31" style="1" bestFit="1" customWidth="1"/>
    <col min="2" max="2" width="9.85546875" style="39" customWidth="1"/>
    <col min="3" max="3" width="13.140625" style="39" customWidth="1"/>
    <col min="4" max="4" width="11" style="1" customWidth="1"/>
    <col min="5" max="5" width="12.7109375" style="1" customWidth="1"/>
    <col min="6" max="6" width="10.5703125" style="1" bestFit="1" customWidth="1"/>
    <col min="7" max="8" width="9.140625" style="1"/>
    <col min="9" max="9" width="7.5703125" style="1" bestFit="1" customWidth="1"/>
    <col min="10" max="10" width="15" style="1" customWidth="1"/>
    <col min="11" max="11" width="9.140625" style="1"/>
    <col min="12" max="12" width="14.140625" style="1" customWidth="1"/>
    <col min="13" max="14" width="9.140625" style="1"/>
    <col min="15" max="15" width="11.140625" style="1" customWidth="1"/>
    <col min="16" max="16" width="68.140625" style="40" customWidth="1"/>
    <col min="17" max="17" width="2.85546875" style="84" customWidth="1"/>
    <col min="18" max="23" width="9.140625" style="1"/>
    <col min="24" max="24" width="52.140625" style="1" customWidth="1"/>
    <col min="25" max="25" width="2.85546875" style="1" customWidth="1"/>
    <col min="26"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17" ht="23.25" x14ac:dyDescent="0.35">
      <c r="A1" s="242"/>
      <c r="B1" s="242"/>
      <c r="C1" s="242"/>
      <c r="D1" s="242"/>
      <c r="E1" s="242"/>
      <c r="F1" s="242"/>
      <c r="G1" s="242"/>
      <c r="H1" s="242"/>
      <c r="I1" s="242"/>
      <c r="J1" s="242"/>
      <c r="K1" s="242"/>
      <c r="L1" s="242"/>
      <c r="M1" s="242"/>
      <c r="N1" s="242"/>
      <c r="O1" s="242"/>
      <c r="P1" s="242"/>
    </row>
    <row r="2" spans="1:17" x14ac:dyDescent="0.2">
      <c r="A2" s="38"/>
    </row>
    <row r="3" spans="1:17" ht="15" x14ac:dyDescent="0.25">
      <c r="A3" s="15" t="s">
        <v>296</v>
      </c>
    </row>
    <row r="4" spans="1:17" ht="80.25" customHeight="1" x14ac:dyDescent="0.2">
      <c r="A4" s="261" t="s">
        <v>303</v>
      </c>
      <c r="B4" s="261"/>
      <c r="C4" s="261"/>
      <c r="D4" s="261"/>
      <c r="E4" s="261"/>
      <c r="F4" s="261"/>
      <c r="G4" s="261"/>
      <c r="H4" s="261"/>
      <c r="I4" s="261"/>
      <c r="J4" s="261"/>
      <c r="K4" s="261"/>
      <c r="L4" s="261"/>
      <c r="M4" s="261"/>
      <c r="N4" s="261"/>
      <c r="O4" s="261"/>
      <c r="P4" s="261"/>
    </row>
    <row r="5" spans="1:17" ht="96.75" customHeight="1" x14ac:dyDescent="0.2">
      <c r="A5" s="261"/>
      <c r="B5" s="261"/>
      <c r="C5" s="261"/>
      <c r="D5" s="261"/>
      <c r="E5" s="261"/>
      <c r="F5" s="261"/>
      <c r="G5" s="261"/>
      <c r="H5" s="261"/>
      <c r="I5" s="261"/>
      <c r="J5" s="261"/>
      <c r="K5" s="261"/>
      <c r="L5" s="261"/>
      <c r="M5" s="261"/>
      <c r="N5" s="261"/>
      <c r="O5" s="261"/>
      <c r="P5" s="261"/>
    </row>
    <row r="6" spans="1:17" ht="15" thickBot="1" x14ac:dyDescent="0.25"/>
    <row r="7" spans="1:17" ht="15.75" thickBot="1" x14ac:dyDescent="0.3">
      <c r="A7" s="243" t="s">
        <v>95</v>
      </c>
      <c r="B7" s="244"/>
      <c r="C7" s="244"/>
      <c r="D7" s="244"/>
      <c r="E7" s="244"/>
      <c r="F7" s="244"/>
      <c r="G7" s="244"/>
      <c r="H7" s="244"/>
      <c r="I7" s="244"/>
      <c r="J7" s="244"/>
      <c r="K7" s="244"/>
      <c r="L7" s="244"/>
      <c r="M7" s="244"/>
      <c r="N7" s="244"/>
      <c r="O7" s="244"/>
      <c r="P7" s="245"/>
      <c r="Q7" s="105"/>
    </row>
    <row r="8" spans="1:17" ht="15.75" customHeight="1" thickBot="1" x14ac:dyDescent="0.3">
      <c r="A8" s="246" t="s">
        <v>76</v>
      </c>
      <c r="B8" s="262" t="s">
        <v>100</v>
      </c>
      <c r="C8" s="263"/>
      <c r="D8" s="249" t="s">
        <v>77</v>
      </c>
      <c r="E8" s="252" t="s">
        <v>210</v>
      </c>
      <c r="F8" s="41" t="s">
        <v>78</v>
      </c>
      <c r="G8" s="42" t="s">
        <v>78</v>
      </c>
      <c r="H8" s="42" t="s">
        <v>78</v>
      </c>
      <c r="I8" s="238" t="s">
        <v>78</v>
      </c>
      <c r="J8" s="238"/>
      <c r="K8" s="238" t="s">
        <v>79</v>
      </c>
      <c r="L8" s="238"/>
      <c r="M8" s="42" t="s">
        <v>80</v>
      </c>
      <c r="N8" s="42" t="s">
        <v>80</v>
      </c>
      <c r="O8" s="43" t="s">
        <v>80</v>
      </c>
      <c r="P8" s="106" t="s">
        <v>81</v>
      </c>
      <c r="Q8" s="107"/>
    </row>
    <row r="9" spans="1:17" s="44" customFormat="1" ht="13.9" customHeight="1" x14ac:dyDescent="0.25">
      <c r="A9" s="247"/>
      <c r="B9" s="264" t="s">
        <v>101</v>
      </c>
      <c r="C9" s="266" t="s">
        <v>195</v>
      </c>
      <c r="D9" s="250"/>
      <c r="E9" s="253"/>
      <c r="F9" s="255" t="s">
        <v>196</v>
      </c>
      <c r="G9" s="257" t="s">
        <v>197</v>
      </c>
      <c r="H9" s="257" t="s">
        <v>198</v>
      </c>
      <c r="I9" s="239" t="s">
        <v>43</v>
      </c>
      <c r="J9" s="240"/>
      <c r="K9" s="239" t="s">
        <v>200</v>
      </c>
      <c r="L9" s="240"/>
      <c r="M9" s="259" t="s">
        <v>201</v>
      </c>
      <c r="N9" s="259" t="s">
        <v>202</v>
      </c>
      <c r="O9" s="268" t="s">
        <v>203</v>
      </c>
      <c r="P9" s="270" t="s">
        <v>99</v>
      </c>
      <c r="Q9" s="108"/>
    </row>
    <row r="10" spans="1:17" s="44" customFormat="1" ht="32.25" customHeight="1" x14ac:dyDescent="0.25">
      <c r="A10" s="248"/>
      <c r="B10" s="265"/>
      <c r="C10" s="267"/>
      <c r="D10" s="251"/>
      <c r="E10" s="254"/>
      <c r="F10" s="256"/>
      <c r="G10" s="258"/>
      <c r="H10" s="258"/>
      <c r="I10" s="109" t="s">
        <v>168</v>
      </c>
      <c r="J10" s="109" t="s">
        <v>169</v>
      </c>
      <c r="K10" s="109" t="s">
        <v>171</v>
      </c>
      <c r="L10" s="109" t="s">
        <v>289</v>
      </c>
      <c r="M10" s="260"/>
      <c r="N10" s="260"/>
      <c r="O10" s="269"/>
      <c r="P10" s="271"/>
      <c r="Q10" s="110"/>
    </row>
    <row r="11" spans="1:17" x14ac:dyDescent="0.2">
      <c r="A11" s="111" t="s">
        <v>41</v>
      </c>
      <c r="B11" s="112">
        <v>16.96</v>
      </c>
      <c r="C11" s="113">
        <f>B11*2080</f>
        <v>35276.800000000003</v>
      </c>
      <c r="D11" s="59">
        <f>D19*1.1</f>
        <v>27.696428571428573</v>
      </c>
      <c r="E11" s="114">
        <f>D11*40*52</f>
        <v>57608.571428571428</v>
      </c>
      <c r="F11" s="115">
        <f t="shared" ref="F11:H12" si="0">F12*1.25</f>
        <v>22.129606007603236</v>
      </c>
      <c r="G11" s="115">
        <f t="shared" si="0"/>
        <v>22.129606007603236</v>
      </c>
      <c r="H11" s="115">
        <f t="shared" si="0"/>
        <v>22.129606007603236</v>
      </c>
      <c r="I11" s="60">
        <f t="shared" ref="I11:I13" si="1">D11</f>
        <v>27.696428571428573</v>
      </c>
      <c r="J11" s="116">
        <f>I11*1.05</f>
        <v>29.081250000000004</v>
      </c>
      <c r="K11" s="60">
        <f>I11*1.1</f>
        <v>30.466071428571432</v>
      </c>
      <c r="L11" s="60">
        <f>K11*1.05</f>
        <v>31.989375000000006</v>
      </c>
      <c r="M11" s="60">
        <f>K11*1.1</f>
        <v>33.51267857142858</v>
      </c>
      <c r="N11" s="60">
        <f t="shared" ref="N11:O13" si="2">M11*1.1</f>
        <v>36.863946428571438</v>
      </c>
      <c r="O11" s="117">
        <f t="shared" si="2"/>
        <v>40.550341071428583</v>
      </c>
      <c r="P11" s="118" t="s">
        <v>340</v>
      </c>
    </row>
    <row r="12" spans="1:17" x14ac:dyDescent="0.2">
      <c r="A12" s="111" t="s">
        <v>45</v>
      </c>
      <c r="B12" s="112">
        <v>13.85</v>
      </c>
      <c r="C12" s="113">
        <f t="shared" ref="C12:C14" si="3">B12*2080</f>
        <v>28808</v>
      </c>
      <c r="D12" s="59">
        <f>D11-(D11*0.25)</f>
        <v>20.772321428571431</v>
      </c>
      <c r="E12" s="114">
        <f t="shared" ref="E12:E13" si="4">D12*40*52</f>
        <v>43206.428571428572</v>
      </c>
      <c r="F12" s="59">
        <f t="shared" si="0"/>
        <v>17.703684806082588</v>
      </c>
      <c r="G12" s="59">
        <f t="shared" si="0"/>
        <v>17.703684806082588</v>
      </c>
      <c r="H12" s="59">
        <f t="shared" si="0"/>
        <v>17.703684806082588</v>
      </c>
      <c r="I12" s="60">
        <f t="shared" si="1"/>
        <v>20.772321428571431</v>
      </c>
      <c r="J12" s="116">
        <f t="shared" ref="J12:L13" si="5">I12*1.05</f>
        <v>21.810937500000001</v>
      </c>
      <c r="K12" s="60">
        <f>I12*1.1</f>
        <v>22.849553571428576</v>
      </c>
      <c r="L12" s="60">
        <f t="shared" si="5"/>
        <v>23.992031250000007</v>
      </c>
      <c r="M12" s="60">
        <f>K12*1.1</f>
        <v>25.134508928571435</v>
      </c>
      <c r="N12" s="60">
        <f t="shared" si="2"/>
        <v>27.647959821428582</v>
      </c>
      <c r="O12" s="117">
        <f t="shared" si="2"/>
        <v>30.412755803571443</v>
      </c>
      <c r="P12" s="119" t="s">
        <v>83</v>
      </c>
      <c r="Q12" s="120"/>
    </row>
    <row r="13" spans="1:17" x14ac:dyDescent="0.2">
      <c r="A13" s="111" t="s">
        <v>46</v>
      </c>
      <c r="B13" s="112">
        <v>12.02</v>
      </c>
      <c r="C13" s="113">
        <f t="shared" si="3"/>
        <v>25001.599999999999</v>
      </c>
      <c r="D13" s="59">
        <f>D12-(D12*0.25)</f>
        <v>15.579241071428573</v>
      </c>
      <c r="E13" s="114">
        <f t="shared" si="4"/>
        <v>32404.821428571431</v>
      </c>
      <c r="F13" s="59">
        <f>F21*1.1</f>
        <v>14.162947844866071</v>
      </c>
      <c r="G13" s="59">
        <f>G21*1.1</f>
        <v>14.162947844866071</v>
      </c>
      <c r="H13" s="59">
        <f>H21*1.1</f>
        <v>14.162947844866071</v>
      </c>
      <c r="I13" s="60">
        <f t="shared" si="1"/>
        <v>15.579241071428573</v>
      </c>
      <c r="J13" s="116">
        <f t="shared" si="5"/>
        <v>16.358203125000003</v>
      </c>
      <c r="K13" s="60">
        <f>I13*1.1</f>
        <v>17.137165178571433</v>
      </c>
      <c r="L13" s="60">
        <f t="shared" si="5"/>
        <v>17.994023437500005</v>
      </c>
      <c r="M13" s="60">
        <f>K13*1.1</f>
        <v>18.850881696428576</v>
      </c>
      <c r="N13" s="60">
        <f t="shared" si="2"/>
        <v>20.735969866071436</v>
      </c>
      <c r="O13" s="117">
        <f>N13*1.1</f>
        <v>22.809566852678582</v>
      </c>
      <c r="P13" s="119" t="s">
        <v>84</v>
      </c>
      <c r="Q13" s="121"/>
    </row>
    <row r="14" spans="1:17" ht="28.5" x14ac:dyDescent="0.2">
      <c r="A14" s="111" t="s">
        <v>47</v>
      </c>
      <c r="B14" s="112">
        <v>14.67</v>
      </c>
      <c r="C14" s="113">
        <f t="shared" si="3"/>
        <v>30513.599999999999</v>
      </c>
      <c r="D14" s="59">
        <f>D12</f>
        <v>20.772321428571431</v>
      </c>
      <c r="E14" s="114">
        <f>E12</f>
        <v>43206.428571428572</v>
      </c>
      <c r="F14" s="59">
        <f t="shared" ref="F14:M14" si="6">F12</f>
        <v>17.703684806082588</v>
      </c>
      <c r="G14" s="60">
        <f t="shared" si="6"/>
        <v>17.703684806082588</v>
      </c>
      <c r="H14" s="60">
        <f t="shared" si="6"/>
        <v>17.703684806082588</v>
      </c>
      <c r="I14" s="60">
        <f t="shared" si="6"/>
        <v>20.772321428571431</v>
      </c>
      <c r="J14" s="116">
        <f t="shared" si="6"/>
        <v>21.810937500000001</v>
      </c>
      <c r="K14" s="60">
        <f t="shared" si="6"/>
        <v>22.849553571428576</v>
      </c>
      <c r="L14" s="60">
        <f t="shared" ref="L14" si="7">L12</f>
        <v>23.992031250000007</v>
      </c>
      <c r="M14" s="60">
        <f t="shared" si="6"/>
        <v>25.134508928571435</v>
      </c>
      <c r="N14" s="122" t="s">
        <v>186</v>
      </c>
      <c r="O14" s="123" t="s">
        <v>186</v>
      </c>
      <c r="P14" s="119" t="s">
        <v>185</v>
      </c>
      <c r="Q14" s="120"/>
    </row>
    <row r="15" spans="1:17" ht="15" thickBot="1" x14ac:dyDescent="0.25">
      <c r="A15" s="124"/>
      <c r="B15" s="125"/>
      <c r="C15" s="126"/>
      <c r="D15" s="127"/>
      <c r="E15" s="128"/>
      <c r="F15" s="129"/>
      <c r="G15" s="130"/>
      <c r="H15" s="130"/>
      <c r="I15" s="130"/>
      <c r="J15" s="130"/>
      <c r="K15" s="130"/>
      <c r="L15" s="130"/>
      <c r="M15" s="130"/>
      <c r="N15" s="131"/>
      <c r="O15" s="131"/>
      <c r="P15" s="132"/>
      <c r="Q15" s="120"/>
    </row>
    <row r="16" spans="1:17" ht="15.75" customHeight="1" thickBot="1" x14ac:dyDescent="0.3">
      <c r="A16" s="246" t="s">
        <v>76</v>
      </c>
      <c r="B16" s="262" t="s">
        <v>100</v>
      </c>
      <c r="C16" s="263"/>
      <c r="D16" s="249" t="s">
        <v>77</v>
      </c>
      <c r="E16" s="252" t="s">
        <v>210</v>
      </c>
      <c r="F16" s="133" t="s">
        <v>78</v>
      </c>
      <c r="G16" s="134" t="s">
        <v>78</v>
      </c>
      <c r="H16" s="134" t="s">
        <v>78</v>
      </c>
      <c r="I16" s="241" t="s">
        <v>78</v>
      </c>
      <c r="J16" s="241"/>
      <c r="K16" s="241" t="s">
        <v>79</v>
      </c>
      <c r="L16" s="241"/>
      <c r="M16" s="134" t="s">
        <v>80</v>
      </c>
      <c r="N16" s="134" t="s">
        <v>80</v>
      </c>
      <c r="O16" s="206" t="s">
        <v>80</v>
      </c>
      <c r="P16" s="106" t="s">
        <v>81</v>
      </c>
      <c r="Q16" s="107"/>
    </row>
    <row r="17" spans="1:17" s="44" customFormat="1" ht="13.9" customHeight="1" x14ac:dyDescent="0.25">
      <c r="A17" s="247"/>
      <c r="B17" s="264" t="s">
        <v>101</v>
      </c>
      <c r="C17" s="266" t="s">
        <v>195</v>
      </c>
      <c r="D17" s="250"/>
      <c r="E17" s="253"/>
      <c r="F17" s="255" t="s">
        <v>196</v>
      </c>
      <c r="G17" s="257" t="s">
        <v>197</v>
      </c>
      <c r="H17" s="257" t="s">
        <v>198</v>
      </c>
      <c r="I17" s="239" t="s">
        <v>43</v>
      </c>
      <c r="J17" s="240"/>
      <c r="K17" s="239" t="s">
        <v>200</v>
      </c>
      <c r="L17" s="240"/>
      <c r="M17" s="259" t="s">
        <v>201</v>
      </c>
      <c r="N17" s="259" t="s">
        <v>202</v>
      </c>
      <c r="O17" s="268" t="s">
        <v>203</v>
      </c>
      <c r="P17" s="270" t="s">
        <v>82</v>
      </c>
      <c r="Q17" s="135"/>
    </row>
    <row r="18" spans="1:17" s="44" customFormat="1" ht="30" customHeight="1" x14ac:dyDescent="0.25">
      <c r="A18" s="248"/>
      <c r="B18" s="265"/>
      <c r="C18" s="267"/>
      <c r="D18" s="251"/>
      <c r="E18" s="254"/>
      <c r="F18" s="256"/>
      <c r="G18" s="258"/>
      <c r="H18" s="258"/>
      <c r="I18" s="109" t="s">
        <v>168</v>
      </c>
      <c r="J18" s="109" t="s">
        <v>169</v>
      </c>
      <c r="K18" s="109" t="s">
        <v>171</v>
      </c>
      <c r="L18" s="109" t="s">
        <v>289</v>
      </c>
      <c r="M18" s="260"/>
      <c r="N18" s="260"/>
      <c r="O18" s="269"/>
      <c r="P18" s="271"/>
      <c r="Q18" s="135"/>
    </row>
    <row r="19" spans="1:17" x14ac:dyDescent="0.2">
      <c r="A19" s="111" t="s">
        <v>48</v>
      </c>
      <c r="B19" s="112">
        <f>B11</f>
        <v>16.96</v>
      </c>
      <c r="C19" s="113">
        <f>B19*2080</f>
        <v>35276.800000000003</v>
      </c>
      <c r="D19" s="136">
        <f>42300/40/42</f>
        <v>25.178571428571427</v>
      </c>
      <c r="E19" s="114">
        <f>D19*40*52</f>
        <v>52371.428571428572</v>
      </c>
      <c r="F19" s="115">
        <f>F20*1.25</f>
        <v>20.117823643275663</v>
      </c>
      <c r="G19" s="115">
        <f t="shared" ref="G19:H20" si="8">G20*1.25</f>
        <v>20.117823643275663</v>
      </c>
      <c r="H19" s="115">
        <f t="shared" si="8"/>
        <v>20.117823643275663</v>
      </c>
      <c r="I19" s="60">
        <f>D19</f>
        <v>25.178571428571427</v>
      </c>
      <c r="J19" s="116">
        <f>I19*1.05</f>
        <v>26.4375</v>
      </c>
      <c r="K19" s="60">
        <f>I19*1.1</f>
        <v>27.696428571428573</v>
      </c>
      <c r="L19" s="60">
        <f>K19*1.05</f>
        <v>29.081250000000004</v>
      </c>
      <c r="M19" s="60">
        <f>K19*1.1</f>
        <v>30.466071428571432</v>
      </c>
      <c r="N19" s="60">
        <f t="shared" ref="N19:O21" si="9">M19*1.1</f>
        <v>33.51267857142858</v>
      </c>
      <c r="O19" s="117">
        <f>N19*1.1</f>
        <v>36.863946428571438</v>
      </c>
      <c r="P19" s="137" t="s">
        <v>339</v>
      </c>
      <c r="Q19" s="120"/>
    </row>
    <row r="20" spans="1:17" x14ac:dyDescent="0.2">
      <c r="A20" s="111" t="s">
        <v>50</v>
      </c>
      <c r="B20" s="112">
        <f>B12</f>
        <v>13.85</v>
      </c>
      <c r="C20" s="113">
        <f t="shared" ref="C20:C22" si="10">B20*2080</f>
        <v>28808</v>
      </c>
      <c r="D20" s="59">
        <f>D19-(D19*0.25)</f>
        <v>18.883928571428569</v>
      </c>
      <c r="E20" s="114">
        <f>D20*40*52</f>
        <v>39278.571428571428</v>
      </c>
      <c r="F20" s="59">
        <f>F21*1.25</f>
        <v>16.094258914620532</v>
      </c>
      <c r="G20" s="59">
        <f t="shared" si="8"/>
        <v>16.094258914620532</v>
      </c>
      <c r="H20" s="59">
        <f t="shared" si="8"/>
        <v>16.094258914620532</v>
      </c>
      <c r="I20" s="60">
        <f>D20</f>
        <v>18.883928571428569</v>
      </c>
      <c r="J20" s="116">
        <f t="shared" ref="J20:J21" si="11">I20*1.05</f>
        <v>19.828125</v>
      </c>
      <c r="K20" s="60">
        <f>I20*1.1</f>
        <v>20.772321428571427</v>
      </c>
      <c r="L20" s="60">
        <f t="shared" ref="L20:L21" si="12">K20*1.05</f>
        <v>21.810937499999998</v>
      </c>
      <c r="M20" s="60">
        <f t="shared" ref="M20:M21" si="13">K20*1.1</f>
        <v>22.849553571428572</v>
      </c>
      <c r="N20" s="60">
        <f t="shared" si="9"/>
        <v>25.134508928571432</v>
      </c>
      <c r="O20" s="117">
        <f t="shared" si="9"/>
        <v>27.647959821428579</v>
      </c>
      <c r="P20" s="119" t="s">
        <v>83</v>
      </c>
      <c r="Q20" s="120"/>
    </row>
    <row r="21" spans="1:17" x14ac:dyDescent="0.2">
      <c r="A21" s="111" t="s">
        <v>51</v>
      </c>
      <c r="B21" s="112">
        <f>B13</f>
        <v>12.02</v>
      </c>
      <c r="C21" s="113">
        <f t="shared" si="10"/>
        <v>25001.599999999999</v>
      </c>
      <c r="D21" s="59">
        <f>D20-(D20*0.25)</f>
        <v>14.162946428571427</v>
      </c>
      <c r="E21" s="114">
        <f>D21*40*52</f>
        <v>29458.928571428569</v>
      </c>
      <c r="F21" s="59">
        <f>H21</f>
        <v>12.875407131696427</v>
      </c>
      <c r="G21" s="60">
        <f>H21</f>
        <v>12.875407131696427</v>
      </c>
      <c r="H21" s="60">
        <f>0.909091*I21</f>
        <v>12.875407131696427</v>
      </c>
      <c r="I21" s="60">
        <f>D21</f>
        <v>14.162946428571427</v>
      </c>
      <c r="J21" s="116">
        <f t="shared" si="11"/>
        <v>14.871093749999998</v>
      </c>
      <c r="K21" s="60">
        <f>I21*1.1</f>
        <v>15.579241071428571</v>
      </c>
      <c r="L21" s="60">
        <f t="shared" si="12"/>
        <v>16.358203124999999</v>
      </c>
      <c r="M21" s="60">
        <f t="shared" si="13"/>
        <v>17.137165178571429</v>
      </c>
      <c r="N21" s="60">
        <f t="shared" si="9"/>
        <v>18.850881696428573</v>
      </c>
      <c r="O21" s="117">
        <f t="shared" si="9"/>
        <v>20.735969866071432</v>
      </c>
      <c r="P21" s="119" t="s">
        <v>184</v>
      </c>
      <c r="Q21" s="121"/>
    </row>
    <row r="22" spans="1:17" ht="28.5" x14ac:dyDescent="0.2">
      <c r="A22" s="111" t="s">
        <v>52</v>
      </c>
      <c r="B22" s="112">
        <f>B14</f>
        <v>14.67</v>
      </c>
      <c r="C22" s="113">
        <f t="shared" si="10"/>
        <v>30513.599999999999</v>
      </c>
      <c r="D22" s="59">
        <f>D20</f>
        <v>18.883928571428569</v>
      </c>
      <c r="E22" s="114">
        <f t="shared" ref="E22:M22" si="14">E20</f>
        <v>39278.571428571428</v>
      </c>
      <c r="F22" s="138">
        <f t="shared" si="14"/>
        <v>16.094258914620532</v>
      </c>
      <c r="G22" s="60">
        <f t="shared" si="14"/>
        <v>16.094258914620532</v>
      </c>
      <c r="H22" s="60">
        <f t="shared" si="14"/>
        <v>16.094258914620532</v>
      </c>
      <c r="I22" s="60">
        <f t="shared" si="14"/>
        <v>18.883928571428569</v>
      </c>
      <c r="J22" s="116">
        <f t="shared" si="14"/>
        <v>19.828125</v>
      </c>
      <c r="K22" s="60">
        <f t="shared" si="14"/>
        <v>20.772321428571427</v>
      </c>
      <c r="L22" s="60">
        <f t="shared" si="14"/>
        <v>21.810937499999998</v>
      </c>
      <c r="M22" s="60">
        <f t="shared" si="14"/>
        <v>22.849553571428572</v>
      </c>
      <c r="N22" s="122" t="s">
        <v>186</v>
      </c>
      <c r="O22" s="123" t="s">
        <v>186</v>
      </c>
      <c r="P22" s="119" t="s">
        <v>185</v>
      </c>
      <c r="Q22" s="120"/>
    </row>
    <row r="23" spans="1:17" x14ac:dyDescent="0.2">
      <c r="A23" s="139"/>
      <c r="E23" s="140"/>
      <c r="L23" s="46"/>
    </row>
    <row r="24" spans="1:17" x14ac:dyDescent="0.2">
      <c r="B24" s="1"/>
      <c r="C24" s="1"/>
      <c r="L24" s="46"/>
    </row>
    <row r="25" spans="1:17" x14ac:dyDescent="0.2">
      <c r="L25" s="46"/>
    </row>
    <row r="26" spans="1:17" x14ac:dyDescent="0.2">
      <c r="L26" s="46"/>
    </row>
    <row r="27" spans="1:17" x14ac:dyDescent="0.2">
      <c r="M27" s="46"/>
      <c r="N27" s="46"/>
    </row>
    <row r="28" spans="1:17" x14ac:dyDescent="0.2">
      <c r="F28" s="46"/>
      <c r="G28" s="46"/>
    </row>
    <row r="29" spans="1:17" x14ac:dyDescent="0.2">
      <c r="D29" s="46"/>
    </row>
    <row r="30" spans="1:17" x14ac:dyDescent="0.2">
      <c r="G30" s="46"/>
    </row>
    <row r="31" spans="1:17" x14ac:dyDescent="0.2">
      <c r="G31" s="46"/>
    </row>
  </sheetData>
  <mergeCells count="37">
    <mergeCell ref="P9:P10"/>
    <mergeCell ref="I8:J8"/>
    <mergeCell ref="A16:A18"/>
    <mergeCell ref="D16:D18"/>
    <mergeCell ref="E16:E18"/>
    <mergeCell ref="F17:F18"/>
    <mergeCell ref="G17:G18"/>
    <mergeCell ref="B17:B18"/>
    <mergeCell ref="C17:C18"/>
    <mergeCell ref="P17:P18"/>
    <mergeCell ref="O17:O18"/>
    <mergeCell ref="N17:N18"/>
    <mergeCell ref="M17:M18"/>
    <mergeCell ref="H17:H18"/>
    <mergeCell ref="I16:J16"/>
    <mergeCell ref="B16:C16"/>
    <mergeCell ref="A1:P1"/>
    <mergeCell ref="A7:P7"/>
    <mergeCell ref="A8:A10"/>
    <mergeCell ref="D8:D10"/>
    <mergeCell ref="E8:E10"/>
    <mergeCell ref="F9:F10"/>
    <mergeCell ref="G9:G10"/>
    <mergeCell ref="H9:H10"/>
    <mergeCell ref="I9:J9"/>
    <mergeCell ref="M9:M10"/>
    <mergeCell ref="A4:P5"/>
    <mergeCell ref="N9:N10"/>
    <mergeCell ref="B8:C8"/>
    <mergeCell ref="B9:B10"/>
    <mergeCell ref="C9:C10"/>
    <mergeCell ref="O9:O10"/>
    <mergeCell ref="K8:L8"/>
    <mergeCell ref="K9:L9"/>
    <mergeCell ref="K16:L16"/>
    <mergeCell ref="K17:L17"/>
    <mergeCell ref="I17:J17"/>
  </mergeCells>
  <pageMargins left="0.7" right="0.7" top="0.75" bottom="0.75" header="0.3" footer="0.3"/>
  <pageSetup scale="27" fitToHeight="0" orientation="landscape" r:id="rId1"/>
  <ignoredErrors>
    <ignoredError sqref="K11:K14 L11:L13 K19:K21 L19:L2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BEF00-CDFB-4341-855B-DE8CE01C2E53}">
  <sheetPr>
    <tabColor theme="5" tint="0.79998168889431442"/>
  </sheetPr>
  <dimension ref="A1:AF43"/>
  <sheetViews>
    <sheetView zoomScaleNormal="100" workbookViewId="0">
      <selection activeCell="E12" sqref="E12"/>
    </sheetView>
  </sheetViews>
  <sheetFormatPr defaultColWidth="9.140625" defaultRowHeight="14.25" x14ac:dyDescent="0.2"/>
  <cols>
    <col min="1" max="1" width="36.7109375" style="1" customWidth="1"/>
    <col min="2" max="2" width="34.42578125" style="1" customWidth="1"/>
    <col min="3" max="3" width="33.7109375" style="1" customWidth="1"/>
    <col min="4" max="4" width="36.28515625" style="1" customWidth="1"/>
    <col min="5" max="6" width="9.140625" style="1"/>
    <col min="7" max="7" width="46.140625" style="1" customWidth="1"/>
    <col min="8" max="16384" width="9.140625" style="1"/>
  </cols>
  <sheetData>
    <row r="1" spans="1:32" ht="23.25" x14ac:dyDescent="0.35">
      <c r="A1" s="242" t="s">
        <v>96</v>
      </c>
      <c r="B1" s="242"/>
      <c r="C1" s="242"/>
      <c r="D1" s="242"/>
      <c r="E1" s="242"/>
      <c r="F1" s="242"/>
      <c r="G1" s="242"/>
      <c r="H1" s="242"/>
      <c r="I1" s="242"/>
      <c r="J1" s="242"/>
      <c r="K1" s="242"/>
      <c r="N1" s="40"/>
      <c r="O1" s="84"/>
      <c r="W1" s="84"/>
      <c r="AF1" s="84"/>
    </row>
    <row r="2" spans="1:32" s="85" customFormat="1" ht="23.25" x14ac:dyDescent="0.35">
      <c r="A2" s="13"/>
      <c r="B2" s="13"/>
      <c r="C2" s="13"/>
      <c r="D2" s="13"/>
      <c r="E2" s="13"/>
      <c r="F2" s="13"/>
      <c r="G2" s="13"/>
      <c r="H2" s="13"/>
      <c r="I2" s="13"/>
      <c r="J2" s="13"/>
      <c r="K2" s="13"/>
      <c r="N2" s="86"/>
    </row>
    <row r="3" spans="1:32" ht="18" x14ac:dyDescent="0.25">
      <c r="A3" s="14" t="s">
        <v>13</v>
      </c>
    </row>
    <row r="4" spans="1:32" ht="18" x14ac:dyDescent="0.25">
      <c r="A4" s="87"/>
    </row>
    <row r="5" spans="1:32" ht="15" x14ac:dyDescent="0.25">
      <c r="A5" s="88" t="s">
        <v>14</v>
      </c>
    </row>
    <row r="6" spans="1:32" ht="70.5" customHeight="1" x14ac:dyDescent="0.2">
      <c r="A6" s="275" t="s">
        <v>300</v>
      </c>
      <c r="B6" s="275"/>
      <c r="C6" s="275"/>
      <c r="D6" s="275"/>
    </row>
    <row r="8" spans="1:32" ht="15" x14ac:dyDescent="0.25">
      <c r="A8" s="88" t="s">
        <v>15</v>
      </c>
    </row>
    <row r="9" spans="1:32" ht="91.5" customHeight="1" x14ac:dyDescent="0.2">
      <c r="A9" s="275" t="s">
        <v>304</v>
      </c>
      <c r="B9" s="275"/>
      <c r="C9" s="275"/>
      <c r="D9" s="275"/>
    </row>
    <row r="10" spans="1:32" ht="15.75" customHeight="1" x14ac:dyDescent="0.2">
      <c r="A10" s="89"/>
      <c r="B10" s="89"/>
      <c r="C10" s="89"/>
      <c r="D10" s="89"/>
    </row>
    <row r="11" spans="1:32" ht="30.75" customHeight="1" x14ac:dyDescent="0.2">
      <c r="A11" s="275" t="s">
        <v>16</v>
      </c>
      <c r="B11" s="275"/>
      <c r="C11" s="275"/>
      <c r="D11" s="275"/>
    </row>
    <row r="12" spans="1:32" ht="15" thickBot="1" x14ac:dyDescent="0.25">
      <c r="A12" s="89"/>
      <c r="B12" s="89"/>
      <c r="C12" s="89"/>
      <c r="D12" s="89"/>
    </row>
    <row r="13" spans="1:32" ht="15.75" thickBot="1" x14ac:dyDescent="0.25">
      <c r="A13" s="272" t="s">
        <v>17</v>
      </c>
      <c r="B13" s="273"/>
    </row>
    <row r="14" spans="1:32" ht="15.75" thickBot="1" x14ac:dyDescent="0.25">
      <c r="A14" s="90" t="s">
        <v>18</v>
      </c>
      <c r="B14" s="91" t="s">
        <v>19</v>
      </c>
    </row>
    <row r="15" spans="1:32" ht="15" thickBot="1" x14ac:dyDescent="0.25">
      <c r="A15" s="92" t="s">
        <v>20</v>
      </c>
      <c r="B15" s="93" t="s">
        <v>21</v>
      </c>
    </row>
    <row r="16" spans="1:32" ht="29.25" thickBot="1" x14ac:dyDescent="0.25">
      <c r="A16" s="92" t="s">
        <v>22</v>
      </c>
      <c r="B16" s="93" t="s">
        <v>23</v>
      </c>
    </row>
    <row r="17" spans="1:4" ht="29.25" thickBot="1" x14ac:dyDescent="0.25">
      <c r="A17" s="92" t="s">
        <v>24</v>
      </c>
      <c r="B17" s="93" t="s">
        <v>25</v>
      </c>
    </row>
    <row r="18" spans="1:4" ht="15" thickBot="1" x14ac:dyDescent="0.25">
      <c r="A18" s="92" t="s">
        <v>26</v>
      </c>
      <c r="B18" s="93" t="s">
        <v>27</v>
      </c>
    </row>
    <row r="19" spans="1:4" ht="15" thickBot="1" x14ac:dyDescent="0.25">
      <c r="A19" s="92" t="s">
        <v>28</v>
      </c>
      <c r="B19" s="93" t="s">
        <v>29</v>
      </c>
    </row>
    <row r="20" spans="1:4" ht="29.25" thickBot="1" x14ac:dyDescent="0.25">
      <c r="A20" s="92" t="s">
        <v>30</v>
      </c>
      <c r="B20" s="93" t="s">
        <v>31</v>
      </c>
    </row>
    <row r="21" spans="1:4" ht="15" thickBot="1" x14ac:dyDescent="0.25">
      <c r="A21" s="92" t="s">
        <v>32</v>
      </c>
      <c r="B21" s="93" t="s">
        <v>33</v>
      </c>
    </row>
    <row r="22" spans="1:4" ht="15" thickBot="1" x14ac:dyDescent="0.25">
      <c r="A22" s="92" t="s">
        <v>34</v>
      </c>
      <c r="B22" s="93" t="s">
        <v>35</v>
      </c>
    </row>
    <row r="24" spans="1:4" ht="60" customHeight="1" x14ac:dyDescent="0.2">
      <c r="A24" s="274" t="s">
        <v>36</v>
      </c>
      <c r="B24" s="274"/>
      <c r="C24" s="274"/>
      <c r="D24" s="274"/>
    </row>
    <row r="25" spans="1:4" ht="15" x14ac:dyDescent="0.25">
      <c r="A25" s="94" t="s">
        <v>37</v>
      </c>
      <c r="B25" s="95" t="s">
        <v>38</v>
      </c>
      <c r="C25" s="95" t="s">
        <v>39</v>
      </c>
      <c r="D25" s="95" t="s">
        <v>40</v>
      </c>
    </row>
    <row r="26" spans="1:4" x14ac:dyDescent="0.2">
      <c r="A26" s="96" t="s">
        <v>41</v>
      </c>
      <c r="B26" s="97" t="s">
        <v>42</v>
      </c>
      <c r="C26" s="97" t="s">
        <v>43</v>
      </c>
      <c r="D26" s="97" t="s">
        <v>44</v>
      </c>
    </row>
    <row r="27" spans="1:4" x14ac:dyDescent="0.2">
      <c r="A27" s="96" t="s">
        <v>45</v>
      </c>
      <c r="B27" s="97" t="s">
        <v>42</v>
      </c>
      <c r="C27" s="97" t="s">
        <v>42</v>
      </c>
      <c r="D27" s="97" t="s">
        <v>44</v>
      </c>
    </row>
    <row r="28" spans="1:4" ht="47.25" customHeight="1" x14ac:dyDescent="0.2">
      <c r="A28" s="96" t="s">
        <v>46</v>
      </c>
      <c r="B28" s="97" t="s">
        <v>42</v>
      </c>
      <c r="C28" s="97" t="s">
        <v>42</v>
      </c>
      <c r="D28" s="97" t="s">
        <v>44</v>
      </c>
    </row>
    <row r="29" spans="1:4" x14ac:dyDescent="0.2">
      <c r="A29" s="96" t="s">
        <v>47</v>
      </c>
      <c r="B29" s="97" t="s">
        <v>42</v>
      </c>
      <c r="C29" s="97" t="s">
        <v>42</v>
      </c>
      <c r="D29" s="97" t="s">
        <v>44</v>
      </c>
    </row>
    <row r="30" spans="1:4" x14ac:dyDescent="0.2">
      <c r="A30" s="96" t="s">
        <v>48</v>
      </c>
      <c r="B30" s="97" t="s">
        <v>42</v>
      </c>
      <c r="C30" s="97" t="s">
        <v>43</v>
      </c>
      <c r="D30" s="97" t="s">
        <v>49</v>
      </c>
    </row>
    <row r="31" spans="1:4" x14ac:dyDescent="0.2">
      <c r="A31" s="96" t="s">
        <v>50</v>
      </c>
      <c r="B31" s="97" t="s">
        <v>42</v>
      </c>
      <c r="C31" s="97" t="s">
        <v>42</v>
      </c>
      <c r="D31" s="97" t="s">
        <v>43</v>
      </c>
    </row>
    <row r="32" spans="1:4" x14ac:dyDescent="0.2">
      <c r="A32" s="96" t="s">
        <v>51</v>
      </c>
      <c r="B32" s="97" t="s">
        <v>42</v>
      </c>
      <c r="C32" s="97" t="s">
        <v>42</v>
      </c>
      <c r="D32" s="97" t="s">
        <v>42</v>
      </c>
    </row>
    <row r="33" spans="1:4" x14ac:dyDescent="0.2">
      <c r="A33" s="96" t="s">
        <v>52</v>
      </c>
      <c r="B33" s="97" t="s">
        <v>42</v>
      </c>
      <c r="C33" s="97" t="s">
        <v>42</v>
      </c>
      <c r="D33" s="97" t="s">
        <v>53</v>
      </c>
    </row>
    <row r="35" spans="1:4" x14ac:dyDescent="0.2">
      <c r="A35" s="98" t="s">
        <v>55</v>
      </c>
    </row>
    <row r="36" spans="1:4" ht="15.75" thickBot="1" x14ac:dyDescent="0.3">
      <c r="A36" s="44" t="s">
        <v>56</v>
      </c>
    </row>
    <row r="37" spans="1:4" ht="30.75" thickBot="1" x14ac:dyDescent="0.25">
      <c r="A37" s="99" t="s">
        <v>57</v>
      </c>
      <c r="B37" s="100" t="s">
        <v>58</v>
      </c>
      <c r="C37" s="100" t="s">
        <v>39</v>
      </c>
      <c r="D37" s="101" t="s">
        <v>59</v>
      </c>
    </row>
    <row r="38" spans="1:4" ht="72" thickBot="1" x14ac:dyDescent="0.25">
      <c r="A38" s="102" t="s">
        <v>60</v>
      </c>
      <c r="B38" s="103" t="s">
        <v>305</v>
      </c>
      <c r="C38" s="103" t="s">
        <v>61</v>
      </c>
      <c r="D38" s="103" t="s">
        <v>208</v>
      </c>
    </row>
    <row r="39" spans="1:4" ht="43.5" thickBot="1" x14ac:dyDescent="0.25">
      <c r="A39" s="104" t="s">
        <v>62</v>
      </c>
      <c r="B39" s="103" t="s">
        <v>63</v>
      </c>
      <c r="C39" s="103" t="s">
        <v>208</v>
      </c>
      <c r="D39" s="103" t="s">
        <v>208</v>
      </c>
    </row>
    <row r="40" spans="1:4" ht="57.75" thickBot="1" x14ac:dyDescent="0.25">
      <c r="A40" s="104" t="s">
        <v>64</v>
      </c>
      <c r="B40" s="103" t="s">
        <v>209</v>
      </c>
      <c r="C40" s="103" t="s">
        <v>65</v>
      </c>
      <c r="D40" s="103" t="s">
        <v>21</v>
      </c>
    </row>
    <row r="41" spans="1:4" ht="15.75" thickBot="1" x14ac:dyDescent="0.25">
      <c r="A41" s="102" t="s">
        <v>66</v>
      </c>
      <c r="B41" s="103" t="s">
        <v>67</v>
      </c>
      <c r="C41" s="103" t="s">
        <v>68</v>
      </c>
      <c r="D41" s="103" t="s">
        <v>69</v>
      </c>
    </row>
    <row r="42" spans="1:4" ht="43.5" thickBot="1" x14ac:dyDescent="0.25">
      <c r="A42" s="102" t="s">
        <v>70</v>
      </c>
      <c r="B42" s="103" t="s">
        <v>71</v>
      </c>
      <c r="C42" s="103" t="s">
        <v>72</v>
      </c>
      <c r="D42" s="103" t="s">
        <v>72</v>
      </c>
    </row>
    <row r="43" spans="1:4" ht="57.75" thickBot="1" x14ac:dyDescent="0.25">
      <c r="A43" s="102" t="s">
        <v>73</v>
      </c>
      <c r="B43" s="103" t="s">
        <v>302</v>
      </c>
      <c r="C43" s="103" t="s">
        <v>74</v>
      </c>
      <c r="D43" s="103" t="s">
        <v>75</v>
      </c>
    </row>
  </sheetData>
  <mergeCells count="6">
    <mergeCell ref="A13:B13"/>
    <mergeCell ref="A24:D24"/>
    <mergeCell ref="A1:K1"/>
    <mergeCell ref="A6:D6"/>
    <mergeCell ref="A9:D9"/>
    <mergeCell ref="A11:D11"/>
  </mergeCells>
  <hyperlinks>
    <hyperlink ref="C8" r:id="rId1" display="https://livingwage.mit.edu/metros/19820" xr:uid="{6B0EC810-891C-4DF4-9CAD-94E43B41636A}"/>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64DE7-121B-4458-BDD6-9CDF5940B210}">
  <sheetPr>
    <tabColor rgb="FFA2AE74"/>
  </sheetPr>
  <dimension ref="A1:AB56"/>
  <sheetViews>
    <sheetView topLeftCell="I11" zoomScaleNormal="100" workbookViewId="0">
      <selection activeCell="AG34" sqref="AG34"/>
    </sheetView>
  </sheetViews>
  <sheetFormatPr defaultColWidth="9.140625" defaultRowHeight="14.25" x14ac:dyDescent="0.2"/>
  <cols>
    <col min="1" max="1" width="28.28515625" style="1" customWidth="1"/>
    <col min="2" max="2" width="8.42578125" style="1" customWidth="1"/>
    <col min="3" max="3" width="11.5703125" style="1" customWidth="1"/>
    <col min="4" max="4" width="9.28515625" style="39" bestFit="1" customWidth="1"/>
    <col min="5" max="5" width="11.85546875" style="1" customWidth="1"/>
    <col min="6" max="8" width="8.28515625" style="1" bestFit="1" customWidth="1"/>
    <col min="9" max="9" width="9.42578125" style="1" bestFit="1" customWidth="1"/>
    <col min="10" max="10" width="13.28515625" style="1" customWidth="1"/>
    <col min="11" max="11" width="9.28515625" style="1" customWidth="1"/>
    <col min="12" max="12" width="14" style="1" customWidth="1"/>
    <col min="13" max="13" width="9.28515625" style="1" bestFit="1" customWidth="1"/>
    <col min="14" max="14" width="10.7109375" style="1" customWidth="1"/>
    <col min="15" max="15" width="10"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710937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8" ht="23.25" x14ac:dyDescent="0.35">
      <c r="A1" s="242" t="s">
        <v>98</v>
      </c>
      <c r="B1" s="242"/>
      <c r="C1" s="242"/>
      <c r="D1" s="242"/>
      <c r="E1" s="242"/>
      <c r="F1" s="242"/>
      <c r="G1" s="242"/>
      <c r="H1" s="242"/>
      <c r="I1" s="242"/>
      <c r="J1" s="242"/>
      <c r="K1" s="242"/>
      <c r="L1" s="242"/>
      <c r="M1" s="242"/>
      <c r="N1" s="242"/>
      <c r="O1" s="242"/>
      <c r="P1" s="242"/>
      <c r="Q1" s="242"/>
      <c r="R1" s="242"/>
    </row>
    <row r="2" spans="1:28" ht="15" thickBot="1" x14ac:dyDescent="0.25">
      <c r="B2" s="38"/>
      <c r="C2" s="38"/>
      <c r="P2" s="1"/>
      <c r="Q2" s="40"/>
    </row>
    <row r="3" spans="1:28" ht="12.75" customHeight="1" thickBot="1" x14ac:dyDescent="0.25">
      <c r="A3" s="306" t="s">
        <v>76</v>
      </c>
      <c r="B3" s="262" t="s">
        <v>100</v>
      </c>
      <c r="C3" s="263"/>
      <c r="D3" s="301" t="s">
        <v>77</v>
      </c>
      <c r="E3" s="302"/>
      <c r="F3" s="212" t="s">
        <v>78</v>
      </c>
      <c r="G3" s="211" t="s">
        <v>78</v>
      </c>
      <c r="H3" s="211" t="s">
        <v>78</v>
      </c>
      <c r="I3" s="279" t="s">
        <v>78</v>
      </c>
      <c r="J3" s="279"/>
      <c r="K3" s="279" t="s">
        <v>79</v>
      </c>
      <c r="L3" s="279"/>
      <c r="M3" s="211" t="s">
        <v>80</v>
      </c>
      <c r="N3" s="211" t="s">
        <v>80</v>
      </c>
      <c r="O3" s="213" t="s">
        <v>80</v>
      </c>
      <c r="P3" s="1"/>
      <c r="Q3" s="40"/>
      <c r="W3" s="310" t="s">
        <v>41</v>
      </c>
      <c r="X3" s="310"/>
      <c r="Y3" s="310"/>
      <c r="Z3" s="310"/>
      <c r="AA3" s="310"/>
      <c r="AB3" s="310"/>
    </row>
    <row r="4" spans="1:28" ht="14.45" customHeight="1" thickBot="1" x14ac:dyDescent="0.3">
      <c r="A4" s="307"/>
      <c r="B4" s="264" t="s">
        <v>101</v>
      </c>
      <c r="C4" s="266" t="s">
        <v>195</v>
      </c>
      <c r="D4" s="313" t="s">
        <v>101</v>
      </c>
      <c r="E4" s="315" t="s">
        <v>195</v>
      </c>
      <c r="F4" s="290" t="s">
        <v>196</v>
      </c>
      <c r="G4" s="288" t="s">
        <v>197</v>
      </c>
      <c r="H4" s="288" t="s">
        <v>198</v>
      </c>
      <c r="I4" s="280" t="s">
        <v>199</v>
      </c>
      <c r="J4" s="281"/>
      <c r="K4" s="280" t="s">
        <v>200</v>
      </c>
      <c r="L4" s="281"/>
      <c r="M4" s="292" t="s">
        <v>201</v>
      </c>
      <c r="N4" s="292" t="s">
        <v>202</v>
      </c>
      <c r="O4" s="283" t="s">
        <v>203</v>
      </c>
      <c r="P4" s="1"/>
      <c r="Q4" s="40"/>
      <c r="U4" s="1" t="s">
        <v>167</v>
      </c>
      <c r="V4" s="44" t="s">
        <v>170</v>
      </c>
      <c r="W4" s="44" t="s">
        <v>168</v>
      </c>
      <c r="X4" s="44" t="s">
        <v>171</v>
      </c>
      <c r="Y4" s="44" t="s">
        <v>172</v>
      </c>
      <c r="Z4" s="44" t="s">
        <v>173</v>
      </c>
      <c r="AA4" s="44" t="s">
        <v>174</v>
      </c>
    </row>
    <row r="5" spans="1:28" ht="27" customHeight="1" thickBot="1" x14ac:dyDescent="0.25">
      <c r="A5" s="308"/>
      <c r="B5" s="309"/>
      <c r="C5" s="312"/>
      <c r="D5" s="314"/>
      <c r="E5" s="316"/>
      <c r="F5" s="291"/>
      <c r="G5" s="289"/>
      <c r="H5" s="289"/>
      <c r="I5" s="45" t="s">
        <v>168</v>
      </c>
      <c r="J5" s="45" t="s">
        <v>169</v>
      </c>
      <c r="K5" s="207" t="s">
        <v>171</v>
      </c>
      <c r="L5" s="207" t="s">
        <v>289</v>
      </c>
      <c r="M5" s="293"/>
      <c r="N5" s="293"/>
      <c r="O5" s="284"/>
      <c r="P5" s="1"/>
      <c r="Q5" s="40"/>
      <c r="U5" s="1">
        <v>0</v>
      </c>
      <c r="V5" s="46">
        <f>H6</f>
        <v>22.129606007603236</v>
      </c>
      <c r="W5" s="46">
        <f>I6</f>
        <v>27.696428571428573</v>
      </c>
      <c r="X5" s="46">
        <f>K6</f>
        <v>30.466071428571432</v>
      </c>
      <c r="Y5" s="46">
        <f>M6</f>
        <v>33.51267857142858</v>
      </c>
      <c r="Z5" s="46">
        <f>N6</f>
        <v>36.863946428571438</v>
      </c>
      <c r="AA5" s="46">
        <f>O6</f>
        <v>40.550341071428583</v>
      </c>
    </row>
    <row r="6" spans="1:28" x14ac:dyDescent="0.2">
      <c r="A6" s="47" t="s">
        <v>41</v>
      </c>
      <c r="B6" s="48">
        <f>'1A'!B11</f>
        <v>16.96</v>
      </c>
      <c r="C6" s="49">
        <f>'1A'!C11</f>
        <v>35276.800000000003</v>
      </c>
      <c r="D6" s="50">
        <f>'1A'!D11</f>
        <v>27.696428571428573</v>
      </c>
      <c r="E6" s="141">
        <f>'1A'!E11</f>
        <v>57608.571428571428</v>
      </c>
      <c r="F6" s="51">
        <f>'1A'!F11</f>
        <v>22.129606007603236</v>
      </c>
      <c r="G6" s="52">
        <f>'1A'!G11</f>
        <v>22.129606007603236</v>
      </c>
      <c r="H6" s="52">
        <f>'1A'!H11</f>
        <v>22.129606007603236</v>
      </c>
      <c r="I6" s="53">
        <f>'1A'!I11</f>
        <v>27.696428571428573</v>
      </c>
      <c r="J6" s="54">
        <f>'1A'!J11</f>
        <v>29.081250000000004</v>
      </c>
      <c r="K6" s="53">
        <f>'1A'!K11</f>
        <v>30.466071428571432</v>
      </c>
      <c r="L6" s="53">
        <f>'1A'!L11</f>
        <v>31.989375000000006</v>
      </c>
      <c r="M6" s="53">
        <f>'1A'!M11</f>
        <v>33.51267857142858</v>
      </c>
      <c r="N6" s="53">
        <f>'1A'!N11</f>
        <v>36.863946428571438</v>
      </c>
      <c r="O6" s="53">
        <f>'1A'!O11</f>
        <v>40.550341071428583</v>
      </c>
      <c r="P6" s="46"/>
      <c r="Q6" s="158"/>
      <c r="U6" s="1">
        <v>1</v>
      </c>
      <c r="V6" s="46">
        <f t="shared" ref="V6:V25" si="0">V5*1.025</f>
        <v>22.682846157793314</v>
      </c>
      <c r="W6" s="46">
        <f t="shared" ref="W6:W25" si="1">W5*1.025</f>
        <v>28.388839285714283</v>
      </c>
      <c r="X6" s="46">
        <f t="shared" ref="X6:X25" si="2">X5*1.025</f>
        <v>31.227723214285714</v>
      </c>
      <c r="Y6" s="46">
        <f t="shared" ref="Y6:Y25" si="3">Y5*1.025</f>
        <v>34.350495535714295</v>
      </c>
      <c r="Z6" s="46">
        <f t="shared" ref="Z6:Z25" si="4">Z5*1.025</f>
        <v>37.785545089285719</v>
      </c>
      <c r="AA6" s="46">
        <f t="shared" ref="AA6:AA25" si="5">AA5*1.025</f>
        <v>41.564099598214291</v>
      </c>
    </row>
    <row r="7" spans="1:28" x14ac:dyDescent="0.2">
      <c r="A7" s="285" t="s">
        <v>102</v>
      </c>
      <c r="B7" s="286"/>
      <c r="C7" s="286"/>
      <c r="D7" s="286"/>
      <c r="E7" s="286"/>
      <c r="F7" s="286"/>
      <c r="G7" s="286"/>
      <c r="H7" s="287"/>
      <c r="I7" s="55">
        <f>I6-H6</f>
        <v>5.5668225638253368</v>
      </c>
      <c r="J7" s="55">
        <f t="shared" ref="J7:O7" si="6">J6-I6</f>
        <v>1.3848214285714313</v>
      </c>
      <c r="K7" s="55">
        <f t="shared" si="6"/>
        <v>1.3848214285714278</v>
      </c>
      <c r="L7" s="55">
        <f>L6-K6</f>
        <v>1.5233035714285741</v>
      </c>
      <c r="M7" s="55">
        <f t="shared" si="6"/>
        <v>1.5233035714285741</v>
      </c>
      <c r="N7" s="55">
        <f t="shared" si="6"/>
        <v>3.351267857142858</v>
      </c>
      <c r="O7" s="55">
        <f t="shared" si="6"/>
        <v>3.6863946428571452</v>
      </c>
      <c r="P7" s="1"/>
      <c r="U7" s="1">
        <v>2</v>
      </c>
      <c r="V7" s="46">
        <f t="shared" si="0"/>
        <v>23.249917311738145</v>
      </c>
      <c r="W7" s="46">
        <f t="shared" si="1"/>
        <v>29.098560267857138</v>
      </c>
      <c r="X7" s="46">
        <f t="shared" si="2"/>
        <v>32.008416294642856</v>
      </c>
      <c r="Y7" s="46">
        <f t="shared" si="3"/>
        <v>35.209257924107149</v>
      </c>
      <c r="Z7" s="46">
        <f t="shared" si="4"/>
        <v>38.730183716517857</v>
      </c>
      <c r="AA7" s="46">
        <f t="shared" si="5"/>
        <v>42.603202088169645</v>
      </c>
    </row>
    <row r="8" spans="1:28" x14ac:dyDescent="0.2">
      <c r="A8" s="56" t="s">
        <v>48</v>
      </c>
      <c r="B8" s="57">
        <f>'1A'!B19</f>
        <v>16.96</v>
      </c>
      <c r="C8" s="58">
        <f>'1A'!C19</f>
        <v>35276.800000000003</v>
      </c>
      <c r="D8" s="57">
        <f>'1A'!D19</f>
        <v>25.178571428571427</v>
      </c>
      <c r="E8" s="58">
        <f>'1A'!E19</f>
        <v>52371.428571428572</v>
      </c>
      <c r="F8" s="59">
        <f>'1A'!F19</f>
        <v>20.117823643275663</v>
      </c>
      <c r="G8" s="60">
        <f>'1A'!G19</f>
        <v>20.117823643275663</v>
      </c>
      <c r="H8" s="60">
        <f>'1A'!H19</f>
        <v>20.117823643275663</v>
      </c>
      <c r="I8" s="61">
        <f>'1A'!I19</f>
        <v>25.178571428571427</v>
      </c>
      <c r="J8" s="61">
        <f>'1A'!J19</f>
        <v>26.4375</v>
      </c>
      <c r="K8" s="61">
        <f>'1A'!K19</f>
        <v>27.696428571428573</v>
      </c>
      <c r="L8" s="61">
        <f>'1A'!L19</f>
        <v>29.081250000000004</v>
      </c>
      <c r="M8" s="61">
        <f>'1A'!M19</f>
        <v>30.466071428571432</v>
      </c>
      <c r="N8" s="61">
        <f>'1A'!N19</f>
        <v>33.51267857142858</v>
      </c>
      <c r="O8" s="62">
        <f>'1A'!O19</f>
        <v>36.863946428571438</v>
      </c>
      <c r="P8" s="1"/>
      <c r="U8" s="1">
        <v>3</v>
      </c>
      <c r="V8" s="46">
        <f t="shared" si="0"/>
        <v>23.831165244531597</v>
      </c>
      <c r="W8" s="46">
        <f t="shared" si="1"/>
        <v>29.826024274553564</v>
      </c>
      <c r="X8" s="46">
        <f t="shared" si="2"/>
        <v>32.808626702008922</v>
      </c>
      <c r="Y8" s="46">
        <f t="shared" si="3"/>
        <v>36.089489372209826</v>
      </c>
      <c r="Z8" s="46">
        <f t="shared" si="4"/>
        <v>39.698438309430799</v>
      </c>
      <c r="AA8" s="46">
        <f t="shared" si="5"/>
        <v>43.668282140373883</v>
      </c>
    </row>
    <row r="9" spans="1:28" x14ac:dyDescent="0.2">
      <c r="A9" s="285" t="s">
        <v>102</v>
      </c>
      <c r="B9" s="286"/>
      <c r="C9" s="286"/>
      <c r="D9" s="286"/>
      <c r="E9" s="286"/>
      <c r="F9" s="286"/>
      <c r="G9" s="286"/>
      <c r="H9" s="287"/>
      <c r="I9" s="55">
        <f>I8-H8</f>
        <v>5.0607477852957636</v>
      </c>
      <c r="J9" s="55">
        <f t="shared" ref="J9:O9" si="7">J8-I8</f>
        <v>1.258928571428573</v>
      </c>
      <c r="K9" s="55">
        <f t="shared" si="7"/>
        <v>1.258928571428573</v>
      </c>
      <c r="L9" s="55">
        <f>L8-K8</f>
        <v>1.3848214285714313</v>
      </c>
      <c r="M9" s="55">
        <f>M8-L8</f>
        <v>1.3848214285714278</v>
      </c>
      <c r="N9" s="55">
        <f t="shared" si="7"/>
        <v>3.0466071428571482</v>
      </c>
      <c r="O9" s="55">
        <f t="shared" si="7"/>
        <v>3.351267857142858</v>
      </c>
      <c r="P9" s="1"/>
      <c r="U9" s="1">
        <v>4</v>
      </c>
      <c r="V9" s="46">
        <f t="shared" si="0"/>
        <v>24.426944375644887</v>
      </c>
      <c r="W9" s="46">
        <f t="shared" si="1"/>
        <v>30.571674881417401</v>
      </c>
      <c r="X9" s="46">
        <f t="shared" si="2"/>
        <v>33.628842369559145</v>
      </c>
      <c r="Y9" s="46">
        <f t="shared" si="3"/>
        <v>36.991726606515066</v>
      </c>
      <c r="Z9" s="46">
        <f t="shared" si="4"/>
        <v>40.690899267166564</v>
      </c>
      <c r="AA9" s="46">
        <f t="shared" si="5"/>
        <v>44.759989193883229</v>
      </c>
    </row>
    <row r="10" spans="1:28" x14ac:dyDescent="0.2">
      <c r="P10" s="1"/>
      <c r="Q10" s="40"/>
      <c r="U10" s="1">
        <v>5</v>
      </c>
      <c r="V10" s="46">
        <f t="shared" si="0"/>
        <v>25.037617985036007</v>
      </c>
      <c r="W10" s="46">
        <f t="shared" si="1"/>
        <v>31.335966753452833</v>
      </c>
      <c r="X10" s="46">
        <f t="shared" si="2"/>
        <v>34.469563428798118</v>
      </c>
      <c r="Y10" s="46">
        <f t="shared" si="3"/>
        <v>37.91651977167794</v>
      </c>
      <c r="Z10" s="46">
        <f t="shared" si="4"/>
        <v>41.708171748845722</v>
      </c>
      <c r="AA10" s="46">
        <f t="shared" si="5"/>
        <v>45.878988923730304</v>
      </c>
    </row>
    <row r="11" spans="1:28" x14ac:dyDescent="0.2">
      <c r="P11" s="1"/>
      <c r="Q11" s="40"/>
      <c r="U11" s="1">
        <v>6</v>
      </c>
      <c r="V11" s="46">
        <f t="shared" si="0"/>
        <v>25.663558434661905</v>
      </c>
      <c r="W11" s="46">
        <f t="shared" si="1"/>
        <v>32.119365922289148</v>
      </c>
      <c r="X11" s="46">
        <f t="shared" si="2"/>
        <v>35.331302514518065</v>
      </c>
      <c r="Y11" s="46">
        <f t="shared" si="3"/>
        <v>38.864432765969887</v>
      </c>
      <c r="Z11" s="46">
        <f t="shared" si="4"/>
        <v>42.750876042566858</v>
      </c>
      <c r="AA11" s="46">
        <f t="shared" si="5"/>
        <v>47.025963646823556</v>
      </c>
    </row>
    <row r="12" spans="1:28" x14ac:dyDescent="0.2">
      <c r="P12" s="1"/>
      <c r="Q12" s="40"/>
      <c r="U12" s="1">
        <v>7</v>
      </c>
      <c r="V12" s="46">
        <f t="shared" si="0"/>
        <v>26.305147395528451</v>
      </c>
      <c r="W12" s="46">
        <f t="shared" si="1"/>
        <v>32.922350070346376</v>
      </c>
      <c r="X12" s="46">
        <f t="shared" si="2"/>
        <v>36.21458507738101</v>
      </c>
      <c r="Y12" s="46">
        <f t="shared" si="3"/>
        <v>39.836043585119128</v>
      </c>
      <c r="Z12" s="46">
        <f t="shared" si="4"/>
        <v>43.819647943631026</v>
      </c>
      <c r="AA12" s="46">
        <f t="shared" si="5"/>
        <v>48.201612737994139</v>
      </c>
    </row>
    <row r="13" spans="1:28" x14ac:dyDescent="0.2">
      <c r="P13" s="1"/>
      <c r="Q13" s="40"/>
      <c r="U13" s="1">
        <v>8</v>
      </c>
      <c r="V13" s="46">
        <f t="shared" si="0"/>
        <v>26.96277608041666</v>
      </c>
      <c r="W13" s="46">
        <f t="shared" si="1"/>
        <v>33.745408822105034</v>
      </c>
      <c r="X13" s="46">
        <f t="shared" si="2"/>
        <v>37.11994970431553</v>
      </c>
      <c r="Y13" s="46">
        <f t="shared" si="3"/>
        <v>40.831944674747106</v>
      </c>
      <c r="Z13" s="46">
        <f t="shared" si="4"/>
        <v>44.915139142221797</v>
      </c>
      <c r="AA13" s="46">
        <f t="shared" si="5"/>
        <v>49.406653056443986</v>
      </c>
    </row>
    <row r="14" spans="1:28" ht="16.5" thickBot="1" x14ac:dyDescent="0.3">
      <c r="A14" s="28" t="s">
        <v>105</v>
      </c>
      <c r="B14" s="28"/>
      <c r="C14" s="28"/>
      <c r="D14" s="28"/>
      <c r="E14" s="28"/>
      <c r="F14" s="28"/>
      <c r="G14" s="28"/>
      <c r="H14" s="28"/>
      <c r="I14" s="28"/>
      <c r="J14" s="28"/>
      <c r="K14" s="28"/>
      <c r="L14" s="28"/>
      <c r="M14" s="28"/>
      <c r="N14" s="28"/>
      <c r="O14" s="28"/>
      <c r="P14" s="28"/>
      <c r="Q14" s="28"/>
      <c r="R14" s="28"/>
      <c r="S14" s="28"/>
      <c r="T14" s="28"/>
      <c r="U14" s="1">
        <v>9</v>
      </c>
      <c r="V14" s="46">
        <f t="shared" si="0"/>
        <v>27.636845482427074</v>
      </c>
      <c r="W14" s="46">
        <f t="shared" si="1"/>
        <v>34.589044042657655</v>
      </c>
      <c r="X14" s="46">
        <f t="shared" si="2"/>
        <v>38.047948446923414</v>
      </c>
      <c r="Y14" s="46">
        <f t="shared" si="3"/>
        <v>41.852743291615781</v>
      </c>
      <c r="Z14" s="46">
        <f t="shared" si="4"/>
        <v>46.038017620777339</v>
      </c>
      <c r="AA14" s="46">
        <f t="shared" si="5"/>
        <v>50.641819382855083</v>
      </c>
    </row>
    <row r="15" spans="1:28" ht="15.75" thickBot="1" x14ac:dyDescent="0.3">
      <c r="A15" s="298" t="s">
        <v>104</v>
      </c>
      <c r="B15" s="303" t="s">
        <v>78</v>
      </c>
      <c r="C15" s="282"/>
      <c r="D15" s="282"/>
      <c r="E15" s="282" t="s">
        <v>78</v>
      </c>
      <c r="F15" s="282"/>
      <c r="G15" s="282"/>
      <c r="H15" s="282" t="s">
        <v>79</v>
      </c>
      <c r="I15" s="282"/>
      <c r="J15" s="282"/>
      <c r="K15" s="282" t="s">
        <v>80</v>
      </c>
      <c r="L15" s="282"/>
      <c r="M15" s="282"/>
      <c r="N15" s="282" t="s">
        <v>80</v>
      </c>
      <c r="O15" s="282"/>
      <c r="P15" s="297"/>
      <c r="Q15" s="282" t="s">
        <v>80</v>
      </c>
      <c r="R15" s="282"/>
      <c r="S15" s="297"/>
      <c r="T15" s="63"/>
      <c r="U15" s="1">
        <v>10</v>
      </c>
      <c r="V15" s="46">
        <f t="shared" si="0"/>
        <v>28.327766619487747</v>
      </c>
      <c r="W15" s="46">
        <f t="shared" si="1"/>
        <v>35.453770143724093</v>
      </c>
      <c r="X15" s="46">
        <f t="shared" si="2"/>
        <v>38.999147158096498</v>
      </c>
      <c r="Y15" s="46">
        <f t="shared" si="3"/>
        <v>42.89906187390617</v>
      </c>
      <c r="Z15" s="46">
        <f t="shared" si="4"/>
        <v>47.188968061296769</v>
      </c>
      <c r="AA15" s="46">
        <f t="shared" si="5"/>
        <v>51.907864867426454</v>
      </c>
    </row>
    <row r="16" spans="1:28" ht="15" x14ac:dyDescent="0.2">
      <c r="A16" s="299"/>
      <c r="B16" s="304" t="s">
        <v>204</v>
      </c>
      <c r="C16" s="305"/>
      <c r="D16" s="305"/>
      <c r="E16" s="276" t="s">
        <v>199</v>
      </c>
      <c r="F16" s="277"/>
      <c r="G16" s="278"/>
      <c r="H16" s="276" t="s">
        <v>200</v>
      </c>
      <c r="I16" s="277"/>
      <c r="J16" s="278"/>
      <c r="K16" s="294" t="s">
        <v>205</v>
      </c>
      <c r="L16" s="295"/>
      <c r="M16" s="296"/>
      <c r="N16" s="294" t="s">
        <v>202</v>
      </c>
      <c r="O16" s="295"/>
      <c r="P16" s="296"/>
      <c r="Q16" s="294" t="s">
        <v>206</v>
      </c>
      <c r="R16" s="295"/>
      <c r="S16" s="296"/>
      <c r="T16" s="64"/>
      <c r="U16" s="1">
        <v>11</v>
      </c>
      <c r="V16" s="46">
        <f t="shared" si="0"/>
        <v>29.035960784974939</v>
      </c>
      <c r="W16" s="46">
        <f t="shared" si="1"/>
        <v>36.340114397317194</v>
      </c>
      <c r="X16" s="46">
        <f t="shared" si="2"/>
        <v>39.974125837048909</v>
      </c>
      <c r="Y16" s="46">
        <f t="shared" si="3"/>
        <v>43.971538420753824</v>
      </c>
      <c r="Z16" s="46">
        <f t="shared" si="4"/>
        <v>48.368692262829185</v>
      </c>
      <c r="AA16" s="46">
        <f t="shared" si="5"/>
        <v>53.205561489112114</v>
      </c>
    </row>
    <row r="17" spans="1:27" ht="15" thickBot="1" x14ac:dyDescent="0.25">
      <c r="A17" s="300"/>
      <c r="B17" s="65" t="s">
        <v>0</v>
      </c>
      <c r="C17" s="66" t="s">
        <v>1</v>
      </c>
      <c r="D17" s="66" t="s">
        <v>2</v>
      </c>
      <c r="E17" s="67" t="s">
        <v>0</v>
      </c>
      <c r="F17" s="68" t="s">
        <v>1</v>
      </c>
      <c r="G17" s="69" t="s">
        <v>2</v>
      </c>
      <c r="H17" s="66" t="s">
        <v>0</v>
      </c>
      <c r="I17" s="66" t="s">
        <v>1</v>
      </c>
      <c r="J17" s="70" t="s">
        <v>2</v>
      </c>
      <c r="K17" s="65" t="s">
        <v>0</v>
      </c>
      <c r="L17" s="66" t="s">
        <v>1</v>
      </c>
      <c r="M17" s="70" t="s">
        <v>2</v>
      </c>
      <c r="N17" s="65" t="s">
        <v>0</v>
      </c>
      <c r="O17" s="66" t="s">
        <v>1</v>
      </c>
      <c r="P17" s="70" t="s">
        <v>2</v>
      </c>
      <c r="Q17" s="65" t="s">
        <v>0</v>
      </c>
      <c r="R17" s="66" t="s">
        <v>1</v>
      </c>
      <c r="S17" s="70" t="s">
        <v>2</v>
      </c>
      <c r="T17" s="71"/>
      <c r="U17" s="1">
        <v>12</v>
      </c>
      <c r="V17" s="46">
        <f t="shared" si="0"/>
        <v>29.761859804599311</v>
      </c>
      <c r="W17" s="46">
        <f t="shared" si="1"/>
        <v>37.248617257250118</v>
      </c>
      <c r="X17" s="46">
        <f t="shared" si="2"/>
        <v>40.973478982975131</v>
      </c>
      <c r="Y17" s="46">
        <f t="shared" si="3"/>
        <v>45.070826881272666</v>
      </c>
      <c r="Z17" s="46">
        <f t="shared" si="4"/>
        <v>49.577909569399914</v>
      </c>
      <c r="AA17" s="46">
        <f t="shared" si="5"/>
        <v>54.535700526339909</v>
      </c>
    </row>
    <row r="18" spans="1:27" x14ac:dyDescent="0.2">
      <c r="A18" s="72" t="s">
        <v>3</v>
      </c>
      <c r="B18" s="73">
        <f>H6</f>
        <v>22.129606007603236</v>
      </c>
      <c r="C18" s="73">
        <f>MEDIAN(B18,D18)</f>
        <v>22.980385626067417</v>
      </c>
      <c r="D18" s="73">
        <f>B18*((1.025)^3)</f>
        <v>23.831165244531601</v>
      </c>
      <c r="E18" s="74">
        <f>I6</f>
        <v>27.696428571428573</v>
      </c>
      <c r="F18" s="73">
        <f>MEDIAN(E18,G18)</f>
        <v>28.761226422991072</v>
      </c>
      <c r="G18" s="75">
        <f>E18*((1.025)^3)</f>
        <v>29.826024274553571</v>
      </c>
      <c r="H18" s="73">
        <f>K6</f>
        <v>30.466071428571432</v>
      </c>
      <c r="I18" s="73">
        <f>MEDIAN(H18,J18)</f>
        <v>31.637349065290181</v>
      </c>
      <c r="J18" s="75">
        <f>H18*((1.025)^3)</f>
        <v>32.808626702008929</v>
      </c>
      <c r="K18" s="74">
        <f>M6</f>
        <v>33.51267857142858</v>
      </c>
      <c r="L18" s="73">
        <f>MEDIAN(K18,M18)</f>
        <v>34.801083971819203</v>
      </c>
      <c r="M18" s="75">
        <f>K18*((1.025)^3)</f>
        <v>36.089489372209826</v>
      </c>
      <c r="N18" s="74">
        <f>N6</f>
        <v>36.863946428571438</v>
      </c>
      <c r="O18" s="73">
        <f>MEDIAN(N18,P18)</f>
        <v>38.281192369001126</v>
      </c>
      <c r="P18" s="75">
        <f>N18*((1.025)^3)</f>
        <v>39.698438309430813</v>
      </c>
      <c r="Q18" s="74">
        <f>O6</f>
        <v>40.550341071428583</v>
      </c>
      <c r="R18" s="73">
        <f>MEDIAN(Q18,S18)</f>
        <v>42.10931160590124</v>
      </c>
      <c r="S18" s="75">
        <f>Q18*((1.025)^3)</f>
        <v>43.66828214037389</v>
      </c>
      <c r="T18" s="73"/>
      <c r="U18" s="1">
        <v>13</v>
      </c>
      <c r="V18" s="46">
        <f t="shared" si="0"/>
        <v>30.50590629971429</v>
      </c>
      <c r="W18" s="46">
        <f t="shared" si="1"/>
        <v>38.179832688681365</v>
      </c>
      <c r="X18" s="46">
        <f t="shared" si="2"/>
        <v>41.997815957549506</v>
      </c>
      <c r="Y18" s="46">
        <f t="shared" si="3"/>
        <v>46.197597553304476</v>
      </c>
      <c r="Z18" s="46">
        <f t="shared" si="4"/>
        <v>50.817357308634911</v>
      </c>
      <c r="AA18" s="46">
        <f t="shared" si="5"/>
        <v>55.899093039498403</v>
      </c>
    </row>
    <row r="19" spans="1:27" x14ac:dyDescent="0.2">
      <c r="A19" s="76" t="s">
        <v>4</v>
      </c>
      <c r="B19" s="73">
        <f>B18*((1.025)^4)</f>
        <v>24.42694437564489</v>
      </c>
      <c r="C19" s="73">
        <f t="shared" ref="C19:C23" si="8">MEDIAN(B19,D19)</f>
        <v>25.045251405153401</v>
      </c>
      <c r="D19" s="73">
        <f>B18*((1.025)^6)</f>
        <v>25.663558434661908</v>
      </c>
      <c r="E19" s="74">
        <f>E18*((1.025)^4)</f>
        <v>30.571674881417405</v>
      </c>
      <c r="F19" s="73">
        <f t="shared" ref="F19:F23" si="9">MEDIAN(E19,G19)</f>
        <v>31.345520401853278</v>
      </c>
      <c r="G19" s="75">
        <f>E18*((1.025)^6)</f>
        <v>32.119365922289155</v>
      </c>
      <c r="H19" s="73">
        <f>H18*((1.025)^4)</f>
        <v>33.628842369559152</v>
      </c>
      <c r="I19" s="73">
        <f t="shared" ref="I19:I23" si="10">MEDIAN(H19,J19)</f>
        <v>34.480072442038612</v>
      </c>
      <c r="J19" s="75">
        <f>H18*((1.025)^6)</f>
        <v>35.331302514518072</v>
      </c>
      <c r="K19" s="74">
        <f>K18*((1.025)^4)</f>
        <v>36.991726606515066</v>
      </c>
      <c r="L19" s="73">
        <f t="shared" ref="L19:L23" si="11">MEDIAN(K19,M19)</f>
        <v>37.928079686242476</v>
      </c>
      <c r="M19" s="75">
        <f>K18*((1.025)^6)</f>
        <v>38.864432765969887</v>
      </c>
      <c r="N19" s="74">
        <f>N18*((1.025)^4)</f>
        <v>40.690899267166579</v>
      </c>
      <c r="O19" s="73">
        <f t="shared" ref="O19:O23" si="12">MEDIAN(N19,P19)</f>
        <v>41.720887654866729</v>
      </c>
      <c r="P19" s="75">
        <f>N18*((1.025)^6)</f>
        <v>42.75087604256688</v>
      </c>
      <c r="Q19" s="74">
        <f>Q18*((1.025)^4)</f>
        <v>44.759989193883236</v>
      </c>
      <c r="R19" s="73">
        <f t="shared" ref="R19:R23" si="13">MEDIAN(Q19,S19)</f>
        <v>45.892976420353399</v>
      </c>
      <c r="S19" s="75">
        <f>Q18*((1.025)^6)</f>
        <v>47.025963646823563</v>
      </c>
      <c r="T19" s="73"/>
      <c r="U19" s="1">
        <v>14</v>
      </c>
      <c r="V19" s="46">
        <f t="shared" si="0"/>
        <v>31.268553957207146</v>
      </c>
      <c r="W19" s="46">
        <f t="shared" si="1"/>
        <v>39.134328505898395</v>
      </c>
      <c r="X19" s="46">
        <f t="shared" si="2"/>
        <v>43.047761356488238</v>
      </c>
      <c r="Y19" s="46">
        <f t="shared" si="3"/>
        <v>47.352537492137081</v>
      </c>
      <c r="Z19" s="46">
        <f t="shared" si="4"/>
        <v>52.087791241350779</v>
      </c>
      <c r="AA19" s="46">
        <f t="shared" si="5"/>
        <v>57.296570365485856</v>
      </c>
    </row>
    <row r="20" spans="1:27" x14ac:dyDescent="0.2">
      <c r="A20" s="76" t="s">
        <v>5</v>
      </c>
      <c r="B20" s="73">
        <f>B18*((1.025)^7)</f>
        <v>26.305147395528454</v>
      </c>
      <c r="C20" s="73">
        <f t="shared" si="8"/>
        <v>26.970996438977764</v>
      </c>
      <c r="D20" s="73">
        <f>B18*((1.025)^9)</f>
        <v>27.636845482427077</v>
      </c>
      <c r="E20" s="74">
        <f>E18*((1.025)^7)</f>
        <v>32.92235007034639</v>
      </c>
      <c r="F20" s="73">
        <f t="shared" si="9"/>
        <v>33.755697056502029</v>
      </c>
      <c r="G20" s="75">
        <f>E18*((1.025)^9)</f>
        <v>34.589044042657662</v>
      </c>
      <c r="H20" s="73">
        <f>H18*((1.025)^7)</f>
        <v>36.214585077381031</v>
      </c>
      <c r="I20" s="73">
        <f t="shared" si="10"/>
        <v>37.131266762152237</v>
      </c>
      <c r="J20" s="75">
        <f>H18*((1.025)^9)</f>
        <v>38.047948446923435</v>
      </c>
      <c r="K20" s="74">
        <f>K18*((1.025)^7)</f>
        <v>39.836043585119135</v>
      </c>
      <c r="L20" s="73">
        <f t="shared" si="11"/>
        <v>40.844393438367462</v>
      </c>
      <c r="M20" s="75">
        <f>K18*((1.025)^9)</f>
        <v>41.852743291615781</v>
      </c>
      <c r="N20" s="74">
        <f>N18*((1.025)^7)</f>
        <v>43.819647943631054</v>
      </c>
      <c r="O20" s="73">
        <f t="shared" si="12"/>
        <v>44.928832782204211</v>
      </c>
      <c r="P20" s="75">
        <f>N18*((1.025)^9)</f>
        <v>46.03801762077736</v>
      </c>
      <c r="Q20" s="74">
        <f>Q18*((1.025)^7)</f>
        <v>48.201612737994154</v>
      </c>
      <c r="R20" s="73">
        <f t="shared" si="13"/>
        <v>49.421716060424629</v>
      </c>
      <c r="S20" s="75">
        <f>Q18*((1.025)^9)</f>
        <v>50.641819382855097</v>
      </c>
      <c r="T20" s="73"/>
      <c r="U20" s="1">
        <v>15</v>
      </c>
      <c r="V20" s="46">
        <f t="shared" si="0"/>
        <v>32.05026780613732</v>
      </c>
      <c r="W20" s="46">
        <f t="shared" si="1"/>
        <v>40.112686718545852</v>
      </c>
      <c r="X20" s="46">
        <f t="shared" si="2"/>
        <v>44.12395539040044</v>
      </c>
      <c r="Y20" s="46">
        <f t="shared" si="3"/>
        <v>48.536350929440502</v>
      </c>
      <c r="Z20" s="46">
        <f t="shared" si="4"/>
        <v>53.389986022384541</v>
      </c>
      <c r="AA20" s="46">
        <f t="shared" si="5"/>
        <v>58.728984624622996</v>
      </c>
    </row>
    <row r="21" spans="1:27" x14ac:dyDescent="0.2">
      <c r="A21" s="76" t="s">
        <v>6</v>
      </c>
      <c r="B21" s="73">
        <f>B18*((1.025)^10)</f>
        <v>28.327766619487754</v>
      </c>
      <c r="C21" s="73">
        <f t="shared" si="8"/>
        <v>29.044813212043536</v>
      </c>
      <c r="D21" s="73">
        <f>B18*((1.025)^12)</f>
        <v>29.761859804599318</v>
      </c>
      <c r="E21" s="74">
        <f>E18*((1.025)^10)</f>
        <v>35.453770143724107</v>
      </c>
      <c r="F21" s="73">
        <f t="shared" si="9"/>
        <v>36.351193700487116</v>
      </c>
      <c r="G21" s="75">
        <f>E18*((1.025)^12)</f>
        <v>37.248617257250132</v>
      </c>
      <c r="H21" s="73">
        <f>H18*((1.025)^10)</f>
        <v>38.99914715809652</v>
      </c>
      <c r="I21" s="73">
        <f t="shared" si="10"/>
        <v>39.986313070535836</v>
      </c>
      <c r="J21" s="75">
        <f>H18*((1.025)^12)</f>
        <v>40.973478982975152</v>
      </c>
      <c r="K21" s="74">
        <f>K18*((1.025)^10)</f>
        <v>42.899061873906177</v>
      </c>
      <c r="L21" s="73">
        <f t="shared" si="11"/>
        <v>43.984944377589429</v>
      </c>
      <c r="M21" s="75">
        <f>K18*((1.025)^12)</f>
        <v>45.070826881272673</v>
      </c>
      <c r="N21" s="74">
        <f>N18*((1.025)^10)</f>
        <v>47.188968061296798</v>
      </c>
      <c r="O21" s="73">
        <f t="shared" si="12"/>
        <v>48.38343881534837</v>
      </c>
      <c r="P21" s="75">
        <f>N18*((1.025)^12)</f>
        <v>49.577909569399942</v>
      </c>
      <c r="Q21" s="74">
        <f>Q18*((1.025)^10)</f>
        <v>51.907864867426476</v>
      </c>
      <c r="R21" s="73">
        <f t="shared" si="13"/>
        <v>53.22178269688321</v>
      </c>
      <c r="S21" s="75">
        <f>Q18*((1.025)^12)</f>
        <v>54.535700526339937</v>
      </c>
      <c r="T21" s="73"/>
      <c r="U21" s="1">
        <v>16</v>
      </c>
      <c r="V21" s="46">
        <f t="shared" si="0"/>
        <v>32.851524501290747</v>
      </c>
      <c r="W21" s="46">
        <f t="shared" si="1"/>
        <v>41.115503886509494</v>
      </c>
      <c r="X21" s="46">
        <f t="shared" si="2"/>
        <v>45.227054275160448</v>
      </c>
      <c r="Y21" s="46">
        <f t="shared" si="3"/>
        <v>49.749759702676513</v>
      </c>
      <c r="Z21" s="46">
        <f t="shared" si="4"/>
        <v>54.724735672944149</v>
      </c>
      <c r="AA21" s="46">
        <f t="shared" si="5"/>
        <v>60.197209240238564</v>
      </c>
    </row>
    <row r="22" spans="1:27" x14ac:dyDescent="0.2">
      <c r="A22" s="76" t="s">
        <v>107</v>
      </c>
      <c r="B22" s="73">
        <f>B18*((1.025)^13)</f>
        <v>30.505906299714301</v>
      </c>
      <c r="C22" s="73">
        <f t="shared" si="8"/>
        <v>31.278087052925819</v>
      </c>
      <c r="D22" s="73">
        <f>B18*((1.025)^15)</f>
        <v>32.050267806137335</v>
      </c>
      <c r="E22" s="74">
        <f>E18*((1.025)^13)</f>
        <v>38.179832688681387</v>
      </c>
      <c r="F22" s="73">
        <f t="shared" si="9"/>
        <v>39.146259703613637</v>
      </c>
      <c r="G22" s="75">
        <f>E18*((1.025)^15)</f>
        <v>40.112686718545881</v>
      </c>
      <c r="H22" s="73">
        <f>H18*((1.025)^13)</f>
        <v>41.997815957549527</v>
      </c>
      <c r="I22" s="73">
        <f t="shared" si="10"/>
        <v>43.060885673975001</v>
      </c>
      <c r="J22" s="75">
        <f>H18*((1.025)^15)</f>
        <v>44.123955390400475</v>
      </c>
      <c r="K22" s="74">
        <f>K18*((1.025)^13)</f>
        <v>46.19759755330449</v>
      </c>
      <c r="L22" s="73">
        <f t="shared" si="11"/>
        <v>47.36697424137251</v>
      </c>
      <c r="M22" s="75">
        <f>K18*((1.025)^15)</f>
        <v>48.53635092944053</v>
      </c>
      <c r="N22" s="74">
        <f>N18*((1.025)^13)</f>
        <v>50.817357308634939</v>
      </c>
      <c r="O22" s="73">
        <f t="shared" si="12"/>
        <v>52.103671665509765</v>
      </c>
      <c r="P22" s="75">
        <f>N18*((1.025)^15)</f>
        <v>53.389986022384583</v>
      </c>
      <c r="Q22" s="74">
        <f>Q18*((1.025)^13)</f>
        <v>55.899093039498432</v>
      </c>
      <c r="R22" s="73">
        <f t="shared" si="13"/>
        <v>57.314038832060739</v>
      </c>
      <c r="S22" s="75">
        <f>Q18*((1.025)^15)</f>
        <v>58.728984624623045</v>
      </c>
      <c r="T22" s="73"/>
      <c r="U22" s="1">
        <v>17</v>
      </c>
      <c r="V22" s="46">
        <f t="shared" si="0"/>
        <v>33.672812613823012</v>
      </c>
      <c r="W22" s="46">
        <f t="shared" si="1"/>
        <v>42.143391483672225</v>
      </c>
      <c r="X22" s="46">
        <f t="shared" si="2"/>
        <v>46.357730632039456</v>
      </c>
      <c r="Y22" s="46">
        <f t="shared" si="3"/>
        <v>50.993503695243419</v>
      </c>
      <c r="Z22" s="46">
        <f t="shared" si="4"/>
        <v>56.092854064767749</v>
      </c>
      <c r="AA22" s="46">
        <f t="shared" si="5"/>
        <v>61.702139471244521</v>
      </c>
    </row>
    <row r="23" spans="1:27" x14ac:dyDescent="0.2">
      <c r="A23" s="77" t="s">
        <v>108</v>
      </c>
      <c r="B23" s="78">
        <f>B18*((1.025)^16)</f>
        <v>32.851524501290768</v>
      </c>
      <c r="C23" s="78">
        <f t="shared" si="8"/>
        <v>34.556730361249265</v>
      </c>
      <c r="D23" s="78">
        <f>B18*((1.025)^20)</f>
        <v>36.261936221207769</v>
      </c>
      <c r="E23" s="79">
        <f>E18*((1.025)^16)</f>
        <v>41.115503886509529</v>
      </c>
      <c r="F23" s="78">
        <f t="shared" si="9"/>
        <v>43.249663540490516</v>
      </c>
      <c r="G23" s="80">
        <f>E18*((1.025)^20)</f>
        <v>45.383823194471496</v>
      </c>
      <c r="H23" s="79">
        <f>H18*((1.025)^16)</f>
        <v>45.227054275160484</v>
      </c>
      <c r="I23" s="78">
        <f t="shared" si="10"/>
        <v>47.574629894539569</v>
      </c>
      <c r="J23" s="80">
        <f>H18*((1.025)^20)</f>
        <v>49.922205513918648</v>
      </c>
      <c r="K23" s="78">
        <f>K18*((1.025)^16)</f>
        <v>49.749759702676542</v>
      </c>
      <c r="L23" s="78">
        <f t="shared" si="11"/>
        <v>52.332092883993525</v>
      </c>
      <c r="M23" s="80">
        <f>K18*((1.025)^20)</f>
        <v>54.914426065310515</v>
      </c>
      <c r="N23" s="78">
        <f>N18*((1.025)^16)</f>
        <v>54.724735672944192</v>
      </c>
      <c r="O23" s="78">
        <f t="shared" si="12"/>
        <v>57.565302172392876</v>
      </c>
      <c r="P23" s="78">
        <f>N18*((1.025)^20)</f>
        <v>60.405868671841567</v>
      </c>
      <c r="Q23" s="79">
        <f>Q18*((1.025)^16)</f>
        <v>60.197209240238614</v>
      </c>
      <c r="R23" s="78">
        <f t="shared" si="13"/>
        <v>63.321832389632178</v>
      </c>
      <c r="S23" s="80">
        <f>Q18*((1.025)^20)</f>
        <v>66.446455539025735</v>
      </c>
      <c r="T23" s="73"/>
      <c r="U23" s="1">
        <v>18</v>
      </c>
      <c r="V23" s="46">
        <f t="shared" si="0"/>
        <v>34.514632929168584</v>
      </c>
      <c r="W23" s="46">
        <f t="shared" si="1"/>
        <v>43.196976270764026</v>
      </c>
      <c r="X23" s="46">
        <f t="shared" si="2"/>
        <v>47.516673897840441</v>
      </c>
      <c r="Y23" s="46">
        <f t="shared" si="3"/>
        <v>52.268341287624501</v>
      </c>
      <c r="Z23" s="46">
        <f t="shared" si="4"/>
        <v>57.495175416386935</v>
      </c>
      <c r="AA23" s="46">
        <f t="shared" si="5"/>
        <v>63.244692958025631</v>
      </c>
    </row>
    <row r="24" spans="1:27" ht="15" x14ac:dyDescent="0.25">
      <c r="A24" s="44"/>
      <c r="B24" s="36"/>
      <c r="C24" s="46"/>
      <c r="D24" s="36"/>
      <c r="E24" s="81"/>
      <c r="F24" s="81"/>
      <c r="G24" s="81"/>
      <c r="H24" s="81"/>
      <c r="I24" s="73"/>
      <c r="J24" s="73"/>
      <c r="M24" s="40"/>
      <c r="P24" s="1"/>
      <c r="U24" s="1">
        <v>19</v>
      </c>
      <c r="V24" s="46">
        <f t="shared" si="0"/>
        <v>35.377498752397798</v>
      </c>
      <c r="W24" s="46">
        <f t="shared" si="1"/>
        <v>44.276900677533121</v>
      </c>
      <c r="X24" s="46">
        <f t="shared" si="2"/>
        <v>48.704590745286445</v>
      </c>
      <c r="Y24" s="46">
        <f t="shared" si="3"/>
        <v>53.575049819815106</v>
      </c>
      <c r="Z24" s="46">
        <f t="shared" si="4"/>
        <v>58.932554801796606</v>
      </c>
      <c r="AA24" s="46">
        <f t="shared" si="5"/>
        <v>64.82581028197626</v>
      </c>
    </row>
    <row r="25" spans="1:27" ht="15" x14ac:dyDescent="0.25">
      <c r="A25" s="44"/>
      <c r="B25" s="36"/>
      <c r="C25" s="46"/>
      <c r="D25" s="36"/>
      <c r="E25" s="81"/>
      <c r="F25" s="81"/>
      <c r="G25" s="81"/>
      <c r="H25" s="81"/>
      <c r="I25" s="73"/>
      <c r="J25" s="73"/>
      <c r="M25" s="40"/>
      <c r="P25" s="1"/>
      <c r="U25" s="1">
        <v>20</v>
      </c>
      <c r="V25" s="46">
        <f t="shared" si="0"/>
        <v>36.261936221207741</v>
      </c>
      <c r="W25" s="46">
        <f t="shared" si="1"/>
        <v>45.383823194471447</v>
      </c>
      <c r="X25" s="46">
        <f t="shared" si="2"/>
        <v>49.922205513918605</v>
      </c>
      <c r="Y25" s="46">
        <f t="shared" si="3"/>
        <v>54.914426065310479</v>
      </c>
      <c r="Z25" s="46">
        <f t="shared" si="4"/>
        <v>60.405868671841517</v>
      </c>
      <c r="AA25" s="46">
        <f t="shared" si="5"/>
        <v>66.446455539025663</v>
      </c>
    </row>
    <row r="26" spans="1:27" ht="15" x14ac:dyDescent="0.25">
      <c r="A26" s="44"/>
      <c r="B26" s="36"/>
      <c r="C26" s="46"/>
      <c r="D26" s="36"/>
      <c r="E26" s="81"/>
      <c r="F26" s="81"/>
      <c r="G26" s="81"/>
      <c r="H26" s="81"/>
      <c r="I26" s="73"/>
      <c r="J26" s="73"/>
      <c r="M26" s="40"/>
      <c r="P26" s="1"/>
      <c r="V26" s="46"/>
      <c r="W26" s="46"/>
      <c r="X26" s="46"/>
      <c r="Y26" s="46"/>
      <c r="Z26" s="46"/>
      <c r="AA26" s="46"/>
    </row>
    <row r="27" spans="1:27" x14ac:dyDescent="0.2">
      <c r="O27" s="40"/>
      <c r="P27" s="1"/>
      <c r="U27" s="46"/>
      <c r="V27" s="46"/>
      <c r="W27" s="46"/>
      <c r="X27" s="46"/>
      <c r="Y27" s="46"/>
      <c r="Z27" s="46"/>
      <c r="AA27" s="46"/>
    </row>
    <row r="28" spans="1:27" ht="16.5" thickBot="1" x14ac:dyDescent="0.3">
      <c r="A28" s="28" t="s">
        <v>106</v>
      </c>
      <c r="B28" s="28"/>
      <c r="C28" s="28"/>
      <c r="D28" s="28"/>
      <c r="E28" s="28"/>
      <c r="F28" s="28"/>
      <c r="G28" s="28"/>
      <c r="H28" s="28"/>
      <c r="I28" s="28"/>
      <c r="J28" s="28"/>
      <c r="K28" s="28"/>
      <c r="L28" s="28"/>
      <c r="M28" s="28"/>
      <c r="N28" s="28"/>
      <c r="O28" s="28"/>
      <c r="P28" s="28"/>
      <c r="Q28" s="28"/>
      <c r="R28" s="28"/>
      <c r="S28" s="28"/>
      <c r="U28" s="46"/>
      <c r="V28" s="46" t="s">
        <v>48</v>
      </c>
      <c r="W28" s="46"/>
      <c r="X28" s="46"/>
      <c r="Y28" s="46"/>
      <c r="Z28" s="46"/>
      <c r="AA28" s="46"/>
    </row>
    <row r="29" spans="1:27" ht="15.75" thickBot="1" x14ac:dyDescent="0.3">
      <c r="A29" s="298" t="s">
        <v>104</v>
      </c>
      <c r="B29" s="303" t="s">
        <v>78</v>
      </c>
      <c r="C29" s="282"/>
      <c r="D29" s="282"/>
      <c r="E29" s="282" t="s">
        <v>78</v>
      </c>
      <c r="F29" s="282"/>
      <c r="G29" s="282"/>
      <c r="H29" s="282" t="s">
        <v>79</v>
      </c>
      <c r="I29" s="282"/>
      <c r="J29" s="282"/>
      <c r="K29" s="282" t="s">
        <v>80</v>
      </c>
      <c r="L29" s="282"/>
      <c r="M29" s="282"/>
      <c r="N29" s="282" t="s">
        <v>80</v>
      </c>
      <c r="O29" s="282"/>
      <c r="P29" s="297"/>
      <c r="Q29" s="282" t="s">
        <v>80</v>
      </c>
      <c r="R29" s="282"/>
      <c r="S29" s="297"/>
      <c r="U29" s="46" t="s">
        <v>167</v>
      </c>
      <c r="V29" s="46" t="s">
        <v>170</v>
      </c>
      <c r="W29" s="46" t="s">
        <v>168</v>
      </c>
      <c r="X29" s="46" t="s">
        <v>171</v>
      </c>
      <c r="Y29" s="46" t="s">
        <v>172</v>
      </c>
      <c r="Z29" s="46" t="s">
        <v>173</v>
      </c>
      <c r="AA29" s="46" t="s">
        <v>174</v>
      </c>
    </row>
    <row r="30" spans="1:27" ht="15" x14ac:dyDescent="0.2">
      <c r="A30" s="299"/>
      <c r="B30" s="304" t="s">
        <v>103</v>
      </c>
      <c r="C30" s="305"/>
      <c r="D30" s="311"/>
      <c r="E30" s="294" t="s">
        <v>199</v>
      </c>
      <c r="F30" s="295"/>
      <c r="G30" s="295"/>
      <c r="H30" s="276" t="s">
        <v>200</v>
      </c>
      <c r="I30" s="277"/>
      <c r="J30" s="278"/>
      <c r="K30" s="294" t="s">
        <v>201</v>
      </c>
      <c r="L30" s="295"/>
      <c r="M30" s="296"/>
      <c r="N30" s="294" t="s">
        <v>202</v>
      </c>
      <c r="O30" s="295"/>
      <c r="P30" s="296"/>
      <c r="Q30" s="294" t="s">
        <v>207</v>
      </c>
      <c r="R30" s="295"/>
      <c r="S30" s="296"/>
      <c r="U30" s="1">
        <v>0</v>
      </c>
      <c r="V30" s="209">
        <f>H8</f>
        <v>20.117823643275663</v>
      </c>
      <c r="W30" s="209">
        <f>I8</f>
        <v>25.178571428571427</v>
      </c>
      <c r="X30" s="209">
        <f>K8</f>
        <v>27.696428571428573</v>
      </c>
      <c r="Y30" s="209">
        <f>M8</f>
        <v>30.466071428571432</v>
      </c>
      <c r="Z30" s="209">
        <f>N8</f>
        <v>33.51267857142858</v>
      </c>
      <c r="AA30" s="209">
        <f>O8</f>
        <v>36.863946428571438</v>
      </c>
    </row>
    <row r="31" spans="1:27" ht="15" thickBot="1" x14ac:dyDescent="0.25">
      <c r="A31" s="300"/>
      <c r="B31" s="65" t="s">
        <v>0</v>
      </c>
      <c r="C31" s="66" t="s">
        <v>1</v>
      </c>
      <c r="D31" s="70" t="s">
        <v>2</v>
      </c>
      <c r="E31" s="68" t="s">
        <v>0</v>
      </c>
      <c r="F31" s="68" t="s">
        <v>1</v>
      </c>
      <c r="G31" s="68" t="s">
        <v>2</v>
      </c>
      <c r="H31" s="65" t="s">
        <v>0</v>
      </c>
      <c r="I31" s="66" t="s">
        <v>1</v>
      </c>
      <c r="J31" s="70" t="s">
        <v>2</v>
      </c>
      <c r="K31" s="65" t="s">
        <v>0</v>
      </c>
      <c r="L31" s="66" t="s">
        <v>1</v>
      </c>
      <c r="M31" s="70" t="s">
        <v>2</v>
      </c>
      <c r="N31" s="65" t="s">
        <v>0</v>
      </c>
      <c r="O31" s="66" t="s">
        <v>1</v>
      </c>
      <c r="P31" s="70" t="s">
        <v>2</v>
      </c>
      <c r="Q31" s="65" t="s">
        <v>0</v>
      </c>
      <c r="R31" s="66" t="s">
        <v>1</v>
      </c>
      <c r="S31" s="70" t="s">
        <v>2</v>
      </c>
      <c r="U31" s="1">
        <v>1</v>
      </c>
      <c r="V31" s="209">
        <f t="shared" ref="V31:V50" si="14">V30*1.025</f>
        <v>20.620769234357553</v>
      </c>
      <c r="W31" s="209">
        <f t="shared" ref="W31:W50" si="15">W30*1.025</f>
        <v>25.808035714285712</v>
      </c>
      <c r="X31" s="209">
        <f t="shared" ref="X31:X50" si="16">X30*1.025</f>
        <v>28.388839285714283</v>
      </c>
      <c r="Y31" s="209">
        <f t="shared" ref="Y31:Y50" si="17">Y30*1.025</f>
        <v>31.227723214285714</v>
      </c>
      <c r="Z31" s="209">
        <f t="shared" ref="Z31:Z50" si="18">Z30*1.025</f>
        <v>34.350495535714295</v>
      </c>
      <c r="AA31" s="209">
        <f t="shared" ref="AA31:AA50" si="19">AA30*1.025</f>
        <v>37.785545089285719</v>
      </c>
    </row>
    <row r="32" spans="1:27" x14ac:dyDescent="0.2">
      <c r="A32" s="72" t="s">
        <v>3</v>
      </c>
      <c r="B32" s="73">
        <f>F8</f>
        <v>20.117823643275663</v>
      </c>
      <c r="C32" s="73">
        <f>MEDIAN(B32,D32)</f>
        <v>20.891259660061284</v>
      </c>
      <c r="D32" s="75">
        <f>B32*((1.025)^3)</f>
        <v>21.664695676846904</v>
      </c>
      <c r="E32" s="73">
        <f>I8</f>
        <v>25.178571428571427</v>
      </c>
      <c r="F32" s="73">
        <f>MEDIAN(E32,G32)</f>
        <v>26.146569475446427</v>
      </c>
      <c r="G32" s="73">
        <f>E32*((1.025)^3)</f>
        <v>27.114567522321423</v>
      </c>
      <c r="H32" s="74">
        <f>K8</f>
        <v>27.696428571428573</v>
      </c>
      <c r="I32" s="73">
        <f>MEDIAN(H32,J32)</f>
        <v>28.761226422991072</v>
      </c>
      <c r="J32" s="75">
        <f>H32*((1.025)^3)</f>
        <v>29.826024274553571</v>
      </c>
      <c r="K32" s="74">
        <f>M8</f>
        <v>30.466071428571432</v>
      </c>
      <c r="L32" s="73">
        <f>MEDIAN(K32,M32)</f>
        <v>31.637349065290181</v>
      </c>
      <c r="M32" s="75">
        <f>K32*((1.025)^3)</f>
        <v>32.808626702008929</v>
      </c>
      <c r="N32" s="74">
        <f>N8</f>
        <v>33.51267857142858</v>
      </c>
      <c r="O32" s="73">
        <f>MEDIAN(N32,P32)</f>
        <v>34.801083971819203</v>
      </c>
      <c r="P32" s="75">
        <f>N32*((1.025)^3)</f>
        <v>36.089489372209826</v>
      </c>
      <c r="Q32" s="74">
        <f>O8</f>
        <v>36.863946428571438</v>
      </c>
      <c r="R32" s="73">
        <f>MEDIAN(Q32,S32)</f>
        <v>38.281192369001126</v>
      </c>
      <c r="S32" s="75">
        <f>Q32*((1.025)^3)</f>
        <v>39.698438309430813</v>
      </c>
      <c r="U32" s="1">
        <v>2</v>
      </c>
      <c r="V32" s="209">
        <f t="shared" si="14"/>
        <v>21.136288465216492</v>
      </c>
      <c r="W32" s="209">
        <f t="shared" si="15"/>
        <v>26.453236607142852</v>
      </c>
      <c r="X32" s="209">
        <f t="shared" si="16"/>
        <v>29.098560267857138</v>
      </c>
      <c r="Y32" s="209">
        <f t="shared" si="17"/>
        <v>32.008416294642856</v>
      </c>
      <c r="Z32" s="209">
        <f t="shared" si="18"/>
        <v>35.209257924107149</v>
      </c>
      <c r="AA32" s="209">
        <f t="shared" si="19"/>
        <v>38.730183716517857</v>
      </c>
    </row>
    <row r="33" spans="1:27" x14ac:dyDescent="0.2">
      <c r="A33" s="76" t="s">
        <v>4</v>
      </c>
      <c r="B33" s="73">
        <f>B32*((1.025)^4)</f>
        <v>22.206313068768075</v>
      </c>
      <c r="C33" s="73">
        <f t="shared" ref="C33:C37" si="20">MEDIAN(B33,D33)</f>
        <v>22.768410368321263</v>
      </c>
      <c r="D33" s="75">
        <f>B32*((1.025)^6)</f>
        <v>23.330507667874453</v>
      </c>
      <c r="E33" s="73">
        <f>E32*((1.025)^4)</f>
        <v>27.792431710379457</v>
      </c>
      <c r="F33" s="73">
        <f t="shared" ref="F33:F37" si="21">MEDIAN(E33,G33)</f>
        <v>28.495927638048435</v>
      </c>
      <c r="G33" s="73">
        <f>E32*((1.025)^6)</f>
        <v>29.19942356571741</v>
      </c>
      <c r="H33" s="74">
        <f>H32*((1.025)^4)</f>
        <v>30.571674881417405</v>
      </c>
      <c r="I33" s="73">
        <f t="shared" ref="I33:I37" si="22">MEDIAN(H33,J33)</f>
        <v>31.345520401853278</v>
      </c>
      <c r="J33" s="75">
        <f>H32*((1.025)^6)</f>
        <v>32.119365922289155</v>
      </c>
      <c r="K33" s="74">
        <f>K32*((1.025)^4)</f>
        <v>33.628842369559152</v>
      </c>
      <c r="L33" s="73">
        <f t="shared" ref="L33:L37" si="23">MEDIAN(K33,M33)</f>
        <v>34.480072442038612</v>
      </c>
      <c r="M33" s="75">
        <f>K32*((1.025)^6)</f>
        <v>35.331302514518072</v>
      </c>
      <c r="N33" s="74">
        <f>N32*((1.025)^4)</f>
        <v>36.991726606515066</v>
      </c>
      <c r="O33" s="73">
        <f t="shared" ref="O33:O37" si="24">MEDIAN(N33,P33)</f>
        <v>37.928079686242476</v>
      </c>
      <c r="P33" s="75">
        <f>N32*((1.025)^6)</f>
        <v>38.864432765969887</v>
      </c>
      <c r="Q33" s="74">
        <f>Q32*((1.025)^4)</f>
        <v>40.690899267166579</v>
      </c>
      <c r="R33" s="73">
        <f t="shared" ref="R33:R37" si="25">MEDIAN(Q33,S33)</f>
        <v>41.720887654866729</v>
      </c>
      <c r="S33" s="75">
        <f>Q32*((1.025)^6)</f>
        <v>42.75087604256688</v>
      </c>
      <c r="U33" s="1">
        <v>3</v>
      </c>
      <c r="V33" s="209">
        <f t="shared" si="14"/>
        <v>21.6646956768469</v>
      </c>
      <c r="W33" s="209">
        <f t="shared" si="15"/>
        <v>27.114567522321423</v>
      </c>
      <c r="X33" s="209">
        <f t="shared" si="16"/>
        <v>29.826024274553564</v>
      </c>
      <c r="Y33" s="209">
        <f t="shared" si="17"/>
        <v>32.808626702008922</v>
      </c>
      <c r="Z33" s="209">
        <f t="shared" si="18"/>
        <v>36.089489372209826</v>
      </c>
      <c r="AA33" s="209">
        <f t="shared" si="19"/>
        <v>39.698438309430799</v>
      </c>
    </row>
    <row r="34" spans="1:27" x14ac:dyDescent="0.2">
      <c r="A34" s="76" t="s">
        <v>5</v>
      </c>
      <c r="B34" s="73">
        <f>B32*((1.025)^7)</f>
        <v>23.913770359571316</v>
      </c>
      <c r="C34" s="73">
        <f t="shared" si="20"/>
        <v>24.519087671797962</v>
      </c>
      <c r="D34" s="75">
        <f>B32*((1.025)^9)</f>
        <v>25.124404984024608</v>
      </c>
      <c r="E34" s="73">
        <f>E32*((1.025)^7)</f>
        <v>29.929409154860348</v>
      </c>
      <c r="F34" s="73">
        <f t="shared" si="21"/>
        <v>30.686997324092747</v>
      </c>
      <c r="G34" s="73">
        <f>E32*((1.025)^9)</f>
        <v>31.444585493325146</v>
      </c>
      <c r="H34" s="74">
        <f>H32*((1.025)^7)</f>
        <v>32.92235007034639</v>
      </c>
      <c r="I34" s="73">
        <f t="shared" si="22"/>
        <v>33.755697056502029</v>
      </c>
      <c r="J34" s="75">
        <f>H32*((1.025)^9)</f>
        <v>34.589044042657662</v>
      </c>
      <c r="K34" s="74">
        <f>K32*((1.025)^7)</f>
        <v>36.214585077381031</v>
      </c>
      <c r="L34" s="73">
        <f t="shared" si="23"/>
        <v>37.131266762152237</v>
      </c>
      <c r="M34" s="75">
        <f>K32*((1.025)^9)</f>
        <v>38.047948446923435</v>
      </c>
      <c r="N34" s="74">
        <f>N32*((1.025)^7)</f>
        <v>39.836043585119135</v>
      </c>
      <c r="O34" s="73">
        <f t="shared" si="24"/>
        <v>40.844393438367462</v>
      </c>
      <c r="P34" s="75">
        <f>N32*((1.025)^9)</f>
        <v>41.852743291615781</v>
      </c>
      <c r="Q34" s="74">
        <f>Q32*((1.025)^7)</f>
        <v>43.819647943631054</v>
      </c>
      <c r="R34" s="73">
        <f t="shared" si="25"/>
        <v>44.928832782204211</v>
      </c>
      <c r="S34" s="75">
        <f>Q32*((1.025)^9)</f>
        <v>46.03801762077736</v>
      </c>
      <c r="U34" s="1">
        <v>4</v>
      </c>
      <c r="V34" s="209">
        <f t="shared" si="14"/>
        <v>22.206313068768072</v>
      </c>
      <c r="W34" s="209">
        <f t="shared" si="15"/>
        <v>27.792431710379457</v>
      </c>
      <c r="X34" s="209">
        <f t="shared" si="16"/>
        <v>30.571674881417401</v>
      </c>
      <c r="Y34" s="209">
        <f t="shared" si="17"/>
        <v>33.628842369559145</v>
      </c>
      <c r="Z34" s="209">
        <f t="shared" si="18"/>
        <v>36.991726606515066</v>
      </c>
      <c r="AA34" s="209">
        <f t="shared" si="19"/>
        <v>40.690899267166564</v>
      </c>
    </row>
    <row r="35" spans="1:27" x14ac:dyDescent="0.2">
      <c r="A35" s="76" t="s">
        <v>6</v>
      </c>
      <c r="B35" s="73">
        <f>B32*((1.025)^10)</f>
        <v>25.752515108625225</v>
      </c>
      <c r="C35" s="73">
        <f t="shared" si="20"/>
        <v>26.4043756473123</v>
      </c>
      <c r="D35" s="75">
        <f>B32*((1.025)^12)</f>
        <v>27.056236185999374</v>
      </c>
      <c r="E35" s="73">
        <f>E32*((1.025)^10)</f>
        <v>32.230700130658278</v>
      </c>
      <c r="F35" s="73">
        <f t="shared" si="21"/>
        <v>33.046539727715562</v>
      </c>
      <c r="G35" s="73">
        <f>E32*((1.025)^12)</f>
        <v>33.862379324772846</v>
      </c>
      <c r="H35" s="74">
        <f>H32*((1.025)^10)</f>
        <v>35.453770143724107</v>
      </c>
      <c r="I35" s="73">
        <f t="shared" si="22"/>
        <v>36.351193700487116</v>
      </c>
      <c r="J35" s="75">
        <f>H32*((1.025)^12)</f>
        <v>37.248617257250132</v>
      </c>
      <c r="K35" s="74">
        <f>K32*((1.025)^10)</f>
        <v>38.99914715809652</v>
      </c>
      <c r="L35" s="73">
        <f t="shared" si="23"/>
        <v>39.986313070535836</v>
      </c>
      <c r="M35" s="75">
        <f>K32*((1.025)^12)</f>
        <v>40.973478982975152</v>
      </c>
      <c r="N35" s="74">
        <f>N32*((1.025)^10)</f>
        <v>42.899061873906177</v>
      </c>
      <c r="O35" s="73">
        <f t="shared" si="24"/>
        <v>43.984944377589429</v>
      </c>
      <c r="P35" s="75">
        <f>N32*((1.025)^12)</f>
        <v>45.070826881272673</v>
      </c>
      <c r="Q35" s="74">
        <f>Q32*((1.025)^10)</f>
        <v>47.188968061296798</v>
      </c>
      <c r="R35" s="73">
        <f t="shared" si="25"/>
        <v>48.38343881534837</v>
      </c>
      <c r="S35" s="75">
        <f>Q32*((1.025)^12)</f>
        <v>49.577909569399942</v>
      </c>
      <c r="U35" s="1">
        <v>5</v>
      </c>
      <c r="V35" s="209">
        <f t="shared" si="14"/>
        <v>22.761470895487271</v>
      </c>
      <c r="W35" s="209">
        <f t="shared" si="15"/>
        <v>28.48724250313894</v>
      </c>
      <c r="X35" s="209">
        <f t="shared" si="16"/>
        <v>31.335966753452833</v>
      </c>
      <c r="Y35" s="209">
        <f t="shared" si="17"/>
        <v>34.469563428798118</v>
      </c>
      <c r="Z35" s="209">
        <f t="shared" si="18"/>
        <v>37.91651977167794</v>
      </c>
      <c r="AA35" s="209">
        <f t="shared" si="19"/>
        <v>41.708171748845722</v>
      </c>
    </row>
    <row r="36" spans="1:27" x14ac:dyDescent="0.2">
      <c r="A36" s="76" t="s">
        <v>107</v>
      </c>
      <c r="B36" s="73">
        <f>B32*((1.025)^13)</f>
        <v>27.732642090649357</v>
      </c>
      <c r="C36" s="73">
        <f t="shared" si="20"/>
        <v>28.43462459356892</v>
      </c>
      <c r="D36" s="73">
        <f>B32*((1.025)^15)</f>
        <v>29.136607096488479</v>
      </c>
      <c r="E36" s="74">
        <f>E32*((1.025)^13)</f>
        <v>34.708938807892167</v>
      </c>
      <c r="F36" s="73">
        <f t="shared" si="21"/>
        <v>35.58750882146694</v>
      </c>
      <c r="G36" s="75">
        <f>E32*((1.025)^15)</f>
        <v>36.466078835041706</v>
      </c>
      <c r="H36" s="73">
        <f>H32*((1.025)^13)</f>
        <v>38.179832688681387</v>
      </c>
      <c r="I36" s="73">
        <f t="shared" si="22"/>
        <v>39.146259703613637</v>
      </c>
      <c r="J36" s="75">
        <f>H32*((1.025)^15)</f>
        <v>40.112686718545881</v>
      </c>
      <c r="K36" s="74">
        <f>K32*((1.025)^13)</f>
        <v>41.997815957549527</v>
      </c>
      <c r="L36" s="73">
        <f t="shared" si="23"/>
        <v>43.060885673975001</v>
      </c>
      <c r="M36" s="75">
        <f>K32*((1.025)^15)</f>
        <v>44.123955390400475</v>
      </c>
      <c r="N36" s="74">
        <f>N32*((1.025)^13)</f>
        <v>46.19759755330449</v>
      </c>
      <c r="O36" s="73">
        <f t="shared" si="24"/>
        <v>47.36697424137251</v>
      </c>
      <c r="P36" s="75">
        <f>N32*((1.025)^15)</f>
        <v>48.53635092944053</v>
      </c>
      <c r="Q36" s="74">
        <f>Q32*((1.025)^13)</f>
        <v>50.817357308634939</v>
      </c>
      <c r="R36" s="73">
        <f t="shared" si="25"/>
        <v>52.103671665509765</v>
      </c>
      <c r="S36" s="75">
        <f>Q32*((1.025)^15)</f>
        <v>53.389986022384583</v>
      </c>
      <c r="T36" s="46"/>
      <c r="U36" s="1">
        <v>6</v>
      </c>
      <c r="V36" s="209">
        <f t="shared" si="14"/>
        <v>23.33050766787445</v>
      </c>
      <c r="W36" s="209">
        <f t="shared" si="15"/>
        <v>29.19942356571741</v>
      </c>
      <c r="X36" s="209">
        <f t="shared" si="16"/>
        <v>32.119365922289148</v>
      </c>
      <c r="Y36" s="209">
        <f t="shared" si="17"/>
        <v>35.331302514518065</v>
      </c>
      <c r="Z36" s="209">
        <f t="shared" si="18"/>
        <v>38.864432765969887</v>
      </c>
      <c r="AA36" s="209">
        <f t="shared" si="19"/>
        <v>42.750876042566858</v>
      </c>
    </row>
    <row r="37" spans="1:27" x14ac:dyDescent="0.2">
      <c r="A37" s="77" t="s">
        <v>108</v>
      </c>
      <c r="B37" s="78">
        <f>B32*((1.025)^16)</f>
        <v>29.865022273900689</v>
      </c>
      <c r="C37" s="78">
        <f t="shared" si="20"/>
        <v>31.415209419317506</v>
      </c>
      <c r="D37" s="78">
        <f>B32*((1.025)^20)</f>
        <v>32.965396564734327</v>
      </c>
      <c r="E37" s="79">
        <f>E32*((1.025)^16)</f>
        <v>37.37773080591775</v>
      </c>
      <c r="F37" s="78">
        <f t="shared" si="21"/>
        <v>39.317875945900461</v>
      </c>
      <c r="G37" s="80">
        <f>E32*((1.025)^20)</f>
        <v>41.258021085883172</v>
      </c>
      <c r="H37" s="79">
        <f>H32*((1.025)^16)</f>
        <v>41.115503886509529</v>
      </c>
      <c r="I37" s="78">
        <f t="shared" si="22"/>
        <v>43.249663540490516</v>
      </c>
      <c r="J37" s="80">
        <f>H32*((1.025)^20)</f>
        <v>45.383823194471496</v>
      </c>
      <c r="K37" s="78">
        <f>K32*((1.025)^16)</f>
        <v>45.227054275160484</v>
      </c>
      <c r="L37" s="78">
        <f t="shared" si="23"/>
        <v>47.574629894539569</v>
      </c>
      <c r="M37" s="80">
        <f>K32*((1.025)^20)</f>
        <v>49.922205513918648</v>
      </c>
      <c r="N37" s="78">
        <f>N32*((1.025)^16)</f>
        <v>49.749759702676542</v>
      </c>
      <c r="O37" s="78">
        <f t="shared" si="24"/>
        <v>52.332092883993525</v>
      </c>
      <c r="P37" s="78">
        <f>N32*((1.025)^20)</f>
        <v>54.914426065310515</v>
      </c>
      <c r="Q37" s="79">
        <f>Q32*((1.025)^16)</f>
        <v>54.724735672944192</v>
      </c>
      <c r="R37" s="78">
        <f t="shared" si="25"/>
        <v>57.565302172392876</v>
      </c>
      <c r="S37" s="80">
        <f>Q32*((1.025)^20)</f>
        <v>60.405868671841567</v>
      </c>
      <c r="U37" s="1">
        <v>7</v>
      </c>
      <c r="V37" s="209">
        <f t="shared" si="14"/>
        <v>23.913770359571309</v>
      </c>
      <c r="W37" s="209">
        <f t="shared" si="15"/>
        <v>29.929409154860341</v>
      </c>
      <c r="X37" s="209">
        <f t="shared" si="16"/>
        <v>32.922350070346376</v>
      </c>
      <c r="Y37" s="209">
        <f t="shared" si="17"/>
        <v>36.21458507738101</v>
      </c>
      <c r="Z37" s="209">
        <f t="shared" si="18"/>
        <v>39.836043585119128</v>
      </c>
      <c r="AA37" s="209">
        <f t="shared" si="19"/>
        <v>43.819647943631026</v>
      </c>
    </row>
    <row r="38" spans="1:27" ht="15" x14ac:dyDescent="0.25">
      <c r="A38" s="44"/>
      <c r="B38" s="36"/>
      <c r="C38" s="46"/>
      <c r="D38" s="36"/>
      <c r="E38" s="81"/>
      <c r="F38" s="81"/>
      <c r="G38" s="81"/>
      <c r="H38" s="81"/>
      <c r="I38" s="73"/>
      <c r="J38" s="73"/>
      <c r="M38" s="40"/>
      <c r="P38" s="1"/>
      <c r="U38" s="1">
        <v>8</v>
      </c>
      <c r="V38" s="209">
        <f t="shared" si="14"/>
        <v>24.511614618560589</v>
      </c>
      <c r="W38" s="209">
        <f t="shared" si="15"/>
        <v>30.677644383731845</v>
      </c>
      <c r="X38" s="209">
        <f t="shared" si="16"/>
        <v>33.745408822105034</v>
      </c>
      <c r="Y38" s="209">
        <f t="shared" si="17"/>
        <v>37.11994970431553</v>
      </c>
      <c r="Z38" s="209">
        <f t="shared" si="18"/>
        <v>40.831944674747106</v>
      </c>
      <c r="AA38" s="209">
        <f t="shared" si="19"/>
        <v>44.915139142221797</v>
      </c>
    </row>
    <row r="39" spans="1:27" x14ac:dyDescent="0.2">
      <c r="O39" s="40"/>
      <c r="P39" s="1"/>
      <c r="U39" s="1">
        <v>9</v>
      </c>
      <c r="V39" s="209">
        <f t="shared" si="14"/>
        <v>25.124404984024601</v>
      </c>
      <c r="W39" s="209">
        <f t="shared" si="15"/>
        <v>31.444585493325139</v>
      </c>
      <c r="X39" s="209">
        <f t="shared" si="16"/>
        <v>34.589044042657655</v>
      </c>
      <c r="Y39" s="209">
        <f t="shared" si="17"/>
        <v>38.047948446923414</v>
      </c>
      <c r="Z39" s="209">
        <f t="shared" si="18"/>
        <v>41.852743291615781</v>
      </c>
      <c r="AA39" s="209">
        <f t="shared" si="19"/>
        <v>46.038017620777339</v>
      </c>
    </row>
    <row r="40" spans="1:27" x14ac:dyDescent="0.2">
      <c r="U40" s="1">
        <v>10</v>
      </c>
      <c r="V40" s="209">
        <f t="shared" si="14"/>
        <v>25.752515108625214</v>
      </c>
      <c r="W40" s="209">
        <f t="shared" si="15"/>
        <v>32.230700130658263</v>
      </c>
      <c r="X40" s="209">
        <f t="shared" si="16"/>
        <v>35.453770143724093</v>
      </c>
      <c r="Y40" s="209">
        <f t="shared" si="17"/>
        <v>38.999147158096498</v>
      </c>
      <c r="Z40" s="209">
        <f t="shared" si="18"/>
        <v>42.89906187390617</v>
      </c>
      <c r="AA40" s="209">
        <f t="shared" si="19"/>
        <v>47.188968061296769</v>
      </c>
    </row>
    <row r="41" spans="1:27" x14ac:dyDescent="0.2">
      <c r="U41" s="1">
        <v>11</v>
      </c>
      <c r="V41" s="209">
        <f t="shared" si="14"/>
        <v>26.396327986340843</v>
      </c>
      <c r="W41" s="209">
        <f t="shared" si="15"/>
        <v>33.036467633924715</v>
      </c>
      <c r="X41" s="209">
        <f t="shared" si="16"/>
        <v>36.340114397317194</v>
      </c>
      <c r="Y41" s="209">
        <f t="shared" si="17"/>
        <v>39.974125837048909</v>
      </c>
      <c r="Z41" s="209">
        <f t="shared" si="18"/>
        <v>43.971538420753824</v>
      </c>
      <c r="AA41" s="209">
        <f t="shared" si="19"/>
        <v>48.368692262829185</v>
      </c>
    </row>
    <row r="42" spans="1:27" x14ac:dyDescent="0.2">
      <c r="D42" s="83"/>
      <c r="U42" s="1">
        <v>12</v>
      </c>
      <c r="V42" s="209">
        <f t="shared" si="14"/>
        <v>27.05623618599936</v>
      </c>
      <c r="W42" s="209">
        <f t="shared" si="15"/>
        <v>33.862379324772832</v>
      </c>
      <c r="X42" s="209">
        <f t="shared" si="16"/>
        <v>37.248617257250118</v>
      </c>
      <c r="Y42" s="209">
        <f t="shared" si="17"/>
        <v>40.973478982975131</v>
      </c>
      <c r="Z42" s="209">
        <f t="shared" si="18"/>
        <v>45.070826881272666</v>
      </c>
      <c r="AA42" s="209">
        <f t="shared" si="19"/>
        <v>49.577909569399914</v>
      </c>
    </row>
    <row r="43" spans="1:27" x14ac:dyDescent="0.2">
      <c r="D43" s="83"/>
      <c r="G43" s="35"/>
      <c r="U43" s="1">
        <v>13</v>
      </c>
      <c r="V43" s="209">
        <f t="shared" si="14"/>
        <v>27.732642090649342</v>
      </c>
      <c r="W43" s="209">
        <f t="shared" si="15"/>
        <v>34.708938807892146</v>
      </c>
      <c r="X43" s="209">
        <f t="shared" si="16"/>
        <v>38.179832688681365</v>
      </c>
      <c r="Y43" s="209">
        <f t="shared" si="17"/>
        <v>41.997815957549506</v>
      </c>
      <c r="Z43" s="209">
        <f t="shared" si="18"/>
        <v>46.197597553304476</v>
      </c>
      <c r="AA43" s="209">
        <f t="shared" si="19"/>
        <v>50.817357308634911</v>
      </c>
    </row>
    <row r="44" spans="1:27" x14ac:dyDescent="0.2">
      <c r="D44" s="83"/>
      <c r="U44" s="1">
        <v>14</v>
      </c>
      <c r="V44" s="209">
        <f t="shared" si="14"/>
        <v>28.425958142915572</v>
      </c>
      <c r="W44" s="209">
        <f t="shared" si="15"/>
        <v>35.576662278089444</v>
      </c>
      <c r="X44" s="209">
        <f t="shared" si="16"/>
        <v>39.134328505898395</v>
      </c>
      <c r="Y44" s="209">
        <f t="shared" si="17"/>
        <v>43.047761356488238</v>
      </c>
      <c r="Z44" s="209">
        <f t="shared" si="18"/>
        <v>47.352537492137081</v>
      </c>
      <c r="AA44" s="209">
        <f t="shared" si="19"/>
        <v>52.087791241350779</v>
      </c>
    </row>
    <row r="45" spans="1:27" x14ac:dyDescent="0.2">
      <c r="U45" s="1">
        <v>15</v>
      </c>
      <c r="V45" s="209">
        <f t="shared" si="14"/>
        <v>29.136607096488458</v>
      </c>
      <c r="W45" s="209">
        <f t="shared" si="15"/>
        <v>36.466078835041678</v>
      </c>
      <c r="X45" s="209">
        <f t="shared" si="16"/>
        <v>40.112686718545852</v>
      </c>
      <c r="Y45" s="209">
        <f t="shared" si="17"/>
        <v>44.12395539040044</v>
      </c>
      <c r="Z45" s="209">
        <f t="shared" si="18"/>
        <v>48.536350929440502</v>
      </c>
      <c r="AA45" s="209">
        <f t="shared" si="19"/>
        <v>53.389986022384541</v>
      </c>
    </row>
    <row r="46" spans="1:27" x14ac:dyDescent="0.2">
      <c r="U46" s="1">
        <v>16</v>
      </c>
      <c r="V46" s="209">
        <f t="shared" si="14"/>
        <v>29.865022273900667</v>
      </c>
      <c r="W46" s="209">
        <f t="shared" si="15"/>
        <v>37.377730805917714</v>
      </c>
      <c r="X46" s="209">
        <f t="shared" si="16"/>
        <v>41.115503886509494</v>
      </c>
      <c r="Y46" s="209">
        <f t="shared" si="17"/>
        <v>45.227054275160448</v>
      </c>
      <c r="Z46" s="209">
        <f t="shared" si="18"/>
        <v>49.749759702676513</v>
      </c>
      <c r="AA46" s="209">
        <f t="shared" si="19"/>
        <v>54.724735672944149</v>
      </c>
    </row>
    <row r="47" spans="1:27" x14ac:dyDescent="0.2">
      <c r="U47" s="1">
        <v>17</v>
      </c>
      <c r="V47" s="209">
        <f t="shared" si="14"/>
        <v>30.611647830748183</v>
      </c>
      <c r="W47" s="209">
        <f t="shared" si="15"/>
        <v>38.312174076065652</v>
      </c>
      <c r="X47" s="209">
        <f t="shared" si="16"/>
        <v>42.143391483672225</v>
      </c>
      <c r="Y47" s="209">
        <f t="shared" si="17"/>
        <v>46.357730632039456</v>
      </c>
      <c r="Z47" s="209">
        <f t="shared" si="18"/>
        <v>50.993503695243419</v>
      </c>
      <c r="AA47" s="209">
        <f t="shared" si="19"/>
        <v>56.092854064767749</v>
      </c>
    </row>
    <row r="48" spans="1:27" x14ac:dyDescent="0.2">
      <c r="U48" s="1">
        <v>18</v>
      </c>
      <c r="V48" s="209">
        <f t="shared" si="14"/>
        <v>31.376939026516883</v>
      </c>
      <c r="W48" s="209">
        <f t="shared" si="15"/>
        <v>39.269978427967288</v>
      </c>
      <c r="X48" s="209">
        <f t="shared" si="16"/>
        <v>43.196976270764026</v>
      </c>
      <c r="Y48" s="209">
        <f t="shared" si="17"/>
        <v>47.516673897840441</v>
      </c>
      <c r="Z48" s="209">
        <f t="shared" si="18"/>
        <v>52.268341287624501</v>
      </c>
      <c r="AA48" s="209">
        <f t="shared" si="19"/>
        <v>57.495175416386935</v>
      </c>
    </row>
    <row r="49" spans="1:27" x14ac:dyDescent="0.2">
      <c r="U49" s="1">
        <v>19</v>
      </c>
      <c r="V49" s="209">
        <f t="shared" si="14"/>
        <v>32.161362502179806</v>
      </c>
      <c r="W49" s="209">
        <f t="shared" si="15"/>
        <v>40.251727888666466</v>
      </c>
      <c r="X49" s="209">
        <f t="shared" si="16"/>
        <v>44.276900677533121</v>
      </c>
      <c r="Y49" s="209">
        <f t="shared" si="17"/>
        <v>48.704590745286445</v>
      </c>
      <c r="Z49" s="209">
        <f t="shared" si="18"/>
        <v>53.575049819815106</v>
      </c>
      <c r="AA49" s="209">
        <f t="shared" si="19"/>
        <v>58.932554801796606</v>
      </c>
    </row>
    <row r="50" spans="1:27" x14ac:dyDescent="0.2">
      <c r="U50" s="1">
        <v>20</v>
      </c>
      <c r="V50" s="209">
        <f t="shared" si="14"/>
        <v>32.965396564734299</v>
      </c>
      <c r="W50" s="209">
        <f t="shared" si="15"/>
        <v>41.258021085883122</v>
      </c>
      <c r="X50" s="209">
        <f t="shared" si="16"/>
        <v>45.383823194471447</v>
      </c>
      <c r="Y50" s="209">
        <f t="shared" si="17"/>
        <v>49.922205513918605</v>
      </c>
      <c r="Z50" s="209">
        <f t="shared" si="18"/>
        <v>54.914426065310479</v>
      </c>
      <c r="AA50" s="209">
        <f t="shared" si="19"/>
        <v>60.405868671841517</v>
      </c>
    </row>
    <row r="53" spans="1:27" x14ac:dyDescent="0.2">
      <c r="A53" s="158"/>
      <c r="B53" s="158"/>
      <c r="H53" s="158"/>
    </row>
    <row r="54" spans="1:27" x14ac:dyDescent="0.2">
      <c r="B54" s="158"/>
      <c r="H54" s="158"/>
    </row>
    <row r="55" spans="1:27" x14ac:dyDescent="0.2">
      <c r="B55" s="158"/>
      <c r="H55" s="158"/>
    </row>
    <row r="56" spans="1:27" x14ac:dyDescent="0.2">
      <c r="B56" s="158"/>
      <c r="H56" s="158"/>
    </row>
  </sheetData>
  <mergeCells count="47">
    <mergeCell ref="W3:AB3"/>
    <mergeCell ref="A29:A31"/>
    <mergeCell ref="B29:D29"/>
    <mergeCell ref="E29:G29"/>
    <mergeCell ref="K29:M29"/>
    <mergeCell ref="N29:P29"/>
    <mergeCell ref="Q29:S29"/>
    <mergeCell ref="B30:D30"/>
    <mergeCell ref="E30:G30"/>
    <mergeCell ref="K30:M30"/>
    <mergeCell ref="N30:P30"/>
    <mergeCell ref="Q30:S30"/>
    <mergeCell ref="A7:H7"/>
    <mergeCell ref="C4:C5"/>
    <mergeCell ref="D4:D5"/>
    <mergeCell ref="E4:E5"/>
    <mergeCell ref="A1:R1"/>
    <mergeCell ref="K15:M15"/>
    <mergeCell ref="K16:M16"/>
    <mergeCell ref="N15:P15"/>
    <mergeCell ref="N16:P16"/>
    <mergeCell ref="A15:A17"/>
    <mergeCell ref="Q15:S15"/>
    <mergeCell ref="Q16:S16"/>
    <mergeCell ref="E16:G16"/>
    <mergeCell ref="B3:C3"/>
    <mergeCell ref="D3:E3"/>
    <mergeCell ref="B15:D15"/>
    <mergeCell ref="B16:D16"/>
    <mergeCell ref="E15:G15"/>
    <mergeCell ref="A3:A5"/>
    <mergeCell ref="B4:B5"/>
    <mergeCell ref="H30:J30"/>
    <mergeCell ref="I3:J3"/>
    <mergeCell ref="I4:J4"/>
    <mergeCell ref="H15:J15"/>
    <mergeCell ref="O4:O5"/>
    <mergeCell ref="A9:H9"/>
    <mergeCell ref="H4:H5"/>
    <mergeCell ref="H16:J16"/>
    <mergeCell ref="H29:J29"/>
    <mergeCell ref="F4:F5"/>
    <mergeCell ref="G4:G5"/>
    <mergeCell ref="M4:M5"/>
    <mergeCell ref="N4:N5"/>
    <mergeCell ref="K3:L3"/>
    <mergeCell ref="K4:L4"/>
  </mergeCells>
  <pageMargins left="0.7" right="0.7" top="0.75" bottom="0.75" header="0.3" footer="0.3"/>
  <pageSetup orientation="portrait" r:id="rId1"/>
  <ignoredErrors>
    <ignoredError sqref="L7 I8:O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2218-FE12-4419-AC95-58B24EF56481}">
  <sheetPr>
    <tabColor rgb="FFA2AE74"/>
  </sheetPr>
  <dimension ref="A1:AH13"/>
  <sheetViews>
    <sheetView zoomScaleNormal="100" workbookViewId="0">
      <selection activeCell="E3" sqref="E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42" t="s">
        <v>112</v>
      </c>
      <c r="B1" s="242"/>
      <c r="C1" s="242"/>
      <c r="D1" s="242"/>
      <c r="E1" s="242"/>
      <c r="F1" s="242"/>
      <c r="G1" s="242"/>
      <c r="H1" s="242"/>
      <c r="I1" s="242"/>
      <c r="J1" s="242"/>
      <c r="K1" s="242"/>
      <c r="L1" s="242"/>
      <c r="M1" s="242"/>
      <c r="N1" s="242"/>
      <c r="O1" s="242"/>
      <c r="P1" s="242"/>
      <c r="Q1" s="242"/>
      <c r="R1" s="242"/>
      <c r="S1" s="242"/>
      <c r="T1" s="242"/>
      <c r="U1" s="242"/>
      <c r="V1" s="242"/>
      <c r="W1" s="242"/>
      <c r="X1" s="242"/>
      <c r="Y1" s="242"/>
      <c r="Z1" s="242"/>
    </row>
    <row r="2" spans="1:26" ht="15.75" x14ac:dyDescent="0.25">
      <c r="A2" s="225" t="s">
        <v>452</v>
      </c>
    </row>
    <row r="3" spans="1:26" x14ac:dyDescent="0.25">
      <c r="A3" s="12">
        <v>517</v>
      </c>
    </row>
    <row r="4" spans="1:26" ht="20.25" x14ac:dyDescent="0.3">
      <c r="A4" s="171"/>
      <c r="B4" s="171"/>
      <c r="C4" s="171"/>
      <c r="D4" s="171"/>
      <c r="E4" s="171"/>
      <c r="F4" s="171"/>
      <c r="G4" s="171"/>
      <c r="H4" s="171"/>
      <c r="I4" s="171"/>
      <c r="J4" s="171"/>
      <c r="K4" s="171"/>
      <c r="L4" s="171"/>
      <c r="M4" s="171"/>
      <c r="N4" s="171"/>
      <c r="O4" s="171"/>
    </row>
    <row r="5" spans="1:26" ht="15.75" x14ac:dyDescent="0.25">
      <c r="A5" s="317" t="s">
        <v>306</v>
      </c>
      <c r="B5" s="317"/>
      <c r="C5" s="317"/>
      <c r="E5" s="317" t="s">
        <v>307</v>
      </c>
      <c r="F5" s="317"/>
      <c r="G5" s="317"/>
      <c r="I5" s="317" t="s">
        <v>308</v>
      </c>
      <c r="J5" s="317"/>
      <c r="K5" s="317"/>
      <c r="M5" s="34" t="s">
        <v>309</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3</v>
      </c>
      <c r="C7" s="19">
        <f>B7/A3</f>
        <v>5.8027079303675051E-3</v>
      </c>
      <c r="E7" s="23" t="s">
        <v>125</v>
      </c>
      <c r="F7" s="18"/>
      <c r="G7" s="19">
        <v>1.4999999999999999E-2</v>
      </c>
      <c r="I7" s="23" t="s">
        <v>136</v>
      </c>
      <c r="J7" s="18">
        <v>415</v>
      </c>
      <c r="K7" s="19">
        <f>J7/A3</f>
        <v>0.80270793036750487</v>
      </c>
      <c r="M7" s="23" t="s">
        <v>133</v>
      </c>
      <c r="N7" s="18">
        <v>10</v>
      </c>
      <c r="O7" s="19">
        <f>N7/A3</f>
        <v>1.9342359767891684E-2</v>
      </c>
    </row>
    <row r="8" spans="1:26" x14ac:dyDescent="0.25">
      <c r="A8" s="20" t="s">
        <v>119</v>
      </c>
      <c r="B8" s="21">
        <v>83</v>
      </c>
      <c r="C8" s="22">
        <f>B8/A3</f>
        <v>0.16054158607350097</v>
      </c>
      <c r="E8" s="24" t="s">
        <v>126</v>
      </c>
      <c r="F8" s="21"/>
      <c r="G8" s="19">
        <v>0.125</v>
      </c>
      <c r="I8" s="24" t="s">
        <v>138</v>
      </c>
      <c r="J8" s="21">
        <v>64</v>
      </c>
      <c r="K8" s="19">
        <f>J8/A3</f>
        <v>0.12379110251450677</v>
      </c>
      <c r="M8" s="24" t="s">
        <v>134</v>
      </c>
      <c r="N8" s="21">
        <v>507</v>
      </c>
      <c r="O8" s="22">
        <f>N8/A3</f>
        <v>0.98065764023210833</v>
      </c>
    </row>
    <row r="9" spans="1:26" x14ac:dyDescent="0.25">
      <c r="A9" s="20" t="s">
        <v>120</v>
      </c>
      <c r="B9" s="21">
        <v>152</v>
      </c>
      <c r="C9" s="22">
        <f>B9/A3</f>
        <v>0.29400386847195359</v>
      </c>
      <c r="E9" s="24" t="s">
        <v>127</v>
      </c>
      <c r="F9" s="21"/>
      <c r="G9" s="19">
        <v>0.20499999999999999</v>
      </c>
      <c r="I9" s="24" t="s">
        <v>137</v>
      </c>
      <c r="J9" s="21">
        <v>16</v>
      </c>
      <c r="K9" s="19">
        <f>J9/A3</f>
        <v>3.0947775628626693E-2</v>
      </c>
    </row>
    <row r="10" spans="1:26" x14ac:dyDescent="0.25">
      <c r="A10" s="20" t="s">
        <v>121</v>
      </c>
      <c r="B10" s="21">
        <v>117</v>
      </c>
      <c r="C10" s="22">
        <f>B10/A3</f>
        <v>0.22630560928433269</v>
      </c>
      <c r="E10" s="24" t="s">
        <v>128</v>
      </c>
      <c r="F10" s="21"/>
      <c r="G10" s="19">
        <v>0.13500000000000001</v>
      </c>
      <c r="I10" s="24" t="s">
        <v>140</v>
      </c>
      <c r="J10" s="21">
        <v>11</v>
      </c>
      <c r="K10" s="19">
        <f>J10/A3</f>
        <v>2.1276595744680851E-2</v>
      </c>
    </row>
    <row r="11" spans="1:26" x14ac:dyDescent="0.25">
      <c r="A11" s="20" t="s">
        <v>122</v>
      </c>
      <c r="B11" s="21">
        <v>96</v>
      </c>
      <c r="C11" s="22">
        <f>B11/A3</f>
        <v>0.18568665377176016</v>
      </c>
      <c r="E11" s="24" t="s">
        <v>129</v>
      </c>
      <c r="F11" s="21"/>
      <c r="G11" s="19">
        <v>0.35299999999999998</v>
      </c>
      <c r="I11" s="24" t="s">
        <v>139</v>
      </c>
      <c r="J11" s="21">
        <v>8</v>
      </c>
      <c r="K11" s="19">
        <f>J11/A3</f>
        <v>1.5473887814313346E-2</v>
      </c>
    </row>
    <row r="12" spans="1:26" x14ac:dyDescent="0.25">
      <c r="A12" s="20" t="s">
        <v>123</v>
      </c>
      <c r="B12" s="21">
        <v>51</v>
      </c>
      <c r="C12" s="22">
        <f>B12/A3</f>
        <v>9.8646034816247577E-2</v>
      </c>
      <c r="E12" s="24" t="s">
        <v>130</v>
      </c>
      <c r="F12" s="21"/>
      <c r="G12" s="19">
        <v>0.154</v>
      </c>
      <c r="I12" s="24" t="s">
        <v>141</v>
      </c>
      <c r="J12" s="21">
        <v>2</v>
      </c>
      <c r="K12" s="19">
        <f>J12/A3</f>
        <v>3.8684719535783366E-3</v>
      </c>
    </row>
    <row r="13" spans="1:26" x14ac:dyDescent="0.25">
      <c r="A13" s="20" t="s">
        <v>124</v>
      </c>
      <c r="B13" s="21">
        <v>15</v>
      </c>
      <c r="C13" s="22">
        <f>B13/A3</f>
        <v>2.9013539651837523E-2</v>
      </c>
      <c r="E13" s="24" t="s">
        <v>131</v>
      </c>
      <c r="F13" s="21"/>
      <c r="G13" s="19">
        <v>1.2E-2</v>
      </c>
      <c r="I13" s="24" t="s">
        <v>142</v>
      </c>
      <c r="J13" s="21">
        <v>0</v>
      </c>
      <c r="K13" s="19">
        <f>J13/A3</f>
        <v>0</v>
      </c>
    </row>
  </sheetData>
  <sortState xmlns:xlrd2="http://schemas.microsoft.com/office/spreadsheetml/2017/richdata2" ref="I7:K13">
    <sortCondition descending="1" ref="J7:J13"/>
  </sortState>
  <mergeCells count="4">
    <mergeCell ref="A1:Z1"/>
    <mergeCell ref="A5:C5"/>
    <mergeCell ref="E5:G5"/>
    <mergeCell ref="I5:K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A117-0FAE-4EC6-B140-64C8115AE927}">
  <sheetPr>
    <tabColor rgb="FFA2AE74"/>
  </sheetPr>
  <dimension ref="A1:Z56"/>
  <sheetViews>
    <sheetView topLeftCell="A5" zoomScaleNormal="100" workbookViewId="0">
      <selection activeCell="G13" sqref="G13"/>
    </sheetView>
  </sheetViews>
  <sheetFormatPr defaultRowHeight="15" x14ac:dyDescent="0.25"/>
  <cols>
    <col min="1" max="1" width="37.5703125" bestFit="1" customWidth="1"/>
    <col min="2" max="2" width="12.28515625" customWidth="1"/>
    <col min="3" max="3" width="12.42578125" customWidth="1"/>
    <col min="4" max="4" width="13.57031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8" bestFit="1" customWidth="1"/>
    <col min="16" max="16" width="8" style="10" bestFit="1" customWidth="1"/>
    <col min="17" max="17" width="8" bestFit="1" customWidth="1"/>
    <col min="18"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42" t="s">
        <v>113</v>
      </c>
      <c r="B1" s="242"/>
      <c r="C1" s="242"/>
      <c r="D1" s="242"/>
      <c r="E1" s="242"/>
      <c r="F1" s="242"/>
      <c r="G1" s="242"/>
      <c r="H1" s="242"/>
      <c r="I1" s="242"/>
      <c r="J1" s="242"/>
      <c r="K1" s="242"/>
      <c r="L1" s="242"/>
      <c r="M1" s="242"/>
      <c r="N1" s="242"/>
      <c r="O1" s="242"/>
      <c r="P1" s="242"/>
      <c r="Q1" s="242"/>
      <c r="R1" s="242"/>
      <c r="S1" s="242"/>
      <c r="T1" s="242"/>
      <c r="U1" s="242"/>
      <c r="V1" s="242"/>
      <c r="W1" s="242"/>
      <c r="X1" s="242"/>
      <c r="Y1" s="242"/>
      <c r="Z1" s="242"/>
    </row>
    <row r="4" spans="1:26" ht="18.75" x14ac:dyDescent="0.3">
      <c r="A4" s="321" t="s">
        <v>194</v>
      </c>
      <c r="B4" s="321"/>
      <c r="C4" s="321"/>
      <c r="D4" s="321"/>
      <c r="E4" s="321"/>
      <c r="F4" s="321"/>
      <c r="G4" s="321"/>
      <c r="H4" s="321"/>
    </row>
    <row r="5" spans="1:26" ht="36" customHeight="1" x14ac:dyDescent="0.25">
      <c r="A5" s="319" t="s">
        <v>211</v>
      </c>
      <c r="B5" s="320" t="s">
        <v>143</v>
      </c>
      <c r="C5" s="320" t="s">
        <v>213</v>
      </c>
      <c r="D5" s="320" t="s">
        <v>260</v>
      </c>
      <c r="E5" s="320" t="s">
        <v>234</v>
      </c>
      <c r="F5" s="320"/>
      <c r="G5" s="320" t="s">
        <v>214</v>
      </c>
      <c r="H5" s="320"/>
      <c r="P5"/>
      <c r="R5" s="10"/>
    </row>
    <row r="6" spans="1:26" ht="15.75" thickBot="1" x14ac:dyDescent="0.3">
      <c r="A6" s="319"/>
      <c r="B6" s="320"/>
      <c r="C6" s="320"/>
      <c r="D6" s="322"/>
      <c r="E6" s="163" t="s">
        <v>157</v>
      </c>
      <c r="F6" s="163" t="s">
        <v>215</v>
      </c>
      <c r="G6" s="163" t="s">
        <v>157</v>
      </c>
      <c r="H6" s="163" t="s">
        <v>215</v>
      </c>
      <c r="P6"/>
      <c r="R6" s="10"/>
    </row>
    <row r="7" spans="1:26" ht="15.75" thickBot="1" x14ac:dyDescent="0.3">
      <c r="A7" s="195" t="s">
        <v>85</v>
      </c>
      <c r="B7" s="196">
        <v>1</v>
      </c>
      <c r="C7" s="197">
        <f>'1A'!B11</f>
        <v>16.96</v>
      </c>
      <c r="D7" s="198" t="s">
        <v>186</v>
      </c>
      <c r="E7" s="199">
        <f t="shared" ref="E7:E12" si="0">W19-B19</f>
        <v>-17</v>
      </c>
      <c r="F7" s="200">
        <f t="shared" ref="F7:F12" si="1">W29</f>
        <v>-3.1835205992509365E-2</v>
      </c>
      <c r="G7" s="201">
        <f t="shared" ref="G7:G12" si="2">S38-B38</f>
        <v>6.8699999999999992</v>
      </c>
      <c r="H7" s="202">
        <f t="shared" ref="H7:H12" si="3">S48</f>
        <v>0.64811320754716972</v>
      </c>
      <c r="P7"/>
      <c r="R7" s="10"/>
    </row>
    <row r="8" spans="1:26" ht="15.75" thickTop="1" x14ac:dyDescent="0.25">
      <c r="A8" s="178" t="s">
        <v>212</v>
      </c>
      <c r="B8" s="172">
        <v>0.97</v>
      </c>
      <c r="C8" s="185">
        <f>S39</f>
        <v>29.71</v>
      </c>
      <c r="D8" s="204">
        <f>C8-C7</f>
        <v>12.75</v>
      </c>
      <c r="E8" s="174">
        <f t="shared" si="0"/>
        <v>-106</v>
      </c>
      <c r="F8" s="173">
        <f t="shared" si="1"/>
        <v>-0.58563535911602205</v>
      </c>
      <c r="G8" s="176">
        <f t="shared" si="2"/>
        <v>5.5399999999999991</v>
      </c>
      <c r="H8" s="177">
        <f t="shared" si="3"/>
        <v>0.22920976417045918</v>
      </c>
      <c r="P8"/>
      <c r="R8" s="10"/>
    </row>
    <row r="9" spans="1:26" x14ac:dyDescent="0.25">
      <c r="A9" s="178" t="s">
        <v>291</v>
      </c>
      <c r="B9" s="164">
        <v>0.96</v>
      </c>
      <c r="C9" s="185">
        <f t="shared" ref="C9:C12" si="4">S40</f>
        <v>21.2</v>
      </c>
      <c r="D9" s="204">
        <f>C9-C7</f>
        <v>4.2399999999999984</v>
      </c>
      <c r="E9" s="174">
        <f t="shared" si="0"/>
        <v>275</v>
      </c>
      <c r="F9" s="173">
        <f t="shared" si="1"/>
        <v>1.740506329113924</v>
      </c>
      <c r="G9" s="175">
        <f t="shared" si="2"/>
        <v>6.6</v>
      </c>
      <c r="H9" s="177">
        <f>S50</f>
        <v>0.45205479452054792</v>
      </c>
      <c r="P9"/>
      <c r="R9" s="10"/>
    </row>
    <row r="10" spans="1:26" x14ac:dyDescent="0.25">
      <c r="A10" s="178" t="s">
        <v>264</v>
      </c>
      <c r="B10" s="164">
        <v>0.93</v>
      </c>
      <c r="C10" s="185">
        <f t="shared" si="4"/>
        <v>16.64</v>
      </c>
      <c r="D10" s="210">
        <f>C10-C7</f>
        <v>-0.32000000000000028</v>
      </c>
      <c r="E10" s="174">
        <f t="shared" si="0"/>
        <v>-337</v>
      </c>
      <c r="F10" s="173">
        <f t="shared" si="1"/>
        <v>-0.49269005847953218</v>
      </c>
      <c r="G10" s="175">
        <f t="shared" si="2"/>
        <v>7.43</v>
      </c>
      <c r="H10" s="177">
        <f t="shared" si="3"/>
        <v>0.80673181324647114</v>
      </c>
      <c r="P10"/>
      <c r="R10" s="10"/>
    </row>
    <row r="11" spans="1:26" x14ac:dyDescent="0.25">
      <c r="A11" s="178" t="s">
        <v>292</v>
      </c>
      <c r="B11" s="164">
        <v>0.93</v>
      </c>
      <c r="C11" s="185">
        <f t="shared" si="4"/>
        <v>22.74</v>
      </c>
      <c r="D11" s="204">
        <f>C11-C7</f>
        <v>5.7799999999999976</v>
      </c>
      <c r="E11" s="174">
        <f t="shared" si="0"/>
        <v>44</v>
      </c>
      <c r="F11" s="173">
        <f t="shared" si="1"/>
        <v>2.75</v>
      </c>
      <c r="G11" s="175">
        <f t="shared" si="2"/>
        <v>5.3999999999999986</v>
      </c>
      <c r="H11" s="177">
        <f t="shared" si="3"/>
        <v>0.31141868512110721</v>
      </c>
      <c r="P11"/>
      <c r="R11" s="10"/>
    </row>
    <row r="12" spans="1:26" ht="15.75" thickBot="1" x14ac:dyDescent="0.3">
      <c r="A12" s="179" t="s">
        <v>290</v>
      </c>
      <c r="B12" s="180">
        <v>0.92</v>
      </c>
      <c r="C12" s="186">
        <f t="shared" si="4"/>
        <v>18.5</v>
      </c>
      <c r="D12" s="205">
        <f>C12-C7</f>
        <v>1.5399999999999991</v>
      </c>
      <c r="E12" s="181">
        <f t="shared" si="0"/>
        <v>-701</v>
      </c>
      <c r="F12" s="182">
        <f t="shared" si="1"/>
        <v>-9.4436211774215281E-2</v>
      </c>
      <c r="G12" s="183">
        <f t="shared" si="2"/>
        <v>7.1300000000000008</v>
      </c>
      <c r="H12" s="184">
        <f t="shared" si="3"/>
        <v>0.62708883025505724</v>
      </c>
      <c r="P12"/>
      <c r="R12" s="10"/>
    </row>
    <row r="13" spans="1:26" x14ac:dyDescent="0.25">
      <c r="A13" s="1"/>
      <c r="B13" s="35"/>
      <c r="C13" s="36"/>
      <c r="D13" s="36"/>
      <c r="G13" s="215"/>
    </row>
    <row r="14" spans="1:26" x14ac:dyDescent="0.25">
      <c r="G14" s="215"/>
    </row>
    <row r="15" spans="1:26" x14ac:dyDescent="0.25">
      <c r="G15" s="215"/>
    </row>
    <row r="17" spans="1:26" ht="15.75" x14ac:dyDescent="0.25">
      <c r="A17" s="318" t="s">
        <v>310</v>
      </c>
      <c r="B17" s="318"/>
      <c r="C17" s="318"/>
      <c r="D17" s="318"/>
      <c r="E17" s="318"/>
      <c r="F17" s="318"/>
      <c r="G17" s="318"/>
      <c r="H17" s="318"/>
      <c r="I17" s="318"/>
      <c r="J17" s="318"/>
      <c r="K17" s="318"/>
      <c r="L17" s="318"/>
      <c r="M17" s="318"/>
      <c r="N17" s="318"/>
      <c r="O17" s="318"/>
      <c r="P17" s="318"/>
      <c r="Q17" s="318"/>
      <c r="R17" s="318"/>
      <c r="S17" s="318"/>
      <c r="T17" s="318"/>
      <c r="U17" s="318"/>
      <c r="V17" s="318"/>
      <c r="W17" s="318"/>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85</v>
      </c>
      <c r="B19" s="166">
        <v>534</v>
      </c>
      <c r="C19" s="166">
        <v>543</v>
      </c>
      <c r="D19" s="166">
        <v>456</v>
      </c>
      <c r="E19" s="166">
        <v>454</v>
      </c>
      <c r="F19" s="166">
        <v>454</v>
      </c>
      <c r="G19" s="166">
        <v>429</v>
      </c>
      <c r="H19" s="166">
        <v>419</v>
      </c>
      <c r="I19" s="166">
        <v>443</v>
      </c>
      <c r="J19" s="166">
        <v>414</v>
      </c>
      <c r="K19" s="166">
        <v>440</v>
      </c>
      <c r="L19" s="166">
        <v>431</v>
      </c>
      <c r="M19" s="166">
        <v>414</v>
      </c>
      <c r="N19" s="166">
        <v>419</v>
      </c>
      <c r="O19" s="166">
        <v>415</v>
      </c>
      <c r="P19" s="166">
        <v>436</v>
      </c>
      <c r="Q19" s="166">
        <v>475</v>
      </c>
      <c r="R19" s="166">
        <v>534</v>
      </c>
      <c r="S19" s="166">
        <v>554</v>
      </c>
      <c r="T19" s="166">
        <v>576</v>
      </c>
      <c r="U19" s="166">
        <v>449</v>
      </c>
      <c r="V19" s="166">
        <v>484</v>
      </c>
      <c r="W19" s="166">
        <v>517</v>
      </c>
    </row>
    <row r="20" spans="1:26" ht="15.75" thickTop="1" x14ac:dyDescent="0.25">
      <c r="A20" s="143" t="s">
        <v>212</v>
      </c>
      <c r="B20" s="144">
        <v>181</v>
      </c>
      <c r="C20" s="144">
        <v>184</v>
      </c>
      <c r="D20" s="144">
        <v>173</v>
      </c>
      <c r="E20" s="144">
        <v>163</v>
      </c>
      <c r="F20" s="144">
        <v>169</v>
      </c>
      <c r="G20" s="144">
        <v>139</v>
      </c>
      <c r="H20" s="144">
        <v>149</v>
      </c>
      <c r="I20" s="144">
        <v>164</v>
      </c>
      <c r="J20" s="144">
        <v>184</v>
      </c>
      <c r="K20" s="144">
        <v>205</v>
      </c>
      <c r="L20" s="144">
        <v>203</v>
      </c>
      <c r="M20" s="144">
        <v>202</v>
      </c>
      <c r="N20" s="144">
        <v>204</v>
      </c>
      <c r="O20" s="144">
        <v>215</v>
      </c>
      <c r="P20" s="144">
        <v>201</v>
      </c>
      <c r="Q20" s="144">
        <v>169</v>
      </c>
      <c r="R20" s="144">
        <v>134</v>
      </c>
      <c r="S20" s="144">
        <v>117</v>
      </c>
      <c r="T20" s="144">
        <v>108</v>
      </c>
      <c r="U20" s="144">
        <v>84</v>
      </c>
      <c r="V20" s="144">
        <v>80</v>
      </c>
      <c r="W20" s="144">
        <v>75</v>
      </c>
    </row>
    <row r="21" spans="1:26" x14ac:dyDescent="0.25">
      <c r="A21" s="143" t="s">
        <v>291</v>
      </c>
      <c r="B21" s="144">
        <v>158</v>
      </c>
      <c r="C21" s="144">
        <v>177</v>
      </c>
      <c r="D21" s="144">
        <v>189</v>
      </c>
      <c r="E21" s="144">
        <v>195</v>
      </c>
      <c r="F21" s="144">
        <v>207</v>
      </c>
      <c r="G21" s="144">
        <v>224</v>
      </c>
      <c r="H21" s="144">
        <v>242</v>
      </c>
      <c r="I21" s="144">
        <v>245</v>
      </c>
      <c r="J21" s="144">
        <v>227</v>
      </c>
      <c r="K21" s="144">
        <v>227</v>
      </c>
      <c r="L21" s="144">
        <v>243</v>
      </c>
      <c r="M21" s="144">
        <v>258</v>
      </c>
      <c r="N21" s="144">
        <v>254</v>
      </c>
      <c r="O21" s="144">
        <v>275</v>
      </c>
      <c r="P21" s="144">
        <v>304</v>
      </c>
      <c r="Q21" s="144">
        <v>303</v>
      </c>
      <c r="R21" s="144">
        <v>310</v>
      </c>
      <c r="S21" s="144">
        <v>306</v>
      </c>
      <c r="T21" s="144">
        <v>329</v>
      </c>
      <c r="U21" s="144">
        <v>281</v>
      </c>
      <c r="V21" s="144">
        <v>350</v>
      </c>
      <c r="W21" s="144">
        <v>433</v>
      </c>
    </row>
    <row r="22" spans="1:26" x14ac:dyDescent="0.25">
      <c r="A22" s="143" t="s">
        <v>264</v>
      </c>
      <c r="B22" s="144">
        <v>684</v>
      </c>
      <c r="C22" s="144">
        <v>689</v>
      </c>
      <c r="D22" s="144">
        <v>704</v>
      </c>
      <c r="E22" s="144">
        <v>728</v>
      </c>
      <c r="F22" s="144">
        <v>771</v>
      </c>
      <c r="G22" s="144">
        <v>769</v>
      </c>
      <c r="H22" s="144">
        <v>726</v>
      </c>
      <c r="I22" s="144">
        <v>690</v>
      </c>
      <c r="J22" s="144">
        <v>666</v>
      </c>
      <c r="K22" s="144">
        <v>585</v>
      </c>
      <c r="L22" s="144">
        <v>569</v>
      </c>
      <c r="M22" s="144">
        <v>543</v>
      </c>
      <c r="N22" s="144">
        <v>556</v>
      </c>
      <c r="O22" s="144">
        <v>555</v>
      </c>
      <c r="P22" s="144">
        <v>507</v>
      </c>
      <c r="Q22" s="144">
        <v>490</v>
      </c>
      <c r="R22" s="144">
        <v>493</v>
      </c>
      <c r="S22" s="144">
        <v>454</v>
      </c>
      <c r="T22" s="144">
        <v>422</v>
      </c>
      <c r="U22" s="144">
        <v>371</v>
      </c>
      <c r="V22" s="144">
        <v>320</v>
      </c>
      <c r="W22" s="144">
        <v>347</v>
      </c>
    </row>
    <row r="23" spans="1:26" x14ac:dyDescent="0.25">
      <c r="A23" s="143" t="s">
        <v>292</v>
      </c>
      <c r="B23" s="144">
        <v>16</v>
      </c>
      <c r="C23" s="144">
        <v>13</v>
      </c>
      <c r="D23" s="144">
        <v>21</v>
      </c>
      <c r="E23" s="144">
        <v>22</v>
      </c>
      <c r="F23" s="144">
        <v>19</v>
      </c>
      <c r="G23" s="144">
        <v>18</v>
      </c>
      <c r="H23" s="144">
        <v>28</v>
      </c>
      <c r="I23" s="144">
        <v>23</v>
      </c>
      <c r="J23" s="144">
        <v>35</v>
      </c>
      <c r="K23" s="144">
        <v>39</v>
      </c>
      <c r="L23" s="144">
        <v>32</v>
      </c>
      <c r="M23" s="144">
        <v>89</v>
      </c>
      <c r="N23" s="144">
        <v>113</v>
      </c>
      <c r="O23" s="144">
        <v>123</v>
      </c>
      <c r="P23" s="144">
        <v>127</v>
      </c>
      <c r="Q23" s="144">
        <v>117</v>
      </c>
      <c r="R23" s="144">
        <v>201</v>
      </c>
      <c r="S23" s="144">
        <v>202</v>
      </c>
      <c r="T23" s="144">
        <v>151</v>
      </c>
      <c r="U23" s="144">
        <v>86</v>
      </c>
      <c r="V23" s="144">
        <v>74</v>
      </c>
      <c r="W23" s="144">
        <v>60</v>
      </c>
    </row>
    <row r="24" spans="1:26" x14ac:dyDescent="0.25">
      <c r="A24" s="143" t="s">
        <v>290</v>
      </c>
      <c r="B24" s="146">
        <v>7423</v>
      </c>
      <c r="C24" s="146">
        <v>7312</v>
      </c>
      <c r="D24" s="146">
        <v>7132</v>
      </c>
      <c r="E24" s="146">
        <v>7277</v>
      </c>
      <c r="F24" s="146">
        <v>7367</v>
      </c>
      <c r="G24" s="146">
        <v>7457</v>
      </c>
      <c r="H24" s="146">
        <v>7073</v>
      </c>
      <c r="I24" s="146">
        <v>6431</v>
      </c>
      <c r="J24" s="146">
        <v>5833</v>
      </c>
      <c r="K24" s="146">
        <v>6148</v>
      </c>
      <c r="L24" s="146">
        <v>6543</v>
      </c>
      <c r="M24" s="146">
        <v>6759</v>
      </c>
      <c r="N24" s="146">
        <v>7072</v>
      </c>
      <c r="O24" s="146">
        <v>7022</v>
      </c>
      <c r="P24" s="146">
        <v>7098</v>
      </c>
      <c r="Q24" s="146">
        <v>6839</v>
      </c>
      <c r="R24" s="146">
        <v>6820</v>
      </c>
      <c r="S24" s="146">
        <v>6913</v>
      </c>
      <c r="T24" s="146">
        <v>7165</v>
      </c>
      <c r="U24" s="146">
        <v>6761</v>
      </c>
      <c r="V24" s="146">
        <v>6881</v>
      </c>
      <c r="W24" s="146">
        <v>6722</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8" t="s">
        <v>311</v>
      </c>
      <c r="B27" s="318"/>
      <c r="C27" s="318"/>
      <c r="D27" s="318"/>
      <c r="E27" s="318"/>
      <c r="F27" s="318"/>
      <c r="G27" s="318"/>
      <c r="H27" s="318"/>
      <c r="I27" s="318"/>
      <c r="J27" s="318"/>
      <c r="K27" s="318"/>
      <c r="L27" s="318"/>
      <c r="M27" s="318"/>
      <c r="N27" s="318"/>
      <c r="O27" s="318"/>
      <c r="P27" s="318"/>
      <c r="Q27" s="318"/>
      <c r="R27" s="318"/>
      <c r="S27" s="318"/>
      <c r="T27" s="318"/>
      <c r="U27" s="318"/>
      <c r="V27" s="318"/>
      <c r="W27" s="318"/>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85</v>
      </c>
      <c r="B29" s="167">
        <f t="shared" ref="B29:B34" si="5">(B19-B19)/B19</f>
        <v>0</v>
      </c>
      <c r="C29" s="167">
        <f t="shared" ref="C29:C34" si="6">(C19-B19)/B19</f>
        <v>1.6853932584269662E-2</v>
      </c>
      <c r="D29" s="167">
        <f t="shared" ref="D29:D34" si="7">(D19-B19)/B19</f>
        <v>-0.14606741573033707</v>
      </c>
      <c r="E29" s="167">
        <f t="shared" ref="E29:E34" si="8">(E19-B19)/B19</f>
        <v>-0.14981273408239701</v>
      </c>
      <c r="F29" s="167">
        <f t="shared" ref="F29:F34" si="9">(F19-B19)/B19</f>
        <v>-0.14981273408239701</v>
      </c>
      <c r="G29" s="167">
        <f t="shared" ref="G29:G34" si="10">(G19-B19)/B19</f>
        <v>-0.19662921348314608</v>
      </c>
      <c r="H29" s="167">
        <f t="shared" ref="H29:H34" si="11">(H19-B19)/B19</f>
        <v>-0.21535580524344569</v>
      </c>
      <c r="I29" s="167">
        <f t="shared" ref="I29:I34" si="12">(I19-B19)/B19</f>
        <v>-0.17041198501872659</v>
      </c>
      <c r="J29" s="167">
        <f t="shared" ref="J29:J34" si="13">(J19-B19)/B19</f>
        <v>-0.2247191011235955</v>
      </c>
      <c r="K29" s="167">
        <f t="shared" ref="K29:K34" si="14">(K19-B19)/B19</f>
        <v>-0.17602996254681649</v>
      </c>
      <c r="L29" s="167">
        <f t="shared" ref="L29:L34" si="15">(L19-B19)/B19</f>
        <v>-0.19288389513108614</v>
      </c>
      <c r="M29" s="167">
        <f t="shared" ref="M29:M34" si="16">(M19-B19)/B19</f>
        <v>-0.2247191011235955</v>
      </c>
      <c r="N29" s="167">
        <f t="shared" ref="N29:N34" si="17">(N19-B19)/B19</f>
        <v>-0.21535580524344569</v>
      </c>
      <c r="O29" s="167">
        <f t="shared" ref="O29:O34" si="18">(O19-B19)/B19</f>
        <v>-0.22284644194756553</v>
      </c>
      <c r="P29" s="167">
        <f t="shared" ref="P29:P34" si="19">(P19-B19)/B19</f>
        <v>-0.18352059925093633</v>
      </c>
      <c r="Q29" s="167">
        <f t="shared" ref="Q29:Q34" si="20">(Q19-B19)/B19</f>
        <v>-0.1104868913857678</v>
      </c>
      <c r="R29" s="167">
        <f t="shared" ref="R29:R34" si="21">(R19-B19)/B19</f>
        <v>0</v>
      </c>
      <c r="S29" s="167">
        <f t="shared" ref="S29:S34" si="22">(S19-B19)/B19</f>
        <v>3.7453183520599252E-2</v>
      </c>
      <c r="T29" s="167">
        <f t="shared" ref="T29:T34" si="23">(T19-B19)/B19</f>
        <v>7.8651685393258425E-2</v>
      </c>
      <c r="U29" s="167">
        <f t="shared" ref="U29:U34" si="24">(U19-B19)/B19</f>
        <v>-0.15917602996254682</v>
      </c>
      <c r="V29" s="167">
        <f t="shared" ref="V29:V34" si="25">(V19-B19)/B19</f>
        <v>-9.3632958801498134E-2</v>
      </c>
      <c r="W29" s="167">
        <f t="shared" ref="W29:W34" si="26">(W19-B19)/B19</f>
        <v>-3.1835205992509365E-2</v>
      </c>
      <c r="Y29" s="215" t="s">
        <v>292</v>
      </c>
      <c r="Z29" s="216">
        <v>5.4</v>
      </c>
    </row>
    <row r="30" spans="1:26" ht="15.75" thickTop="1" x14ac:dyDescent="0.25">
      <c r="A30" s="143" t="s">
        <v>212</v>
      </c>
      <c r="B30" s="147">
        <f t="shared" si="5"/>
        <v>0</v>
      </c>
      <c r="C30" s="147">
        <f t="shared" si="6"/>
        <v>1.6574585635359115E-2</v>
      </c>
      <c r="D30" s="147">
        <f t="shared" si="7"/>
        <v>-4.4198895027624308E-2</v>
      </c>
      <c r="E30" s="147">
        <f t="shared" si="8"/>
        <v>-9.9447513812154692E-2</v>
      </c>
      <c r="F30" s="147">
        <f t="shared" si="9"/>
        <v>-6.6298342541436461E-2</v>
      </c>
      <c r="G30" s="147">
        <f t="shared" si="10"/>
        <v>-0.23204419889502761</v>
      </c>
      <c r="H30" s="147">
        <f t="shared" si="11"/>
        <v>-0.17679558011049723</v>
      </c>
      <c r="I30" s="147">
        <f t="shared" si="12"/>
        <v>-9.3922651933701654E-2</v>
      </c>
      <c r="J30" s="147">
        <f t="shared" si="13"/>
        <v>1.6574585635359115E-2</v>
      </c>
      <c r="K30" s="147">
        <f t="shared" si="14"/>
        <v>0.13259668508287292</v>
      </c>
      <c r="L30" s="147">
        <f t="shared" si="15"/>
        <v>0.12154696132596685</v>
      </c>
      <c r="M30" s="147">
        <f t="shared" si="16"/>
        <v>0.11602209944751381</v>
      </c>
      <c r="N30" s="147">
        <f t="shared" si="17"/>
        <v>0.1270718232044199</v>
      </c>
      <c r="O30" s="147">
        <f t="shared" si="18"/>
        <v>0.18784530386740331</v>
      </c>
      <c r="P30" s="147">
        <f t="shared" si="19"/>
        <v>0.11049723756906077</v>
      </c>
      <c r="Q30" s="147">
        <f t="shared" si="20"/>
        <v>-6.6298342541436461E-2</v>
      </c>
      <c r="R30" s="147">
        <f t="shared" si="21"/>
        <v>-0.25966850828729282</v>
      </c>
      <c r="S30" s="147">
        <f t="shared" si="22"/>
        <v>-0.35359116022099446</v>
      </c>
      <c r="T30" s="147">
        <f t="shared" si="23"/>
        <v>-0.40331491712707185</v>
      </c>
      <c r="U30" s="147">
        <f t="shared" si="24"/>
        <v>-0.53591160220994472</v>
      </c>
      <c r="V30" s="147">
        <f t="shared" si="25"/>
        <v>-0.55801104972375692</v>
      </c>
      <c r="W30" s="147">
        <f t="shared" si="26"/>
        <v>-0.58563535911602205</v>
      </c>
      <c r="Y30" s="215" t="s">
        <v>212</v>
      </c>
      <c r="Z30" s="216">
        <v>5.54</v>
      </c>
    </row>
    <row r="31" spans="1:26" x14ac:dyDescent="0.25">
      <c r="A31" s="143" t="s">
        <v>291</v>
      </c>
      <c r="B31" s="147">
        <f t="shared" si="5"/>
        <v>0</v>
      </c>
      <c r="C31" s="147">
        <f t="shared" si="6"/>
        <v>0.12025316455696203</v>
      </c>
      <c r="D31" s="147">
        <f t="shared" si="7"/>
        <v>0.19620253164556961</v>
      </c>
      <c r="E31" s="147">
        <f t="shared" si="8"/>
        <v>0.23417721518987342</v>
      </c>
      <c r="F31" s="147">
        <f t="shared" si="9"/>
        <v>0.310126582278481</v>
      </c>
      <c r="G31" s="147">
        <f t="shared" si="10"/>
        <v>0.41772151898734178</v>
      </c>
      <c r="H31" s="147">
        <f t="shared" si="11"/>
        <v>0.53164556962025311</v>
      </c>
      <c r="I31" s="147">
        <f t="shared" si="12"/>
        <v>0.55063291139240511</v>
      </c>
      <c r="J31" s="147">
        <f t="shared" si="13"/>
        <v>0.43670886075949367</v>
      </c>
      <c r="K31" s="147">
        <f t="shared" si="14"/>
        <v>0.43670886075949367</v>
      </c>
      <c r="L31" s="147">
        <f t="shared" si="15"/>
        <v>0.53797468354430378</v>
      </c>
      <c r="M31" s="147">
        <f t="shared" si="16"/>
        <v>0.63291139240506333</v>
      </c>
      <c r="N31" s="147">
        <f t="shared" si="17"/>
        <v>0.60759493670886078</v>
      </c>
      <c r="O31" s="147">
        <f t="shared" si="18"/>
        <v>0.740506329113924</v>
      </c>
      <c r="P31" s="147">
        <f t="shared" si="19"/>
        <v>0.92405063291139244</v>
      </c>
      <c r="Q31" s="147">
        <f t="shared" si="20"/>
        <v>0.91772151898734178</v>
      </c>
      <c r="R31" s="147">
        <f t="shared" si="21"/>
        <v>0.96202531645569622</v>
      </c>
      <c r="S31" s="147">
        <f t="shared" si="22"/>
        <v>0.93670886075949367</v>
      </c>
      <c r="T31" s="147">
        <f t="shared" si="23"/>
        <v>1.0822784810126582</v>
      </c>
      <c r="U31" s="147">
        <f t="shared" si="24"/>
        <v>0.77848101265822789</v>
      </c>
      <c r="V31" s="147">
        <f t="shared" si="25"/>
        <v>1.2151898734177216</v>
      </c>
      <c r="W31" s="147">
        <f t="shared" si="26"/>
        <v>1.740506329113924</v>
      </c>
      <c r="Y31" s="215" t="s">
        <v>291</v>
      </c>
      <c r="Z31" s="216">
        <v>6.6</v>
      </c>
    </row>
    <row r="32" spans="1:26" x14ac:dyDescent="0.25">
      <c r="A32" s="143" t="s">
        <v>264</v>
      </c>
      <c r="B32" s="147">
        <f t="shared" si="5"/>
        <v>0</v>
      </c>
      <c r="C32" s="147">
        <f t="shared" si="6"/>
        <v>7.3099415204678359E-3</v>
      </c>
      <c r="D32" s="147">
        <f t="shared" si="7"/>
        <v>2.9239766081871343E-2</v>
      </c>
      <c r="E32" s="147">
        <f t="shared" si="8"/>
        <v>6.4327485380116955E-2</v>
      </c>
      <c r="F32" s="147">
        <f t="shared" si="9"/>
        <v>0.12719298245614036</v>
      </c>
      <c r="G32" s="147">
        <f t="shared" si="10"/>
        <v>0.12426900584795321</v>
      </c>
      <c r="H32" s="147">
        <f t="shared" si="11"/>
        <v>6.1403508771929821E-2</v>
      </c>
      <c r="I32" s="147">
        <f t="shared" si="12"/>
        <v>8.771929824561403E-3</v>
      </c>
      <c r="J32" s="147">
        <f t="shared" si="13"/>
        <v>-2.6315789473684209E-2</v>
      </c>
      <c r="K32" s="147">
        <f t="shared" si="14"/>
        <v>-0.14473684210526316</v>
      </c>
      <c r="L32" s="147">
        <f t="shared" si="15"/>
        <v>-0.16812865497076024</v>
      </c>
      <c r="M32" s="147">
        <f t="shared" si="16"/>
        <v>-0.20614035087719298</v>
      </c>
      <c r="N32" s="147">
        <f t="shared" si="17"/>
        <v>-0.1871345029239766</v>
      </c>
      <c r="O32" s="147">
        <f t="shared" si="18"/>
        <v>-0.18859649122807018</v>
      </c>
      <c r="P32" s="147">
        <f t="shared" si="19"/>
        <v>-0.25877192982456143</v>
      </c>
      <c r="Q32" s="147">
        <f t="shared" si="20"/>
        <v>-0.28362573099415206</v>
      </c>
      <c r="R32" s="147">
        <f t="shared" si="21"/>
        <v>-0.27923976608187134</v>
      </c>
      <c r="S32" s="147">
        <f t="shared" si="22"/>
        <v>-0.33625730994152048</v>
      </c>
      <c r="T32" s="147">
        <f t="shared" si="23"/>
        <v>-0.38304093567251463</v>
      </c>
      <c r="U32" s="147">
        <f t="shared" si="24"/>
        <v>-0.45760233918128657</v>
      </c>
      <c r="V32" s="147">
        <f t="shared" si="25"/>
        <v>-0.53216374269005851</v>
      </c>
      <c r="W32" s="147">
        <f t="shared" si="26"/>
        <v>-0.49269005847953218</v>
      </c>
      <c r="Y32" s="215" t="s">
        <v>85</v>
      </c>
      <c r="Z32" s="216">
        <v>6.87</v>
      </c>
    </row>
    <row r="33" spans="1:26" x14ac:dyDescent="0.25">
      <c r="A33" s="143" t="s">
        <v>292</v>
      </c>
      <c r="B33" s="147">
        <f t="shared" si="5"/>
        <v>0</v>
      </c>
      <c r="C33" s="147">
        <f t="shared" si="6"/>
        <v>-0.1875</v>
      </c>
      <c r="D33" s="147">
        <f t="shared" si="7"/>
        <v>0.3125</v>
      </c>
      <c r="E33" s="147">
        <f t="shared" si="8"/>
        <v>0.375</v>
      </c>
      <c r="F33" s="147">
        <f t="shared" si="9"/>
        <v>0.1875</v>
      </c>
      <c r="G33" s="147">
        <f t="shared" si="10"/>
        <v>0.125</v>
      </c>
      <c r="H33" s="147">
        <f t="shared" si="11"/>
        <v>0.75</v>
      </c>
      <c r="I33" s="147">
        <f t="shared" si="12"/>
        <v>0.4375</v>
      </c>
      <c r="J33" s="147">
        <f t="shared" si="13"/>
        <v>1.1875</v>
      </c>
      <c r="K33" s="147">
        <f t="shared" si="14"/>
        <v>1.4375</v>
      </c>
      <c r="L33" s="147">
        <f t="shared" si="15"/>
        <v>1</v>
      </c>
      <c r="M33" s="147">
        <f t="shared" si="16"/>
        <v>4.5625</v>
      </c>
      <c r="N33" s="147">
        <f t="shared" si="17"/>
        <v>6.0625</v>
      </c>
      <c r="O33" s="147">
        <f t="shared" si="18"/>
        <v>6.6875</v>
      </c>
      <c r="P33" s="147">
        <f t="shared" si="19"/>
        <v>6.9375</v>
      </c>
      <c r="Q33" s="147">
        <f t="shared" si="20"/>
        <v>6.3125</v>
      </c>
      <c r="R33" s="147">
        <f t="shared" si="21"/>
        <v>11.5625</v>
      </c>
      <c r="S33" s="147">
        <f t="shared" si="22"/>
        <v>11.625</v>
      </c>
      <c r="T33" s="147">
        <f t="shared" si="23"/>
        <v>8.4375</v>
      </c>
      <c r="U33" s="147">
        <f t="shared" si="24"/>
        <v>4.375</v>
      </c>
      <c r="V33" s="147">
        <f t="shared" si="25"/>
        <v>3.625</v>
      </c>
      <c r="W33" s="147">
        <f t="shared" si="26"/>
        <v>2.75</v>
      </c>
      <c r="Y33" s="215" t="s">
        <v>290</v>
      </c>
      <c r="Z33" s="216">
        <v>7.13</v>
      </c>
    </row>
    <row r="34" spans="1:26" x14ac:dyDescent="0.25">
      <c r="A34" s="143" t="s">
        <v>290</v>
      </c>
      <c r="B34" s="147">
        <f t="shared" si="5"/>
        <v>0</v>
      </c>
      <c r="C34" s="147">
        <f t="shared" si="6"/>
        <v>-1.4953522834433517E-2</v>
      </c>
      <c r="D34" s="147">
        <f t="shared" si="7"/>
        <v>-3.9202478782163548E-2</v>
      </c>
      <c r="E34" s="147">
        <f t="shared" si="8"/>
        <v>-1.9668597602047689E-2</v>
      </c>
      <c r="F34" s="147">
        <f t="shared" si="9"/>
        <v>-7.5441196281826753E-3</v>
      </c>
      <c r="G34" s="147">
        <f t="shared" si="10"/>
        <v>4.5803583456823383E-3</v>
      </c>
      <c r="H34" s="147">
        <f t="shared" si="11"/>
        <v>-4.7150747676141719E-2</v>
      </c>
      <c r="I34" s="147">
        <f t="shared" si="12"/>
        <v>-0.13363869055637884</v>
      </c>
      <c r="J34" s="147">
        <f t="shared" si="13"/>
        <v>-0.21419911087161525</v>
      </c>
      <c r="K34" s="147">
        <f t="shared" si="14"/>
        <v>-0.17176343796308771</v>
      </c>
      <c r="L34" s="147">
        <f t="shared" si="15"/>
        <v>-0.11855045130001347</v>
      </c>
      <c r="M34" s="147">
        <f t="shared" si="16"/>
        <v>-8.9451704162737442E-2</v>
      </c>
      <c r="N34" s="147">
        <f t="shared" si="17"/>
        <v>-4.7285464098073555E-2</v>
      </c>
      <c r="O34" s="147">
        <f t="shared" si="18"/>
        <v>-5.4021285194665231E-2</v>
      </c>
      <c r="P34" s="147">
        <f t="shared" si="19"/>
        <v>-4.3782837127845885E-2</v>
      </c>
      <c r="Q34" s="147">
        <f t="shared" si="20"/>
        <v>-7.8674390408190756E-2</v>
      </c>
      <c r="R34" s="147">
        <f t="shared" si="21"/>
        <v>-8.1234002424895591E-2</v>
      </c>
      <c r="S34" s="147">
        <f t="shared" si="22"/>
        <v>-6.8705375185235076E-2</v>
      </c>
      <c r="T34" s="147">
        <f t="shared" si="23"/>
        <v>-3.4756836858413041E-2</v>
      </c>
      <c r="U34" s="147">
        <f t="shared" si="24"/>
        <v>-8.9182271318873768E-2</v>
      </c>
      <c r="V34" s="147">
        <f t="shared" si="25"/>
        <v>-7.3016300687053753E-2</v>
      </c>
      <c r="W34" s="147">
        <f t="shared" si="26"/>
        <v>-9.4436211774215281E-2</v>
      </c>
      <c r="Y34" s="215" t="s">
        <v>264</v>
      </c>
      <c r="Z34" s="216">
        <v>7.43</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8" t="s">
        <v>312</v>
      </c>
      <c r="B36" s="318"/>
      <c r="C36" s="318"/>
      <c r="D36" s="318"/>
      <c r="E36" s="318"/>
      <c r="F36" s="318"/>
      <c r="G36" s="318"/>
      <c r="H36" s="318"/>
      <c r="I36" s="318"/>
      <c r="J36" s="318"/>
      <c r="K36" s="318"/>
      <c r="L36" s="318"/>
      <c r="M36" s="318"/>
      <c r="N36" s="318"/>
      <c r="O36" s="318"/>
      <c r="P36" s="318"/>
      <c r="Q36" s="318"/>
      <c r="R36" s="318"/>
      <c r="S36" s="318"/>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85</v>
      </c>
      <c r="B38" s="168">
        <v>10.6</v>
      </c>
      <c r="C38" s="168">
        <v>12.38</v>
      </c>
      <c r="D38" s="168">
        <v>12.89</v>
      </c>
      <c r="E38" s="168">
        <v>13.28</v>
      </c>
      <c r="F38" s="168">
        <v>13.79</v>
      </c>
      <c r="G38" s="168">
        <v>13.22</v>
      </c>
      <c r="H38" s="168">
        <v>15.48</v>
      </c>
      <c r="I38" s="168">
        <v>13.07</v>
      </c>
      <c r="J38" s="168">
        <v>12.92</v>
      </c>
      <c r="K38" s="168">
        <v>12.34</v>
      </c>
      <c r="L38" s="168">
        <v>12.39</v>
      </c>
      <c r="M38" s="168">
        <v>11.86</v>
      </c>
      <c r="N38" s="168">
        <v>13.27</v>
      </c>
      <c r="O38" s="168">
        <v>15.29</v>
      </c>
      <c r="P38" s="168">
        <v>13.61</v>
      </c>
      <c r="Q38" s="168">
        <v>12.87</v>
      </c>
      <c r="R38" s="168">
        <v>14.29</v>
      </c>
      <c r="S38" s="169">
        <v>17.47</v>
      </c>
      <c r="T38" s="214">
        <f>S38-(B38*1.4985)</f>
        <v>1.5859000000000005</v>
      </c>
      <c r="U38" s="224">
        <f>T38/B38</f>
        <v>0.14961320754716986</v>
      </c>
    </row>
    <row r="39" spans="1:26" ht="15.75" thickTop="1" x14ac:dyDescent="0.25">
      <c r="A39" s="143" t="s">
        <v>212</v>
      </c>
      <c r="B39" s="150">
        <v>24.17</v>
      </c>
      <c r="C39" s="150">
        <v>24.38</v>
      </c>
      <c r="D39" s="150">
        <v>26.41</v>
      </c>
      <c r="E39" s="150">
        <v>25.64</v>
      </c>
      <c r="F39" s="150">
        <v>24.05</v>
      </c>
      <c r="G39" s="150">
        <v>26.85</v>
      </c>
      <c r="H39" s="150">
        <v>22.68</v>
      </c>
      <c r="I39" s="150">
        <v>25.89</v>
      </c>
      <c r="J39" s="150">
        <v>24.39</v>
      </c>
      <c r="K39" s="150">
        <v>25.59</v>
      </c>
      <c r="L39" s="150">
        <v>23.68</v>
      </c>
      <c r="M39" s="150">
        <v>24.67</v>
      </c>
      <c r="N39" s="150">
        <v>25.24</v>
      </c>
      <c r="O39" s="150">
        <v>29.55</v>
      </c>
      <c r="P39" s="150">
        <v>28.78</v>
      </c>
      <c r="Q39" s="150">
        <v>29.92</v>
      </c>
      <c r="R39" s="150">
        <v>29.46</v>
      </c>
      <c r="S39" s="151">
        <v>29.71</v>
      </c>
      <c r="T39" s="214">
        <f t="shared" ref="T39:T43" si="27">S39-(B39*1.4985)</f>
        <v>-6.5087449999999976</v>
      </c>
      <c r="U39" s="224">
        <f>T39/B39</f>
        <v>-0.26929023582954065</v>
      </c>
    </row>
    <row r="40" spans="1:26" x14ac:dyDescent="0.25">
      <c r="A40" s="143" t="s">
        <v>291</v>
      </c>
      <c r="B40" s="150">
        <v>14.6</v>
      </c>
      <c r="C40" s="150">
        <v>16.600000000000001</v>
      </c>
      <c r="D40" s="150">
        <v>17.55</v>
      </c>
      <c r="E40" s="150">
        <v>17.72</v>
      </c>
      <c r="F40" s="150">
        <v>16.12</v>
      </c>
      <c r="G40" s="150">
        <v>14.37</v>
      </c>
      <c r="H40" s="150">
        <v>13.14</v>
      </c>
      <c r="I40" s="150">
        <v>12.64</v>
      </c>
      <c r="J40" s="150">
        <v>15.61</v>
      </c>
      <c r="K40" s="150">
        <v>15.94</v>
      </c>
      <c r="L40" s="150">
        <v>14.44</v>
      </c>
      <c r="M40" s="150">
        <v>11.56</v>
      </c>
      <c r="N40" s="150">
        <v>13.14</v>
      </c>
      <c r="O40" s="150">
        <v>14.25</v>
      </c>
      <c r="P40" s="150">
        <v>16.440000000000001</v>
      </c>
      <c r="Q40" s="150">
        <v>15.73</v>
      </c>
      <c r="R40" s="150">
        <v>16.66</v>
      </c>
      <c r="S40" s="151">
        <v>21.2</v>
      </c>
      <c r="T40" s="214">
        <f t="shared" si="27"/>
        <v>-0.67810000000000059</v>
      </c>
      <c r="U40" s="224">
        <f t="shared" ref="U40:U43" si="28">T40/B40</f>
        <v>-4.6445205479452099E-2</v>
      </c>
    </row>
    <row r="41" spans="1:26" x14ac:dyDescent="0.25">
      <c r="A41" s="143" t="s">
        <v>264</v>
      </c>
      <c r="B41" s="150">
        <v>9.2100000000000009</v>
      </c>
      <c r="C41" s="150">
        <v>9.73</v>
      </c>
      <c r="D41" s="150">
        <v>10.09</v>
      </c>
      <c r="E41" s="150">
        <v>10.29</v>
      </c>
      <c r="F41" s="150">
        <v>10.61</v>
      </c>
      <c r="G41" s="150">
        <v>10.75</v>
      </c>
      <c r="H41" s="150">
        <v>11.4</v>
      </c>
      <c r="I41" s="150">
        <v>10.99</v>
      </c>
      <c r="J41" s="150">
        <v>10.86</v>
      </c>
      <c r="K41" s="150">
        <v>11.18</v>
      </c>
      <c r="L41" s="150">
        <v>11.51</v>
      </c>
      <c r="M41" s="150">
        <v>12.18</v>
      </c>
      <c r="N41" s="150">
        <v>12.32</v>
      </c>
      <c r="O41" s="150">
        <v>13.73</v>
      </c>
      <c r="P41" s="150">
        <v>13.92</v>
      </c>
      <c r="Q41" s="150">
        <v>14.76</v>
      </c>
      <c r="R41" s="150">
        <v>16.3</v>
      </c>
      <c r="S41" s="151">
        <v>16.64</v>
      </c>
      <c r="T41" s="214">
        <f t="shared" si="27"/>
        <v>2.8388150000000003</v>
      </c>
      <c r="U41" s="224">
        <f t="shared" si="28"/>
        <v>0.30823181324647125</v>
      </c>
    </row>
    <row r="42" spans="1:26" x14ac:dyDescent="0.25">
      <c r="A42" s="143" t="s">
        <v>292</v>
      </c>
      <c r="B42" s="150">
        <v>17.34</v>
      </c>
      <c r="C42" s="150">
        <v>16.3</v>
      </c>
      <c r="D42" s="150">
        <v>14.84</v>
      </c>
      <c r="E42" s="150">
        <v>13.11</v>
      </c>
      <c r="F42" s="150">
        <v>14.84</v>
      </c>
      <c r="G42" s="150">
        <v>15.84</v>
      </c>
      <c r="H42" s="150">
        <v>12.52</v>
      </c>
      <c r="I42" s="150">
        <v>13.94</v>
      </c>
      <c r="J42" s="150">
        <v>11.57</v>
      </c>
      <c r="K42" s="150">
        <v>15.91</v>
      </c>
      <c r="L42" s="150">
        <v>17.420000000000002</v>
      </c>
      <c r="M42" s="150">
        <v>16.309999999999999</v>
      </c>
      <c r="N42" s="150">
        <v>15.76</v>
      </c>
      <c r="O42" s="150">
        <v>15.37</v>
      </c>
      <c r="P42" s="150">
        <v>16.649999999999999</v>
      </c>
      <c r="Q42" s="150">
        <v>16.53</v>
      </c>
      <c r="R42" s="150">
        <v>19.989999999999998</v>
      </c>
      <c r="S42" s="151">
        <v>22.74</v>
      </c>
      <c r="T42" s="214">
        <f t="shared" si="27"/>
        <v>-3.2439900000000002</v>
      </c>
      <c r="U42" s="224">
        <f t="shared" si="28"/>
        <v>-0.18708131487889273</v>
      </c>
    </row>
    <row r="43" spans="1:26" x14ac:dyDescent="0.25">
      <c r="A43" s="143" t="s">
        <v>290</v>
      </c>
      <c r="B43" s="150">
        <v>11.37</v>
      </c>
      <c r="C43" s="150">
        <v>11.25</v>
      </c>
      <c r="D43" s="150">
        <v>11.15</v>
      </c>
      <c r="E43" s="150">
        <v>11.52</v>
      </c>
      <c r="F43" s="150">
        <v>11.93</v>
      </c>
      <c r="G43" s="150">
        <v>12.2</v>
      </c>
      <c r="H43" s="150">
        <v>12.69</v>
      </c>
      <c r="I43" s="150">
        <v>12.96</v>
      </c>
      <c r="J43" s="150">
        <v>13.33</v>
      </c>
      <c r="K43" s="150">
        <v>13.42</v>
      </c>
      <c r="L43" s="150">
        <v>13.86</v>
      </c>
      <c r="M43" s="150">
        <v>14.38</v>
      </c>
      <c r="N43" s="150">
        <v>15.02</v>
      </c>
      <c r="O43" s="150">
        <v>15.36</v>
      </c>
      <c r="P43" s="150">
        <v>15.88</v>
      </c>
      <c r="Q43" s="150">
        <v>16.68</v>
      </c>
      <c r="R43" s="150">
        <v>17.54</v>
      </c>
      <c r="S43" s="151">
        <v>18.5</v>
      </c>
      <c r="T43" s="214">
        <f t="shared" si="27"/>
        <v>1.462055000000003</v>
      </c>
      <c r="U43" s="224">
        <f t="shared" si="28"/>
        <v>0.12858883025505743</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8" t="s">
        <v>313</v>
      </c>
      <c r="B46" s="318"/>
      <c r="C46" s="318"/>
      <c r="D46" s="318"/>
      <c r="E46" s="318"/>
      <c r="F46" s="318"/>
      <c r="G46" s="318"/>
      <c r="H46" s="318"/>
      <c r="I46" s="318"/>
      <c r="J46" s="318"/>
      <c r="K46" s="318"/>
      <c r="L46" s="318"/>
      <c r="M46" s="318"/>
      <c r="N46" s="318"/>
      <c r="O46" s="318"/>
      <c r="P46" s="318"/>
      <c r="Q46" s="318"/>
      <c r="R46" s="318"/>
      <c r="S46" s="318"/>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85</v>
      </c>
      <c r="B48" s="167">
        <f t="shared" ref="B48:B53" si="29">(B38-B38)/B38</f>
        <v>0</v>
      </c>
      <c r="C48" s="167">
        <f t="shared" ref="C48:C53" si="30">(C38-B38)/B38</f>
        <v>0.16792452830188689</v>
      </c>
      <c r="D48" s="167">
        <f t="shared" ref="D48:D53" si="31">(D38-B38)/B38</f>
        <v>0.21603773584905669</v>
      </c>
      <c r="E48" s="167">
        <f t="shared" ref="E48:E53" si="32">(E38-B38)/B38</f>
        <v>0.25283018867924528</v>
      </c>
      <c r="F48" s="167">
        <f t="shared" ref="F48:F53" si="33">(F38-B38)/B38</f>
        <v>0.30094339622641508</v>
      </c>
      <c r="G48" s="167">
        <f t="shared" ref="G48:G53" si="34">(G38-B38)/B38</f>
        <v>0.24716981132075483</v>
      </c>
      <c r="H48" s="167">
        <f t="shared" ref="H48:H53" si="35">(H38-B38)/B38</f>
        <v>0.4603773584905661</v>
      </c>
      <c r="I48" s="167">
        <f t="shared" ref="I48:I53" si="36">(I38-B38)/B38</f>
        <v>0.23301886792452836</v>
      </c>
      <c r="J48" s="167">
        <f t="shared" ref="J48:J53" si="37">(J38-B38)/B38</f>
        <v>0.21886792452830192</v>
      </c>
      <c r="K48" s="167">
        <f t="shared" ref="K48:K53" si="38">(K38-B38)/B38</f>
        <v>0.16415094339622643</v>
      </c>
      <c r="L48" s="167">
        <f t="shared" ref="L48:L53" si="39">(L38-B38)/B38</f>
        <v>0.16886792452830199</v>
      </c>
      <c r="M48" s="167">
        <f t="shared" ref="M48:M53" si="40">(M38-B38)/B38</f>
        <v>0.11886792452830187</v>
      </c>
      <c r="N48" s="167">
        <f t="shared" ref="N48:N53" si="41">(N38-B38)/B38</f>
        <v>0.25188679245283019</v>
      </c>
      <c r="O48" s="167">
        <f t="shared" ref="O48:O53" si="42">(O38-B38)/B38</f>
        <v>0.4424528301886792</v>
      </c>
      <c r="P48" s="167">
        <f t="shared" ref="P48:P53" si="43">(P38-B38)/B38</f>
        <v>0.28396226415094339</v>
      </c>
      <c r="Q48" s="167">
        <f t="shared" ref="Q48:Q53" si="44">(Q38-B38)/B38</f>
        <v>0.2141509433962264</v>
      </c>
      <c r="R48" s="167">
        <f t="shared" ref="R48:R53" si="45">(R38-B38)/B38</f>
        <v>0.34811320754716979</v>
      </c>
      <c r="S48" s="167">
        <f t="shared" ref="S48:S53" si="46">(S38-B38)/B38</f>
        <v>0.64811320754716972</v>
      </c>
    </row>
    <row r="49" spans="1:19" ht="15.75" thickTop="1" x14ac:dyDescent="0.25">
      <c r="A49" s="143" t="s">
        <v>212</v>
      </c>
      <c r="B49" s="147">
        <f t="shared" si="29"/>
        <v>0</v>
      </c>
      <c r="C49" s="147">
        <f t="shared" si="30"/>
        <v>8.6884567645840825E-3</v>
      </c>
      <c r="D49" s="147">
        <f t="shared" si="31"/>
        <v>9.267687215556468E-2</v>
      </c>
      <c r="E49" s="147">
        <f t="shared" si="32"/>
        <v>6.0819197352089314E-2</v>
      </c>
      <c r="F49" s="147">
        <f t="shared" si="33"/>
        <v>-4.9648324369052955E-3</v>
      </c>
      <c r="G49" s="147">
        <f t="shared" si="34"/>
        <v>0.11088125775755066</v>
      </c>
      <c r="H49" s="147">
        <f t="shared" si="35"/>
        <v>-6.1646669424906986E-2</v>
      </c>
      <c r="I49" s="147">
        <f t="shared" si="36"/>
        <v>7.1162598262308599E-2</v>
      </c>
      <c r="J49" s="147">
        <f t="shared" si="37"/>
        <v>9.1021928009929181E-3</v>
      </c>
      <c r="K49" s="147">
        <f t="shared" si="38"/>
        <v>5.8750517170045431E-2</v>
      </c>
      <c r="L49" s="147">
        <f t="shared" si="39"/>
        <v>-2.0273065784029869E-2</v>
      </c>
      <c r="M49" s="147">
        <f t="shared" si="40"/>
        <v>2.0686801820438559E-2</v>
      </c>
      <c r="N49" s="147">
        <f t="shared" si="41"/>
        <v>4.426975589573838E-2</v>
      </c>
      <c r="O49" s="147">
        <f t="shared" si="42"/>
        <v>0.22258998758791884</v>
      </c>
      <c r="P49" s="147">
        <f t="shared" si="43"/>
        <v>0.1907323127844435</v>
      </c>
      <c r="Q49" s="147">
        <f t="shared" si="44"/>
        <v>0.23789822093504343</v>
      </c>
      <c r="R49" s="147">
        <f t="shared" si="45"/>
        <v>0.21886636326023992</v>
      </c>
      <c r="S49" s="147">
        <f t="shared" si="46"/>
        <v>0.22920976417045918</v>
      </c>
    </row>
    <row r="50" spans="1:19" x14ac:dyDescent="0.25">
      <c r="A50" s="143" t="s">
        <v>291</v>
      </c>
      <c r="B50" s="147">
        <f t="shared" si="29"/>
        <v>0</v>
      </c>
      <c r="C50" s="147">
        <f t="shared" si="30"/>
        <v>0.13698630136986314</v>
      </c>
      <c r="D50" s="147">
        <f t="shared" si="31"/>
        <v>0.20205479452054803</v>
      </c>
      <c r="E50" s="147">
        <f t="shared" si="32"/>
        <v>0.21369863013698626</v>
      </c>
      <c r="F50" s="147">
        <f t="shared" si="33"/>
        <v>0.10410958904109599</v>
      </c>
      <c r="G50" s="147">
        <f t="shared" si="34"/>
        <v>-1.5753424657534276E-2</v>
      </c>
      <c r="H50" s="147">
        <f t="shared" si="35"/>
        <v>-9.9999999999999936E-2</v>
      </c>
      <c r="I50" s="147">
        <f t="shared" si="36"/>
        <v>-0.1342465753424657</v>
      </c>
      <c r="J50" s="147">
        <f t="shared" si="37"/>
        <v>6.9178082191780815E-2</v>
      </c>
      <c r="K50" s="147">
        <f t="shared" si="38"/>
        <v>9.1780821917808217E-2</v>
      </c>
      <c r="L50" s="147">
        <f t="shared" si="39"/>
        <v>-1.0958904109589052E-2</v>
      </c>
      <c r="M50" s="147">
        <f t="shared" si="40"/>
        <v>-0.20821917808219173</v>
      </c>
      <c r="N50" s="147">
        <f t="shared" si="41"/>
        <v>-9.9999999999999936E-2</v>
      </c>
      <c r="O50" s="147">
        <f t="shared" si="42"/>
        <v>-2.3972602739726005E-2</v>
      </c>
      <c r="P50" s="147">
        <f t="shared" si="43"/>
        <v>0.12602739726027409</v>
      </c>
      <c r="Q50" s="147">
        <f t="shared" si="44"/>
        <v>7.739726027397266E-2</v>
      </c>
      <c r="R50" s="147">
        <f t="shared" si="45"/>
        <v>0.14109589041095894</v>
      </c>
      <c r="S50" s="147">
        <f t="shared" si="46"/>
        <v>0.45205479452054792</v>
      </c>
    </row>
    <row r="51" spans="1:19" x14ac:dyDescent="0.25">
      <c r="A51" s="143" t="s">
        <v>264</v>
      </c>
      <c r="B51" s="147">
        <f t="shared" si="29"/>
        <v>0</v>
      </c>
      <c r="C51" s="147">
        <f t="shared" si="30"/>
        <v>5.6460369163952175E-2</v>
      </c>
      <c r="D51" s="147">
        <f t="shared" si="31"/>
        <v>9.5548317046688272E-2</v>
      </c>
      <c r="E51" s="147">
        <f t="shared" si="32"/>
        <v>0.11726384364820827</v>
      </c>
      <c r="F51" s="147">
        <f t="shared" si="33"/>
        <v>0.15200868621064045</v>
      </c>
      <c r="G51" s="147">
        <f t="shared" si="34"/>
        <v>0.16720955483170455</v>
      </c>
      <c r="H51" s="147">
        <f t="shared" si="35"/>
        <v>0.23778501628664486</v>
      </c>
      <c r="I51" s="147">
        <f t="shared" si="36"/>
        <v>0.19326818675352869</v>
      </c>
      <c r="J51" s="147">
        <f t="shared" si="37"/>
        <v>0.17915309446254055</v>
      </c>
      <c r="K51" s="147">
        <f t="shared" si="38"/>
        <v>0.2138979370249727</v>
      </c>
      <c r="L51" s="147">
        <f t="shared" si="39"/>
        <v>0.24972855591748086</v>
      </c>
      <c r="M51" s="147">
        <f t="shared" si="40"/>
        <v>0.32247557003257316</v>
      </c>
      <c r="N51" s="147">
        <f t="shared" si="41"/>
        <v>0.33767643865363728</v>
      </c>
      <c r="O51" s="147">
        <f t="shared" si="42"/>
        <v>0.49077090119435385</v>
      </c>
      <c r="P51" s="147">
        <f t="shared" si="43"/>
        <v>0.51140065146579794</v>
      </c>
      <c r="Q51" s="147">
        <f t="shared" si="44"/>
        <v>0.60260586319218223</v>
      </c>
      <c r="R51" s="147">
        <f t="shared" si="45"/>
        <v>0.76981541802388698</v>
      </c>
      <c r="S51" s="147">
        <f t="shared" si="46"/>
        <v>0.80673181324647114</v>
      </c>
    </row>
    <row r="52" spans="1:19" x14ac:dyDescent="0.25">
      <c r="A52" s="143" t="s">
        <v>292</v>
      </c>
      <c r="B52" s="147">
        <f t="shared" si="29"/>
        <v>0</v>
      </c>
      <c r="C52" s="147">
        <f t="shared" si="30"/>
        <v>-5.9976931949250238E-2</v>
      </c>
      <c r="D52" s="147">
        <f t="shared" si="31"/>
        <v>-0.14417531718569782</v>
      </c>
      <c r="E52" s="147">
        <f t="shared" si="32"/>
        <v>-0.24394463667820071</v>
      </c>
      <c r="F52" s="147">
        <f t="shared" si="33"/>
        <v>-0.14417531718569782</v>
      </c>
      <c r="G52" s="147">
        <f t="shared" si="34"/>
        <v>-8.6505190311418692E-2</v>
      </c>
      <c r="H52" s="147">
        <f t="shared" si="35"/>
        <v>-0.2779700115340254</v>
      </c>
      <c r="I52" s="147">
        <f t="shared" si="36"/>
        <v>-0.19607843137254904</v>
      </c>
      <c r="J52" s="147">
        <f t="shared" si="37"/>
        <v>-0.3327566320645905</v>
      </c>
      <c r="K52" s="147">
        <f t="shared" si="38"/>
        <v>-8.2468281430219129E-2</v>
      </c>
      <c r="L52" s="147">
        <f t="shared" si="39"/>
        <v>4.6136101499424367E-3</v>
      </c>
      <c r="M52" s="147">
        <f t="shared" si="40"/>
        <v>-5.9400230680507565E-2</v>
      </c>
      <c r="N52" s="147">
        <f t="shared" si="41"/>
        <v>-9.1118800461361019E-2</v>
      </c>
      <c r="O52" s="147">
        <f t="shared" si="42"/>
        <v>-0.11361014994232992</v>
      </c>
      <c r="P52" s="147">
        <f t="shared" si="43"/>
        <v>-3.9792387543252671E-2</v>
      </c>
      <c r="Q52" s="147">
        <f t="shared" si="44"/>
        <v>-4.6712802768166015E-2</v>
      </c>
      <c r="R52" s="147">
        <f t="shared" si="45"/>
        <v>0.15282583621683959</v>
      </c>
      <c r="S52" s="147">
        <f t="shared" si="46"/>
        <v>0.31141868512110721</v>
      </c>
    </row>
    <row r="53" spans="1:19" x14ac:dyDescent="0.25">
      <c r="A53" s="143" t="s">
        <v>290</v>
      </c>
      <c r="B53" s="147">
        <f t="shared" si="29"/>
        <v>0</v>
      </c>
      <c r="C53" s="147">
        <f t="shared" si="30"/>
        <v>-1.0554089709762465E-2</v>
      </c>
      <c r="D53" s="147">
        <f t="shared" si="31"/>
        <v>-1.9349164467897879E-2</v>
      </c>
      <c r="E53" s="147">
        <f t="shared" si="32"/>
        <v>1.3192612137203198E-2</v>
      </c>
      <c r="F53" s="147">
        <f t="shared" si="33"/>
        <v>4.9252418645558536E-2</v>
      </c>
      <c r="G53" s="147">
        <f t="shared" si="34"/>
        <v>7.2999120492524203E-2</v>
      </c>
      <c r="H53" s="147">
        <f t="shared" si="35"/>
        <v>0.11609498680738789</v>
      </c>
      <c r="I53" s="147">
        <f t="shared" si="36"/>
        <v>0.1398416886543537</v>
      </c>
      <c r="J53" s="147">
        <f t="shared" si="37"/>
        <v>0.1723834652594548</v>
      </c>
      <c r="K53" s="147">
        <f t="shared" si="38"/>
        <v>0.18029903254177668</v>
      </c>
      <c r="L53" s="147">
        <f t="shared" si="39"/>
        <v>0.21899736147757259</v>
      </c>
      <c r="M53" s="147">
        <f t="shared" si="40"/>
        <v>0.26473175021987705</v>
      </c>
      <c r="N53" s="147">
        <f t="shared" si="41"/>
        <v>0.32102022867194374</v>
      </c>
      <c r="O53" s="147">
        <f t="shared" si="42"/>
        <v>0.35092348284960428</v>
      </c>
      <c r="P53" s="147">
        <f t="shared" si="43"/>
        <v>0.39665787159190868</v>
      </c>
      <c r="Q53" s="147">
        <f t="shared" si="44"/>
        <v>0.46701846965699217</v>
      </c>
      <c r="R53" s="147">
        <f t="shared" si="45"/>
        <v>0.54265611257695689</v>
      </c>
      <c r="S53" s="147">
        <f t="shared" si="46"/>
        <v>0.62708883025505724</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5:A6"/>
    <mergeCell ref="B5:B6"/>
    <mergeCell ref="C5:C6"/>
    <mergeCell ref="E5:F5"/>
    <mergeCell ref="G5:H5"/>
    <mergeCell ref="A4:H4"/>
    <mergeCell ref="D5:D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DDDFD-9B67-4F2B-8727-765B8EAA36DC}">
  <sheetPr>
    <tabColor rgb="FFA2AE74"/>
  </sheetPr>
  <dimension ref="A1:AJ27"/>
  <sheetViews>
    <sheetView zoomScaleNormal="100" workbookViewId="0">
      <selection activeCell="B7" sqref="B7:W7"/>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42" t="s">
        <v>163</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row>
    <row r="3" spans="1:28" ht="15.75" x14ac:dyDescent="0.25">
      <c r="A3" s="318" t="s">
        <v>235</v>
      </c>
      <c r="B3" s="318"/>
      <c r="C3" s="318"/>
      <c r="D3" s="318"/>
      <c r="E3" s="318"/>
      <c r="F3" s="318"/>
      <c r="G3" s="318"/>
      <c r="H3" s="318"/>
      <c r="I3" s="318"/>
      <c r="J3" s="318"/>
      <c r="K3" s="318"/>
      <c r="L3" s="318"/>
      <c r="M3" s="318"/>
      <c r="N3" s="318"/>
      <c r="O3" s="318"/>
      <c r="P3" s="318"/>
      <c r="Q3" s="318"/>
      <c r="R3" s="318"/>
      <c r="S3" s="318"/>
      <c r="T3" s="318"/>
      <c r="U3" s="318"/>
      <c r="V3" s="318"/>
      <c r="W3" s="318"/>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314</v>
      </c>
      <c r="B5" s="144">
        <f>'2C'!B19</f>
        <v>534</v>
      </c>
      <c r="C5" s="144">
        <f>'2C'!C19</f>
        <v>543</v>
      </c>
      <c r="D5" s="144">
        <f>'2C'!D19</f>
        <v>456</v>
      </c>
      <c r="E5" s="144">
        <f>'2C'!E19</f>
        <v>454</v>
      </c>
      <c r="F5" s="144">
        <f>'2C'!F19</f>
        <v>454</v>
      </c>
      <c r="G5" s="144">
        <f>'2C'!G19</f>
        <v>429</v>
      </c>
      <c r="H5" s="144">
        <f>'2C'!H19</f>
        <v>419</v>
      </c>
      <c r="I5" s="144">
        <f>'2C'!I19</f>
        <v>443</v>
      </c>
      <c r="J5" s="144">
        <f>'2C'!J19</f>
        <v>414</v>
      </c>
      <c r="K5" s="144">
        <f>'2C'!K19</f>
        <v>440</v>
      </c>
      <c r="L5" s="144">
        <f>'2C'!L19</f>
        <v>431</v>
      </c>
      <c r="M5" s="144">
        <f>'2C'!M19</f>
        <v>414</v>
      </c>
      <c r="N5" s="144">
        <f>'2C'!N19</f>
        <v>419</v>
      </c>
      <c r="O5" s="144">
        <f>'2C'!O19</f>
        <v>415</v>
      </c>
      <c r="P5" s="144">
        <f>'2C'!P19</f>
        <v>436</v>
      </c>
      <c r="Q5" s="144">
        <f>'2C'!Q19</f>
        <v>475</v>
      </c>
      <c r="R5" s="144">
        <f>'2C'!R19</f>
        <v>534</v>
      </c>
      <c r="S5" s="144">
        <f>'2C'!S19</f>
        <v>554</v>
      </c>
      <c r="T5" s="144">
        <f>'2C'!T19</f>
        <v>576</v>
      </c>
      <c r="U5" s="144">
        <f>'2C'!U19</f>
        <v>449</v>
      </c>
      <c r="V5" s="144">
        <f>'2C'!V19</f>
        <v>484</v>
      </c>
      <c r="W5" s="144">
        <f>'2C'!W19</f>
        <v>517</v>
      </c>
      <c r="X5" s="145"/>
    </row>
    <row r="6" spans="1:28" x14ac:dyDescent="0.2">
      <c r="A6" s="143" t="s">
        <v>92</v>
      </c>
      <c r="B6" s="144">
        <v>7752</v>
      </c>
      <c r="C6" s="144">
        <v>7842</v>
      </c>
      <c r="D6" s="144">
        <v>7819</v>
      </c>
      <c r="E6" s="144">
        <v>7747</v>
      </c>
      <c r="F6" s="144">
        <v>7818</v>
      </c>
      <c r="G6" s="144">
        <v>7838</v>
      </c>
      <c r="H6" s="144">
        <v>7879</v>
      </c>
      <c r="I6" s="144">
        <v>7920</v>
      </c>
      <c r="J6" s="144">
        <v>7619</v>
      </c>
      <c r="K6" s="144">
        <v>7512</v>
      </c>
      <c r="L6" s="144">
        <v>7216</v>
      </c>
      <c r="M6" s="144">
        <v>6952</v>
      </c>
      <c r="N6" s="144">
        <v>7122</v>
      </c>
      <c r="O6" s="144">
        <v>7013</v>
      </c>
      <c r="P6" s="144">
        <v>7539</v>
      </c>
      <c r="Q6" s="144">
        <v>8196</v>
      </c>
      <c r="R6" s="144">
        <v>9011</v>
      </c>
      <c r="S6" s="144">
        <v>9232</v>
      </c>
      <c r="T6" s="144">
        <v>9331</v>
      </c>
      <c r="U6" s="144">
        <v>7343</v>
      </c>
      <c r="V6" s="144">
        <v>7928</v>
      </c>
      <c r="W6" s="144">
        <v>8182</v>
      </c>
      <c r="X6" s="145"/>
    </row>
    <row r="7" spans="1:28" x14ac:dyDescent="0.2">
      <c r="A7" s="143" t="s">
        <v>183</v>
      </c>
      <c r="B7" s="144">
        <v>329491</v>
      </c>
      <c r="C7" s="144">
        <v>335427</v>
      </c>
      <c r="D7" s="144">
        <v>336485</v>
      </c>
      <c r="E7" s="144">
        <v>338423</v>
      </c>
      <c r="F7" s="144">
        <v>345741</v>
      </c>
      <c r="G7" s="144">
        <v>358852</v>
      </c>
      <c r="H7" s="144">
        <v>378515</v>
      </c>
      <c r="I7" s="144">
        <v>387995</v>
      </c>
      <c r="J7" s="144">
        <v>379614</v>
      </c>
      <c r="K7" s="144">
        <v>362435</v>
      </c>
      <c r="L7" s="144">
        <v>342254</v>
      </c>
      <c r="M7" s="144">
        <v>333666</v>
      </c>
      <c r="N7" s="144">
        <v>346046</v>
      </c>
      <c r="O7" s="144">
        <v>346705</v>
      </c>
      <c r="P7" s="144">
        <v>364444</v>
      </c>
      <c r="Q7" s="144">
        <v>380182</v>
      </c>
      <c r="R7" s="144">
        <v>404523</v>
      </c>
      <c r="S7" s="144">
        <v>418413</v>
      </c>
      <c r="T7" s="144">
        <v>426652</v>
      </c>
      <c r="U7" s="144">
        <v>359515</v>
      </c>
      <c r="V7" s="144">
        <v>395888</v>
      </c>
      <c r="W7" s="144">
        <v>418306</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8" t="s">
        <v>191</v>
      </c>
      <c r="B10" s="318"/>
      <c r="C10" s="318"/>
      <c r="D10" s="318"/>
      <c r="E10" s="318"/>
      <c r="F10" s="318"/>
      <c r="G10" s="318"/>
      <c r="H10" s="318"/>
      <c r="I10" s="318"/>
      <c r="J10" s="318"/>
      <c r="K10" s="318"/>
      <c r="L10" s="318"/>
      <c r="M10" s="318"/>
      <c r="N10" s="318"/>
      <c r="O10" s="318"/>
      <c r="P10" s="318"/>
      <c r="Q10" s="318"/>
      <c r="R10" s="318"/>
      <c r="S10" s="318"/>
      <c r="T10" s="318"/>
      <c r="U10" s="318"/>
      <c r="V10" s="318"/>
      <c r="W10" s="318"/>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314</v>
      </c>
      <c r="B12" s="170">
        <f>(B5-B5)/B5</f>
        <v>0</v>
      </c>
      <c r="C12" s="170">
        <f>(C5-B5)/B5</f>
        <v>1.6853932584269662E-2</v>
      </c>
      <c r="D12" s="170">
        <f>(D5-B5)/B5</f>
        <v>-0.14606741573033707</v>
      </c>
      <c r="E12" s="170">
        <f>(E5-B5)/B5</f>
        <v>-0.14981273408239701</v>
      </c>
      <c r="F12" s="170">
        <f>(F5-B5)/B5</f>
        <v>-0.14981273408239701</v>
      </c>
      <c r="G12" s="170">
        <f>(G5-B5)/B5</f>
        <v>-0.19662921348314608</v>
      </c>
      <c r="H12" s="170">
        <f>(H5-B5)/B5</f>
        <v>-0.21535580524344569</v>
      </c>
      <c r="I12" s="170">
        <f>(I5-B5)/B5</f>
        <v>-0.17041198501872659</v>
      </c>
      <c r="J12" s="170">
        <f>(J5-B5)/B5</f>
        <v>-0.2247191011235955</v>
      </c>
      <c r="K12" s="170">
        <f>(K5-B5)/B5</f>
        <v>-0.17602996254681649</v>
      </c>
      <c r="L12" s="170">
        <f>(L5-B5)/B5</f>
        <v>-0.19288389513108614</v>
      </c>
      <c r="M12" s="170">
        <f>(M5-B5)/B5</f>
        <v>-0.2247191011235955</v>
      </c>
      <c r="N12" s="170">
        <f>(N5-B5)/B5</f>
        <v>-0.21535580524344569</v>
      </c>
      <c r="O12" s="170">
        <f>(O5-B5)/B5</f>
        <v>-0.22284644194756553</v>
      </c>
      <c r="P12" s="170">
        <f>(P5-B5)/B5</f>
        <v>-0.18352059925093633</v>
      </c>
      <c r="Q12" s="170">
        <f>(Q5-B5)/B5</f>
        <v>-0.1104868913857678</v>
      </c>
      <c r="R12" s="170">
        <f>(R5-B5)/B5</f>
        <v>0</v>
      </c>
      <c r="S12" s="170">
        <f>(S5-B5)/B5</f>
        <v>3.7453183520599252E-2</v>
      </c>
      <c r="T12" s="170">
        <f>(T5-B5)/B5</f>
        <v>7.8651685393258425E-2</v>
      </c>
      <c r="U12" s="170">
        <f>(U5-B5)/B5</f>
        <v>-0.15917602996254682</v>
      </c>
      <c r="V12" s="170">
        <f>(V5-B5)/B5</f>
        <v>-9.3632958801498134E-2</v>
      </c>
      <c r="W12" s="170">
        <f>(W5-B5)/B5</f>
        <v>-3.1835205992509365E-2</v>
      </c>
    </row>
    <row r="13" spans="1:28" x14ac:dyDescent="0.2">
      <c r="A13" s="143" t="s">
        <v>92</v>
      </c>
      <c r="B13" s="170">
        <f>(B6-B6)/B6</f>
        <v>0</v>
      </c>
      <c r="C13" s="170">
        <f>(C6-B6)/B6</f>
        <v>1.1609907120743035E-2</v>
      </c>
      <c r="D13" s="170">
        <f>(D6-B6)/B6</f>
        <v>8.6429308565531479E-3</v>
      </c>
      <c r="E13" s="170">
        <f>(E6-B6)/B6</f>
        <v>-6.4499484004127967E-4</v>
      </c>
      <c r="F13" s="170">
        <f>(F6-B6)/B6</f>
        <v>8.5139318885448911E-3</v>
      </c>
      <c r="G13" s="170">
        <f>(G6-B6)/B6</f>
        <v>1.1093911248710011E-2</v>
      </c>
      <c r="H13" s="170">
        <f>(H6-B6)/B6</f>
        <v>1.6382868937048503E-2</v>
      </c>
      <c r="I13" s="170">
        <f>(I6-B6)/B6</f>
        <v>2.1671826625386997E-2</v>
      </c>
      <c r="J13" s="170">
        <f>(J6-B6)/B6</f>
        <v>-1.7156862745098041E-2</v>
      </c>
      <c r="K13" s="170">
        <f>(K6-B6)/B6</f>
        <v>-3.0959752321981424E-2</v>
      </c>
      <c r="L13" s="170">
        <f>(L6-B6)/B6</f>
        <v>-6.9143446852425183E-2</v>
      </c>
      <c r="M13" s="170">
        <f>(M6-B6)/B6</f>
        <v>-0.10319917440660474</v>
      </c>
      <c r="N13" s="170">
        <f>(N6-B6)/B6</f>
        <v>-8.1269349845201233E-2</v>
      </c>
      <c r="O13" s="170">
        <f>(O6-B6)/B6</f>
        <v>-9.533023735810113E-2</v>
      </c>
      <c r="P13" s="170">
        <f>(P6-B6)/B6</f>
        <v>-2.7476780185758515E-2</v>
      </c>
      <c r="Q13" s="170">
        <f>(Q6-B6)/B6</f>
        <v>5.7275541795665637E-2</v>
      </c>
      <c r="R13" s="170">
        <f>(R6-B6)/B6</f>
        <v>0.16240970072239422</v>
      </c>
      <c r="S13" s="170">
        <f>(S6-B6)/B6</f>
        <v>0.19091847265221878</v>
      </c>
      <c r="T13" s="170">
        <f>(T6-B6)/B6</f>
        <v>0.20368937048503613</v>
      </c>
      <c r="U13" s="170">
        <f>(U6-B6)/B6</f>
        <v>-5.276057791537668E-2</v>
      </c>
      <c r="V13" s="170">
        <f>(V6-B6)/B6</f>
        <v>2.2703818369453045E-2</v>
      </c>
      <c r="W13" s="170">
        <f>(W6-B6)/B6</f>
        <v>5.5469556243550051E-2</v>
      </c>
    </row>
    <row r="14" spans="1:28" x14ac:dyDescent="0.2">
      <c r="A14" s="143" t="s">
        <v>183</v>
      </c>
      <c r="B14" s="170">
        <f>(B7-B7)/B7</f>
        <v>0</v>
      </c>
      <c r="C14" s="170">
        <f>(C7-B7)/B7</f>
        <v>1.8015666588768738E-2</v>
      </c>
      <c r="D14" s="170">
        <f>(D7-B7)/B7</f>
        <v>2.1226679939664511E-2</v>
      </c>
      <c r="E14" s="170">
        <f>(E7-B7)/B7</f>
        <v>2.7108479442534091E-2</v>
      </c>
      <c r="F14" s="170">
        <f>(F7-B7)/B7</f>
        <v>4.9318494283607142E-2</v>
      </c>
      <c r="G14" s="170">
        <f>(G7-B7)/B7</f>
        <v>8.911017296375319E-2</v>
      </c>
      <c r="H14" s="170">
        <f>(H7-B7)/B7</f>
        <v>0.14878706853904963</v>
      </c>
      <c r="I14" s="170">
        <f>(I7-B7)/B7</f>
        <v>0.17755871935804013</v>
      </c>
      <c r="J14" s="170">
        <f>(J7-B7)/B7</f>
        <v>0.15212251624475326</v>
      </c>
      <c r="K14" s="170">
        <f>(K7-B7)/B7</f>
        <v>9.99845215802556E-2</v>
      </c>
      <c r="L14" s="170">
        <f>(L7-B7)/B7</f>
        <v>3.8735504156410951E-2</v>
      </c>
      <c r="M14" s="170">
        <f>(M7-B7)/B7</f>
        <v>1.2671059300557527E-2</v>
      </c>
      <c r="N14" s="170">
        <f>(N7-B7)/B7</f>
        <v>5.0244164484007148E-2</v>
      </c>
      <c r="O14" s="170">
        <f>(O7-B7)/B7</f>
        <v>5.2244219113723893E-2</v>
      </c>
      <c r="P14" s="170">
        <f>(P7-B7)/B7</f>
        <v>0.10608180496584126</v>
      </c>
      <c r="Q14" s="170">
        <f>(Q7-B7)/B7</f>
        <v>0.15384638730648181</v>
      </c>
      <c r="R14" s="170">
        <f>(R7-B7)/B7</f>
        <v>0.22772093926692991</v>
      </c>
      <c r="S14" s="170">
        <f>(S7-B7)/B7</f>
        <v>0.26987687068842547</v>
      </c>
      <c r="T14" s="170">
        <f>(T7-B7)/B7</f>
        <v>0.29488210603628018</v>
      </c>
      <c r="U14" s="170">
        <f>(U7-B7)/B7</f>
        <v>9.1122367530524356E-2</v>
      </c>
      <c r="V14" s="170">
        <f>(V7-B7)/B7</f>
        <v>0.20151385015068696</v>
      </c>
      <c r="W14" s="170">
        <f>(W7-B7)/B7</f>
        <v>0.26955212737221956</v>
      </c>
    </row>
    <row r="16" spans="1:28" ht="15.75" x14ac:dyDescent="0.25">
      <c r="A16" s="318" t="s">
        <v>216</v>
      </c>
      <c r="B16" s="318"/>
      <c r="C16" s="318"/>
      <c r="D16" s="318"/>
      <c r="E16" s="318"/>
      <c r="F16" s="318"/>
      <c r="G16" s="318"/>
      <c r="H16" s="318"/>
      <c r="I16" s="318"/>
      <c r="J16" s="318"/>
      <c r="K16" s="318"/>
      <c r="L16" s="318"/>
      <c r="M16" s="318"/>
      <c r="N16" s="318"/>
      <c r="O16" s="318"/>
      <c r="P16" s="318"/>
      <c r="Q16" s="318"/>
      <c r="R16" s="318"/>
      <c r="S16" s="318"/>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314</v>
      </c>
      <c r="B18" s="150">
        <f>'2C'!B38</f>
        <v>10.6</v>
      </c>
      <c r="C18" s="150">
        <f>'2C'!C38</f>
        <v>12.38</v>
      </c>
      <c r="D18" s="150">
        <f>'2C'!D38</f>
        <v>12.89</v>
      </c>
      <c r="E18" s="150">
        <f>'2C'!E38</f>
        <v>13.28</v>
      </c>
      <c r="F18" s="150">
        <f>'2C'!F38</f>
        <v>13.79</v>
      </c>
      <c r="G18" s="150">
        <f>'2C'!G38</f>
        <v>13.22</v>
      </c>
      <c r="H18" s="150">
        <f>'2C'!H38</f>
        <v>15.48</v>
      </c>
      <c r="I18" s="150">
        <f>'2C'!I38</f>
        <v>13.07</v>
      </c>
      <c r="J18" s="150">
        <f>'2C'!J38</f>
        <v>12.92</v>
      </c>
      <c r="K18" s="150">
        <f>'2C'!K38</f>
        <v>12.34</v>
      </c>
      <c r="L18" s="150">
        <f>'2C'!L38</f>
        <v>12.39</v>
      </c>
      <c r="M18" s="150">
        <f>'2C'!M38</f>
        <v>11.86</v>
      </c>
      <c r="N18" s="150">
        <f>'2C'!N38</f>
        <v>13.27</v>
      </c>
      <c r="O18" s="150">
        <f>'2C'!O38</f>
        <v>15.29</v>
      </c>
      <c r="P18" s="150">
        <f>'2C'!P38</f>
        <v>13.61</v>
      </c>
      <c r="Q18" s="150">
        <f>'2C'!Q38</f>
        <v>12.87</v>
      </c>
      <c r="R18" s="150">
        <f>'2C'!R38</f>
        <v>14.29</v>
      </c>
      <c r="S18" s="150">
        <f>'2C'!S38</f>
        <v>17.47</v>
      </c>
      <c r="T18"/>
      <c r="U18"/>
      <c r="V18"/>
      <c r="W18"/>
    </row>
    <row r="19" spans="1:23" ht="15" x14ac:dyDescent="0.25">
      <c r="A19" s="143" t="s">
        <v>92</v>
      </c>
      <c r="B19" s="150">
        <v>12.09</v>
      </c>
      <c r="C19" s="150">
        <v>12.89</v>
      </c>
      <c r="D19" s="150">
        <v>13.66</v>
      </c>
      <c r="E19" s="150">
        <v>13.59</v>
      </c>
      <c r="F19" s="150">
        <v>13.75</v>
      </c>
      <c r="G19" s="150">
        <v>13.43</v>
      </c>
      <c r="H19" s="150">
        <v>14.98</v>
      </c>
      <c r="I19" s="150">
        <v>14.43</v>
      </c>
      <c r="J19" s="150">
        <v>13.82</v>
      </c>
      <c r="K19" s="150">
        <v>13.23</v>
      </c>
      <c r="L19" s="150">
        <v>13.34</v>
      </c>
      <c r="M19" s="150">
        <v>13.31</v>
      </c>
      <c r="N19" s="150">
        <v>13.94</v>
      </c>
      <c r="O19" s="150">
        <v>15.09</v>
      </c>
      <c r="P19" s="150">
        <v>14.89</v>
      </c>
      <c r="Q19" s="150">
        <v>14.63</v>
      </c>
      <c r="R19" s="150">
        <v>14.37</v>
      </c>
      <c r="S19" s="151">
        <v>16.14</v>
      </c>
      <c r="T19"/>
      <c r="U19"/>
      <c r="V19"/>
      <c r="W19"/>
    </row>
    <row r="20" spans="1:23" ht="15" x14ac:dyDescent="0.25">
      <c r="A20" s="143" t="s">
        <v>183</v>
      </c>
      <c r="B20" s="150">
        <v>10.57</v>
      </c>
      <c r="C20" s="150">
        <v>10.91</v>
      </c>
      <c r="D20" s="150">
        <v>11.12</v>
      </c>
      <c r="E20" s="150">
        <v>11.48</v>
      </c>
      <c r="F20" s="150">
        <v>11.8</v>
      </c>
      <c r="G20" s="150">
        <v>12.35</v>
      </c>
      <c r="H20" s="150">
        <v>12.8</v>
      </c>
      <c r="I20" s="150">
        <v>13.04</v>
      </c>
      <c r="J20" s="150">
        <v>13.26</v>
      </c>
      <c r="K20" s="150">
        <v>13.52</v>
      </c>
      <c r="L20" s="150">
        <v>13.74</v>
      </c>
      <c r="M20" s="150">
        <v>13.84</v>
      </c>
      <c r="N20" s="150">
        <v>13.94</v>
      </c>
      <c r="O20" s="150">
        <v>14.32</v>
      </c>
      <c r="P20" s="150">
        <v>14.67</v>
      </c>
      <c r="Q20" s="150">
        <v>15.35</v>
      </c>
      <c r="R20" s="150">
        <v>14.52</v>
      </c>
      <c r="S20" s="151">
        <v>16.989999999999998</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8" t="s">
        <v>217</v>
      </c>
      <c r="B23" s="318"/>
      <c r="C23" s="318"/>
      <c r="D23" s="318"/>
      <c r="E23" s="318"/>
      <c r="F23" s="318"/>
      <c r="G23" s="318"/>
      <c r="H23" s="318"/>
      <c r="I23" s="318"/>
      <c r="J23" s="318"/>
      <c r="K23" s="318"/>
      <c r="L23" s="318"/>
      <c r="M23" s="318"/>
      <c r="N23" s="318"/>
      <c r="O23" s="318"/>
      <c r="P23" s="318"/>
      <c r="Q23" s="318"/>
      <c r="R23" s="318"/>
      <c r="S23" s="318"/>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315</v>
      </c>
      <c r="B25" s="170">
        <f>(B18-B18)/B18</f>
        <v>0</v>
      </c>
      <c r="C25" s="170">
        <f>(C18-B18)/B18</f>
        <v>0.16792452830188689</v>
      </c>
      <c r="D25" s="170">
        <f>(D18-B18)/B18</f>
        <v>0.21603773584905669</v>
      </c>
      <c r="E25" s="170">
        <f>(E18-B18)/B18</f>
        <v>0.25283018867924528</v>
      </c>
      <c r="F25" s="170">
        <f>(F18-B18)/B18</f>
        <v>0.30094339622641508</v>
      </c>
      <c r="G25" s="170">
        <f>(G18-B18)/B18</f>
        <v>0.24716981132075483</v>
      </c>
      <c r="H25" s="170">
        <f>(H18-B18)/B18</f>
        <v>0.4603773584905661</v>
      </c>
      <c r="I25" s="170">
        <f>(I18-B18)/B18</f>
        <v>0.23301886792452836</v>
      </c>
      <c r="J25" s="170">
        <f>(J18-B18)/B18</f>
        <v>0.21886792452830192</v>
      </c>
      <c r="K25" s="170">
        <f>(K18-B18)/B18</f>
        <v>0.16415094339622643</v>
      </c>
      <c r="L25" s="170">
        <f>(L18-B18)/B18</f>
        <v>0.16886792452830199</v>
      </c>
      <c r="M25" s="170">
        <f>(M18-B18)/B18</f>
        <v>0.11886792452830187</v>
      </c>
      <c r="N25" s="170">
        <f>(N18-B18)/B18</f>
        <v>0.25188679245283019</v>
      </c>
      <c r="O25" s="170">
        <f>(O18-B18)/B18</f>
        <v>0.4424528301886792</v>
      </c>
      <c r="P25" s="170">
        <f>(P18-B18)/B18</f>
        <v>0.28396226415094339</v>
      </c>
      <c r="Q25" s="170">
        <f>(Q18-B18)/B18</f>
        <v>0.2141509433962264</v>
      </c>
      <c r="R25" s="170">
        <f>(R18-B18)/B18</f>
        <v>0.34811320754716979</v>
      </c>
      <c r="S25" s="170">
        <f>(S18-B18)/B18</f>
        <v>0.64811320754716972</v>
      </c>
      <c r="T25"/>
      <c r="U25"/>
      <c r="V25"/>
      <c r="W25"/>
    </row>
    <row r="26" spans="1:23" ht="15" x14ac:dyDescent="0.25">
      <c r="A26" s="143" t="s">
        <v>92</v>
      </c>
      <c r="B26" s="170">
        <f>(B19-B19)/B19</f>
        <v>0</v>
      </c>
      <c r="C26" s="170">
        <f>(C19-B19)/B19</f>
        <v>6.6170388751033968E-2</v>
      </c>
      <c r="D26" s="170">
        <f>(D19-B19)/B19</f>
        <v>0.12985938792390408</v>
      </c>
      <c r="E26" s="170">
        <f>(E19-B19)/B19</f>
        <v>0.12406947890818859</v>
      </c>
      <c r="F26" s="170">
        <f>(F19-B19)/B19</f>
        <v>0.13730355665839539</v>
      </c>
      <c r="G26" s="170">
        <f>(G19-B19)/B19</f>
        <v>0.11083540115798179</v>
      </c>
      <c r="H26" s="170">
        <f>(H19-B19)/B19</f>
        <v>0.23904052936311007</v>
      </c>
      <c r="I26" s="170">
        <f>(I19-B19)/B19</f>
        <v>0.19354838709677419</v>
      </c>
      <c r="J26" s="170">
        <f>(J19-B19)/B19</f>
        <v>0.14309346567411088</v>
      </c>
      <c r="K26" s="170">
        <f>(K19-B19)/B19</f>
        <v>9.4292803970223368E-2</v>
      </c>
      <c r="L26" s="170">
        <f>(L19-B19)/B19</f>
        <v>0.10339123242349049</v>
      </c>
      <c r="M26" s="170">
        <f>(M19-B19)/B19</f>
        <v>0.10090984284532677</v>
      </c>
      <c r="N26" s="170">
        <f>(N19-B19)/B19</f>
        <v>0.1530190239867659</v>
      </c>
      <c r="O26" s="170">
        <f>(O19-B19)/B19</f>
        <v>0.24813895781637718</v>
      </c>
      <c r="P26" s="170">
        <f>(P19-B19)/B19</f>
        <v>0.23159636062861874</v>
      </c>
      <c r="Q26" s="170">
        <f>(Q19-B19)/B19</f>
        <v>0.21009098428453274</v>
      </c>
      <c r="R26" s="170">
        <f>(R19-B19)/B19</f>
        <v>0.1885856079404466</v>
      </c>
      <c r="S26" s="170">
        <f>(S19-B19)/B19</f>
        <v>0.33498759305210923</v>
      </c>
      <c r="T26"/>
      <c r="U26"/>
      <c r="V26"/>
      <c r="W26"/>
    </row>
    <row r="27" spans="1:23" ht="15" x14ac:dyDescent="0.25">
      <c r="A27" s="143" t="s">
        <v>183</v>
      </c>
      <c r="B27" s="170">
        <f>(B20-B20)/B20</f>
        <v>0</v>
      </c>
      <c r="C27" s="170">
        <f>(C20-B20)/B20</f>
        <v>3.2166508987701029E-2</v>
      </c>
      <c r="D27" s="170">
        <f>(D20-B20)/B20</f>
        <v>5.2034058656575108E-2</v>
      </c>
      <c r="E27" s="170">
        <f>(E20-B20)/B20</f>
        <v>8.6092715231788089E-2</v>
      </c>
      <c r="F27" s="170">
        <f>(F20-B20)/B20</f>
        <v>0.11636707663197733</v>
      </c>
      <c r="G27" s="170">
        <f>(G20-B20)/B20</f>
        <v>0.16840113528855244</v>
      </c>
      <c r="H27" s="170">
        <f>(H20-B20)/B20</f>
        <v>0.21097445600756862</v>
      </c>
      <c r="I27" s="170">
        <f>(I20-B20)/B20</f>
        <v>0.23368022705771038</v>
      </c>
      <c r="J27" s="170">
        <f>(J20-B20)/B20</f>
        <v>0.25449385052034051</v>
      </c>
      <c r="K27" s="170">
        <f>(K20-B20)/B20</f>
        <v>0.27909176915799427</v>
      </c>
      <c r="L27" s="170">
        <f>(L20-B20)/B20</f>
        <v>0.29990539262062438</v>
      </c>
      <c r="M27" s="170">
        <f>(M20-B20)/B20</f>
        <v>0.30936613055818352</v>
      </c>
      <c r="N27" s="170">
        <f>(N20-B20)/B20</f>
        <v>0.3188268684957426</v>
      </c>
      <c r="O27" s="170">
        <f>(O20-B20)/B20</f>
        <v>0.35477767265846732</v>
      </c>
      <c r="P27" s="170">
        <f>(P20-B20)/B20</f>
        <v>0.38789025543992428</v>
      </c>
      <c r="Q27" s="170">
        <f>(Q20-B20)/B20</f>
        <v>0.45222327341532631</v>
      </c>
      <c r="R27" s="170">
        <f>(R20-B20)/B20</f>
        <v>0.37369914853358555</v>
      </c>
      <c r="S27" s="170">
        <f>(S20-B20)/B20</f>
        <v>0.60737937559129596</v>
      </c>
      <c r="T27"/>
      <c r="U27"/>
      <c r="V27"/>
      <c r="W27"/>
    </row>
  </sheetData>
  <mergeCells count="5">
    <mergeCell ref="A16:S16"/>
    <mergeCell ref="A23:S23"/>
    <mergeCell ref="A3:W3"/>
    <mergeCell ref="A10:W10"/>
    <mergeCell ref="A1:AB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1A95-3D3B-4DCD-A7C2-F641E9BD8758}">
  <sheetPr>
    <tabColor rgb="FFA2AE74"/>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2" t="s">
        <v>154</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row>
    <row r="4" spans="1:27" ht="15" x14ac:dyDescent="0.25">
      <c r="A4" s="323" t="s">
        <v>316</v>
      </c>
      <c r="B4" s="323"/>
      <c r="C4" s="323"/>
      <c r="D4" s="323"/>
    </row>
    <row r="5" spans="1:27" ht="15" x14ac:dyDescent="0.25">
      <c r="A5" s="324" t="s">
        <v>144</v>
      </c>
      <c r="B5" s="325"/>
      <c r="C5" s="324" t="s">
        <v>145</v>
      </c>
      <c r="D5" s="324"/>
    </row>
    <row r="6" spans="1:27" x14ac:dyDescent="0.2">
      <c r="A6" s="154" t="s">
        <v>158</v>
      </c>
      <c r="B6" s="155" t="s">
        <v>157</v>
      </c>
      <c r="C6" s="154" t="s">
        <v>158</v>
      </c>
      <c r="D6" s="156" t="s">
        <v>157</v>
      </c>
    </row>
    <row r="7" spans="1:27" x14ac:dyDescent="0.2">
      <c r="A7" s="1" t="s">
        <v>153</v>
      </c>
      <c r="B7" s="157">
        <v>0.2079</v>
      </c>
      <c r="C7" s="1" t="s">
        <v>153</v>
      </c>
      <c r="D7" s="158">
        <v>0.15029899999999999</v>
      </c>
    </row>
    <row r="8" spans="1:27" x14ac:dyDescent="0.2">
      <c r="A8" s="1" t="s">
        <v>146</v>
      </c>
      <c r="B8" s="157">
        <v>0.13219</v>
      </c>
      <c r="C8" s="1" t="s">
        <v>146</v>
      </c>
      <c r="D8" s="158">
        <v>0.1414</v>
      </c>
    </row>
    <row r="9" spans="1:27" x14ac:dyDescent="0.2">
      <c r="A9" s="1" t="s">
        <v>149</v>
      </c>
      <c r="B9" s="157">
        <v>8.3199999999999996E-2</v>
      </c>
      <c r="C9" s="1" t="s">
        <v>148</v>
      </c>
      <c r="D9" s="158">
        <v>0.1195</v>
      </c>
    </row>
    <row r="10" spans="1:27" x14ac:dyDescent="0.2">
      <c r="A10" s="1" t="s">
        <v>148</v>
      </c>
      <c r="B10" s="157">
        <v>7.8700000000000006E-2</v>
      </c>
      <c r="C10" s="1" t="s">
        <v>152</v>
      </c>
      <c r="D10" s="158">
        <v>0.10111000000000001</v>
      </c>
    </row>
    <row r="11" spans="1:27" x14ac:dyDescent="0.2">
      <c r="A11" s="1" t="s">
        <v>150</v>
      </c>
      <c r="B11" s="157">
        <v>6.7979999999999999E-2</v>
      </c>
      <c r="C11" s="1" t="s">
        <v>114</v>
      </c>
      <c r="D11" s="158">
        <v>9.7350000000000006E-2</v>
      </c>
    </row>
    <row r="12" spans="1:27" x14ac:dyDescent="0.2">
      <c r="A12" s="1" t="s">
        <v>114</v>
      </c>
      <c r="B12" s="157">
        <v>6.6890000000000005E-2</v>
      </c>
      <c r="C12" s="1" t="s">
        <v>149</v>
      </c>
      <c r="D12" s="158">
        <v>9.1439999999999994E-2</v>
      </c>
    </row>
    <row r="13" spans="1:27" x14ac:dyDescent="0.2">
      <c r="A13" s="1" t="s">
        <v>88</v>
      </c>
      <c r="B13" s="157">
        <v>6.658E-2</v>
      </c>
      <c r="C13" s="1" t="s">
        <v>151</v>
      </c>
      <c r="D13" s="158">
        <v>8.9149999999999993E-2</v>
      </c>
    </row>
    <row r="14" spans="1:27" x14ac:dyDescent="0.2">
      <c r="A14" s="1" t="s">
        <v>152</v>
      </c>
      <c r="B14" s="157">
        <v>6.6299999999999998E-2</v>
      </c>
      <c r="C14" s="1" t="s">
        <v>192</v>
      </c>
      <c r="D14" s="158">
        <v>7.17E-2</v>
      </c>
    </row>
    <row r="15" spans="1:27" x14ac:dyDescent="0.2">
      <c r="A15" s="1" t="s">
        <v>147</v>
      </c>
      <c r="B15" s="157">
        <v>6.565E-2</v>
      </c>
      <c r="C15" s="1" t="s">
        <v>150</v>
      </c>
      <c r="D15" s="158">
        <v>6.9260000000000002E-2</v>
      </c>
    </row>
    <row r="16" spans="1:27" x14ac:dyDescent="0.2">
      <c r="A16" s="1" t="s">
        <v>151</v>
      </c>
      <c r="B16" s="157">
        <v>6.0319999999999999E-2</v>
      </c>
      <c r="C16" s="1" t="s">
        <v>193</v>
      </c>
      <c r="D16" s="158">
        <v>6.8640000000000007E-2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477E4-FBED-459F-B487-B0A06F31001E}">
  <sheetPr>
    <tabColor rgb="FFA2AE74"/>
  </sheetPr>
  <dimension ref="A1:AI79"/>
  <sheetViews>
    <sheetView zoomScaleNormal="100" workbookViewId="0">
      <selection activeCell="O17" sqref="O17"/>
    </sheetView>
  </sheetViews>
  <sheetFormatPr defaultColWidth="9.140625" defaultRowHeight="14.25" x14ac:dyDescent="0.2"/>
  <cols>
    <col min="1" max="1" width="10" style="1" bestFit="1" customWidth="1"/>
    <col min="2" max="2" width="13.140625" style="1" bestFit="1" customWidth="1"/>
    <col min="3" max="3" width="17" style="1" bestFit="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2" t="s">
        <v>162</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row>
    <row r="3" spans="1:27" ht="15" x14ac:dyDescent="0.25">
      <c r="A3" s="193" t="s">
        <v>317</v>
      </c>
      <c r="B3" s="193"/>
      <c r="C3" s="193"/>
      <c r="D3" s="193"/>
      <c r="F3" s="323" t="s">
        <v>318</v>
      </c>
      <c r="G3" s="323"/>
      <c r="H3" s="323"/>
    </row>
    <row r="4" spans="1:27" ht="28.5" x14ac:dyDescent="0.2">
      <c r="A4" s="191" t="s">
        <v>165</v>
      </c>
      <c r="B4" s="191" t="s">
        <v>218</v>
      </c>
      <c r="C4" s="192" t="s">
        <v>164</v>
      </c>
      <c r="D4" s="1"/>
      <c r="F4" s="191" t="s">
        <v>219</v>
      </c>
      <c r="G4" s="192" t="s">
        <v>220</v>
      </c>
      <c r="H4" s="37" t="s">
        <v>221</v>
      </c>
      <c r="O4" s="1"/>
    </row>
    <row r="5" spans="1:27" ht="15" x14ac:dyDescent="0.25">
      <c r="A5" s="160">
        <v>43313</v>
      </c>
      <c r="B5">
        <v>15</v>
      </c>
      <c r="C5" s="218" t="s">
        <v>247</v>
      </c>
      <c r="D5" s="1"/>
      <c r="F5" s="1" t="s">
        <v>341</v>
      </c>
      <c r="G5" s="159">
        <v>141</v>
      </c>
      <c r="H5" s="203" t="s">
        <v>351</v>
      </c>
      <c r="O5" s="1"/>
    </row>
    <row r="6" spans="1:27" ht="15" x14ac:dyDescent="0.25">
      <c r="A6" s="160">
        <v>43344</v>
      </c>
      <c r="B6">
        <v>23</v>
      </c>
      <c r="C6" s="218" t="s">
        <v>247</v>
      </c>
      <c r="D6" s="1"/>
      <c r="F6" s="1" t="s">
        <v>342</v>
      </c>
      <c r="G6" s="159">
        <v>34</v>
      </c>
      <c r="H6" s="203" t="s">
        <v>352</v>
      </c>
      <c r="O6" s="1"/>
    </row>
    <row r="7" spans="1:27" ht="15" x14ac:dyDescent="0.25">
      <c r="A7" s="160">
        <v>43374</v>
      </c>
      <c r="B7">
        <v>28</v>
      </c>
      <c r="C7" s="218" t="s">
        <v>247</v>
      </c>
      <c r="D7" s="1"/>
      <c r="F7" s="1" t="s">
        <v>343</v>
      </c>
      <c r="G7" s="159">
        <v>33</v>
      </c>
      <c r="H7" s="203" t="s">
        <v>222</v>
      </c>
      <c r="O7" s="1"/>
    </row>
    <row r="8" spans="1:27" ht="15" x14ac:dyDescent="0.25">
      <c r="A8" s="160">
        <v>43405</v>
      </c>
      <c r="B8">
        <v>13</v>
      </c>
      <c r="C8" s="218" t="s">
        <v>247</v>
      </c>
      <c r="D8" s="1"/>
      <c r="F8" s="1" t="s">
        <v>344</v>
      </c>
      <c r="G8" s="159">
        <v>20</v>
      </c>
      <c r="H8" s="203" t="s">
        <v>353</v>
      </c>
      <c r="O8" s="1"/>
    </row>
    <row r="9" spans="1:27" ht="15" x14ac:dyDescent="0.25">
      <c r="A9" s="160">
        <v>43435</v>
      </c>
      <c r="B9">
        <v>23</v>
      </c>
      <c r="C9" s="218" t="s">
        <v>247</v>
      </c>
      <c r="D9" s="161"/>
      <c r="F9" s="1" t="s">
        <v>345</v>
      </c>
      <c r="G9" s="159">
        <v>16</v>
      </c>
      <c r="H9" s="203" t="s">
        <v>354</v>
      </c>
      <c r="O9" s="1"/>
    </row>
    <row r="10" spans="1:27" ht="15" x14ac:dyDescent="0.25">
      <c r="A10" s="160">
        <v>43466</v>
      </c>
      <c r="B10">
        <v>18</v>
      </c>
      <c r="C10" s="218" t="s">
        <v>247</v>
      </c>
      <c r="D10" s="161"/>
      <c r="F10" s="1" t="s">
        <v>346</v>
      </c>
      <c r="G10" s="159">
        <v>15</v>
      </c>
      <c r="H10" s="203" t="s">
        <v>225</v>
      </c>
      <c r="O10" s="1"/>
    </row>
    <row r="11" spans="1:27" ht="15" x14ac:dyDescent="0.25">
      <c r="A11" s="160">
        <v>43497</v>
      </c>
      <c r="B11">
        <v>24</v>
      </c>
      <c r="C11" s="218" t="s">
        <v>247</v>
      </c>
      <c r="D11" s="161"/>
      <c r="F11" s="1" t="s">
        <v>347</v>
      </c>
      <c r="G11" s="159">
        <v>11</v>
      </c>
      <c r="H11" s="203" t="s">
        <v>355</v>
      </c>
      <c r="O11" s="1"/>
    </row>
    <row r="12" spans="1:27" ht="15" x14ac:dyDescent="0.25">
      <c r="A12" s="160">
        <v>43525</v>
      </c>
      <c r="B12">
        <v>25</v>
      </c>
      <c r="C12" s="218" t="s">
        <v>247</v>
      </c>
      <c r="D12" s="161"/>
      <c r="F12" s="1" t="s">
        <v>348</v>
      </c>
      <c r="G12" s="159">
        <v>7</v>
      </c>
      <c r="H12" s="203" t="s">
        <v>224</v>
      </c>
      <c r="O12" s="1"/>
    </row>
    <row r="13" spans="1:27" ht="15" x14ac:dyDescent="0.25">
      <c r="A13" s="160">
        <v>43556</v>
      </c>
      <c r="B13">
        <v>22</v>
      </c>
      <c r="C13" s="218" t="s">
        <v>247</v>
      </c>
      <c r="D13" s="161"/>
      <c r="F13" s="1" t="s">
        <v>349</v>
      </c>
      <c r="G13" s="159">
        <v>7</v>
      </c>
      <c r="H13" s="203" t="s">
        <v>356</v>
      </c>
      <c r="O13" s="1"/>
    </row>
    <row r="14" spans="1:27" ht="15" x14ac:dyDescent="0.25">
      <c r="A14" s="160">
        <v>43586</v>
      </c>
      <c r="B14">
        <v>13</v>
      </c>
      <c r="C14" s="218" t="s">
        <v>247</v>
      </c>
      <c r="D14" s="161"/>
      <c r="F14" s="1" t="s">
        <v>350</v>
      </c>
      <c r="G14" s="159">
        <v>7</v>
      </c>
      <c r="H14" s="203" t="s">
        <v>357</v>
      </c>
      <c r="O14" s="1"/>
    </row>
    <row r="15" spans="1:27" ht="15" x14ac:dyDescent="0.25">
      <c r="A15" s="160">
        <v>43617</v>
      </c>
      <c r="B15">
        <v>15</v>
      </c>
      <c r="C15" s="218" t="s">
        <v>247</v>
      </c>
      <c r="D15" s="161"/>
      <c r="O15" s="1"/>
    </row>
    <row r="16" spans="1:27" ht="15" x14ac:dyDescent="0.25">
      <c r="A16" s="160">
        <v>43647</v>
      </c>
      <c r="B16">
        <v>6</v>
      </c>
      <c r="C16" s="218" t="s">
        <v>247</v>
      </c>
      <c r="D16" s="161"/>
      <c r="O16" s="1"/>
    </row>
    <row r="17" spans="1:15" ht="15" x14ac:dyDescent="0.25">
      <c r="A17" s="160">
        <v>43678</v>
      </c>
      <c r="B17">
        <v>32</v>
      </c>
      <c r="C17" s="218" t="s">
        <v>247</v>
      </c>
      <c r="D17" s="161"/>
      <c r="O17" s="1"/>
    </row>
    <row r="18" spans="1:15" ht="15" x14ac:dyDescent="0.25">
      <c r="A18" s="160">
        <v>43709</v>
      </c>
      <c r="B18">
        <v>52</v>
      </c>
      <c r="C18" s="218" t="s">
        <v>247</v>
      </c>
      <c r="D18" s="161"/>
      <c r="I18" s="39"/>
      <c r="O18" s="1"/>
    </row>
    <row r="19" spans="1:15" ht="15" x14ac:dyDescent="0.25">
      <c r="A19" s="160">
        <v>43739</v>
      </c>
      <c r="B19">
        <v>25</v>
      </c>
      <c r="C19" s="218" t="s">
        <v>247</v>
      </c>
      <c r="D19" s="161"/>
      <c r="I19" s="39"/>
      <c r="O19" s="1"/>
    </row>
    <row r="20" spans="1:15" ht="15" x14ac:dyDescent="0.25">
      <c r="A20" s="160">
        <v>43770</v>
      </c>
      <c r="B20">
        <v>32</v>
      </c>
      <c r="C20" s="218" t="s">
        <v>247</v>
      </c>
      <c r="D20" s="161"/>
      <c r="I20" s="39"/>
      <c r="O20" s="1"/>
    </row>
    <row r="21" spans="1:15" ht="15" x14ac:dyDescent="0.25">
      <c r="A21" s="160">
        <v>43800</v>
      </c>
      <c r="B21">
        <v>23</v>
      </c>
      <c r="C21" s="218" t="s">
        <v>247</v>
      </c>
      <c r="D21" s="161"/>
      <c r="I21" s="39"/>
      <c r="O21" s="1"/>
    </row>
    <row r="22" spans="1:15" ht="15" x14ac:dyDescent="0.25">
      <c r="A22" s="160">
        <v>43831</v>
      </c>
      <c r="B22">
        <v>23</v>
      </c>
      <c r="C22" s="218" t="s">
        <v>247</v>
      </c>
      <c r="D22" s="161"/>
      <c r="I22" s="39"/>
      <c r="O22" s="1"/>
    </row>
    <row r="23" spans="1:15" ht="15" x14ac:dyDescent="0.25">
      <c r="A23" s="160">
        <v>43862</v>
      </c>
      <c r="B23">
        <v>18</v>
      </c>
      <c r="C23" s="218" t="s">
        <v>247</v>
      </c>
      <c r="D23" s="161"/>
      <c r="O23" s="1"/>
    </row>
    <row r="24" spans="1:15" ht="15" x14ac:dyDescent="0.25">
      <c r="A24" s="160">
        <v>43891</v>
      </c>
      <c r="B24">
        <v>14</v>
      </c>
      <c r="C24" s="218" t="s">
        <v>247</v>
      </c>
      <c r="D24" s="161"/>
      <c r="O24" s="1"/>
    </row>
    <row r="25" spans="1:15" ht="15" x14ac:dyDescent="0.25">
      <c r="A25" s="160">
        <v>43922</v>
      </c>
      <c r="B25">
        <v>2</v>
      </c>
      <c r="C25" s="218" t="s">
        <v>247</v>
      </c>
      <c r="D25" s="161"/>
      <c r="O25" s="1"/>
    </row>
    <row r="26" spans="1:15" ht="15" x14ac:dyDescent="0.25">
      <c r="A26" s="160">
        <v>43952</v>
      </c>
      <c r="B26">
        <v>4</v>
      </c>
      <c r="C26" s="218" t="s">
        <v>247</v>
      </c>
      <c r="D26" s="161"/>
      <c r="O26" s="1"/>
    </row>
    <row r="27" spans="1:15" ht="15" x14ac:dyDescent="0.25">
      <c r="A27" s="160">
        <v>43983</v>
      </c>
      <c r="B27">
        <v>18</v>
      </c>
      <c r="C27" s="218" t="s">
        <v>247</v>
      </c>
      <c r="D27" s="161"/>
      <c r="O27" s="1"/>
    </row>
    <row r="28" spans="1:15" ht="15" x14ac:dyDescent="0.25">
      <c r="A28" s="160">
        <v>44013</v>
      </c>
      <c r="B28">
        <v>32</v>
      </c>
      <c r="C28" s="218" t="s">
        <v>247</v>
      </c>
      <c r="D28" s="161"/>
      <c r="O28" s="1"/>
    </row>
    <row r="29" spans="1:15" ht="15" x14ac:dyDescent="0.25">
      <c r="A29" s="160">
        <v>44044</v>
      </c>
      <c r="B29">
        <v>46</v>
      </c>
      <c r="C29" s="218" t="s">
        <v>247</v>
      </c>
      <c r="D29" s="161"/>
      <c r="O29" s="1"/>
    </row>
    <row r="30" spans="1:15" ht="15" x14ac:dyDescent="0.25">
      <c r="A30" s="160">
        <v>44075</v>
      </c>
      <c r="B30">
        <v>27</v>
      </c>
      <c r="C30" s="218" t="s">
        <v>247</v>
      </c>
      <c r="D30" s="161"/>
      <c r="O30" s="1"/>
    </row>
    <row r="31" spans="1:15" ht="15" x14ac:dyDescent="0.25">
      <c r="A31" s="160">
        <v>44105</v>
      </c>
      <c r="B31">
        <v>18</v>
      </c>
      <c r="C31" s="218" t="s">
        <v>247</v>
      </c>
      <c r="D31" s="161"/>
      <c r="O31" s="1"/>
    </row>
    <row r="32" spans="1:15" ht="15" x14ac:dyDescent="0.25">
      <c r="A32" s="160">
        <v>44136</v>
      </c>
      <c r="B32">
        <v>20</v>
      </c>
      <c r="C32" s="218" t="s">
        <v>247</v>
      </c>
      <c r="D32" s="161"/>
      <c r="O32" s="1"/>
    </row>
    <row r="33" spans="1:15" ht="15" x14ac:dyDescent="0.25">
      <c r="A33" s="160">
        <v>44166</v>
      </c>
      <c r="B33">
        <v>18</v>
      </c>
      <c r="C33" s="218" t="s">
        <v>247</v>
      </c>
      <c r="D33" s="161"/>
      <c r="O33" s="1"/>
    </row>
    <row r="34" spans="1:15" ht="15" x14ac:dyDescent="0.25">
      <c r="A34" s="160">
        <v>44197</v>
      </c>
      <c r="B34">
        <v>32</v>
      </c>
      <c r="C34" s="218" t="s">
        <v>247</v>
      </c>
      <c r="D34" s="161"/>
      <c r="O34" s="1"/>
    </row>
    <row r="35" spans="1:15" ht="15" x14ac:dyDescent="0.25">
      <c r="A35" s="160">
        <v>44228</v>
      </c>
      <c r="B35">
        <v>24</v>
      </c>
      <c r="C35" s="218" t="s">
        <v>247</v>
      </c>
      <c r="D35" s="161"/>
      <c r="O35" s="1"/>
    </row>
    <row r="36" spans="1:15" ht="15" x14ac:dyDescent="0.25">
      <c r="A36" s="160">
        <v>44256</v>
      </c>
      <c r="B36">
        <v>36</v>
      </c>
      <c r="C36" s="218" t="s">
        <v>247</v>
      </c>
      <c r="D36" s="161"/>
      <c r="O36" s="1"/>
    </row>
    <row r="37" spans="1:15" ht="15" x14ac:dyDescent="0.25">
      <c r="A37" s="160">
        <v>44287</v>
      </c>
      <c r="B37">
        <v>23</v>
      </c>
      <c r="C37" s="218" t="s">
        <v>247</v>
      </c>
      <c r="D37" s="161"/>
      <c r="O37" s="1"/>
    </row>
    <row r="38" spans="1:15" ht="15" x14ac:dyDescent="0.25">
      <c r="A38" s="160">
        <v>44317</v>
      </c>
      <c r="B38">
        <v>30</v>
      </c>
      <c r="C38" s="218" t="s">
        <v>247</v>
      </c>
      <c r="D38" s="161"/>
      <c r="O38" s="1"/>
    </row>
    <row r="39" spans="1:15" ht="15" x14ac:dyDescent="0.25">
      <c r="A39" s="160">
        <v>44348</v>
      </c>
      <c r="B39">
        <v>29</v>
      </c>
      <c r="C39" s="218" t="s">
        <v>247</v>
      </c>
      <c r="D39" s="161"/>
      <c r="O39" s="1"/>
    </row>
    <row r="40" spans="1:15" ht="15" x14ac:dyDescent="0.25">
      <c r="A40" s="160">
        <v>44378</v>
      </c>
      <c r="B40">
        <v>32</v>
      </c>
      <c r="C40" s="218" t="s">
        <v>247</v>
      </c>
      <c r="D40" s="161"/>
      <c r="O40" s="1"/>
    </row>
    <row r="41" spans="1:15" ht="15" x14ac:dyDescent="0.25">
      <c r="A41" s="160">
        <v>44409</v>
      </c>
      <c r="B41">
        <v>65</v>
      </c>
      <c r="C41" s="218" t="s">
        <v>247</v>
      </c>
      <c r="D41" s="161"/>
      <c r="O41" s="1"/>
    </row>
    <row r="42" spans="1:15" ht="15" x14ac:dyDescent="0.25">
      <c r="A42" s="160">
        <v>44440</v>
      </c>
      <c r="B42">
        <v>35</v>
      </c>
      <c r="C42" s="218" t="s">
        <v>247</v>
      </c>
      <c r="D42" s="161"/>
      <c r="O42" s="1"/>
    </row>
    <row r="43" spans="1:15" ht="15" x14ac:dyDescent="0.25">
      <c r="A43" s="160">
        <v>44470</v>
      </c>
      <c r="B43">
        <v>30</v>
      </c>
      <c r="C43" s="218" t="s">
        <v>247</v>
      </c>
      <c r="D43" s="161"/>
      <c r="O43" s="1"/>
    </row>
    <row r="44" spans="1:15" ht="15" x14ac:dyDescent="0.25">
      <c r="A44" s="160">
        <v>44501</v>
      </c>
      <c r="B44">
        <v>20</v>
      </c>
      <c r="C44" s="218" t="s">
        <v>247</v>
      </c>
      <c r="D44" s="161"/>
      <c r="O44" s="1"/>
    </row>
    <row r="45" spans="1:15" ht="15" x14ac:dyDescent="0.25">
      <c r="A45" s="160">
        <v>44531</v>
      </c>
      <c r="B45">
        <v>24</v>
      </c>
      <c r="C45" s="218" t="s">
        <v>247</v>
      </c>
      <c r="D45" s="161"/>
      <c r="O45" s="1"/>
    </row>
    <row r="46" spans="1:15" ht="15" x14ac:dyDescent="0.25">
      <c r="A46" s="160">
        <v>44562</v>
      </c>
      <c r="B46">
        <v>31</v>
      </c>
      <c r="C46" s="218" t="s">
        <v>247</v>
      </c>
      <c r="D46" s="161"/>
      <c r="O46" s="1"/>
    </row>
    <row r="47" spans="1:15" ht="15" x14ac:dyDescent="0.25">
      <c r="A47" s="160">
        <v>44593</v>
      </c>
      <c r="B47">
        <v>20</v>
      </c>
      <c r="C47" s="218" t="s">
        <v>247</v>
      </c>
      <c r="D47" s="161"/>
      <c r="O47" s="1"/>
    </row>
    <row r="48" spans="1:15" ht="15" x14ac:dyDescent="0.25">
      <c r="A48" s="160">
        <v>44621</v>
      </c>
      <c r="B48">
        <v>40</v>
      </c>
      <c r="C48" s="218" t="s">
        <v>247</v>
      </c>
      <c r="D48" s="161"/>
      <c r="O48" s="1"/>
    </row>
    <row r="49" spans="1:15" ht="15" x14ac:dyDescent="0.25">
      <c r="A49" s="160">
        <v>44652</v>
      </c>
      <c r="B49">
        <v>22</v>
      </c>
      <c r="C49" s="218" t="s">
        <v>247</v>
      </c>
      <c r="D49" s="161"/>
      <c r="O49" s="1"/>
    </row>
    <row r="50" spans="1:15" ht="15" x14ac:dyDescent="0.25">
      <c r="A50" s="160">
        <v>44682</v>
      </c>
      <c r="B50">
        <v>46</v>
      </c>
      <c r="C50" s="218" t="s">
        <v>247</v>
      </c>
      <c r="D50" s="161"/>
      <c r="O50" s="1"/>
    </row>
    <row r="51" spans="1:15" ht="15" x14ac:dyDescent="0.25">
      <c r="A51" s="160">
        <v>44713</v>
      </c>
      <c r="B51">
        <v>16</v>
      </c>
      <c r="C51" s="218" t="s">
        <v>247</v>
      </c>
      <c r="D51" s="161"/>
      <c r="O51" s="1"/>
    </row>
    <row r="52" spans="1:15" ht="15" x14ac:dyDescent="0.25">
      <c r="A52" s="160">
        <v>44743</v>
      </c>
      <c r="B52">
        <v>39</v>
      </c>
      <c r="C52" s="218" t="s">
        <v>247</v>
      </c>
      <c r="D52" s="161"/>
      <c r="O52" s="1"/>
    </row>
    <row r="53" spans="1:15" ht="15" x14ac:dyDescent="0.25">
      <c r="A53" s="160">
        <v>44774</v>
      </c>
      <c r="B53">
        <v>42</v>
      </c>
      <c r="C53" s="218" t="s">
        <v>247</v>
      </c>
      <c r="D53" s="161"/>
      <c r="O53" s="1"/>
    </row>
    <row r="54" spans="1:15" ht="15" x14ac:dyDescent="0.25">
      <c r="A54" s="160">
        <v>44805</v>
      </c>
      <c r="B54">
        <v>33</v>
      </c>
      <c r="C54" s="218" t="s">
        <v>247</v>
      </c>
      <c r="D54" s="161"/>
      <c r="O54" s="1"/>
    </row>
    <row r="55" spans="1:15" ht="15" x14ac:dyDescent="0.25">
      <c r="A55" s="160">
        <v>44835</v>
      </c>
      <c r="B55">
        <v>30</v>
      </c>
      <c r="C55" s="218" t="s">
        <v>247</v>
      </c>
      <c r="D55" s="161"/>
      <c r="O55" s="1"/>
    </row>
    <row r="56" spans="1:15" ht="15" x14ac:dyDescent="0.25">
      <c r="A56" s="160">
        <v>44866</v>
      </c>
      <c r="B56">
        <v>19</v>
      </c>
      <c r="C56" s="218" t="s">
        <v>247</v>
      </c>
      <c r="D56" s="161"/>
      <c r="O56" s="1"/>
    </row>
    <row r="57" spans="1:15" ht="15" x14ac:dyDescent="0.25">
      <c r="A57" s="160">
        <v>44896</v>
      </c>
      <c r="B57">
        <v>23</v>
      </c>
      <c r="C57" s="218" t="s">
        <v>247</v>
      </c>
      <c r="D57" s="161"/>
      <c r="O57" s="1"/>
    </row>
    <row r="58" spans="1:15" ht="15" x14ac:dyDescent="0.25">
      <c r="A58" s="160">
        <v>44927</v>
      </c>
      <c r="B58">
        <v>36</v>
      </c>
      <c r="C58" s="218" t="s">
        <v>247</v>
      </c>
      <c r="D58" s="161"/>
      <c r="O58" s="1"/>
    </row>
    <row r="59" spans="1:15" ht="15" x14ac:dyDescent="0.25">
      <c r="A59" s="160">
        <v>44958</v>
      </c>
      <c r="B59">
        <v>15</v>
      </c>
      <c r="C59" s="218" t="s">
        <v>247</v>
      </c>
      <c r="D59" s="161"/>
      <c r="O59" s="1"/>
    </row>
    <row r="60" spans="1:15" ht="15" x14ac:dyDescent="0.25">
      <c r="A60" s="160">
        <v>44986</v>
      </c>
      <c r="B60">
        <v>36</v>
      </c>
      <c r="C60" s="218" t="s">
        <v>247</v>
      </c>
      <c r="D60" s="161"/>
      <c r="O60" s="1"/>
    </row>
    <row r="61" spans="1:15" ht="15" x14ac:dyDescent="0.25">
      <c r="A61" s="160">
        <v>45017</v>
      </c>
      <c r="B61">
        <v>14</v>
      </c>
      <c r="C61" s="218" t="s">
        <v>247</v>
      </c>
      <c r="D61" s="161"/>
      <c r="O61" s="1"/>
    </row>
    <row r="62" spans="1:15" ht="15" x14ac:dyDescent="0.25">
      <c r="A62" s="160">
        <v>45047</v>
      </c>
      <c r="B62">
        <v>31</v>
      </c>
      <c r="C62" s="218" t="s">
        <v>247</v>
      </c>
      <c r="D62" s="161"/>
      <c r="O62" s="1"/>
    </row>
    <row r="63" spans="1:15" ht="15" x14ac:dyDescent="0.25">
      <c r="A63" s="160">
        <v>45078</v>
      </c>
      <c r="B63">
        <v>12</v>
      </c>
      <c r="C63" s="218" t="s">
        <v>247</v>
      </c>
      <c r="D63" s="161"/>
      <c r="O63" s="1"/>
    </row>
    <row r="64" spans="1:15" ht="15" x14ac:dyDescent="0.25">
      <c r="A64" s="160">
        <v>45108</v>
      </c>
      <c r="B64">
        <v>41</v>
      </c>
      <c r="C64" s="218" t="s">
        <v>247</v>
      </c>
      <c r="D64" s="16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84AFB-8F52-4BD3-A9B6-9BEEBBD8E2C8}">
  <sheetPr>
    <tabColor rgb="FFA2AE74"/>
  </sheetPr>
  <dimension ref="A1:AG72"/>
  <sheetViews>
    <sheetView zoomScaleNormal="100" workbookViewId="0">
      <selection activeCell="H30" sqref="H30"/>
    </sheetView>
  </sheetViews>
  <sheetFormatPr defaultColWidth="9.140625" defaultRowHeight="14.25" x14ac:dyDescent="0.2"/>
  <cols>
    <col min="1" max="1" width="15.7109375" style="1" bestFit="1" customWidth="1"/>
    <col min="2" max="2" width="20.7109375" style="1" bestFit="1" customWidth="1"/>
    <col min="3" max="3" width="18.140625" style="1" bestFit="1" customWidth="1"/>
    <col min="4" max="4" width="16" style="1" bestFit="1" customWidth="1"/>
    <col min="5" max="5" width="12.71093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425781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33" ht="23.25" x14ac:dyDescent="0.35">
      <c r="A1" s="242" t="s">
        <v>233</v>
      </c>
      <c r="B1" s="242"/>
      <c r="C1" s="242"/>
      <c r="D1" s="242"/>
      <c r="E1" s="242"/>
      <c r="F1" s="242"/>
      <c r="G1" s="242"/>
      <c r="H1" s="242"/>
      <c r="I1" s="242"/>
      <c r="J1" s="242"/>
      <c r="K1" s="242"/>
      <c r="L1" s="242"/>
      <c r="M1" s="242"/>
      <c r="N1" s="242"/>
      <c r="O1" s="242"/>
      <c r="P1" s="242"/>
      <c r="Q1" s="242"/>
      <c r="R1" s="242"/>
      <c r="S1" s="242"/>
      <c r="T1" s="242"/>
      <c r="U1" s="242"/>
      <c r="V1" s="242"/>
      <c r="W1" s="242"/>
      <c r="X1" s="242"/>
      <c r="Y1" s="242"/>
    </row>
    <row r="3" spans="1:33" ht="15" x14ac:dyDescent="0.25">
      <c r="A3" s="323" t="s">
        <v>433</v>
      </c>
      <c r="B3" s="323"/>
      <c r="C3" s="323"/>
      <c r="D3" s="323"/>
      <c r="E3" s="323"/>
      <c r="F3" s="193"/>
      <c r="I3" s="40"/>
      <c r="M3" s="1"/>
      <c r="AC3" s="84"/>
      <c r="AG3" s="1"/>
    </row>
    <row r="4" spans="1:33" ht="28.5" x14ac:dyDescent="0.2">
      <c r="A4" s="191" t="s">
        <v>367</v>
      </c>
      <c r="B4" s="191" t="s">
        <v>368</v>
      </c>
      <c r="C4" s="220" t="s">
        <v>116</v>
      </c>
      <c r="D4" s="37" t="s">
        <v>369</v>
      </c>
      <c r="E4" s="37" t="s">
        <v>370</v>
      </c>
      <c r="M4" s="1"/>
      <c r="AC4" s="84"/>
      <c r="AG4" s="1"/>
    </row>
    <row r="5" spans="1:33" x14ac:dyDescent="0.2">
      <c r="A5" s="223" t="s">
        <v>372</v>
      </c>
      <c r="B5" s="221" t="s">
        <v>413</v>
      </c>
      <c r="C5" s="159">
        <v>11</v>
      </c>
      <c r="D5" s="222">
        <v>48</v>
      </c>
      <c r="E5" s="222">
        <v>-37</v>
      </c>
      <c r="M5" s="1"/>
      <c r="AC5" s="84"/>
      <c r="AG5" s="1"/>
    </row>
    <row r="6" spans="1:33" x14ac:dyDescent="0.2">
      <c r="A6" s="223" t="s">
        <v>373</v>
      </c>
      <c r="B6" s="221" t="s">
        <v>414</v>
      </c>
      <c r="C6" s="159">
        <v>33</v>
      </c>
      <c r="D6" s="222">
        <v>41</v>
      </c>
      <c r="E6" s="222">
        <v>-8</v>
      </c>
      <c r="I6" s="194"/>
      <c r="M6" s="1"/>
      <c r="AC6" s="84"/>
      <c r="AG6" s="1"/>
    </row>
    <row r="7" spans="1:33" x14ac:dyDescent="0.2">
      <c r="A7" s="223" t="s">
        <v>376</v>
      </c>
      <c r="B7" s="221" t="s">
        <v>416</v>
      </c>
      <c r="C7" s="159">
        <v>15</v>
      </c>
      <c r="D7" s="222">
        <v>39</v>
      </c>
      <c r="E7" s="222">
        <v>-25</v>
      </c>
      <c r="I7" s="194"/>
      <c r="M7" s="1"/>
      <c r="AC7" s="84"/>
      <c r="AG7" s="1"/>
    </row>
    <row r="8" spans="1:33" x14ac:dyDescent="0.2">
      <c r="A8" s="223" t="s">
        <v>374</v>
      </c>
      <c r="B8" s="221" t="s">
        <v>415</v>
      </c>
      <c r="C8" s="159">
        <v>44</v>
      </c>
      <c r="D8" s="222">
        <v>39</v>
      </c>
      <c r="E8" s="222">
        <v>4</v>
      </c>
      <c r="I8" s="194"/>
      <c r="M8" s="1"/>
      <c r="AC8" s="84"/>
      <c r="AG8" s="1"/>
    </row>
    <row r="9" spans="1:33" x14ac:dyDescent="0.2">
      <c r="A9" s="223" t="s">
        <v>380</v>
      </c>
      <c r="B9" s="221" t="s">
        <v>418</v>
      </c>
      <c r="C9" s="159">
        <v>21</v>
      </c>
      <c r="D9" s="222">
        <v>30</v>
      </c>
      <c r="E9" s="222">
        <v>-10</v>
      </c>
      <c r="I9" s="194"/>
      <c r="M9" s="1"/>
      <c r="AC9" s="84"/>
      <c r="AG9" s="1"/>
    </row>
    <row r="10" spans="1:33" x14ac:dyDescent="0.2">
      <c r="A10" s="223" t="s">
        <v>381</v>
      </c>
      <c r="B10" s="221" t="s">
        <v>419</v>
      </c>
      <c r="C10" s="159">
        <v>18</v>
      </c>
      <c r="D10" s="222">
        <v>29</v>
      </c>
      <c r="E10" s="222">
        <v>-12</v>
      </c>
      <c r="I10" s="194"/>
      <c r="M10" s="1"/>
      <c r="AC10" s="84"/>
      <c r="AG10" s="1"/>
    </row>
    <row r="11" spans="1:33" x14ac:dyDescent="0.2">
      <c r="A11" s="223" t="s">
        <v>378</v>
      </c>
      <c r="B11" s="221" t="s">
        <v>415</v>
      </c>
      <c r="C11" s="159">
        <v>15</v>
      </c>
      <c r="D11" s="222">
        <v>29</v>
      </c>
      <c r="E11" s="222">
        <v>-14</v>
      </c>
      <c r="I11" s="194"/>
      <c r="M11" s="1"/>
      <c r="AC11" s="84"/>
      <c r="AG11" s="1"/>
    </row>
    <row r="12" spans="1:33" x14ac:dyDescent="0.2">
      <c r="A12" s="223" t="s">
        <v>375</v>
      </c>
      <c r="B12" s="221" t="s">
        <v>413</v>
      </c>
      <c r="C12" s="159">
        <v>15</v>
      </c>
      <c r="D12" s="222">
        <v>29</v>
      </c>
      <c r="E12" s="222">
        <v>-14</v>
      </c>
      <c r="I12" s="194"/>
      <c r="M12" s="1"/>
      <c r="AC12" s="84"/>
      <c r="AG12" s="1"/>
    </row>
    <row r="13" spans="1:33" x14ac:dyDescent="0.2">
      <c r="A13" s="223" t="s">
        <v>385</v>
      </c>
      <c r="B13" s="221" t="s">
        <v>419</v>
      </c>
      <c r="C13" s="159">
        <v>28</v>
      </c>
      <c r="D13" s="222">
        <v>26</v>
      </c>
      <c r="E13" s="222">
        <v>2</v>
      </c>
      <c r="I13" s="194"/>
      <c r="M13" s="1"/>
      <c r="AC13" s="84"/>
      <c r="AG13" s="1"/>
    </row>
    <row r="14" spans="1:33" x14ac:dyDescent="0.2">
      <c r="A14" s="223" t="s">
        <v>382</v>
      </c>
      <c r="B14" s="221" t="s">
        <v>419</v>
      </c>
      <c r="C14" s="159">
        <v>10</v>
      </c>
      <c r="D14" s="222">
        <v>25</v>
      </c>
      <c r="E14" s="222" t="s">
        <v>432</v>
      </c>
      <c r="I14" s="194"/>
      <c r="M14" s="1"/>
      <c r="AC14" s="84"/>
      <c r="AG14" s="1"/>
    </row>
    <row r="15" spans="1:33" x14ac:dyDescent="0.2">
      <c r="A15" s="223" t="s">
        <v>391</v>
      </c>
      <c r="B15" s="221" t="s">
        <v>422</v>
      </c>
      <c r="C15" s="159">
        <v>10</v>
      </c>
      <c r="D15" s="222">
        <v>24</v>
      </c>
      <c r="E15" s="222" t="s">
        <v>432</v>
      </c>
      <c r="I15" s="194"/>
      <c r="M15" s="1"/>
      <c r="AC15" s="84"/>
      <c r="AG15" s="1"/>
    </row>
    <row r="16" spans="1:33" x14ac:dyDescent="0.2">
      <c r="A16" s="223" t="s">
        <v>377</v>
      </c>
      <c r="B16" s="221" t="s">
        <v>417</v>
      </c>
      <c r="C16" s="159">
        <v>10</v>
      </c>
      <c r="D16" s="222">
        <v>24</v>
      </c>
      <c r="E16" s="222" t="s">
        <v>432</v>
      </c>
      <c r="I16" s="194"/>
      <c r="M16" s="1"/>
      <c r="AC16" s="84"/>
      <c r="AG16" s="1"/>
    </row>
    <row r="17" spans="1:33" x14ac:dyDescent="0.2">
      <c r="A17" s="223" t="s">
        <v>386</v>
      </c>
      <c r="B17" s="221" t="s">
        <v>421</v>
      </c>
      <c r="C17" s="159">
        <v>20</v>
      </c>
      <c r="D17" s="222">
        <v>23</v>
      </c>
      <c r="E17" s="222">
        <v>-3</v>
      </c>
      <c r="I17" s="194"/>
      <c r="M17" s="1"/>
      <c r="AC17" s="84"/>
      <c r="AG17" s="1"/>
    </row>
    <row r="18" spans="1:33" x14ac:dyDescent="0.2">
      <c r="A18" s="223" t="s">
        <v>389</v>
      </c>
      <c r="B18" s="221" t="s">
        <v>422</v>
      </c>
      <c r="C18" s="159">
        <v>10</v>
      </c>
      <c r="D18" s="222">
        <v>23</v>
      </c>
      <c r="E18" s="222">
        <v>-13</v>
      </c>
      <c r="H18" s="39"/>
      <c r="I18" s="194"/>
      <c r="M18" s="1"/>
      <c r="AC18" s="84"/>
      <c r="AG18" s="1"/>
    </row>
    <row r="19" spans="1:33" x14ac:dyDescent="0.2">
      <c r="A19" s="223" t="s">
        <v>383</v>
      </c>
      <c r="B19" s="221" t="s">
        <v>420</v>
      </c>
      <c r="C19" s="159">
        <v>13</v>
      </c>
      <c r="D19" s="222">
        <v>23</v>
      </c>
      <c r="E19" s="222">
        <v>-10</v>
      </c>
      <c r="H19" s="39"/>
      <c r="I19" s="194"/>
      <c r="M19" s="1"/>
      <c r="AC19" s="84"/>
      <c r="AG19" s="1"/>
    </row>
    <row r="20" spans="1:33" x14ac:dyDescent="0.2">
      <c r="A20" s="223" t="s">
        <v>384</v>
      </c>
      <c r="B20" s="221" t="s">
        <v>421</v>
      </c>
      <c r="C20" s="159">
        <v>11</v>
      </c>
      <c r="D20" s="222">
        <v>22</v>
      </c>
      <c r="E20" s="222">
        <v>-11</v>
      </c>
      <c r="H20" s="39"/>
      <c r="I20" s="194"/>
      <c r="M20" s="1"/>
      <c r="AC20" s="84"/>
      <c r="AG20" s="1"/>
    </row>
    <row r="21" spans="1:33" x14ac:dyDescent="0.2">
      <c r="A21" s="223" t="s">
        <v>387</v>
      </c>
      <c r="B21" s="221" t="s">
        <v>421</v>
      </c>
      <c r="C21" s="159">
        <v>13</v>
      </c>
      <c r="D21" s="222">
        <v>20</v>
      </c>
      <c r="E21" s="222">
        <v>-7</v>
      </c>
      <c r="I21" s="194"/>
      <c r="M21" s="1"/>
      <c r="AC21" s="84"/>
      <c r="AG21" s="1"/>
    </row>
    <row r="22" spans="1:33" x14ac:dyDescent="0.2">
      <c r="A22" s="223" t="s">
        <v>392</v>
      </c>
      <c r="B22" s="221" t="s">
        <v>422</v>
      </c>
      <c r="C22" s="159">
        <v>38</v>
      </c>
      <c r="D22" s="222">
        <v>20</v>
      </c>
      <c r="E22" s="222">
        <v>17</v>
      </c>
      <c r="I22" s="194"/>
      <c r="M22" s="1"/>
      <c r="AC22" s="84"/>
      <c r="AG22" s="1"/>
    </row>
    <row r="23" spans="1:33" x14ac:dyDescent="0.2">
      <c r="A23" s="223" t="s">
        <v>388</v>
      </c>
      <c r="B23" s="221" t="s">
        <v>420</v>
      </c>
      <c r="C23" s="159">
        <v>16</v>
      </c>
      <c r="D23" s="222">
        <v>20</v>
      </c>
      <c r="E23" s="222">
        <v>-4</v>
      </c>
      <c r="I23" s="194"/>
      <c r="M23" s="1"/>
      <c r="AC23" s="84"/>
      <c r="AG23" s="1"/>
    </row>
    <row r="24" spans="1:33" x14ac:dyDescent="0.2">
      <c r="A24" s="223" t="s">
        <v>396</v>
      </c>
      <c r="B24" s="221" t="s">
        <v>422</v>
      </c>
      <c r="C24" s="159">
        <v>11</v>
      </c>
      <c r="D24" s="222">
        <v>19</v>
      </c>
      <c r="E24" s="222">
        <v>-8</v>
      </c>
      <c r="I24" s="194"/>
      <c r="M24" s="1"/>
      <c r="AC24" s="84"/>
      <c r="AG24" s="1"/>
    </row>
    <row r="25" spans="1:33" x14ac:dyDescent="0.2">
      <c r="A25" s="223" t="s">
        <v>393</v>
      </c>
      <c r="B25" s="221" t="s">
        <v>422</v>
      </c>
      <c r="C25" s="159">
        <v>10</v>
      </c>
      <c r="D25" s="222">
        <v>19</v>
      </c>
      <c r="E25" s="222" t="s">
        <v>432</v>
      </c>
      <c r="M25" s="1"/>
      <c r="AC25" s="84"/>
      <c r="AG25" s="1"/>
    </row>
    <row r="26" spans="1:33" x14ac:dyDescent="0.2">
      <c r="A26" s="223" t="s">
        <v>379</v>
      </c>
      <c r="B26" s="221" t="s">
        <v>414</v>
      </c>
      <c r="C26" s="159">
        <v>10</v>
      </c>
      <c r="D26" s="222">
        <v>19</v>
      </c>
      <c r="E26" s="222" t="s">
        <v>432</v>
      </c>
      <c r="M26" s="1"/>
      <c r="AC26" s="84"/>
      <c r="AG26" s="1"/>
    </row>
    <row r="27" spans="1:33" x14ac:dyDescent="0.2">
      <c r="A27" s="223" t="s">
        <v>390</v>
      </c>
      <c r="B27" s="221" t="s">
        <v>415</v>
      </c>
      <c r="C27" s="159">
        <v>35</v>
      </c>
      <c r="D27" s="222">
        <v>18</v>
      </c>
      <c r="E27" s="222">
        <v>17</v>
      </c>
      <c r="M27" s="1"/>
      <c r="AC27" s="84"/>
      <c r="AG27" s="1"/>
    </row>
    <row r="28" spans="1:33" x14ac:dyDescent="0.2">
      <c r="A28" s="223" t="s">
        <v>395</v>
      </c>
      <c r="B28" s="221" t="s">
        <v>423</v>
      </c>
      <c r="C28" s="159">
        <v>16</v>
      </c>
      <c r="D28" s="222">
        <v>16</v>
      </c>
      <c r="E28" s="222">
        <v>0</v>
      </c>
      <c r="M28" s="1"/>
      <c r="AC28" s="84"/>
      <c r="AG28" s="1"/>
    </row>
    <row r="29" spans="1:33" x14ac:dyDescent="0.2">
      <c r="A29" s="223" t="s">
        <v>394</v>
      </c>
      <c r="B29" s="221" t="s">
        <v>420</v>
      </c>
      <c r="C29" s="159">
        <v>10</v>
      </c>
      <c r="D29" s="222">
        <v>16</v>
      </c>
      <c r="E29" s="222">
        <v>-6</v>
      </c>
      <c r="M29" s="1"/>
      <c r="AC29" s="84"/>
      <c r="AG29" s="1"/>
    </row>
    <row r="30" spans="1:33" x14ac:dyDescent="0.2">
      <c r="A30" s="223" t="s">
        <v>398</v>
      </c>
      <c r="B30" s="221" t="s">
        <v>419</v>
      </c>
      <c r="C30" s="159">
        <v>17</v>
      </c>
      <c r="D30" s="222">
        <v>15</v>
      </c>
      <c r="E30" s="222">
        <v>2</v>
      </c>
      <c r="M30" s="1"/>
      <c r="AC30" s="84"/>
      <c r="AG30" s="1"/>
    </row>
    <row r="31" spans="1:33" x14ac:dyDescent="0.2">
      <c r="A31" s="223" t="s">
        <v>400</v>
      </c>
      <c r="B31" s="221" t="s">
        <v>426</v>
      </c>
      <c r="C31" s="159">
        <v>29</v>
      </c>
      <c r="D31" s="222">
        <v>13</v>
      </c>
      <c r="E31" s="222">
        <v>17</v>
      </c>
      <c r="M31" s="1"/>
      <c r="AC31" s="84"/>
      <c r="AG31" s="1"/>
    </row>
    <row r="32" spans="1:33" x14ac:dyDescent="0.2">
      <c r="A32" s="223" t="s">
        <v>399</v>
      </c>
      <c r="B32" s="221" t="s">
        <v>425</v>
      </c>
      <c r="C32" s="159">
        <v>19</v>
      </c>
      <c r="D32" s="222">
        <v>12</v>
      </c>
      <c r="E32" s="222">
        <v>7</v>
      </c>
      <c r="M32" s="1"/>
      <c r="AC32" s="84"/>
      <c r="AG32" s="1"/>
    </row>
    <row r="33" spans="1:33" x14ac:dyDescent="0.2">
      <c r="A33" s="223" t="s">
        <v>403</v>
      </c>
      <c r="B33" s="221" t="s">
        <v>429</v>
      </c>
      <c r="C33" s="159">
        <v>10</v>
      </c>
      <c r="D33" s="222">
        <v>10</v>
      </c>
      <c r="E33" s="222" t="s">
        <v>432</v>
      </c>
      <c r="M33" s="1"/>
      <c r="AC33" s="84"/>
      <c r="AG33" s="1"/>
    </row>
    <row r="34" spans="1:33" x14ac:dyDescent="0.2">
      <c r="A34" s="223" t="s">
        <v>405</v>
      </c>
      <c r="B34" s="221" t="s">
        <v>430</v>
      </c>
      <c r="C34" s="159">
        <v>10</v>
      </c>
      <c r="D34" s="222">
        <v>10</v>
      </c>
      <c r="E34" s="222" t="s">
        <v>432</v>
      </c>
      <c r="M34" s="1"/>
      <c r="AC34" s="84"/>
      <c r="AG34" s="1"/>
    </row>
    <row r="35" spans="1:33" x14ac:dyDescent="0.2">
      <c r="A35" s="223" t="s">
        <v>402</v>
      </c>
      <c r="B35" s="221" t="s">
        <v>428</v>
      </c>
      <c r="C35" s="159">
        <v>10</v>
      </c>
      <c r="D35" s="222">
        <v>10</v>
      </c>
      <c r="E35" s="222" t="s">
        <v>432</v>
      </c>
      <c r="M35" s="1"/>
      <c r="AC35" s="84"/>
      <c r="AG35" s="1"/>
    </row>
    <row r="36" spans="1:33" x14ac:dyDescent="0.2">
      <c r="A36" s="223" t="s">
        <v>407</v>
      </c>
      <c r="B36" s="221" t="s">
        <v>428</v>
      </c>
      <c r="C36" s="159">
        <v>10</v>
      </c>
      <c r="D36" s="222">
        <v>10</v>
      </c>
      <c r="E36" s="222" t="s">
        <v>432</v>
      </c>
      <c r="M36" s="1"/>
      <c r="AC36" s="84"/>
      <c r="AG36" s="1"/>
    </row>
    <row r="37" spans="1:33" x14ac:dyDescent="0.2">
      <c r="A37" s="223" t="s">
        <v>397</v>
      </c>
      <c r="B37" s="221" t="s">
        <v>424</v>
      </c>
      <c r="C37" s="159">
        <v>10</v>
      </c>
      <c r="D37" s="222">
        <v>10</v>
      </c>
      <c r="E37" s="222" t="s">
        <v>432</v>
      </c>
      <c r="M37" s="1"/>
      <c r="AC37" s="84"/>
      <c r="AG37" s="1"/>
    </row>
    <row r="38" spans="1:33" x14ac:dyDescent="0.2">
      <c r="A38" s="223" t="s">
        <v>401</v>
      </c>
      <c r="B38" s="221" t="s">
        <v>427</v>
      </c>
      <c r="C38" s="159">
        <v>16</v>
      </c>
      <c r="D38" s="222">
        <v>10</v>
      </c>
      <c r="E38" s="222" t="s">
        <v>432</v>
      </c>
      <c r="M38" s="1"/>
      <c r="AC38" s="84"/>
      <c r="AG38" s="1"/>
    </row>
    <row r="39" spans="1:33" x14ac:dyDescent="0.2">
      <c r="A39" s="223" t="s">
        <v>404</v>
      </c>
      <c r="B39" s="221" t="s">
        <v>423</v>
      </c>
      <c r="C39" s="159">
        <v>10</v>
      </c>
      <c r="D39" s="222">
        <v>10</v>
      </c>
      <c r="E39" s="222" t="s">
        <v>432</v>
      </c>
      <c r="M39" s="1"/>
      <c r="AC39" s="84"/>
      <c r="AG39" s="1"/>
    </row>
    <row r="40" spans="1:33" x14ac:dyDescent="0.2">
      <c r="A40" s="223" t="s">
        <v>406</v>
      </c>
      <c r="B40" s="221" t="s">
        <v>431</v>
      </c>
      <c r="C40" s="159">
        <v>0</v>
      </c>
      <c r="D40" s="222">
        <v>10</v>
      </c>
      <c r="E40" s="222" t="s">
        <v>432</v>
      </c>
      <c r="M40" s="1"/>
      <c r="AC40" s="84"/>
      <c r="AG40" s="1"/>
    </row>
    <row r="41" spans="1:33" x14ac:dyDescent="0.2">
      <c r="A41" s="223" t="s">
        <v>408</v>
      </c>
      <c r="B41" s="221" t="s">
        <v>426</v>
      </c>
      <c r="C41" s="159">
        <v>0</v>
      </c>
      <c r="D41" s="222">
        <v>0</v>
      </c>
      <c r="E41" s="222">
        <v>0</v>
      </c>
      <c r="M41" s="1"/>
      <c r="AC41" s="84"/>
      <c r="AG41" s="1"/>
    </row>
    <row r="42" spans="1:33" x14ac:dyDescent="0.2">
      <c r="A42" s="223" t="s">
        <v>409</v>
      </c>
      <c r="B42" s="221" t="s">
        <v>422</v>
      </c>
      <c r="C42" s="159">
        <v>0</v>
      </c>
      <c r="D42" s="222">
        <v>0</v>
      </c>
      <c r="E42" s="222">
        <v>0</v>
      </c>
      <c r="M42" s="1"/>
      <c r="AC42" s="84"/>
      <c r="AG42" s="1"/>
    </row>
    <row r="43" spans="1:33" x14ac:dyDescent="0.2">
      <c r="A43" s="223" t="s">
        <v>410</v>
      </c>
      <c r="B43" s="221" t="s">
        <v>419</v>
      </c>
      <c r="C43" s="159">
        <v>0</v>
      </c>
      <c r="D43" s="222">
        <v>0</v>
      </c>
      <c r="E43" s="222">
        <v>0</v>
      </c>
      <c r="M43" s="1"/>
      <c r="AC43" s="84"/>
      <c r="AG43" s="1"/>
    </row>
    <row r="44" spans="1:33" x14ac:dyDescent="0.2">
      <c r="A44" s="223" t="s">
        <v>411</v>
      </c>
      <c r="B44" s="221" t="s">
        <v>421</v>
      </c>
      <c r="C44" s="159">
        <v>0</v>
      </c>
      <c r="D44" s="222">
        <v>0</v>
      </c>
      <c r="E44" s="222">
        <v>0</v>
      </c>
      <c r="M44" s="1"/>
      <c r="AC44" s="84"/>
      <c r="AG44" s="1"/>
    </row>
    <row r="45" spans="1:33" x14ac:dyDescent="0.2">
      <c r="A45" s="223" t="s">
        <v>412</v>
      </c>
      <c r="B45" s="221" t="s">
        <v>422</v>
      </c>
      <c r="C45" s="159">
        <v>0</v>
      </c>
      <c r="D45" s="222">
        <v>0</v>
      </c>
      <c r="E45" s="222">
        <v>0</v>
      </c>
      <c r="M45" s="1"/>
      <c r="AC45" s="84"/>
      <c r="AG45" s="1"/>
    </row>
    <row r="46" spans="1:33" x14ac:dyDescent="0.2">
      <c r="E46" s="1"/>
      <c r="M46" s="1"/>
      <c r="X46" s="84"/>
      <c r="AG46" s="1"/>
    </row>
    <row r="47" spans="1:33" x14ac:dyDescent="0.2">
      <c r="E47" s="1"/>
      <c r="M47" s="1"/>
      <c r="X47" s="84"/>
      <c r="AG47" s="1"/>
    </row>
    <row r="48" spans="1:33" x14ac:dyDescent="0.2">
      <c r="E48" s="1"/>
      <c r="M48" s="1"/>
      <c r="X48" s="84"/>
      <c r="AG48" s="1"/>
    </row>
    <row r="49" spans="1:33" x14ac:dyDescent="0.2">
      <c r="E49" s="1"/>
      <c r="M49" s="1"/>
      <c r="X49" s="84"/>
      <c r="AG49" s="1"/>
    </row>
    <row r="50" spans="1:33" x14ac:dyDescent="0.2">
      <c r="E50" s="1"/>
      <c r="M50" s="1"/>
      <c r="X50" s="84"/>
      <c r="AG50" s="1"/>
    </row>
    <row r="51" spans="1:33" x14ac:dyDescent="0.2">
      <c r="E51" s="1"/>
      <c r="M51" s="1"/>
      <c r="X51" s="84"/>
      <c r="AG51" s="1"/>
    </row>
    <row r="52" spans="1:33" x14ac:dyDescent="0.2">
      <c r="E52" s="1"/>
      <c r="M52" s="1"/>
      <c r="X52" s="84"/>
      <c r="AG52" s="1"/>
    </row>
    <row r="53" spans="1:33" x14ac:dyDescent="0.2">
      <c r="E53" s="1"/>
      <c r="M53" s="1"/>
      <c r="X53" s="84"/>
      <c r="AG53" s="1"/>
    </row>
    <row r="54" spans="1:33" x14ac:dyDescent="0.2">
      <c r="E54" s="1"/>
      <c r="M54" s="1"/>
      <c r="X54" s="84"/>
      <c r="AG54" s="1"/>
    </row>
    <row r="55" spans="1:33" x14ac:dyDescent="0.2">
      <c r="A55" s="161"/>
      <c r="E55" s="1"/>
      <c r="M55" s="1"/>
      <c r="X55" s="84"/>
      <c r="AG55" s="1"/>
    </row>
    <row r="56" spans="1:33" x14ac:dyDescent="0.2">
      <c r="E56" s="1"/>
      <c r="M56" s="1"/>
      <c r="X56" s="84"/>
      <c r="AG56" s="1"/>
    </row>
    <row r="57" spans="1:33" x14ac:dyDescent="0.2">
      <c r="E57" s="1"/>
      <c r="M57" s="1"/>
      <c r="X57" s="84"/>
      <c r="AG57" s="1"/>
    </row>
    <row r="58" spans="1:33" x14ac:dyDescent="0.2">
      <c r="E58" s="1"/>
      <c r="M58" s="1"/>
      <c r="X58" s="84"/>
      <c r="AG58" s="1"/>
    </row>
    <row r="59" spans="1:33" x14ac:dyDescent="0.2">
      <c r="E59" s="1"/>
      <c r="M59" s="1"/>
      <c r="X59" s="84"/>
      <c r="AG59" s="1"/>
    </row>
    <row r="60" spans="1:33" x14ac:dyDescent="0.2">
      <c r="E60" s="1"/>
      <c r="M60" s="1"/>
      <c r="X60" s="84"/>
      <c r="AG60" s="1"/>
    </row>
    <row r="61" spans="1:33" x14ac:dyDescent="0.2">
      <c r="E61" s="1"/>
      <c r="M61" s="1"/>
      <c r="X61" s="84"/>
      <c r="AG61" s="1"/>
    </row>
    <row r="62" spans="1:33" x14ac:dyDescent="0.2">
      <c r="E62" s="1"/>
      <c r="M62" s="1"/>
      <c r="X62" s="84"/>
      <c r="AG62" s="1"/>
    </row>
    <row r="63" spans="1:33" x14ac:dyDescent="0.2">
      <c r="E63" s="1"/>
      <c r="M63" s="1"/>
      <c r="X63" s="84"/>
      <c r="AG63" s="1"/>
    </row>
    <row r="64" spans="1:33" x14ac:dyDescent="0.2">
      <c r="E64" s="1"/>
      <c r="M64" s="1"/>
      <c r="X64" s="84"/>
      <c r="AG64" s="1"/>
    </row>
    <row r="65" spans="1:33" x14ac:dyDescent="0.2">
      <c r="A65" s="39"/>
      <c r="E65" s="1"/>
      <c r="M65" s="1"/>
      <c r="X65" s="84"/>
      <c r="AG65" s="1"/>
    </row>
    <row r="66" spans="1:33" x14ac:dyDescent="0.2">
      <c r="A66" s="39"/>
      <c r="E66" s="1"/>
      <c r="M66" s="1"/>
      <c r="X66" s="84"/>
      <c r="AG66" s="1"/>
    </row>
    <row r="67" spans="1:33" x14ac:dyDescent="0.2">
      <c r="A67" s="39"/>
      <c r="E67" s="1"/>
      <c r="M67" s="1"/>
      <c r="X67" s="84"/>
      <c r="AG67" s="1"/>
    </row>
    <row r="68" spans="1:33" x14ac:dyDescent="0.2">
      <c r="A68" s="39"/>
      <c r="E68" s="1"/>
      <c r="M68" s="1"/>
      <c r="X68" s="84"/>
      <c r="AG68" s="1"/>
    </row>
    <row r="69" spans="1:33" x14ac:dyDescent="0.2">
      <c r="A69" s="39"/>
      <c r="E69" s="1"/>
      <c r="M69" s="1"/>
      <c r="X69" s="84"/>
      <c r="AG69" s="1"/>
    </row>
    <row r="70" spans="1:33" x14ac:dyDescent="0.2">
      <c r="A70" s="39"/>
      <c r="E70" s="1"/>
      <c r="M70" s="1"/>
      <c r="X70" s="84"/>
      <c r="AG70" s="1"/>
    </row>
    <row r="71" spans="1:33" x14ac:dyDescent="0.2">
      <c r="A71" s="39"/>
      <c r="E71" s="1"/>
      <c r="M71" s="1"/>
      <c r="X71" s="84"/>
      <c r="AG71" s="1"/>
    </row>
    <row r="72" spans="1:33" x14ac:dyDescent="0.2">
      <c r="A72" s="39"/>
      <c r="E72" s="1"/>
    </row>
  </sheetData>
  <mergeCells count="2">
    <mergeCell ref="A1:Y1"/>
    <mergeCell ref="A3:E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1423-8952-44E5-82CD-56362761E7B7}">
  <sheetPr>
    <tabColor rgb="FF609191"/>
  </sheetPr>
  <dimension ref="A1:AA50"/>
  <sheetViews>
    <sheetView zoomScaleNormal="100" workbookViewId="0">
      <selection activeCell="AG55" sqref="AG55"/>
    </sheetView>
  </sheetViews>
  <sheetFormatPr defaultColWidth="9.140625" defaultRowHeight="14.25" x14ac:dyDescent="0.2"/>
  <cols>
    <col min="1" max="1" width="32" style="1" customWidth="1"/>
    <col min="2" max="2" width="8.140625" style="1" customWidth="1"/>
    <col min="3" max="3" width="9.85546875" style="1" customWidth="1"/>
    <col min="4" max="4" width="7.28515625" style="39" bestFit="1" customWidth="1"/>
    <col min="5" max="5" width="10.5703125" style="1" customWidth="1"/>
    <col min="6" max="8" width="8.42578125" style="1" bestFit="1" customWidth="1"/>
    <col min="9" max="9" width="9.5703125" style="1" bestFit="1" customWidth="1"/>
    <col min="10" max="10" width="13.42578125" style="1" customWidth="1"/>
    <col min="11" max="11" width="9.28515625" style="1" customWidth="1"/>
    <col min="12" max="12" width="13.7109375" style="1" customWidth="1"/>
    <col min="13" max="13" width="9.42578125" style="1" bestFit="1" customWidth="1"/>
    <col min="14" max="14" width="9.85546875" style="1" customWidth="1"/>
    <col min="15" max="15" width="8.7109375"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42" t="s">
        <v>175</v>
      </c>
      <c r="B1" s="242"/>
      <c r="C1" s="242"/>
      <c r="D1" s="242"/>
      <c r="E1" s="242"/>
      <c r="F1" s="242"/>
      <c r="G1" s="242"/>
      <c r="H1" s="242"/>
      <c r="I1" s="242"/>
      <c r="J1" s="242"/>
      <c r="K1" s="242"/>
      <c r="L1" s="242"/>
      <c r="M1" s="242"/>
      <c r="N1" s="242"/>
      <c r="O1" s="242"/>
      <c r="P1" s="242"/>
      <c r="Q1" s="242"/>
      <c r="R1" s="242"/>
    </row>
    <row r="2" spans="1:27" ht="15" thickBot="1" x14ac:dyDescent="0.25">
      <c r="B2" s="38"/>
      <c r="C2" s="38"/>
      <c r="P2" s="1"/>
      <c r="Q2" s="40"/>
    </row>
    <row r="3" spans="1:27" ht="12.75" customHeight="1" thickBot="1" x14ac:dyDescent="0.25">
      <c r="A3" s="326" t="s">
        <v>76</v>
      </c>
      <c r="B3" s="329" t="s">
        <v>100</v>
      </c>
      <c r="C3" s="263"/>
      <c r="D3" s="301" t="s">
        <v>77</v>
      </c>
      <c r="E3" s="302"/>
      <c r="F3" s="212" t="s">
        <v>78</v>
      </c>
      <c r="G3" s="211" t="s">
        <v>78</v>
      </c>
      <c r="H3" s="211" t="s">
        <v>78</v>
      </c>
      <c r="I3" s="279" t="s">
        <v>78</v>
      </c>
      <c r="J3" s="279"/>
      <c r="K3" s="279" t="s">
        <v>79</v>
      </c>
      <c r="L3" s="279"/>
      <c r="M3" s="211" t="s">
        <v>80</v>
      </c>
      <c r="N3" s="211" t="s">
        <v>80</v>
      </c>
      <c r="O3" s="213" t="s">
        <v>80</v>
      </c>
      <c r="P3" s="1"/>
      <c r="Q3" s="40"/>
      <c r="V3" s="310" t="s">
        <v>45</v>
      </c>
      <c r="W3" s="310"/>
      <c r="X3" s="310"/>
      <c r="Y3" s="310"/>
      <c r="Z3" s="310"/>
      <c r="AA3" s="310"/>
    </row>
    <row r="4" spans="1:27" ht="14.45" customHeight="1" thickBot="1" x14ac:dyDescent="0.3">
      <c r="A4" s="327"/>
      <c r="B4" s="264" t="s">
        <v>101</v>
      </c>
      <c r="C4" s="330" t="s">
        <v>195</v>
      </c>
      <c r="D4" s="313" t="s">
        <v>101</v>
      </c>
      <c r="E4" s="315" t="s">
        <v>195</v>
      </c>
      <c r="F4" s="290" t="s">
        <v>196</v>
      </c>
      <c r="G4" s="288" t="s">
        <v>197</v>
      </c>
      <c r="H4" s="288" t="s">
        <v>198</v>
      </c>
      <c r="I4" s="280" t="s">
        <v>199</v>
      </c>
      <c r="J4" s="281"/>
      <c r="K4" s="280" t="s">
        <v>200</v>
      </c>
      <c r="L4" s="281"/>
      <c r="M4" s="292" t="s">
        <v>201</v>
      </c>
      <c r="N4" s="292" t="s">
        <v>202</v>
      </c>
      <c r="O4" s="332" t="s">
        <v>203</v>
      </c>
      <c r="P4" s="1"/>
      <c r="Q4" s="40"/>
      <c r="U4" s="1" t="s">
        <v>167</v>
      </c>
      <c r="V4" s="44" t="s">
        <v>170</v>
      </c>
      <c r="W4" s="44" t="s">
        <v>168</v>
      </c>
      <c r="X4" s="44" t="s">
        <v>171</v>
      </c>
      <c r="Y4" s="44" t="s">
        <v>172</v>
      </c>
      <c r="Z4" s="44" t="s">
        <v>173</v>
      </c>
      <c r="AA4" s="44" t="s">
        <v>174</v>
      </c>
    </row>
    <row r="5" spans="1:27" ht="26.25" customHeight="1" thickBot="1" x14ac:dyDescent="0.25">
      <c r="A5" s="328"/>
      <c r="B5" s="309"/>
      <c r="C5" s="331"/>
      <c r="D5" s="314"/>
      <c r="E5" s="316"/>
      <c r="F5" s="291"/>
      <c r="G5" s="289"/>
      <c r="H5" s="289"/>
      <c r="I5" s="45" t="s">
        <v>168</v>
      </c>
      <c r="J5" s="45" t="s">
        <v>169</v>
      </c>
      <c r="K5" s="45" t="s">
        <v>171</v>
      </c>
      <c r="L5" s="45" t="s">
        <v>289</v>
      </c>
      <c r="M5" s="293"/>
      <c r="N5" s="293"/>
      <c r="O5" s="333"/>
      <c r="P5" s="1"/>
      <c r="Q5" s="40"/>
      <c r="U5" s="1">
        <v>0</v>
      </c>
      <c r="V5" s="46">
        <f>H6</f>
        <v>17.703684806082588</v>
      </c>
      <c r="W5" s="46">
        <f>I6</f>
        <v>20.772321428571431</v>
      </c>
      <c r="X5" s="46">
        <f>K6</f>
        <v>22.849553571428576</v>
      </c>
      <c r="Y5" s="46">
        <f>M6</f>
        <v>25.134508928571435</v>
      </c>
      <c r="Z5" s="46">
        <f>N6</f>
        <v>27.647959821428582</v>
      </c>
      <c r="AA5" s="46">
        <f>O6</f>
        <v>30.412755803571443</v>
      </c>
    </row>
    <row r="6" spans="1:27" x14ac:dyDescent="0.2">
      <c r="A6" s="111" t="s">
        <v>45</v>
      </c>
      <c r="B6" s="112">
        <f>'1A'!B12</f>
        <v>13.85</v>
      </c>
      <c r="C6" s="113">
        <f>'1A'!C12</f>
        <v>28808</v>
      </c>
      <c r="D6" s="59">
        <f>'1A'!D12</f>
        <v>20.772321428571431</v>
      </c>
      <c r="E6" s="114">
        <f>'1A'!E12</f>
        <v>43206.428571428572</v>
      </c>
      <c r="F6" s="59">
        <f>'1A'!F12</f>
        <v>17.703684806082588</v>
      </c>
      <c r="G6" s="59">
        <f>'1A'!G12</f>
        <v>17.703684806082588</v>
      </c>
      <c r="H6" s="59">
        <f>'1A'!H12</f>
        <v>17.703684806082588</v>
      </c>
      <c r="I6" s="60">
        <f>'1A'!I12</f>
        <v>20.772321428571431</v>
      </c>
      <c r="J6" s="116">
        <f>'1A'!J12</f>
        <v>21.810937500000001</v>
      </c>
      <c r="K6" s="60">
        <f>'1A'!K12</f>
        <v>22.849553571428576</v>
      </c>
      <c r="L6" s="60">
        <f>'1A'!L12</f>
        <v>23.992031250000007</v>
      </c>
      <c r="M6" s="60">
        <f>'1A'!M12</f>
        <v>25.134508928571435</v>
      </c>
      <c r="N6" s="60">
        <f>'1A'!N12</f>
        <v>27.647959821428582</v>
      </c>
      <c r="O6" s="162">
        <f>'1A'!O12</f>
        <v>30.412755803571443</v>
      </c>
      <c r="P6" s="1"/>
      <c r="U6" s="1">
        <v>1</v>
      </c>
      <c r="V6" s="46">
        <f t="shared" ref="V6:V25" si="0">V5*1.025</f>
        <v>18.146276926234652</v>
      </c>
      <c r="W6" s="46">
        <f t="shared" ref="W6:W25" si="1">W5*1.025</f>
        <v>21.291629464285716</v>
      </c>
      <c r="X6" s="46">
        <f t="shared" ref="X6:X25" si="2">X5*1.025</f>
        <v>23.420792410714288</v>
      </c>
      <c r="Y6" s="46">
        <f t="shared" ref="Y6:Y25" si="3">Y5*1.025</f>
        <v>25.762871651785719</v>
      </c>
      <c r="Z6" s="46">
        <f t="shared" ref="Z6:Z25" si="4">Z5*1.025</f>
        <v>28.339158816964293</v>
      </c>
      <c r="AA6" s="46">
        <f t="shared" ref="AA6:AA25" si="5">AA5*1.025</f>
        <v>31.173074698660727</v>
      </c>
    </row>
    <row r="7" spans="1:27" x14ac:dyDescent="0.2">
      <c r="A7" s="285" t="s">
        <v>102</v>
      </c>
      <c r="B7" s="286"/>
      <c r="C7" s="286"/>
      <c r="D7" s="286"/>
      <c r="E7" s="286"/>
      <c r="F7" s="286"/>
      <c r="G7" s="286"/>
      <c r="H7" s="287"/>
      <c r="I7" s="55">
        <f>I6-H6</f>
        <v>3.0686366224888424</v>
      </c>
      <c r="J7" s="55">
        <f t="shared" ref="J7:O7" si="6">J6-I6</f>
        <v>1.0386160714285708</v>
      </c>
      <c r="K7" s="55">
        <f t="shared" si="6"/>
        <v>1.0386160714285744</v>
      </c>
      <c r="L7" s="55">
        <f>L6-K6</f>
        <v>1.1424776785714315</v>
      </c>
      <c r="M7" s="55">
        <f>M6-L6</f>
        <v>1.1424776785714279</v>
      </c>
      <c r="N7" s="55">
        <f t="shared" si="6"/>
        <v>2.5134508928571471</v>
      </c>
      <c r="O7" s="55">
        <f t="shared" si="6"/>
        <v>2.7647959821428607</v>
      </c>
      <c r="P7" s="1"/>
      <c r="U7" s="1">
        <v>2</v>
      </c>
      <c r="V7" s="46">
        <f t="shared" si="0"/>
        <v>18.599933849390517</v>
      </c>
      <c r="W7" s="46">
        <f t="shared" si="1"/>
        <v>21.823920200892857</v>
      </c>
      <c r="X7" s="46">
        <f t="shared" si="2"/>
        <v>24.006312220982142</v>
      </c>
      <c r="Y7" s="46">
        <f t="shared" si="3"/>
        <v>26.406943443080358</v>
      </c>
      <c r="Z7" s="46">
        <f t="shared" si="4"/>
        <v>29.047637787388396</v>
      </c>
      <c r="AA7" s="46">
        <f t="shared" si="5"/>
        <v>31.952401566127243</v>
      </c>
    </row>
    <row r="8" spans="1:27" x14ac:dyDescent="0.2">
      <c r="A8" s="56" t="s">
        <v>50</v>
      </c>
      <c r="B8" s="59">
        <f>'1A'!B20</f>
        <v>13.85</v>
      </c>
      <c r="C8" s="114">
        <f>'1A'!C20</f>
        <v>28808</v>
      </c>
      <c r="D8" s="59">
        <f>'1A'!D20</f>
        <v>18.883928571428569</v>
      </c>
      <c r="E8" s="114">
        <f>'1A'!E20</f>
        <v>39278.571428571428</v>
      </c>
      <c r="F8" s="59">
        <f>'1A'!F20</f>
        <v>16.094258914620532</v>
      </c>
      <c r="G8" s="60">
        <f>'1A'!G20</f>
        <v>16.094258914620532</v>
      </c>
      <c r="H8" s="60">
        <f>'1A'!H20</f>
        <v>16.094258914620532</v>
      </c>
      <c r="I8" s="61">
        <f>'1A'!I20</f>
        <v>18.883928571428569</v>
      </c>
      <c r="J8" s="61">
        <f>'1A'!J20</f>
        <v>19.828125</v>
      </c>
      <c r="K8" s="61">
        <f>'1A'!K20</f>
        <v>20.772321428571427</v>
      </c>
      <c r="L8" s="61">
        <f>'1A'!L20</f>
        <v>21.810937499999998</v>
      </c>
      <c r="M8" s="61">
        <f>'1A'!M20</f>
        <v>22.849553571428572</v>
      </c>
      <c r="N8" s="61">
        <f>'1A'!N20</f>
        <v>25.134508928571432</v>
      </c>
      <c r="O8" s="62">
        <f>'1A'!O20</f>
        <v>27.647959821428579</v>
      </c>
      <c r="P8" s="46"/>
      <c r="U8" s="1">
        <v>3</v>
      </c>
      <c r="V8" s="46">
        <f t="shared" si="0"/>
        <v>19.064932195625278</v>
      </c>
      <c r="W8" s="46">
        <f t="shared" si="1"/>
        <v>22.369518205915178</v>
      </c>
      <c r="X8" s="46">
        <f t="shared" si="2"/>
        <v>24.606470026506695</v>
      </c>
      <c r="Y8" s="46">
        <f t="shared" si="3"/>
        <v>27.067117029157366</v>
      </c>
      <c r="Z8" s="46">
        <f t="shared" si="4"/>
        <v>29.773828732073103</v>
      </c>
      <c r="AA8" s="46">
        <f t="shared" si="5"/>
        <v>32.751211605280425</v>
      </c>
    </row>
    <row r="9" spans="1:27" x14ac:dyDescent="0.2">
      <c r="A9" s="285" t="s">
        <v>102</v>
      </c>
      <c r="B9" s="286"/>
      <c r="C9" s="286"/>
      <c r="D9" s="286"/>
      <c r="E9" s="286"/>
      <c r="F9" s="286"/>
      <c r="G9" s="286"/>
      <c r="H9" s="287"/>
      <c r="I9" s="55">
        <f>I8-H8</f>
        <v>2.7896696568080372</v>
      </c>
      <c r="J9" s="55">
        <f t="shared" ref="J9:N9" si="7">J8-I8</f>
        <v>0.9441964285714306</v>
      </c>
      <c r="K9" s="55">
        <f t="shared" si="7"/>
        <v>0.94419642857142705</v>
      </c>
      <c r="L9" s="55">
        <f t="shared" si="7"/>
        <v>1.0386160714285708</v>
      </c>
      <c r="M9" s="55">
        <f t="shared" si="7"/>
        <v>1.0386160714285744</v>
      </c>
      <c r="N9" s="55">
        <f t="shared" si="7"/>
        <v>2.2849553571428594</v>
      </c>
      <c r="O9" s="55">
        <f>O8-N8</f>
        <v>2.5134508928571471</v>
      </c>
      <c r="P9" s="1"/>
      <c r="U9" s="1">
        <v>4</v>
      </c>
      <c r="V9" s="46">
        <f t="shared" si="0"/>
        <v>19.541555500515909</v>
      </c>
      <c r="W9" s="46">
        <f t="shared" si="1"/>
        <v>22.928756161063056</v>
      </c>
      <c r="X9" s="46">
        <f t="shared" si="2"/>
        <v>25.22163177716936</v>
      </c>
      <c r="Y9" s="46">
        <f t="shared" si="3"/>
        <v>27.743794954886297</v>
      </c>
      <c r="Z9" s="46">
        <f t="shared" si="4"/>
        <v>30.518174450374929</v>
      </c>
      <c r="AA9" s="46">
        <f t="shared" si="5"/>
        <v>33.569991895412436</v>
      </c>
    </row>
    <row r="10" spans="1:27" x14ac:dyDescent="0.2">
      <c r="P10" s="1"/>
      <c r="Q10" s="40"/>
      <c r="U10" s="1">
        <v>5</v>
      </c>
      <c r="V10" s="46">
        <f t="shared" si="0"/>
        <v>20.030094388028804</v>
      </c>
      <c r="W10" s="46">
        <f t="shared" si="1"/>
        <v>23.501975065089631</v>
      </c>
      <c r="X10" s="46">
        <f t="shared" si="2"/>
        <v>25.852172571598594</v>
      </c>
      <c r="Y10" s="46">
        <f t="shared" si="3"/>
        <v>28.437389828758452</v>
      </c>
      <c r="Z10" s="46">
        <f t="shared" si="4"/>
        <v>31.2811288116343</v>
      </c>
      <c r="AA10" s="46">
        <f t="shared" si="5"/>
        <v>34.409241692797742</v>
      </c>
    </row>
    <row r="11" spans="1:27" x14ac:dyDescent="0.2">
      <c r="P11" s="1"/>
      <c r="Q11" s="40"/>
      <c r="U11" s="1">
        <v>6</v>
      </c>
      <c r="V11" s="46">
        <f t="shared" si="0"/>
        <v>20.530846747729523</v>
      </c>
      <c r="W11" s="46">
        <f t="shared" si="1"/>
        <v>24.089524441716868</v>
      </c>
      <c r="X11" s="46">
        <f t="shared" si="2"/>
        <v>26.498476885888557</v>
      </c>
      <c r="Y11" s="46">
        <f t="shared" si="3"/>
        <v>29.14832457447741</v>
      </c>
      <c r="Z11" s="46">
        <f t="shared" si="4"/>
        <v>32.063157031925158</v>
      </c>
      <c r="AA11" s="46">
        <f t="shared" si="5"/>
        <v>35.269472735117681</v>
      </c>
    </row>
    <row r="12" spans="1:27" x14ac:dyDescent="0.2">
      <c r="P12" s="1"/>
      <c r="Q12" s="40"/>
      <c r="U12" s="1">
        <v>7</v>
      </c>
      <c r="V12" s="46">
        <f t="shared" si="0"/>
        <v>21.04411791642276</v>
      </c>
      <c r="W12" s="46">
        <f t="shared" si="1"/>
        <v>24.691762552759787</v>
      </c>
      <c r="X12" s="46">
        <f t="shared" si="2"/>
        <v>27.16093880803577</v>
      </c>
      <c r="Y12" s="46">
        <f t="shared" si="3"/>
        <v>29.877032688839343</v>
      </c>
      <c r="Z12" s="46">
        <f t="shared" si="4"/>
        <v>32.864735957723283</v>
      </c>
      <c r="AA12" s="46">
        <f t="shared" si="5"/>
        <v>36.151209553495619</v>
      </c>
    </row>
    <row r="13" spans="1:27" x14ac:dyDescent="0.2">
      <c r="U13" s="1">
        <v>8</v>
      </c>
      <c r="V13" s="46">
        <f t="shared" si="0"/>
        <v>21.570220864333326</v>
      </c>
      <c r="W13" s="46">
        <f t="shared" si="1"/>
        <v>25.309056616578779</v>
      </c>
      <c r="X13" s="46">
        <f t="shared" si="2"/>
        <v>27.839962278236662</v>
      </c>
      <c r="Y13" s="46">
        <f t="shared" si="3"/>
        <v>30.623958506060323</v>
      </c>
      <c r="Z13" s="46">
        <f t="shared" si="4"/>
        <v>33.686354356666364</v>
      </c>
      <c r="AA13" s="46">
        <f t="shared" si="5"/>
        <v>37.054989792333004</v>
      </c>
    </row>
    <row r="14" spans="1:27" ht="16.5" thickBot="1" x14ac:dyDescent="0.3">
      <c r="A14" s="28" t="s">
        <v>176</v>
      </c>
      <c r="B14" s="28"/>
      <c r="C14" s="28"/>
      <c r="D14" s="28"/>
      <c r="E14" s="28"/>
      <c r="F14" s="28"/>
      <c r="G14" s="28"/>
      <c r="H14" s="28"/>
      <c r="I14" s="28"/>
      <c r="J14" s="28"/>
      <c r="K14" s="28"/>
      <c r="L14" s="28"/>
      <c r="M14" s="28"/>
      <c r="N14" s="28"/>
      <c r="O14" s="28"/>
      <c r="P14" s="28"/>
      <c r="Q14" s="28"/>
      <c r="R14" s="28"/>
      <c r="S14" s="28"/>
      <c r="T14" s="28"/>
      <c r="U14" s="1">
        <v>9</v>
      </c>
      <c r="V14" s="46">
        <f t="shared" si="0"/>
        <v>22.109476385941658</v>
      </c>
      <c r="W14" s="46">
        <f t="shared" si="1"/>
        <v>25.941783031993246</v>
      </c>
      <c r="X14" s="46">
        <f t="shared" si="2"/>
        <v>28.535961335192574</v>
      </c>
      <c r="Y14" s="46">
        <f t="shared" si="3"/>
        <v>31.389557468711828</v>
      </c>
      <c r="Z14" s="46">
        <f t="shared" si="4"/>
        <v>34.528513215583018</v>
      </c>
      <c r="AA14" s="46">
        <f t="shared" si="5"/>
        <v>37.981364537141324</v>
      </c>
    </row>
    <row r="15" spans="1:27" ht="15.75" thickBot="1" x14ac:dyDescent="0.3">
      <c r="A15" s="298" t="s">
        <v>104</v>
      </c>
      <c r="B15" s="303" t="s">
        <v>78</v>
      </c>
      <c r="C15" s="282"/>
      <c r="D15" s="282"/>
      <c r="E15" s="282" t="s">
        <v>78</v>
      </c>
      <c r="F15" s="282"/>
      <c r="G15" s="282"/>
      <c r="H15" s="282" t="s">
        <v>79</v>
      </c>
      <c r="I15" s="282"/>
      <c r="J15" s="282"/>
      <c r="K15" s="282" t="s">
        <v>80</v>
      </c>
      <c r="L15" s="282"/>
      <c r="M15" s="282"/>
      <c r="N15" s="282" t="s">
        <v>80</v>
      </c>
      <c r="O15" s="282"/>
      <c r="P15" s="297"/>
      <c r="Q15" s="282" t="s">
        <v>80</v>
      </c>
      <c r="R15" s="282"/>
      <c r="S15" s="297"/>
      <c r="T15" s="63"/>
      <c r="U15" s="1">
        <v>10</v>
      </c>
      <c r="V15" s="46">
        <f t="shared" si="0"/>
        <v>22.662213295590199</v>
      </c>
      <c r="W15" s="46">
        <f t="shared" si="1"/>
        <v>26.590327607793075</v>
      </c>
      <c r="X15" s="46">
        <f t="shared" si="2"/>
        <v>29.249360368572386</v>
      </c>
      <c r="Y15" s="46">
        <f t="shared" si="3"/>
        <v>32.174296405429622</v>
      </c>
      <c r="Z15" s="46">
        <f t="shared" si="4"/>
        <v>35.39172604597259</v>
      </c>
      <c r="AA15" s="46">
        <f t="shared" si="5"/>
        <v>38.930898650569851</v>
      </c>
    </row>
    <row r="16" spans="1:27" ht="15" x14ac:dyDescent="0.2">
      <c r="A16" s="299"/>
      <c r="B16" s="304" t="s">
        <v>204</v>
      </c>
      <c r="C16" s="305"/>
      <c r="D16" s="305"/>
      <c r="E16" s="276" t="s">
        <v>199</v>
      </c>
      <c r="F16" s="277"/>
      <c r="G16" s="278"/>
      <c r="H16" s="276" t="s">
        <v>200</v>
      </c>
      <c r="I16" s="277"/>
      <c r="J16" s="278"/>
      <c r="K16" s="294" t="s">
        <v>205</v>
      </c>
      <c r="L16" s="295"/>
      <c r="M16" s="296"/>
      <c r="N16" s="294" t="s">
        <v>202</v>
      </c>
      <c r="O16" s="295"/>
      <c r="P16" s="296"/>
      <c r="Q16" s="294" t="s">
        <v>206</v>
      </c>
      <c r="R16" s="295"/>
      <c r="S16" s="296"/>
      <c r="T16" s="64"/>
      <c r="U16" s="1">
        <v>11</v>
      </c>
      <c r="V16" s="46">
        <f t="shared" si="0"/>
        <v>23.228768627979953</v>
      </c>
      <c r="W16" s="46">
        <f t="shared" si="1"/>
        <v>27.255085797987899</v>
      </c>
      <c r="X16" s="46">
        <f t="shared" si="2"/>
        <v>29.980594377786694</v>
      </c>
      <c r="Y16" s="46">
        <f t="shared" si="3"/>
        <v>32.978653815565359</v>
      </c>
      <c r="Z16" s="46">
        <f t="shared" si="4"/>
        <v>36.2765191971219</v>
      </c>
      <c r="AA16" s="46">
        <f t="shared" si="5"/>
        <v>39.904171116834092</v>
      </c>
    </row>
    <row r="17" spans="1:27" ht="15" thickBot="1" x14ac:dyDescent="0.25">
      <c r="A17" s="300"/>
      <c r="B17" s="65" t="s">
        <v>0</v>
      </c>
      <c r="C17" s="66" t="s">
        <v>1</v>
      </c>
      <c r="D17" s="66" t="s">
        <v>2</v>
      </c>
      <c r="E17" s="67" t="s">
        <v>0</v>
      </c>
      <c r="F17" s="68" t="s">
        <v>1</v>
      </c>
      <c r="G17" s="69" t="s">
        <v>2</v>
      </c>
      <c r="H17" s="66" t="s">
        <v>0</v>
      </c>
      <c r="I17" s="66" t="s">
        <v>1</v>
      </c>
      <c r="J17" s="70" t="s">
        <v>2</v>
      </c>
      <c r="K17" s="65" t="s">
        <v>0</v>
      </c>
      <c r="L17" s="66" t="s">
        <v>1</v>
      </c>
      <c r="M17" s="70" t="s">
        <v>2</v>
      </c>
      <c r="N17" s="65" t="s">
        <v>0</v>
      </c>
      <c r="O17" s="66" t="s">
        <v>1</v>
      </c>
      <c r="P17" s="70" t="s">
        <v>2</v>
      </c>
      <c r="Q17" s="65" t="s">
        <v>0</v>
      </c>
      <c r="R17" s="66" t="s">
        <v>1</v>
      </c>
      <c r="S17" s="70" t="s">
        <v>2</v>
      </c>
      <c r="T17" s="71"/>
      <c r="U17" s="1">
        <v>12</v>
      </c>
      <c r="V17" s="46">
        <f t="shared" si="0"/>
        <v>23.809487843679449</v>
      </c>
      <c r="W17" s="46">
        <f t="shared" si="1"/>
        <v>27.936462942937595</v>
      </c>
      <c r="X17" s="46">
        <f t="shared" si="2"/>
        <v>30.73010923723136</v>
      </c>
      <c r="Y17" s="46">
        <f t="shared" si="3"/>
        <v>33.803120160954492</v>
      </c>
      <c r="Z17" s="46">
        <f t="shared" si="4"/>
        <v>37.183432177049944</v>
      </c>
      <c r="AA17" s="46">
        <f t="shared" si="5"/>
        <v>40.901775394754942</v>
      </c>
    </row>
    <row r="18" spans="1:27" x14ac:dyDescent="0.2">
      <c r="A18" s="72" t="s">
        <v>3</v>
      </c>
      <c r="B18" s="73">
        <f>H6</f>
        <v>17.703684806082588</v>
      </c>
      <c r="C18" s="73">
        <f>MEDIAN(B18,D18)</f>
        <v>18.384308500853933</v>
      </c>
      <c r="D18" s="73">
        <f>B18*((1.025)^3)</f>
        <v>19.064932195625278</v>
      </c>
      <c r="E18" s="74">
        <f>I6</f>
        <v>20.772321428571431</v>
      </c>
      <c r="F18" s="73">
        <f>MEDIAN(E18,G18)</f>
        <v>21.570919817243304</v>
      </c>
      <c r="G18" s="75">
        <f>E18*((1.025)^3)</f>
        <v>22.369518205915178</v>
      </c>
      <c r="H18" s="73">
        <f>K6</f>
        <v>22.849553571428576</v>
      </c>
      <c r="I18" s="73">
        <f>MEDIAN(H18,J18)</f>
        <v>23.728011798967636</v>
      </c>
      <c r="J18" s="75">
        <f>H18*((1.025)^3)</f>
        <v>24.606470026506699</v>
      </c>
      <c r="K18" s="74">
        <f>M6</f>
        <v>25.134508928571435</v>
      </c>
      <c r="L18" s="73">
        <f>MEDIAN(K18,M18)</f>
        <v>26.100812978864404</v>
      </c>
      <c r="M18" s="75">
        <f>K18*((1.025)^3)</f>
        <v>27.06711702915737</v>
      </c>
      <c r="N18" s="74">
        <f>N6</f>
        <v>27.647959821428582</v>
      </c>
      <c r="O18" s="73">
        <f>MEDIAN(N18,P18)</f>
        <v>28.710894276750846</v>
      </c>
      <c r="P18" s="75">
        <f>N18*((1.025)^3)</f>
        <v>29.77382873207311</v>
      </c>
      <c r="Q18" s="74">
        <f>O6</f>
        <v>30.412755803571443</v>
      </c>
      <c r="R18" s="73">
        <f>MEDIAN(Q18,S18)</f>
        <v>31.581983704425934</v>
      </c>
      <c r="S18" s="75">
        <f>Q18*((1.025)^3)</f>
        <v>32.751211605280425</v>
      </c>
      <c r="T18" s="73"/>
      <c r="U18" s="1">
        <v>13</v>
      </c>
      <c r="V18" s="46">
        <f t="shared" si="0"/>
        <v>24.404725039771431</v>
      </c>
      <c r="W18" s="46">
        <f t="shared" si="1"/>
        <v>28.634874516511033</v>
      </c>
      <c r="X18" s="46">
        <f t="shared" si="2"/>
        <v>31.498361968162143</v>
      </c>
      <c r="Y18" s="46">
        <f t="shared" si="3"/>
        <v>34.648198164978353</v>
      </c>
      <c r="Z18" s="46">
        <f t="shared" si="4"/>
        <v>38.11301798147619</v>
      </c>
      <c r="AA18" s="46">
        <f t="shared" si="5"/>
        <v>41.924319779623815</v>
      </c>
    </row>
    <row r="19" spans="1:27" x14ac:dyDescent="0.2">
      <c r="A19" s="76" t="s">
        <v>4</v>
      </c>
      <c r="B19" s="73">
        <f>B18*((1.025)^4)</f>
        <v>19.541555500515909</v>
      </c>
      <c r="C19" s="73">
        <f t="shared" ref="C19:C23" si="8">MEDIAN(B19,D19)</f>
        <v>20.036201124122716</v>
      </c>
      <c r="D19" s="73">
        <f>B18*((1.025)^6)</f>
        <v>20.530846747729523</v>
      </c>
      <c r="E19" s="74">
        <f>E18*((1.025)^4)</f>
        <v>22.928756161063056</v>
      </c>
      <c r="F19" s="73">
        <f t="shared" ref="F19:F23" si="9">MEDIAN(E19,G19)</f>
        <v>23.509140301389962</v>
      </c>
      <c r="G19" s="75">
        <f>E18*((1.025)^6)</f>
        <v>24.089524441716868</v>
      </c>
      <c r="H19" s="73">
        <f>H18*((1.025)^4)</f>
        <v>25.221631777169364</v>
      </c>
      <c r="I19" s="73">
        <f t="shared" ref="I19:I23" si="10">MEDIAN(H19,J19)</f>
        <v>25.860054331528961</v>
      </c>
      <c r="J19" s="75">
        <f>H18*((1.025)^6)</f>
        <v>26.498476885888557</v>
      </c>
      <c r="K19" s="74">
        <f>K18*((1.025)^4)</f>
        <v>27.743794954886301</v>
      </c>
      <c r="L19" s="73">
        <f t="shared" ref="L19:L23" si="11">MEDIAN(K19,M19)</f>
        <v>28.446059764681859</v>
      </c>
      <c r="M19" s="75">
        <f>K18*((1.025)^6)</f>
        <v>29.148324574477417</v>
      </c>
      <c r="N19" s="74">
        <f>N18*((1.025)^4)</f>
        <v>30.518174450374936</v>
      </c>
      <c r="O19" s="73">
        <f t="shared" ref="O19:O23" si="12">MEDIAN(N19,P19)</f>
        <v>31.290665741150047</v>
      </c>
      <c r="P19" s="75">
        <f>N18*((1.025)^6)</f>
        <v>32.063157031925158</v>
      </c>
      <c r="Q19" s="74">
        <f>Q18*((1.025)^4)</f>
        <v>33.569991895412429</v>
      </c>
      <c r="R19" s="73">
        <f t="shared" ref="R19:R23" si="13">MEDIAN(Q19,S19)</f>
        <v>34.419732315265051</v>
      </c>
      <c r="S19" s="75">
        <f>Q18*((1.025)^6)</f>
        <v>35.269472735117681</v>
      </c>
      <c r="T19" s="73"/>
      <c r="U19" s="1">
        <v>14</v>
      </c>
      <c r="V19" s="46">
        <f t="shared" si="0"/>
        <v>25.014843165765715</v>
      </c>
      <c r="W19" s="46">
        <f t="shared" si="1"/>
        <v>29.350746379423807</v>
      </c>
      <c r="X19" s="46">
        <f t="shared" si="2"/>
        <v>32.285821017366196</v>
      </c>
      <c r="Y19" s="46">
        <f t="shared" si="3"/>
        <v>35.514403119102809</v>
      </c>
      <c r="Z19" s="46">
        <f t="shared" si="4"/>
        <v>39.065843431013093</v>
      </c>
      <c r="AA19" s="46">
        <f t="shared" si="5"/>
        <v>42.972427774114408</v>
      </c>
    </row>
    <row r="20" spans="1:27" x14ac:dyDescent="0.2">
      <c r="A20" s="76" t="s">
        <v>5</v>
      </c>
      <c r="B20" s="73">
        <f>B18*((1.025)^7)</f>
        <v>21.044117916422763</v>
      </c>
      <c r="C20" s="73">
        <f t="shared" si="8"/>
        <v>21.576797151182213</v>
      </c>
      <c r="D20" s="73">
        <f>B18*((1.025)^9)</f>
        <v>22.109476385941662</v>
      </c>
      <c r="E20" s="74">
        <f>E18*((1.025)^7)</f>
        <v>24.691762552759791</v>
      </c>
      <c r="F20" s="73">
        <f t="shared" si="9"/>
        <v>25.316772792376518</v>
      </c>
      <c r="G20" s="75">
        <f>E18*((1.025)^9)</f>
        <v>25.94178303199325</v>
      </c>
      <c r="H20" s="73">
        <f>H18*((1.025)^7)</f>
        <v>27.160938808035773</v>
      </c>
      <c r="I20" s="73">
        <f t="shared" si="10"/>
        <v>27.848450071614174</v>
      </c>
      <c r="J20" s="75">
        <f>H18*((1.025)^9)</f>
        <v>28.535961335192578</v>
      </c>
      <c r="K20" s="74">
        <f>K18*((1.025)^7)</f>
        <v>29.877032688839353</v>
      </c>
      <c r="L20" s="73">
        <f t="shared" si="11"/>
        <v>30.633295078775596</v>
      </c>
      <c r="M20" s="75">
        <f>K18*((1.025)^9)</f>
        <v>31.389557468711835</v>
      </c>
      <c r="N20" s="74">
        <f>N18*((1.025)^7)</f>
        <v>32.86473595772329</v>
      </c>
      <c r="O20" s="73">
        <f t="shared" si="12"/>
        <v>33.696624586653158</v>
      </c>
      <c r="P20" s="75">
        <f>N18*((1.025)^9)</f>
        <v>34.528513215583025</v>
      </c>
      <c r="Q20" s="74">
        <f>Q18*((1.025)^7)</f>
        <v>36.151209553495626</v>
      </c>
      <c r="R20" s="73">
        <f t="shared" si="13"/>
        <v>37.066287045318475</v>
      </c>
      <c r="S20" s="75">
        <f>Q18*((1.025)^9)</f>
        <v>37.981364537141332</v>
      </c>
      <c r="T20" s="73"/>
      <c r="U20" s="1">
        <v>15</v>
      </c>
      <c r="V20" s="46">
        <f t="shared" si="0"/>
        <v>25.640214244909856</v>
      </c>
      <c r="W20" s="46">
        <f t="shared" si="1"/>
        <v>30.084515038909398</v>
      </c>
      <c r="X20" s="46">
        <f t="shared" si="2"/>
        <v>33.092966542800347</v>
      </c>
      <c r="Y20" s="46">
        <f t="shared" si="3"/>
        <v>36.402263197080373</v>
      </c>
      <c r="Z20" s="46">
        <f t="shared" si="4"/>
        <v>40.042489516788415</v>
      </c>
      <c r="AA20" s="46">
        <f t="shared" si="5"/>
        <v>44.046738468467261</v>
      </c>
    </row>
    <row r="21" spans="1:27" x14ac:dyDescent="0.2">
      <c r="A21" s="76" t="s">
        <v>6</v>
      </c>
      <c r="B21" s="73">
        <f>B18*((1.025)^10)</f>
        <v>22.662213295590202</v>
      </c>
      <c r="C21" s="73">
        <f t="shared" si="8"/>
        <v>23.235850569634827</v>
      </c>
      <c r="D21" s="73">
        <f>B18*((1.025)^12)</f>
        <v>23.809487843679452</v>
      </c>
      <c r="E21" s="74">
        <f>E18*((1.025)^10)</f>
        <v>26.590327607793082</v>
      </c>
      <c r="F21" s="73">
        <f t="shared" si="9"/>
        <v>27.26339527536534</v>
      </c>
      <c r="G21" s="75">
        <f>E18*((1.025)^12)</f>
        <v>27.936462942937602</v>
      </c>
      <c r="H21" s="73">
        <f>H18*((1.025)^10)</f>
        <v>29.249360368572393</v>
      </c>
      <c r="I21" s="73">
        <f t="shared" si="10"/>
        <v>29.989734802901879</v>
      </c>
      <c r="J21" s="75">
        <f>H18*((1.025)^12)</f>
        <v>30.730109237231364</v>
      </c>
      <c r="K21" s="74">
        <f>K18*((1.025)^10)</f>
        <v>32.174296405429637</v>
      </c>
      <c r="L21" s="73">
        <f t="shared" si="11"/>
        <v>32.988708283192068</v>
      </c>
      <c r="M21" s="75">
        <f>K18*((1.025)^12)</f>
        <v>33.803120160954506</v>
      </c>
      <c r="N21" s="74">
        <f>N18*((1.025)^10)</f>
        <v>35.391726045972604</v>
      </c>
      <c r="O21" s="73">
        <f t="shared" si="12"/>
        <v>36.287579111511278</v>
      </c>
      <c r="P21" s="75">
        <f>N18*((1.025)^12)</f>
        <v>37.183432177049959</v>
      </c>
      <c r="Q21" s="74">
        <f>Q18*((1.025)^10)</f>
        <v>38.930898650569866</v>
      </c>
      <c r="R21" s="73">
        <f t="shared" si="13"/>
        <v>39.916337022662411</v>
      </c>
      <c r="S21" s="75">
        <f>Q18*((1.025)^12)</f>
        <v>40.901775394754956</v>
      </c>
      <c r="T21" s="73"/>
      <c r="U21" s="1">
        <v>16</v>
      </c>
      <c r="V21" s="46">
        <f t="shared" si="0"/>
        <v>26.2812196010326</v>
      </c>
      <c r="W21" s="46">
        <f t="shared" si="1"/>
        <v>30.836627914882129</v>
      </c>
      <c r="X21" s="46">
        <f t="shared" si="2"/>
        <v>33.920290706370352</v>
      </c>
      <c r="Y21" s="46">
        <f t="shared" si="3"/>
        <v>37.312319777007382</v>
      </c>
      <c r="Z21" s="46">
        <f t="shared" si="4"/>
        <v>41.043551754708119</v>
      </c>
      <c r="AA21" s="46">
        <f t="shared" si="5"/>
        <v>45.147906930178941</v>
      </c>
    </row>
    <row r="22" spans="1:27" x14ac:dyDescent="0.2">
      <c r="A22" s="76" t="s">
        <v>107</v>
      </c>
      <c r="B22" s="73">
        <f>B18*((1.025)^13)</f>
        <v>24.404725039771439</v>
      </c>
      <c r="C22" s="73">
        <f t="shared" si="8"/>
        <v>25.022469642340653</v>
      </c>
      <c r="D22" s="73">
        <f>B18*((1.025)^15)</f>
        <v>25.64021424490987</v>
      </c>
      <c r="E22" s="74">
        <f>E18*((1.025)^13)</f>
        <v>28.63487451651104</v>
      </c>
      <c r="F22" s="73">
        <f t="shared" si="9"/>
        <v>29.359694777710228</v>
      </c>
      <c r="G22" s="75">
        <f>E18*((1.025)^15)</f>
        <v>30.084515038909416</v>
      </c>
      <c r="H22" s="73">
        <f>H18*((1.025)^13)</f>
        <v>31.498361968162147</v>
      </c>
      <c r="I22" s="73">
        <f t="shared" si="10"/>
        <v>32.295664255481256</v>
      </c>
      <c r="J22" s="75">
        <f>H18*((1.025)^15)</f>
        <v>33.092966542800362</v>
      </c>
      <c r="K22" s="74">
        <f>K18*((1.025)^13)</f>
        <v>34.648198164978368</v>
      </c>
      <c r="L22" s="73">
        <f t="shared" si="11"/>
        <v>35.525230681029385</v>
      </c>
      <c r="M22" s="75">
        <f>K18*((1.025)^15)</f>
        <v>36.402263197080394</v>
      </c>
      <c r="N22" s="74">
        <f>N18*((1.025)^13)</f>
        <v>38.113017981476204</v>
      </c>
      <c r="O22" s="73">
        <f t="shared" si="12"/>
        <v>39.077753749132327</v>
      </c>
      <c r="P22" s="75">
        <f>N18*((1.025)^15)</f>
        <v>40.042489516788443</v>
      </c>
      <c r="Q22" s="74">
        <f>Q18*((1.025)^13)</f>
        <v>41.924319779623829</v>
      </c>
      <c r="R22" s="73">
        <f t="shared" si="13"/>
        <v>42.985529124045556</v>
      </c>
      <c r="S22" s="75">
        <f>Q18*((1.025)^15)</f>
        <v>44.046738468467289</v>
      </c>
      <c r="T22" s="73"/>
      <c r="U22" s="1">
        <v>17</v>
      </c>
      <c r="V22" s="46">
        <f t="shared" si="0"/>
        <v>26.938250091058414</v>
      </c>
      <c r="W22" s="46">
        <f t="shared" si="1"/>
        <v>31.607543612754181</v>
      </c>
      <c r="X22" s="46">
        <f t="shared" si="2"/>
        <v>34.768297974029608</v>
      </c>
      <c r="Y22" s="46">
        <f t="shared" si="3"/>
        <v>38.245127771432564</v>
      </c>
      <c r="Z22" s="46">
        <f t="shared" si="4"/>
        <v>42.069640548575819</v>
      </c>
      <c r="AA22" s="46">
        <f t="shared" si="5"/>
        <v>46.276604603433412</v>
      </c>
    </row>
    <row r="23" spans="1:27" x14ac:dyDescent="0.2">
      <c r="A23" s="76" t="s">
        <v>108</v>
      </c>
      <c r="B23" s="73">
        <f>B18*((1.025)^16)</f>
        <v>26.281219601032614</v>
      </c>
      <c r="C23" s="73">
        <f t="shared" si="8"/>
        <v>27.645384288999413</v>
      </c>
      <c r="D23" s="73">
        <f>B18*((1.025)^20)</f>
        <v>29.009548976966212</v>
      </c>
      <c r="E23" s="74">
        <f>E18*((1.025)^16)</f>
        <v>30.836627914882147</v>
      </c>
      <c r="F23" s="73">
        <f t="shared" si="9"/>
        <v>32.437247655367884</v>
      </c>
      <c r="G23" s="75">
        <f>E18*((1.025)^20)</f>
        <v>34.037867395853624</v>
      </c>
      <c r="H23" s="74">
        <f>H18*((1.025)^16)</f>
        <v>33.920290706370366</v>
      </c>
      <c r="I23" s="73">
        <f t="shared" si="10"/>
        <v>35.680972420904681</v>
      </c>
      <c r="J23" s="75">
        <f>H18*((1.025)^20)</f>
        <v>37.441654135438988</v>
      </c>
      <c r="K23" s="73">
        <f>K18*((1.025)^16)</f>
        <v>37.312319777007403</v>
      </c>
      <c r="L23" s="73">
        <f t="shared" si="11"/>
        <v>39.249069662995147</v>
      </c>
      <c r="M23" s="75">
        <f>K18*((1.025)^20)</f>
        <v>41.185819548982892</v>
      </c>
      <c r="N23" s="73">
        <f>N18*((1.025)^16)</f>
        <v>41.043551754708147</v>
      </c>
      <c r="O23" s="73">
        <f t="shared" si="12"/>
        <v>43.173976629294664</v>
      </c>
      <c r="P23" s="73">
        <f>N18*((1.025)^20)</f>
        <v>45.304401503881181</v>
      </c>
      <c r="Q23" s="74">
        <f>Q18*((1.025)^16)</f>
        <v>45.147906930178969</v>
      </c>
      <c r="R23" s="73">
        <f t="shared" si="13"/>
        <v>47.491374292224137</v>
      </c>
      <c r="S23" s="75">
        <f>Q18*((1.025)^20)</f>
        <v>49.834841654269304</v>
      </c>
      <c r="T23" s="73"/>
      <c r="U23" s="1">
        <v>18</v>
      </c>
      <c r="V23" s="46">
        <f t="shared" si="0"/>
        <v>27.611706343334873</v>
      </c>
      <c r="W23" s="46">
        <f t="shared" si="1"/>
        <v>32.397732203073033</v>
      </c>
      <c r="X23" s="46">
        <f t="shared" si="2"/>
        <v>35.637505423380347</v>
      </c>
      <c r="Y23" s="46">
        <f t="shared" si="3"/>
        <v>39.201255965718374</v>
      </c>
      <c r="Z23" s="46">
        <f t="shared" si="4"/>
        <v>43.12138156229021</v>
      </c>
      <c r="AA23" s="46">
        <f t="shared" si="5"/>
        <v>47.433519718519243</v>
      </c>
    </row>
    <row r="24" spans="1:27" ht="15" x14ac:dyDescent="0.25">
      <c r="A24" s="44"/>
      <c r="B24" s="36"/>
      <c r="C24" s="46"/>
      <c r="D24" s="36"/>
      <c r="E24" s="81"/>
      <c r="F24" s="81"/>
      <c r="G24" s="81"/>
      <c r="H24" s="81"/>
      <c r="I24" s="73"/>
      <c r="J24" s="73"/>
      <c r="M24" s="40"/>
      <c r="P24" s="1"/>
      <c r="U24" s="1">
        <v>19</v>
      </c>
      <c r="V24" s="46">
        <f t="shared" si="0"/>
        <v>28.301999001918244</v>
      </c>
      <c r="W24" s="46">
        <f t="shared" si="1"/>
        <v>33.207675508149855</v>
      </c>
      <c r="X24" s="46">
        <f t="shared" si="2"/>
        <v>36.528443058964854</v>
      </c>
      <c r="Y24" s="46">
        <f t="shared" si="3"/>
        <v>40.181287364861333</v>
      </c>
      <c r="Z24" s="46">
        <f t="shared" si="4"/>
        <v>44.19941610134746</v>
      </c>
      <c r="AA24" s="46">
        <f t="shared" si="5"/>
        <v>48.619357711482216</v>
      </c>
    </row>
    <row r="25" spans="1:27" ht="15" x14ac:dyDescent="0.25">
      <c r="A25" s="44"/>
      <c r="B25" s="36"/>
      <c r="C25" s="46"/>
      <c r="D25" s="36"/>
      <c r="E25" s="81"/>
      <c r="F25" s="81"/>
      <c r="G25" s="81"/>
      <c r="H25" s="81"/>
      <c r="I25" s="73"/>
      <c r="J25" s="73"/>
      <c r="M25" s="40"/>
      <c r="P25" s="1"/>
      <c r="U25" s="1">
        <v>20</v>
      </c>
      <c r="V25" s="46">
        <f t="shared" si="0"/>
        <v>29.009548976966197</v>
      </c>
      <c r="W25" s="46">
        <f t="shared" si="1"/>
        <v>34.037867395853596</v>
      </c>
      <c r="X25" s="46">
        <f t="shared" si="2"/>
        <v>37.441654135438974</v>
      </c>
      <c r="Y25" s="46">
        <f t="shared" si="3"/>
        <v>41.185819548982863</v>
      </c>
      <c r="Z25" s="46">
        <f t="shared" si="4"/>
        <v>45.304401503881145</v>
      </c>
      <c r="AA25" s="46">
        <f t="shared" si="5"/>
        <v>49.834841654269269</v>
      </c>
    </row>
    <row r="26" spans="1:27" ht="15" x14ac:dyDescent="0.25">
      <c r="A26" s="44"/>
      <c r="B26" s="36"/>
      <c r="C26" s="46"/>
      <c r="D26" s="36"/>
      <c r="E26" s="81"/>
      <c r="F26" s="81"/>
      <c r="G26" s="81"/>
      <c r="H26" s="81"/>
      <c r="I26" s="73"/>
      <c r="J26" s="73"/>
      <c r="M26" s="40"/>
      <c r="P26" s="1"/>
      <c r="V26" s="46"/>
      <c r="W26" s="46"/>
      <c r="X26" s="46"/>
    </row>
    <row r="27" spans="1:27" x14ac:dyDescent="0.2">
      <c r="O27" s="40"/>
      <c r="P27" s="1"/>
      <c r="U27" s="46"/>
    </row>
    <row r="28" spans="1:27" ht="16.5" thickBot="1" x14ac:dyDescent="0.3">
      <c r="A28" s="28" t="s">
        <v>177</v>
      </c>
      <c r="B28" s="28"/>
      <c r="C28" s="28"/>
      <c r="D28" s="28"/>
      <c r="E28" s="28"/>
      <c r="F28" s="28"/>
      <c r="G28" s="28"/>
      <c r="H28" s="28"/>
      <c r="I28" s="28"/>
      <c r="J28" s="28"/>
      <c r="K28" s="28"/>
      <c r="L28" s="28"/>
      <c r="M28" s="28"/>
      <c r="N28" s="28"/>
      <c r="O28" s="28"/>
      <c r="P28" s="28"/>
      <c r="Q28" s="28"/>
      <c r="R28" s="28"/>
      <c r="S28" s="28"/>
      <c r="V28" s="310" t="s">
        <v>45</v>
      </c>
      <c r="W28" s="310"/>
      <c r="X28" s="310"/>
      <c r="Y28" s="310"/>
      <c r="Z28" s="310"/>
      <c r="AA28" s="310"/>
    </row>
    <row r="29" spans="1:27" ht="15.75" thickBot="1" x14ac:dyDescent="0.3">
      <c r="A29" s="298" t="s">
        <v>104</v>
      </c>
      <c r="B29" s="303" t="s">
        <v>78</v>
      </c>
      <c r="C29" s="282"/>
      <c r="D29" s="282"/>
      <c r="E29" s="282" t="s">
        <v>78</v>
      </c>
      <c r="F29" s="282"/>
      <c r="G29" s="282"/>
      <c r="H29" s="282" t="s">
        <v>79</v>
      </c>
      <c r="I29" s="282"/>
      <c r="J29" s="282"/>
      <c r="K29" s="282" t="s">
        <v>80</v>
      </c>
      <c r="L29" s="282"/>
      <c r="M29" s="282"/>
      <c r="N29" s="282" t="s">
        <v>80</v>
      </c>
      <c r="O29" s="282"/>
      <c r="P29" s="297"/>
      <c r="Q29" s="282" t="s">
        <v>80</v>
      </c>
      <c r="R29" s="282"/>
      <c r="S29" s="297"/>
      <c r="U29" s="1" t="s">
        <v>167</v>
      </c>
      <c r="V29" s="44" t="s">
        <v>170</v>
      </c>
      <c r="W29" s="44" t="s">
        <v>168</v>
      </c>
      <c r="X29" s="44" t="s">
        <v>171</v>
      </c>
      <c r="Y29" s="44" t="s">
        <v>172</v>
      </c>
      <c r="Z29" s="44" t="s">
        <v>173</v>
      </c>
      <c r="AA29" s="44" t="s">
        <v>174</v>
      </c>
    </row>
    <row r="30" spans="1:27" ht="15" x14ac:dyDescent="0.2">
      <c r="A30" s="299"/>
      <c r="B30" s="304" t="s">
        <v>103</v>
      </c>
      <c r="C30" s="305"/>
      <c r="D30" s="311"/>
      <c r="E30" s="294" t="s">
        <v>199</v>
      </c>
      <c r="F30" s="295"/>
      <c r="G30" s="295"/>
      <c r="H30" s="276" t="s">
        <v>200</v>
      </c>
      <c r="I30" s="277"/>
      <c r="J30" s="278"/>
      <c r="K30" s="294" t="s">
        <v>201</v>
      </c>
      <c r="L30" s="295"/>
      <c r="M30" s="296"/>
      <c r="N30" s="294" t="s">
        <v>202</v>
      </c>
      <c r="O30" s="295"/>
      <c r="P30" s="296"/>
      <c r="Q30" s="294" t="s">
        <v>207</v>
      </c>
      <c r="R30" s="295"/>
      <c r="S30" s="296"/>
      <c r="U30" s="1">
        <v>0</v>
      </c>
      <c r="V30" s="46">
        <f>H8</f>
        <v>16.094258914620532</v>
      </c>
      <c r="W30" s="46">
        <f>I8</f>
        <v>18.883928571428569</v>
      </c>
      <c r="X30" s="46">
        <f>K8</f>
        <v>20.772321428571427</v>
      </c>
      <c r="Y30" s="46">
        <f>M8</f>
        <v>22.849553571428572</v>
      </c>
      <c r="Z30" s="46">
        <f>N8</f>
        <v>25.134508928571432</v>
      </c>
      <c r="AA30" s="46">
        <f>O8</f>
        <v>27.647959821428579</v>
      </c>
    </row>
    <row r="31" spans="1:27" ht="15" thickBot="1" x14ac:dyDescent="0.25">
      <c r="A31" s="300"/>
      <c r="B31" s="65" t="s">
        <v>0</v>
      </c>
      <c r="C31" s="66" t="s">
        <v>1</v>
      </c>
      <c r="D31" s="70" t="s">
        <v>2</v>
      </c>
      <c r="E31" s="68" t="s">
        <v>0</v>
      </c>
      <c r="F31" s="68" t="s">
        <v>1</v>
      </c>
      <c r="G31" s="68" t="s">
        <v>2</v>
      </c>
      <c r="H31" s="65" t="s">
        <v>0</v>
      </c>
      <c r="I31" s="66" t="s">
        <v>1</v>
      </c>
      <c r="J31" s="70" t="s">
        <v>2</v>
      </c>
      <c r="K31" s="65" t="s">
        <v>0</v>
      </c>
      <c r="L31" s="66" t="s">
        <v>1</v>
      </c>
      <c r="M31" s="70" t="s">
        <v>2</v>
      </c>
      <c r="N31" s="65" t="s">
        <v>0</v>
      </c>
      <c r="O31" s="66" t="s">
        <v>1</v>
      </c>
      <c r="P31" s="70" t="s">
        <v>2</v>
      </c>
      <c r="Q31" s="65" t="s">
        <v>0</v>
      </c>
      <c r="R31" s="66" t="s">
        <v>1</v>
      </c>
      <c r="S31" s="70" t="s">
        <v>2</v>
      </c>
      <c r="U31" s="1">
        <v>1</v>
      </c>
      <c r="V31" s="46">
        <f t="shared" ref="V31:V50" si="14">V30*1.025</f>
        <v>16.496615387486045</v>
      </c>
      <c r="W31" s="46">
        <f t="shared" ref="W31:W50" si="15">W30*1.025</f>
        <v>19.356026785714281</v>
      </c>
      <c r="X31" s="46">
        <f t="shared" ref="X31:X50" si="16">X30*1.025</f>
        <v>21.291629464285712</v>
      </c>
      <c r="Y31" s="46">
        <f t="shared" ref="Y31:Y50" si="17">Y30*1.025</f>
        <v>23.420792410714284</v>
      </c>
      <c r="Z31" s="46">
        <f t="shared" ref="Z31:Z50" si="18">Z30*1.025</f>
        <v>25.762871651785716</v>
      </c>
      <c r="AA31" s="46">
        <f t="shared" ref="AA31:AA50" si="19">AA30*1.025</f>
        <v>28.339158816964289</v>
      </c>
    </row>
    <row r="32" spans="1:27" x14ac:dyDescent="0.2">
      <c r="A32" s="72" t="s">
        <v>3</v>
      </c>
      <c r="B32" s="73">
        <f>F8</f>
        <v>16.094258914620532</v>
      </c>
      <c r="C32" s="73">
        <f>MEDIAN(B32,D32)</f>
        <v>16.713007728049028</v>
      </c>
      <c r="D32" s="75">
        <f>B32*((1.025)^3)</f>
        <v>17.331756541477525</v>
      </c>
      <c r="E32" s="73">
        <f>I8</f>
        <v>18.883928571428569</v>
      </c>
      <c r="F32" s="73">
        <f>MEDIAN(E32,G32)</f>
        <v>19.60992710658482</v>
      </c>
      <c r="G32" s="73">
        <f>E32*((1.025)^3)</f>
        <v>20.335925641741067</v>
      </c>
      <c r="H32" s="74">
        <f>K8</f>
        <v>20.772321428571427</v>
      </c>
      <c r="I32" s="73">
        <f>MEDIAN(H32,J32)</f>
        <v>21.570919817243301</v>
      </c>
      <c r="J32" s="75">
        <f>H32*((1.025)^3)</f>
        <v>22.369518205915174</v>
      </c>
      <c r="K32" s="74">
        <f>M8</f>
        <v>22.849553571428572</v>
      </c>
      <c r="L32" s="73">
        <f>MEDIAN(K32,M32)</f>
        <v>23.728011798967636</v>
      </c>
      <c r="M32" s="75">
        <f>K32*((1.025)^3)</f>
        <v>24.606470026506695</v>
      </c>
      <c r="N32" s="74">
        <f>N8</f>
        <v>25.134508928571432</v>
      </c>
      <c r="O32" s="73">
        <f>MEDIAN(N32,P32)</f>
        <v>26.100812978864397</v>
      </c>
      <c r="P32" s="75">
        <f>N32*((1.025)^3)</f>
        <v>27.067117029157366</v>
      </c>
      <c r="Q32" s="74">
        <f>O8</f>
        <v>27.647959821428579</v>
      </c>
      <c r="R32" s="73">
        <f>MEDIAN(Q32,S32)</f>
        <v>28.710894276750842</v>
      </c>
      <c r="S32" s="75">
        <f>Q32*((1.025)^3)</f>
        <v>29.773828732073106</v>
      </c>
      <c r="U32" s="1">
        <v>2</v>
      </c>
      <c r="V32" s="46">
        <f t="shared" si="14"/>
        <v>16.909030772173196</v>
      </c>
      <c r="W32" s="46">
        <f t="shared" si="15"/>
        <v>19.839927455357138</v>
      </c>
      <c r="X32" s="46">
        <f t="shared" si="16"/>
        <v>21.823920200892854</v>
      </c>
      <c r="Y32" s="46">
        <f t="shared" si="17"/>
        <v>24.006312220982139</v>
      </c>
      <c r="Z32" s="46">
        <f t="shared" si="18"/>
        <v>26.406943443080355</v>
      </c>
      <c r="AA32" s="46">
        <f t="shared" si="19"/>
        <v>29.047637787388393</v>
      </c>
    </row>
    <row r="33" spans="1:27" x14ac:dyDescent="0.2">
      <c r="A33" s="76" t="s">
        <v>4</v>
      </c>
      <c r="B33" s="73">
        <f>B32*((1.025)^4)</f>
        <v>17.76505045501446</v>
      </c>
      <c r="C33" s="73">
        <f t="shared" ref="C33:C37" si="20">MEDIAN(B33,D33)</f>
        <v>18.214728294657014</v>
      </c>
      <c r="D33" s="75">
        <f>B32*((1.025)^6)</f>
        <v>18.664406134299565</v>
      </c>
      <c r="E33" s="73">
        <f>E32*((1.025)^4)</f>
        <v>20.844323782784592</v>
      </c>
      <c r="F33" s="73">
        <f t="shared" ref="F33:F37" si="21">MEDIAN(E33,G33)</f>
        <v>21.371945728536325</v>
      </c>
      <c r="G33" s="73">
        <f>E32*((1.025)^6)</f>
        <v>21.899567674288058</v>
      </c>
      <c r="H33" s="74">
        <f>H32*((1.025)^4)</f>
        <v>22.928756161063053</v>
      </c>
      <c r="I33" s="73">
        <f t="shared" ref="I33:I37" si="22">MEDIAN(H33,J33)</f>
        <v>23.509140301389959</v>
      </c>
      <c r="J33" s="75">
        <f>H32*((1.025)^6)</f>
        <v>24.089524441716865</v>
      </c>
      <c r="K33" s="74">
        <f>K32*((1.025)^4)</f>
        <v>25.22163177716936</v>
      </c>
      <c r="L33" s="73">
        <f t="shared" ref="L33:L37" si="23">MEDIAN(K33,M33)</f>
        <v>25.860054331528957</v>
      </c>
      <c r="M33" s="75">
        <f>K32*((1.025)^6)</f>
        <v>26.498476885888554</v>
      </c>
      <c r="N33" s="74">
        <f>N32*((1.025)^4)</f>
        <v>27.743794954886297</v>
      </c>
      <c r="O33" s="73">
        <f t="shared" ref="O33:O37" si="24">MEDIAN(N33,P33)</f>
        <v>28.446059764681856</v>
      </c>
      <c r="P33" s="75">
        <f>N32*((1.025)^6)</f>
        <v>29.14832457447741</v>
      </c>
      <c r="Q33" s="74">
        <f>Q32*((1.025)^4)</f>
        <v>30.518174450374932</v>
      </c>
      <c r="R33" s="73">
        <f t="shared" ref="R33:R37" si="25">MEDIAN(Q33,S33)</f>
        <v>31.290665741150043</v>
      </c>
      <c r="S33" s="75">
        <f>Q32*((1.025)^6)</f>
        <v>32.063157031925158</v>
      </c>
      <c r="U33" s="1">
        <v>3</v>
      </c>
      <c r="V33" s="46">
        <f t="shared" si="14"/>
        <v>17.331756541477525</v>
      </c>
      <c r="W33" s="46">
        <f t="shared" si="15"/>
        <v>20.335925641741063</v>
      </c>
      <c r="X33" s="46">
        <f t="shared" si="16"/>
        <v>22.369518205915174</v>
      </c>
      <c r="Y33" s="46">
        <f t="shared" si="17"/>
        <v>24.606470026506692</v>
      </c>
      <c r="Z33" s="46">
        <f t="shared" si="18"/>
        <v>27.067117029157362</v>
      </c>
      <c r="AA33" s="46">
        <f t="shared" si="19"/>
        <v>29.773828732073099</v>
      </c>
    </row>
    <row r="34" spans="1:27" x14ac:dyDescent="0.2">
      <c r="A34" s="76" t="s">
        <v>5</v>
      </c>
      <c r="B34" s="73">
        <f>B32*((1.025)^7)</f>
        <v>19.131016287657054</v>
      </c>
      <c r="C34" s="73">
        <f t="shared" si="20"/>
        <v>19.615270137438372</v>
      </c>
      <c r="D34" s="75">
        <f>B32*((1.025)^9)</f>
        <v>20.099523987219687</v>
      </c>
      <c r="E34" s="73">
        <f>E32*((1.025)^7)</f>
        <v>22.44705686614526</v>
      </c>
      <c r="F34" s="73">
        <f t="shared" si="21"/>
        <v>23.015247993069558</v>
      </c>
      <c r="G34" s="73">
        <f>E32*((1.025)^9)</f>
        <v>23.583439119993859</v>
      </c>
      <c r="H34" s="74">
        <f>H32*((1.025)^7)</f>
        <v>24.691762552759787</v>
      </c>
      <c r="I34" s="73">
        <f t="shared" si="22"/>
        <v>25.316772792376518</v>
      </c>
      <c r="J34" s="75">
        <f>H32*((1.025)^9)</f>
        <v>25.941783031993246</v>
      </c>
      <c r="K34" s="74">
        <f>K32*((1.025)^7)</f>
        <v>27.16093880803577</v>
      </c>
      <c r="L34" s="73">
        <f t="shared" si="23"/>
        <v>27.84845007161417</v>
      </c>
      <c r="M34" s="75">
        <f>K32*((1.025)^9)</f>
        <v>28.535961335192571</v>
      </c>
      <c r="N34" s="74">
        <f>N32*((1.025)^7)</f>
        <v>29.87703268883935</v>
      </c>
      <c r="O34" s="73">
        <f t="shared" si="24"/>
        <v>30.633295078775589</v>
      </c>
      <c r="P34" s="75">
        <f>N32*((1.025)^9)</f>
        <v>31.389557468711832</v>
      </c>
      <c r="Q34" s="74">
        <f>Q32*((1.025)^7)</f>
        <v>32.86473595772329</v>
      </c>
      <c r="R34" s="73">
        <f t="shared" si="25"/>
        <v>33.696624586653158</v>
      </c>
      <c r="S34" s="75">
        <f>Q32*((1.025)^9)</f>
        <v>34.528513215583018</v>
      </c>
      <c r="U34" s="1">
        <v>4</v>
      </c>
      <c r="V34" s="46">
        <f t="shared" si="14"/>
        <v>17.76505045501446</v>
      </c>
      <c r="W34" s="46">
        <f t="shared" si="15"/>
        <v>20.844323782784588</v>
      </c>
      <c r="X34" s="46">
        <f t="shared" si="16"/>
        <v>22.928756161063053</v>
      </c>
      <c r="Y34" s="46">
        <f t="shared" si="17"/>
        <v>25.221631777169357</v>
      </c>
      <c r="Z34" s="46">
        <f t="shared" si="18"/>
        <v>27.743794954886294</v>
      </c>
      <c r="AA34" s="46">
        <f t="shared" si="19"/>
        <v>30.518174450374925</v>
      </c>
    </row>
    <row r="35" spans="1:27" x14ac:dyDescent="0.2">
      <c r="A35" s="76" t="s">
        <v>6</v>
      </c>
      <c r="B35" s="73">
        <f>B32*((1.025)^10)</f>
        <v>20.602012086900181</v>
      </c>
      <c r="C35" s="73">
        <f t="shared" si="20"/>
        <v>21.123500517849841</v>
      </c>
      <c r="D35" s="75">
        <f>B32*((1.025)^12)</f>
        <v>21.644988948799501</v>
      </c>
      <c r="E35" s="73">
        <f>E32*((1.025)^10)</f>
        <v>24.173025097993705</v>
      </c>
      <c r="F35" s="73">
        <f t="shared" si="21"/>
        <v>24.784904795786669</v>
      </c>
      <c r="G35" s="73">
        <f>E32*((1.025)^12)</f>
        <v>25.396784493579634</v>
      </c>
      <c r="H35" s="74">
        <f>H32*((1.025)^10)</f>
        <v>26.590327607793075</v>
      </c>
      <c r="I35" s="73">
        <f t="shared" si="22"/>
        <v>27.263395275365337</v>
      </c>
      <c r="J35" s="75">
        <f>H32*((1.025)^12)</f>
        <v>27.936462942937599</v>
      </c>
      <c r="K35" s="74">
        <f>K32*((1.025)^10)</f>
        <v>29.249360368572386</v>
      </c>
      <c r="L35" s="73">
        <f t="shared" si="23"/>
        <v>29.989734802901872</v>
      </c>
      <c r="M35" s="75">
        <f>K32*((1.025)^12)</f>
        <v>30.73010923723136</v>
      </c>
      <c r="N35" s="74">
        <f>N32*((1.025)^10)</f>
        <v>32.174296405429629</v>
      </c>
      <c r="O35" s="73">
        <f t="shared" si="24"/>
        <v>32.988708283192068</v>
      </c>
      <c r="P35" s="75">
        <f>N32*((1.025)^12)</f>
        <v>33.803120160954499</v>
      </c>
      <c r="Q35" s="74">
        <f>Q32*((1.025)^10)</f>
        <v>35.391726045972597</v>
      </c>
      <c r="R35" s="73">
        <f t="shared" si="25"/>
        <v>36.287579111511278</v>
      </c>
      <c r="S35" s="75">
        <f>Q32*((1.025)^12)</f>
        <v>37.183432177049959</v>
      </c>
      <c r="U35" s="1">
        <v>5</v>
      </c>
      <c r="V35" s="46">
        <f t="shared" si="14"/>
        <v>18.20917671638982</v>
      </c>
      <c r="W35" s="46">
        <f t="shared" si="15"/>
        <v>21.365431877354201</v>
      </c>
      <c r="X35" s="46">
        <f t="shared" si="16"/>
        <v>23.501975065089628</v>
      </c>
      <c r="Y35" s="46">
        <f t="shared" si="17"/>
        <v>25.85217257159859</v>
      </c>
      <c r="Z35" s="46">
        <f t="shared" si="18"/>
        <v>28.437389828758448</v>
      </c>
      <c r="AA35" s="46">
        <f t="shared" si="19"/>
        <v>31.281128811634296</v>
      </c>
    </row>
    <row r="36" spans="1:27" x14ac:dyDescent="0.2">
      <c r="A36" s="76" t="s">
        <v>107</v>
      </c>
      <c r="B36" s="73">
        <f>B32*((1.025)^13)</f>
        <v>22.186113672519486</v>
      </c>
      <c r="C36" s="73">
        <f t="shared" si="20"/>
        <v>22.747699674855134</v>
      </c>
      <c r="D36" s="73">
        <f>B32*((1.025)^15)</f>
        <v>23.309285677190786</v>
      </c>
      <c r="E36" s="74">
        <f>E32*((1.025)^13)</f>
        <v>26.031704105919122</v>
      </c>
      <c r="F36" s="73">
        <f t="shared" si="21"/>
        <v>26.690631616100202</v>
      </c>
      <c r="G36" s="75">
        <f>E32*((1.025)^15)</f>
        <v>27.349559126281282</v>
      </c>
      <c r="H36" s="73">
        <f>H32*((1.025)^13)</f>
        <v>28.634874516511037</v>
      </c>
      <c r="I36" s="73">
        <f t="shared" si="22"/>
        <v>29.359694777710224</v>
      </c>
      <c r="J36" s="75">
        <f>H32*((1.025)^15)</f>
        <v>30.084515038909409</v>
      </c>
      <c r="K36" s="74">
        <f>K32*((1.025)^13)</f>
        <v>31.498361968162143</v>
      </c>
      <c r="L36" s="73">
        <f t="shared" si="23"/>
        <v>32.295664255481249</v>
      </c>
      <c r="M36" s="75">
        <f>K32*((1.025)^15)</f>
        <v>33.092966542800355</v>
      </c>
      <c r="N36" s="74">
        <f>N32*((1.025)^13)</f>
        <v>34.648198164978361</v>
      </c>
      <c r="O36" s="73">
        <f t="shared" si="24"/>
        <v>35.525230681029377</v>
      </c>
      <c r="P36" s="75">
        <f>N32*((1.025)^15)</f>
        <v>36.402263197080394</v>
      </c>
      <c r="Q36" s="74">
        <f>Q32*((1.025)^13)</f>
        <v>38.113017981476204</v>
      </c>
      <c r="R36" s="73">
        <f t="shared" si="25"/>
        <v>39.07775374913232</v>
      </c>
      <c r="S36" s="75">
        <f>Q32*((1.025)^15)</f>
        <v>40.042489516788436</v>
      </c>
      <c r="T36" s="46"/>
      <c r="U36" s="1">
        <v>6</v>
      </c>
      <c r="V36" s="46">
        <f t="shared" si="14"/>
        <v>18.664406134299565</v>
      </c>
      <c r="W36" s="46">
        <f t="shared" si="15"/>
        <v>21.899567674288054</v>
      </c>
      <c r="X36" s="46">
        <f t="shared" si="16"/>
        <v>24.089524441716865</v>
      </c>
      <c r="Y36" s="46">
        <f t="shared" si="17"/>
        <v>26.498476885888554</v>
      </c>
      <c r="Z36" s="46">
        <f t="shared" si="18"/>
        <v>29.148324574477407</v>
      </c>
      <c r="AA36" s="46">
        <f t="shared" si="19"/>
        <v>32.063157031925151</v>
      </c>
    </row>
    <row r="37" spans="1:27" x14ac:dyDescent="0.2">
      <c r="A37" s="76" t="s">
        <v>108</v>
      </c>
      <c r="B37" s="73">
        <f>B32*((1.025)^16)</f>
        <v>23.892017819120554</v>
      </c>
      <c r="C37" s="73">
        <f t="shared" si="20"/>
        <v>25.132167535454009</v>
      </c>
      <c r="D37" s="73">
        <f>B32*((1.025)^20)</f>
        <v>26.372317251787461</v>
      </c>
      <c r="E37" s="74">
        <f>E32*((1.025)^16)</f>
        <v>28.033298104438309</v>
      </c>
      <c r="F37" s="73">
        <f t="shared" si="21"/>
        <v>29.48840695942534</v>
      </c>
      <c r="G37" s="75">
        <f>E32*((1.025)^20)</f>
        <v>30.943515814412375</v>
      </c>
      <c r="H37" s="74">
        <f>H32*((1.025)^16)</f>
        <v>30.836627914882143</v>
      </c>
      <c r="I37" s="73">
        <f t="shared" si="22"/>
        <v>32.437247655367884</v>
      </c>
      <c r="J37" s="75">
        <f>H32*((1.025)^20)</f>
        <v>34.037867395853617</v>
      </c>
      <c r="K37" s="73">
        <f>K32*((1.025)^16)</f>
        <v>33.920290706370359</v>
      </c>
      <c r="L37" s="73">
        <f t="shared" si="23"/>
        <v>35.680972420904666</v>
      </c>
      <c r="M37" s="75">
        <f>K32*((1.025)^20)</f>
        <v>37.441654135438981</v>
      </c>
      <c r="N37" s="73">
        <f>N32*((1.025)^16)</f>
        <v>37.312319777007396</v>
      </c>
      <c r="O37" s="73">
        <f t="shared" si="24"/>
        <v>39.24906966299514</v>
      </c>
      <c r="P37" s="73">
        <f>N32*((1.025)^20)</f>
        <v>41.185819548982884</v>
      </c>
      <c r="Q37" s="74">
        <f>Q32*((1.025)^16)</f>
        <v>41.043551754708147</v>
      </c>
      <c r="R37" s="73">
        <f t="shared" si="25"/>
        <v>43.173976629294664</v>
      </c>
      <c r="S37" s="75">
        <f>Q32*((1.025)^20)</f>
        <v>45.304401503881181</v>
      </c>
      <c r="U37" s="1">
        <v>7</v>
      </c>
      <c r="V37" s="46">
        <f t="shared" si="14"/>
        <v>19.131016287657051</v>
      </c>
      <c r="W37" s="46">
        <f t="shared" si="15"/>
        <v>22.447056866145253</v>
      </c>
      <c r="X37" s="46">
        <f t="shared" si="16"/>
        <v>24.691762552759783</v>
      </c>
      <c r="Y37" s="46">
        <f t="shared" si="17"/>
        <v>27.160938808035766</v>
      </c>
      <c r="Z37" s="46">
        <f t="shared" si="18"/>
        <v>29.877032688839339</v>
      </c>
      <c r="AA37" s="46">
        <f t="shared" si="19"/>
        <v>32.864735957723276</v>
      </c>
    </row>
    <row r="38" spans="1:27" ht="15" x14ac:dyDescent="0.25">
      <c r="A38" s="44"/>
      <c r="B38" s="36"/>
      <c r="C38" s="46"/>
      <c r="D38" s="36"/>
      <c r="E38" s="81"/>
      <c r="F38" s="81"/>
      <c r="G38" s="81"/>
      <c r="H38" s="81"/>
      <c r="I38" s="73"/>
      <c r="J38" s="73"/>
      <c r="M38" s="40"/>
      <c r="P38" s="1"/>
      <c r="U38" s="1">
        <v>8</v>
      </c>
      <c r="V38" s="46">
        <f t="shared" si="14"/>
        <v>19.609291694848476</v>
      </c>
      <c r="W38" s="46">
        <f t="shared" si="15"/>
        <v>23.008233287798884</v>
      </c>
      <c r="X38" s="46">
        <f t="shared" si="16"/>
        <v>25.309056616578776</v>
      </c>
      <c r="Y38" s="46">
        <f t="shared" si="17"/>
        <v>27.839962278236658</v>
      </c>
      <c r="Z38" s="46">
        <f t="shared" si="18"/>
        <v>30.623958506060319</v>
      </c>
      <c r="AA38" s="46">
        <f t="shared" si="19"/>
        <v>33.686354356666357</v>
      </c>
    </row>
    <row r="39" spans="1:27" x14ac:dyDescent="0.2">
      <c r="O39" s="40"/>
      <c r="P39" s="1"/>
      <c r="U39" s="1">
        <v>9</v>
      </c>
      <c r="V39" s="46">
        <f t="shared" si="14"/>
        <v>20.099523987219687</v>
      </c>
      <c r="W39" s="46">
        <f t="shared" si="15"/>
        <v>23.583439119993855</v>
      </c>
      <c r="X39" s="46">
        <f t="shared" si="16"/>
        <v>25.941783031993243</v>
      </c>
      <c r="Y39" s="46">
        <f t="shared" si="17"/>
        <v>28.535961335192571</v>
      </c>
      <c r="Z39" s="46">
        <f t="shared" si="18"/>
        <v>31.389557468711825</v>
      </c>
      <c r="AA39" s="46">
        <f t="shared" si="19"/>
        <v>34.528513215583011</v>
      </c>
    </row>
    <row r="40" spans="1:27" x14ac:dyDescent="0.2">
      <c r="U40" s="1">
        <v>10</v>
      </c>
      <c r="V40" s="46">
        <f t="shared" si="14"/>
        <v>20.602012086900178</v>
      </c>
      <c r="W40" s="46">
        <f t="shared" si="15"/>
        <v>24.173025097993701</v>
      </c>
      <c r="X40" s="46">
        <f t="shared" si="16"/>
        <v>26.590327607793071</v>
      </c>
      <c r="Y40" s="46">
        <f t="shared" si="17"/>
        <v>29.249360368572383</v>
      </c>
      <c r="Z40" s="46">
        <f t="shared" si="18"/>
        <v>32.174296405429615</v>
      </c>
      <c r="AA40" s="46">
        <f t="shared" si="19"/>
        <v>35.391726045972582</v>
      </c>
    </row>
    <row r="41" spans="1:27" x14ac:dyDescent="0.2">
      <c r="U41" s="1">
        <v>11</v>
      </c>
      <c r="V41" s="46">
        <f t="shared" si="14"/>
        <v>21.117062389072682</v>
      </c>
      <c r="W41" s="46">
        <f t="shared" si="15"/>
        <v>24.77735072544354</v>
      </c>
      <c r="X41" s="46">
        <f t="shared" si="16"/>
        <v>27.255085797987896</v>
      </c>
      <c r="Y41" s="46">
        <f t="shared" si="17"/>
        <v>29.980594377786691</v>
      </c>
      <c r="Z41" s="46">
        <f t="shared" si="18"/>
        <v>32.978653815565352</v>
      </c>
      <c r="AA41" s="46">
        <f t="shared" si="19"/>
        <v>36.276519197121893</v>
      </c>
    </row>
    <row r="42" spans="1:27" x14ac:dyDescent="0.2">
      <c r="D42" s="83"/>
      <c r="U42" s="1">
        <v>12</v>
      </c>
      <c r="V42" s="46">
        <f t="shared" si="14"/>
        <v>21.644988948799497</v>
      </c>
      <c r="W42" s="46">
        <f t="shared" si="15"/>
        <v>25.396784493579627</v>
      </c>
      <c r="X42" s="46">
        <f t="shared" si="16"/>
        <v>27.936462942937592</v>
      </c>
      <c r="Y42" s="46">
        <f t="shared" si="17"/>
        <v>30.730109237231357</v>
      </c>
      <c r="Z42" s="46">
        <f t="shared" si="18"/>
        <v>33.803120160954485</v>
      </c>
      <c r="AA42" s="46">
        <f t="shared" si="19"/>
        <v>37.183432177049937</v>
      </c>
    </row>
    <row r="43" spans="1:27" x14ac:dyDescent="0.2">
      <c r="D43" s="83"/>
      <c r="G43" s="35"/>
      <c r="U43" s="1">
        <v>13</v>
      </c>
      <c r="V43" s="46">
        <f t="shared" si="14"/>
        <v>22.186113672519483</v>
      </c>
      <c r="W43" s="46">
        <f t="shared" si="15"/>
        <v>26.031704105919115</v>
      </c>
      <c r="X43" s="46">
        <f t="shared" si="16"/>
        <v>28.634874516511029</v>
      </c>
      <c r="Y43" s="46">
        <f t="shared" si="17"/>
        <v>31.49836196816214</v>
      </c>
      <c r="Z43" s="46">
        <f t="shared" si="18"/>
        <v>34.648198164978346</v>
      </c>
      <c r="AA43" s="46">
        <f t="shared" si="19"/>
        <v>38.113017981476183</v>
      </c>
    </row>
    <row r="44" spans="1:27" x14ac:dyDescent="0.2">
      <c r="D44" s="83"/>
      <c r="U44" s="1">
        <v>14</v>
      </c>
      <c r="V44" s="46">
        <f t="shared" si="14"/>
        <v>22.740766514332467</v>
      </c>
      <c r="W44" s="46">
        <f t="shared" si="15"/>
        <v>26.68249670856709</v>
      </c>
      <c r="X44" s="46">
        <f t="shared" si="16"/>
        <v>29.350746379423803</v>
      </c>
      <c r="Y44" s="46">
        <f t="shared" si="17"/>
        <v>32.285821017366189</v>
      </c>
      <c r="Z44" s="46">
        <f t="shared" si="18"/>
        <v>35.514403119102802</v>
      </c>
      <c r="AA44" s="46">
        <f t="shared" si="19"/>
        <v>39.065843431013086</v>
      </c>
    </row>
    <row r="45" spans="1:27" x14ac:dyDescent="0.2">
      <c r="U45" s="1">
        <v>15</v>
      </c>
      <c r="V45" s="46">
        <f t="shared" si="14"/>
        <v>23.309285677190775</v>
      </c>
      <c r="W45" s="46">
        <f t="shared" si="15"/>
        <v>27.349559126281264</v>
      </c>
      <c r="X45" s="46">
        <f t="shared" si="16"/>
        <v>30.084515038909394</v>
      </c>
      <c r="Y45" s="46">
        <f t="shared" si="17"/>
        <v>33.09296654280034</v>
      </c>
      <c r="Z45" s="46">
        <f t="shared" si="18"/>
        <v>36.402263197080366</v>
      </c>
      <c r="AA45" s="46">
        <f t="shared" si="19"/>
        <v>40.042489516788407</v>
      </c>
    </row>
    <row r="46" spans="1:27" x14ac:dyDescent="0.2">
      <c r="U46" s="1">
        <v>16</v>
      </c>
      <c r="V46" s="46">
        <f t="shared" si="14"/>
        <v>23.892017819120543</v>
      </c>
      <c r="W46" s="46">
        <f t="shared" si="15"/>
        <v>28.033298104438295</v>
      </c>
      <c r="X46" s="46">
        <f t="shared" si="16"/>
        <v>30.836627914882126</v>
      </c>
      <c r="Y46" s="46">
        <f t="shared" si="17"/>
        <v>33.920290706370345</v>
      </c>
      <c r="Z46" s="46">
        <f t="shared" si="18"/>
        <v>37.312319777007374</v>
      </c>
      <c r="AA46" s="46">
        <f t="shared" si="19"/>
        <v>41.043551754708112</v>
      </c>
    </row>
    <row r="47" spans="1:27" x14ac:dyDescent="0.2">
      <c r="U47" s="1">
        <v>17</v>
      </c>
      <c r="V47" s="46">
        <f t="shared" si="14"/>
        <v>24.489318264598555</v>
      </c>
      <c r="W47" s="46">
        <f t="shared" si="15"/>
        <v>28.734130557049248</v>
      </c>
      <c r="X47" s="46">
        <f t="shared" si="16"/>
        <v>31.607543612754178</v>
      </c>
      <c r="Y47" s="46">
        <f t="shared" si="17"/>
        <v>34.768297974029601</v>
      </c>
      <c r="Z47" s="46">
        <f t="shared" si="18"/>
        <v>38.245127771432557</v>
      </c>
      <c r="AA47" s="46">
        <f t="shared" si="19"/>
        <v>42.069640548575812</v>
      </c>
    </row>
    <row r="48" spans="1:27" x14ac:dyDescent="0.2">
      <c r="U48" s="1">
        <v>18</v>
      </c>
      <c r="V48" s="46">
        <f t="shared" si="14"/>
        <v>25.101551221213516</v>
      </c>
      <c r="W48" s="46">
        <f t="shared" si="15"/>
        <v>29.452483820975477</v>
      </c>
      <c r="X48" s="46">
        <f t="shared" si="16"/>
        <v>32.397732203073026</v>
      </c>
      <c r="Y48" s="46">
        <f t="shared" si="17"/>
        <v>35.63750542338034</v>
      </c>
      <c r="Z48" s="46">
        <f t="shared" si="18"/>
        <v>39.201255965718367</v>
      </c>
      <c r="AA48" s="46">
        <f t="shared" si="19"/>
        <v>43.121381562290203</v>
      </c>
    </row>
    <row r="49" spans="21:27" x14ac:dyDescent="0.2">
      <c r="U49" s="1">
        <v>19</v>
      </c>
      <c r="V49" s="46">
        <f t="shared" si="14"/>
        <v>25.729090001743852</v>
      </c>
      <c r="W49" s="46">
        <f t="shared" si="15"/>
        <v>30.18879591649986</v>
      </c>
      <c r="X49" s="46">
        <f t="shared" si="16"/>
        <v>33.207675508149848</v>
      </c>
      <c r="Y49" s="46">
        <f t="shared" si="17"/>
        <v>36.528443058964847</v>
      </c>
      <c r="Z49" s="46">
        <f t="shared" si="18"/>
        <v>40.181287364861326</v>
      </c>
      <c r="AA49" s="46">
        <f t="shared" si="19"/>
        <v>44.199416101347452</v>
      </c>
    </row>
    <row r="50" spans="21:27" x14ac:dyDescent="0.2">
      <c r="U50" s="1">
        <v>20</v>
      </c>
      <c r="V50" s="46">
        <f t="shared" si="14"/>
        <v>26.372317251787447</v>
      </c>
      <c r="W50" s="46">
        <f t="shared" si="15"/>
        <v>30.943515814412354</v>
      </c>
      <c r="X50" s="46">
        <f t="shared" si="16"/>
        <v>34.037867395853588</v>
      </c>
      <c r="Y50" s="46">
        <f t="shared" si="17"/>
        <v>37.441654135438966</v>
      </c>
      <c r="Z50" s="46">
        <f t="shared" si="18"/>
        <v>41.185819548982856</v>
      </c>
      <c r="AA50" s="46">
        <f t="shared" si="19"/>
        <v>45.304401503881138</v>
      </c>
    </row>
  </sheetData>
  <mergeCells count="48">
    <mergeCell ref="V3:AA3"/>
    <mergeCell ref="B4:B5"/>
    <mergeCell ref="C4:C5"/>
    <mergeCell ref="D4:D5"/>
    <mergeCell ref="E4:E5"/>
    <mergeCell ref="F4:F5"/>
    <mergeCell ref="I3:J3"/>
    <mergeCell ref="O4:O5"/>
    <mergeCell ref="N4:N5"/>
    <mergeCell ref="G4:G5"/>
    <mergeCell ref="H4:H5"/>
    <mergeCell ref="I4:J4"/>
    <mergeCell ref="A1:R1"/>
    <mergeCell ref="A3:A5"/>
    <mergeCell ref="B3:C3"/>
    <mergeCell ref="D3:E3"/>
    <mergeCell ref="K3:L3"/>
    <mergeCell ref="K4:L4"/>
    <mergeCell ref="A29:A31"/>
    <mergeCell ref="B29:D29"/>
    <mergeCell ref="E29:G29"/>
    <mergeCell ref="H29:J29"/>
    <mergeCell ref="K29:M29"/>
    <mergeCell ref="V28:AA28"/>
    <mergeCell ref="Q29:S29"/>
    <mergeCell ref="B30:D30"/>
    <mergeCell ref="E30:G30"/>
    <mergeCell ref="H30:J30"/>
    <mergeCell ref="K30:M30"/>
    <mergeCell ref="N30:P30"/>
    <mergeCell ref="Q30:S30"/>
    <mergeCell ref="N29:P29"/>
    <mergeCell ref="Q16:S16"/>
    <mergeCell ref="K15:M15"/>
    <mergeCell ref="N15:P15"/>
    <mergeCell ref="M4:M5"/>
    <mergeCell ref="A7:H7"/>
    <mergeCell ref="A9:H9"/>
    <mergeCell ref="A15:A17"/>
    <mergeCell ref="B15:D15"/>
    <mergeCell ref="B16:D16"/>
    <mergeCell ref="E16:G16"/>
    <mergeCell ref="H16:J16"/>
    <mergeCell ref="K16:M16"/>
    <mergeCell ref="N16:P16"/>
    <mergeCell ref="E15:G15"/>
    <mergeCell ref="H15:J15"/>
    <mergeCell ref="Q15:S15"/>
  </mergeCells>
  <pageMargins left="0.7" right="0.7" top="0.75" bottom="0.75" header="0.3" footer="0.3"/>
  <pageSetup orientation="portrait" r:id="rId1"/>
  <ignoredErrors>
    <ignoredError sqref="I8 J8:O8"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A59A7-AE32-471B-B396-13D951185F2F}">
  <sheetPr>
    <tabColor rgb="FF609191"/>
  </sheetPr>
  <dimension ref="A1:AH13"/>
  <sheetViews>
    <sheetView zoomScaleNormal="100" workbookViewId="0">
      <selection activeCell="D4" sqref="D4"/>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42" t="s">
        <v>226</v>
      </c>
      <c r="B1" s="242"/>
      <c r="C1" s="242"/>
      <c r="D1" s="242"/>
      <c r="E1" s="242"/>
      <c r="F1" s="242"/>
      <c r="G1" s="242"/>
      <c r="H1" s="242"/>
      <c r="I1" s="242"/>
      <c r="J1" s="242"/>
      <c r="K1" s="242"/>
      <c r="L1" s="242"/>
      <c r="M1" s="242"/>
      <c r="N1" s="242"/>
      <c r="O1" s="242"/>
      <c r="P1" s="242"/>
      <c r="Q1" s="242"/>
      <c r="R1" s="242"/>
      <c r="S1" s="242"/>
      <c r="T1" s="242"/>
      <c r="U1" s="242"/>
      <c r="V1" s="242"/>
      <c r="W1" s="242"/>
      <c r="X1" s="242"/>
      <c r="Y1" s="242"/>
      <c r="Z1" s="242"/>
    </row>
    <row r="2" spans="1:26" ht="15.75" x14ac:dyDescent="0.25">
      <c r="A2" s="225" t="s">
        <v>452</v>
      </c>
    </row>
    <row r="3" spans="1:26" x14ac:dyDescent="0.25">
      <c r="A3" s="12">
        <v>1948</v>
      </c>
    </row>
    <row r="4" spans="1:26" ht="20.25" x14ac:dyDescent="0.3">
      <c r="A4" s="171"/>
      <c r="B4" s="171"/>
      <c r="C4" s="171"/>
      <c r="D4" s="171"/>
      <c r="E4" s="171"/>
      <c r="F4" s="171"/>
      <c r="G4" s="171"/>
      <c r="H4" s="171"/>
      <c r="I4" s="171"/>
      <c r="J4" s="171"/>
      <c r="K4" s="171"/>
      <c r="L4" s="171"/>
      <c r="M4" s="171"/>
      <c r="N4" s="171"/>
      <c r="O4" s="171"/>
    </row>
    <row r="5" spans="1:26" ht="15.75" x14ac:dyDescent="0.25">
      <c r="A5" s="317" t="s">
        <v>306</v>
      </c>
      <c r="B5" s="317"/>
      <c r="C5" s="317"/>
      <c r="E5" s="317" t="s">
        <v>307</v>
      </c>
      <c r="F5" s="317"/>
      <c r="G5" s="317"/>
      <c r="I5" s="317" t="s">
        <v>308</v>
      </c>
      <c r="J5" s="317"/>
      <c r="K5" s="317"/>
      <c r="M5" s="34" t="s">
        <v>309</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7</v>
      </c>
      <c r="C7" s="19">
        <f>B7/A3</f>
        <v>3.5934291581108829E-3</v>
      </c>
      <c r="E7" s="23" t="s">
        <v>125</v>
      </c>
      <c r="F7" s="18"/>
      <c r="G7" s="19">
        <v>4.2000000000000003E-2</v>
      </c>
      <c r="I7" s="23" t="s">
        <v>136</v>
      </c>
      <c r="J7" s="18">
        <v>1550</v>
      </c>
      <c r="K7" s="19">
        <f>J7/A3</f>
        <v>0.79568788501026699</v>
      </c>
      <c r="M7" s="23" t="s">
        <v>133</v>
      </c>
      <c r="N7" s="18">
        <v>162</v>
      </c>
      <c r="O7" s="19">
        <f>N7/A3</f>
        <v>8.3162217659137574E-2</v>
      </c>
    </row>
    <row r="8" spans="1:26" x14ac:dyDescent="0.25">
      <c r="A8" s="20" t="s">
        <v>119</v>
      </c>
      <c r="B8" s="21">
        <v>101</v>
      </c>
      <c r="C8" s="22">
        <f>B8/A3</f>
        <v>5.1848049281314167E-2</v>
      </c>
      <c r="E8" s="24" t="s">
        <v>126</v>
      </c>
      <c r="F8" s="21"/>
      <c r="G8" s="19">
        <v>0.25700000000000001</v>
      </c>
      <c r="I8" s="24" t="s">
        <v>138</v>
      </c>
      <c r="J8" s="21">
        <v>221</v>
      </c>
      <c r="K8" s="19">
        <f>J8/A3</f>
        <v>0.11344969199178645</v>
      </c>
      <c r="M8" s="24" t="s">
        <v>134</v>
      </c>
      <c r="N8" s="21">
        <v>1786</v>
      </c>
      <c r="O8" s="22">
        <f>N8/A3</f>
        <v>0.91683778234086244</v>
      </c>
    </row>
    <row r="9" spans="1:26" x14ac:dyDescent="0.25">
      <c r="A9" s="20" t="s">
        <v>120</v>
      </c>
      <c r="B9" s="21">
        <v>313</v>
      </c>
      <c r="C9" s="22">
        <f>B9/A3</f>
        <v>0.1606776180698152</v>
      </c>
      <c r="E9" s="24" t="s">
        <v>127</v>
      </c>
      <c r="F9" s="21"/>
      <c r="G9" s="19">
        <v>0.24399999999999999</v>
      </c>
      <c r="I9" s="24" t="s">
        <v>137</v>
      </c>
      <c r="J9" s="21">
        <v>102</v>
      </c>
      <c r="K9" s="19">
        <f>J9/A3</f>
        <v>5.2361396303901436E-2</v>
      </c>
    </row>
    <row r="10" spans="1:26" x14ac:dyDescent="0.25">
      <c r="A10" s="20" t="s">
        <v>121</v>
      </c>
      <c r="B10" s="21">
        <v>510</v>
      </c>
      <c r="C10" s="22">
        <f>B10/A3</f>
        <v>0.26180698151950721</v>
      </c>
      <c r="E10" s="24" t="s">
        <v>128</v>
      </c>
      <c r="F10" s="21"/>
      <c r="G10" s="19">
        <v>0.14399999999999999</v>
      </c>
      <c r="I10" s="24" t="s">
        <v>140</v>
      </c>
      <c r="J10" s="21">
        <v>45</v>
      </c>
      <c r="K10" s="19">
        <f>J10/A3</f>
        <v>2.3100616016427104E-2</v>
      </c>
    </row>
    <row r="11" spans="1:26" x14ac:dyDescent="0.25">
      <c r="A11" s="20" t="s">
        <v>122</v>
      </c>
      <c r="B11" s="21">
        <v>581</v>
      </c>
      <c r="C11" s="22">
        <f>B11/A3</f>
        <v>0.29825462012320331</v>
      </c>
      <c r="E11" s="24" t="s">
        <v>129</v>
      </c>
      <c r="F11" s="21"/>
      <c r="G11" s="19">
        <v>0.22800000000000001</v>
      </c>
      <c r="I11" s="24" t="s">
        <v>139</v>
      </c>
      <c r="J11" s="21">
        <v>24</v>
      </c>
      <c r="K11" s="19">
        <f>J11/A3</f>
        <v>1.2320328542094456E-2</v>
      </c>
    </row>
    <row r="12" spans="1:26" x14ac:dyDescent="0.25">
      <c r="A12" s="20" t="s">
        <v>123</v>
      </c>
      <c r="B12" s="21">
        <v>352</v>
      </c>
      <c r="C12" s="22">
        <f>B12/A3</f>
        <v>0.1806981519507187</v>
      </c>
      <c r="E12" s="24" t="s">
        <v>130</v>
      </c>
      <c r="F12" s="21"/>
      <c r="G12" s="19">
        <v>7.0999999999999994E-2</v>
      </c>
      <c r="I12" s="24" t="s">
        <v>141</v>
      </c>
      <c r="J12" s="21">
        <v>6</v>
      </c>
      <c r="K12" s="19">
        <f>J12/A3</f>
        <v>3.0800821355236141E-3</v>
      </c>
    </row>
    <row r="13" spans="1:26" x14ac:dyDescent="0.25">
      <c r="A13" s="20" t="s">
        <v>124</v>
      </c>
      <c r="B13" s="21">
        <v>83</v>
      </c>
      <c r="C13" s="22">
        <f>B13/A3</f>
        <v>4.2607802874743327E-2</v>
      </c>
      <c r="E13" s="24" t="s">
        <v>131</v>
      </c>
      <c r="F13" s="21"/>
      <c r="G13" s="19">
        <v>1.4E-2</v>
      </c>
      <c r="I13" s="24" t="s">
        <v>142</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10F9B-68F0-4EEF-AEF3-BE1ACE27B0D0}">
  <sheetPr>
    <tabColor rgb="FF609191"/>
  </sheetPr>
  <dimension ref="A1:Z56"/>
  <sheetViews>
    <sheetView topLeftCell="A17" zoomScaleNormal="100" workbookViewId="0">
      <selection activeCell="X19" sqref="X19"/>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5" width="8.28515625" bestFit="1" customWidth="1"/>
    <col min="16" max="16" width="9.140625" style="10" bestFit="1" customWidth="1"/>
    <col min="17" max="18" width="7.5703125"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42" t="s">
        <v>227</v>
      </c>
      <c r="B1" s="242"/>
      <c r="C1" s="242"/>
      <c r="D1" s="242"/>
      <c r="E1" s="242"/>
      <c r="F1" s="242"/>
      <c r="G1" s="242"/>
      <c r="H1" s="242"/>
      <c r="I1" s="242"/>
      <c r="J1" s="242"/>
      <c r="K1" s="242"/>
      <c r="L1" s="242"/>
      <c r="M1" s="242"/>
      <c r="N1" s="242"/>
      <c r="O1" s="242"/>
      <c r="P1" s="242"/>
      <c r="Q1" s="242"/>
      <c r="R1" s="242"/>
      <c r="S1" s="242"/>
      <c r="T1" s="242"/>
      <c r="U1" s="242"/>
      <c r="V1" s="242"/>
      <c r="W1" s="242"/>
      <c r="X1" s="242"/>
      <c r="Y1" s="242"/>
      <c r="Z1" s="242"/>
    </row>
    <row r="4" spans="1:26" ht="18.75" x14ac:dyDescent="0.3">
      <c r="A4" s="321" t="s">
        <v>237</v>
      </c>
      <c r="B4" s="321"/>
      <c r="C4" s="321"/>
      <c r="D4" s="321"/>
      <c r="E4" s="321"/>
      <c r="F4" s="321"/>
      <c r="G4" s="321"/>
      <c r="H4" s="321"/>
    </row>
    <row r="5" spans="1:26" ht="36" customHeight="1" x14ac:dyDescent="0.25">
      <c r="A5" s="319" t="s">
        <v>211</v>
      </c>
      <c r="B5" s="320" t="s">
        <v>143</v>
      </c>
      <c r="C5" s="320" t="s">
        <v>213</v>
      </c>
      <c r="D5" s="320" t="s">
        <v>241</v>
      </c>
      <c r="E5" s="320" t="s">
        <v>234</v>
      </c>
      <c r="F5" s="320"/>
      <c r="G5" s="320" t="s">
        <v>214</v>
      </c>
      <c r="H5" s="320"/>
      <c r="P5"/>
      <c r="R5" s="10"/>
    </row>
    <row r="6" spans="1:26" ht="15.75" thickBot="1" x14ac:dyDescent="0.3">
      <c r="A6" s="319"/>
      <c r="B6" s="320"/>
      <c r="C6" s="320"/>
      <c r="D6" s="322"/>
      <c r="E6" s="163" t="s">
        <v>157</v>
      </c>
      <c r="F6" s="163" t="s">
        <v>215</v>
      </c>
      <c r="G6" s="163" t="s">
        <v>157</v>
      </c>
      <c r="H6" s="163" t="s">
        <v>215</v>
      </c>
      <c r="P6"/>
      <c r="R6" s="10"/>
    </row>
    <row r="7" spans="1:26" ht="15.75" thickBot="1" x14ac:dyDescent="0.3">
      <c r="A7" s="195" t="s">
        <v>238</v>
      </c>
      <c r="B7" s="196">
        <v>1</v>
      </c>
      <c r="C7" s="197">
        <f>'1A'!B12</f>
        <v>13.85</v>
      </c>
      <c r="D7" s="198" t="s">
        <v>186</v>
      </c>
      <c r="E7" s="199">
        <f t="shared" ref="E7:E12" si="0">W19-B19</f>
        <v>-613</v>
      </c>
      <c r="F7" s="200">
        <f t="shared" ref="F7:F12" si="1">W29</f>
        <v>-0.23935962514642717</v>
      </c>
      <c r="G7" s="201">
        <f t="shared" ref="G7:G12" si="2">S38-B38</f>
        <v>2.34</v>
      </c>
      <c r="H7" s="202">
        <f t="shared" ref="H7:H12" si="3">S48</f>
        <v>0.20259740259740258</v>
      </c>
      <c r="P7"/>
      <c r="R7" s="10"/>
    </row>
    <row r="8" spans="1:26" ht="15.75" thickTop="1" x14ac:dyDescent="0.25">
      <c r="A8" s="178" t="s">
        <v>291</v>
      </c>
      <c r="B8" s="164">
        <v>0.95</v>
      </c>
      <c r="C8" s="185">
        <f>S39</f>
        <v>21.2</v>
      </c>
      <c r="D8" s="187">
        <f>C8-C7</f>
        <v>7.35</v>
      </c>
      <c r="E8" s="174">
        <f t="shared" si="0"/>
        <v>275</v>
      </c>
      <c r="F8" s="173">
        <f t="shared" si="1"/>
        <v>1.740506329113924</v>
      </c>
      <c r="G8" s="175">
        <f t="shared" si="2"/>
        <v>6.6</v>
      </c>
      <c r="H8" s="177">
        <f t="shared" si="3"/>
        <v>0.45205479452054792</v>
      </c>
      <c r="P8"/>
      <c r="R8" s="10"/>
    </row>
    <row r="9" spans="1:26" x14ac:dyDescent="0.25">
      <c r="A9" s="178" t="s">
        <v>293</v>
      </c>
      <c r="B9" s="164">
        <v>0.95</v>
      </c>
      <c r="C9" s="185">
        <f t="shared" ref="C9:C12" si="4">S40</f>
        <v>13.86</v>
      </c>
      <c r="D9" s="217">
        <f>C9-C7</f>
        <v>9.9999999999997868E-3</v>
      </c>
      <c r="E9" s="174">
        <f t="shared" si="0"/>
        <v>174</v>
      </c>
      <c r="F9" s="173">
        <f t="shared" si="1"/>
        <v>1.6261682242990654</v>
      </c>
      <c r="G9" s="175">
        <f t="shared" si="2"/>
        <v>0.58999999999999986</v>
      </c>
      <c r="H9" s="177">
        <f t="shared" si="3"/>
        <v>4.4461190655614158E-2</v>
      </c>
      <c r="P9"/>
      <c r="R9" s="10"/>
    </row>
    <row r="10" spans="1:26" x14ac:dyDescent="0.25">
      <c r="A10" s="178" t="s">
        <v>212</v>
      </c>
      <c r="B10" s="164">
        <v>0.94</v>
      </c>
      <c r="C10" s="185">
        <f t="shared" si="4"/>
        <v>29.71</v>
      </c>
      <c r="D10" s="187">
        <f>C10-C7</f>
        <v>15.860000000000001</v>
      </c>
      <c r="E10" s="174">
        <f t="shared" si="0"/>
        <v>-106</v>
      </c>
      <c r="F10" s="173">
        <f t="shared" si="1"/>
        <v>-0.58563535911602205</v>
      </c>
      <c r="G10" s="175">
        <f t="shared" si="2"/>
        <v>5.5399999999999991</v>
      </c>
      <c r="H10" s="177">
        <f t="shared" si="3"/>
        <v>0.22920976417045918</v>
      </c>
      <c r="P10"/>
      <c r="R10" s="10"/>
    </row>
    <row r="11" spans="1:26" x14ac:dyDescent="0.25">
      <c r="A11" s="178" t="s">
        <v>294</v>
      </c>
      <c r="B11" s="164">
        <v>0.92</v>
      </c>
      <c r="C11" s="185">
        <f t="shared" si="4"/>
        <v>18.75</v>
      </c>
      <c r="D11" s="187">
        <f>C11-C7</f>
        <v>4.9000000000000004</v>
      </c>
      <c r="E11" s="174">
        <f t="shared" si="0"/>
        <v>-185</v>
      </c>
      <c r="F11" s="173">
        <f t="shared" si="1"/>
        <v>-6.9706103993971369E-2</v>
      </c>
      <c r="G11" s="175">
        <f t="shared" si="2"/>
        <v>5.23</v>
      </c>
      <c r="H11" s="177">
        <f t="shared" si="3"/>
        <v>0.38683431952662728</v>
      </c>
      <c r="P11"/>
      <c r="R11" s="10"/>
    </row>
    <row r="12" spans="1:26" ht="15.75" thickBot="1" x14ac:dyDescent="0.3">
      <c r="A12" s="179" t="s">
        <v>295</v>
      </c>
      <c r="B12" s="180">
        <v>0.92</v>
      </c>
      <c r="C12" s="186">
        <f t="shared" si="4"/>
        <v>17.41</v>
      </c>
      <c r="D12" s="188">
        <f>C12-C7</f>
        <v>3.5600000000000005</v>
      </c>
      <c r="E12" s="181">
        <f t="shared" si="0"/>
        <v>1472</v>
      </c>
      <c r="F12" s="182">
        <f t="shared" si="1"/>
        <v>0.39783783783783783</v>
      </c>
      <c r="G12" s="183">
        <f t="shared" si="2"/>
        <v>3.41</v>
      </c>
      <c r="H12" s="184">
        <f t="shared" si="3"/>
        <v>0.24357142857142858</v>
      </c>
      <c r="P12"/>
      <c r="R12" s="10"/>
    </row>
    <row r="13" spans="1:26" x14ac:dyDescent="0.25">
      <c r="A13" s="1"/>
      <c r="B13" s="35"/>
      <c r="C13" s="36"/>
      <c r="D13" s="36"/>
    </row>
    <row r="14" spans="1:26" x14ac:dyDescent="0.25">
      <c r="G14" s="215"/>
    </row>
    <row r="17" spans="1:26" ht="15.75" x14ac:dyDescent="0.25">
      <c r="A17" s="318" t="s">
        <v>319</v>
      </c>
      <c r="B17" s="318"/>
      <c r="C17" s="318"/>
      <c r="D17" s="318"/>
      <c r="E17" s="318"/>
      <c r="F17" s="318"/>
      <c r="G17" s="318"/>
      <c r="H17" s="318"/>
      <c r="I17" s="318"/>
      <c r="J17" s="318"/>
      <c r="K17" s="318"/>
      <c r="L17" s="318"/>
      <c r="M17" s="318"/>
      <c r="N17" s="318"/>
      <c r="O17" s="318"/>
      <c r="P17" s="318"/>
      <c r="Q17" s="318"/>
      <c r="R17" s="318"/>
      <c r="S17" s="318"/>
      <c r="T17" s="318"/>
      <c r="U17" s="318"/>
      <c r="V17" s="318"/>
      <c r="W17" s="318"/>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238</v>
      </c>
      <c r="B19" s="166">
        <v>2561</v>
      </c>
      <c r="C19" s="166">
        <v>2615</v>
      </c>
      <c r="D19" s="166">
        <v>2469</v>
      </c>
      <c r="E19" s="166">
        <v>2373</v>
      </c>
      <c r="F19" s="166">
        <v>2447</v>
      </c>
      <c r="G19" s="166">
        <v>2426</v>
      </c>
      <c r="H19" s="166">
        <v>2329</v>
      </c>
      <c r="I19" s="166">
        <v>2301</v>
      </c>
      <c r="J19" s="166">
        <v>2304</v>
      </c>
      <c r="K19" s="166">
        <v>2366</v>
      </c>
      <c r="L19" s="166">
        <v>2388</v>
      </c>
      <c r="M19" s="166">
        <v>2253</v>
      </c>
      <c r="N19" s="166">
        <v>2193</v>
      </c>
      <c r="O19" s="166">
        <v>2159</v>
      </c>
      <c r="P19" s="166">
        <v>2143</v>
      </c>
      <c r="Q19" s="166">
        <v>2087</v>
      </c>
      <c r="R19" s="166">
        <v>2073</v>
      </c>
      <c r="S19" s="166">
        <v>2045</v>
      </c>
      <c r="T19" s="166">
        <v>2061</v>
      </c>
      <c r="U19" s="166">
        <v>1863</v>
      </c>
      <c r="V19" s="166">
        <v>1813</v>
      </c>
      <c r="W19" s="166">
        <v>1948</v>
      </c>
    </row>
    <row r="20" spans="1:26" ht="15.75" thickTop="1" x14ac:dyDescent="0.25">
      <c r="A20" s="143" t="s">
        <v>291</v>
      </c>
      <c r="B20" s="144">
        <v>158</v>
      </c>
      <c r="C20" s="144">
        <v>177</v>
      </c>
      <c r="D20" s="144">
        <v>189</v>
      </c>
      <c r="E20" s="144">
        <v>195</v>
      </c>
      <c r="F20" s="144">
        <v>207</v>
      </c>
      <c r="G20" s="144">
        <v>224</v>
      </c>
      <c r="H20" s="144">
        <v>242</v>
      </c>
      <c r="I20" s="144">
        <v>245</v>
      </c>
      <c r="J20" s="144">
        <v>227</v>
      </c>
      <c r="K20" s="144">
        <v>227</v>
      </c>
      <c r="L20" s="144">
        <v>243</v>
      </c>
      <c r="M20" s="144">
        <v>258</v>
      </c>
      <c r="N20" s="144">
        <v>254</v>
      </c>
      <c r="O20" s="144">
        <v>275</v>
      </c>
      <c r="P20" s="144">
        <v>304</v>
      </c>
      <c r="Q20" s="144">
        <v>303</v>
      </c>
      <c r="R20" s="144">
        <v>310</v>
      </c>
      <c r="S20" s="144">
        <v>306</v>
      </c>
      <c r="T20" s="144">
        <v>329</v>
      </c>
      <c r="U20" s="144">
        <v>281</v>
      </c>
      <c r="V20" s="144">
        <v>350</v>
      </c>
      <c r="W20" s="144">
        <v>433</v>
      </c>
    </row>
    <row r="21" spans="1:26" x14ac:dyDescent="0.25">
      <c r="A21" s="143" t="s">
        <v>293</v>
      </c>
      <c r="B21" s="144">
        <v>107</v>
      </c>
      <c r="C21" s="144">
        <v>132</v>
      </c>
      <c r="D21" s="144">
        <v>155</v>
      </c>
      <c r="E21" s="144">
        <v>173</v>
      </c>
      <c r="F21" s="144">
        <v>191</v>
      </c>
      <c r="G21" s="144">
        <v>211</v>
      </c>
      <c r="H21" s="144">
        <v>209</v>
      </c>
      <c r="I21" s="144">
        <v>202</v>
      </c>
      <c r="J21" s="144">
        <v>208</v>
      </c>
      <c r="K21" s="144">
        <v>252</v>
      </c>
      <c r="L21" s="144">
        <v>273</v>
      </c>
      <c r="M21" s="144">
        <v>297</v>
      </c>
      <c r="N21" s="144">
        <v>265</v>
      </c>
      <c r="O21" s="144">
        <v>232</v>
      </c>
      <c r="P21" s="144">
        <v>215</v>
      </c>
      <c r="Q21" s="144">
        <v>203</v>
      </c>
      <c r="R21" s="144">
        <v>196</v>
      </c>
      <c r="S21" s="144">
        <v>211</v>
      </c>
      <c r="T21" s="144">
        <v>218</v>
      </c>
      <c r="U21" s="144">
        <v>182</v>
      </c>
      <c r="V21" s="144">
        <v>218</v>
      </c>
      <c r="W21" s="144">
        <v>281</v>
      </c>
    </row>
    <row r="22" spans="1:26" x14ac:dyDescent="0.25">
      <c r="A22" s="143" t="s">
        <v>212</v>
      </c>
      <c r="B22" s="146">
        <v>181</v>
      </c>
      <c r="C22" s="146">
        <v>184</v>
      </c>
      <c r="D22" s="146">
        <v>173</v>
      </c>
      <c r="E22" s="146">
        <v>163</v>
      </c>
      <c r="F22" s="146">
        <v>169</v>
      </c>
      <c r="G22" s="146">
        <v>139</v>
      </c>
      <c r="H22" s="146">
        <v>149</v>
      </c>
      <c r="I22" s="146">
        <v>164</v>
      </c>
      <c r="J22" s="146">
        <v>184</v>
      </c>
      <c r="K22" s="146">
        <v>205</v>
      </c>
      <c r="L22" s="146">
        <v>203</v>
      </c>
      <c r="M22" s="146">
        <v>202</v>
      </c>
      <c r="N22" s="146">
        <v>204</v>
      </c>
      <c r="O22" s="146">
        <v>215</v>
      </c>
      <c r="P22" s="146">
        <v>201</v>
      </c>
      <c r="Q22" s="146">
        <v>169</v>
      </c>
      <c r="R22" s="146">
        <v>134</v>
      </c>
      <c r="S22" s="146">
        <v>117</v>
      </c>
      <c r="T22" s="146">
        <v>108</v>
      </c>
      <c r="U22" s="146">
        <v>84</v>
      </c>
      <c r="V22" s="146">
        <v>80</v>
      </c>
      <c r="W22" s="146">
        <v>75</v>
      </c>
    </row>
    <row r="23" spans="1:26" x14ac:dyDescent="0.25">
      <c r="A23" s="178" t="s">
        <v>294</v>
      </c>
      <c r="B23" s="146">
        <v>2654</v>
      </c>
      <c r="C23" s="146">
        <v>2659</v>
      </c>
      <c r="D23" s="146">
        <v>2644</v>
      </c>
      <c r="E23" s="146">
        <v>2715</v>
      </c>
      <c r="F23" s="146">
        <v>2793</v>
      </c>
      <c r="G23" s="146">
        <v>2516</v>
      </c>
      <c r="H23" s="146">
        <v>2525</v>
      </c>
      <c r="I23" s="146">
        <v>2488</v>
      </c>
      <c r="J23" s="146">
        <v>2286</v>
      </c>
      <c r="K23" s="146">
        <v>2423</v>
      </c>
      <c r="L23" s="146">
        <v>2723</v>
      </c>
      <c r="M23" s="146">
        <v>3025</v>
      </c>
      <c r="N23" s="146">
        <v>3230</v>
      </c>
      <c r="O23" s="146">
        <v>3250</v>
      </c>
      <c r="P23" s="146">
        <v>3573</v>
      </c>
      <c r="Q23" s="146">
        <v>3703</v>
      </c>
      <c r="R23" s="146">
        <v>3580</v>
      </c>
      <c r="S23" s="146">
        <v>3205</v>
      </c>
      <c r="T23" s="146">
        <v>2785</v>
      </c>
      <c r="U23" s="146">
        <v>2301</v>
      </c>
      <c r="V23" s="146">
        <v>2411</v>
      </c>
      <c r="W23" s="146">
        <v>2469</v>
      </c>
    </row>
    <row r="24" spans="1:26" x14ac:dyDescent="0.25">
      <c r="A24" s="143" t="s">
        <v>295</v>
      </c>
      <c r="B24" s="146">
        <v>3700</v>
      </c>
      <c r="C24" s="146">
        <v>3640</v>
      </c>
      <c r="D24" s="146">
        <v>3713</v>
      </c>
      <c r="E24" s="146">
        <v>3840</v>
      </c>
      <c r="F24" s="146">
        <v>3948</v>
      </c>
      <c r="G24" s="146">
        <v>4008</v>
      </c>
      <c r="H24" s="146">
        <v>4088</v>
      </c>
      <c r="I24" s="146">
        <v>4052</v>
      </c>
      <c r="J24" s="146">
        <v>3929</v>
      </c>
      <c r="K24" s="146">
        <v>4383</v>
      </c>
      <c r="L24" s="146">
        <v>4707</v>
      </c>
      <c r="M24" s="146">
        <v>4894</v>
      </c>
      <c r="N24" s="146">
        <v>4960</v>
      </c>
      <c r="O24" s="146">
        <v>5170</v>
      </c>
      <c r="P24" s="146">
        <v>5244</v>
      </c>
      <c r="Q24" s="146">
        <v>5305</v>
      </c>
      <c r="R24" s="146">
        <v>5272</v>
      </c>
      <c r="S24" s="146">
        <v>5332</v>
      </c>
      <c r="T24" s="146">
        <v>5052</v>
      </c>
      <c r="U24" s="146">
        <v>4575</v>
      </c>
      <c r="V24" s="146">
        <v>4976</v>
      </c>
      <c r="W24" s="146">
        <v>5172</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8" t="s">
        <v>320</v>
      </c>
      <c r="B27" s="318"/>
      <c r="C27" s="318"/>
      <c r="D27" s="318"/>
      <c r="E27" s="318"/>
      <c r="F27" s="318"/>
      <c r="G27" s="318"/>
      <c r="H27" s="318"/>
      <c r="I27" s="318"/>
      <c r="J27" s="318"/>
      <c r="K27" s="318"/>
      <c r="L27" s="318"/>
      <c r="M27" s="318"/>
      <c r="N27" s="318"/>
      <c r="O27" s="318"/>
      <c r="P27" s="318"/>
      <c r="Q27" s="318"/>
      <c r="R27" s="318"/>
      <c r="S27" s="318"/>
      <c r="T27" s="318"/>
      <c r="U27" s="318"/>
      <c r="V27" s="318"/>
      <c r="W27" s="318"/>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238</v>
      </c>
      <c r="B29" s="167">
        <f t="shared" ref="B29:B34" si="5">(B19-B19)/B19</f>
        <v>0</v>
      </c>
      <c r="C29" s="167">
        <f t="shared" ref="C29:C34" si="6">(C19-B19)/B19</f>
        <v>2.1085513471300273E-2</v>
      </c>
      <c r="D29" s="167">
        <f t="shared" ref="D29:D34" si="7">(D19-B19)/B19</f>
        <v>-3.5923467395548615E-2</v>
      </c>
      <c r="E29" s="167">
        <f t="shared" ref="E29:E34" si="8">(E19-B19)/B19</f>
        <v>-7.340882467786021E-2</v>
      </c>
      <c r="F29" s="167">
        <f t="shared" ref="F29:F34" si="9">(F19-B19)/B19</f>
        <v>-4.4513861772745023E-2</v>
      </c>
      <c r="G29" s="167">
        <f t="shared" ref="G29:G34" si="10">(G19-B19)/B19</f>
        <v>-5.2713783678250685E-2</v>
      </c>
      <c r="H29" s="167">
        <f t="shared" ref="H29:H34" si="11">(H19-B19)/B19</f>
        <v>-9.0589613432253024E-2</v>
      </c>
      <c r="I29" s="167">
        <f t="shared" ref="I29:I34" si="12">(I19-B19)/B19</f>
        <v>-0.10152284263959391</v>
      </c>
      <c r="J29" s="167">
        <f t="shared" ref="J29:J34" si="13">(J19-B19)/B19</f>
        <v>-0.10035142522452167</v>
      </c>
      <c r="K29" s="167">
        <f t="shared" ref="K29:K34" si="14">(K19-B19)/B19</f>
        <v>-7.6142131979695438E-2</v>
      </c>
      <c r="L29" s="167">
        <f t="shared" ref="L29:L34" si="15">(L19-B19)/B19</f>
        <v>-6.7551737602499023E-2</v>
      </c>
      <c r="M29" s="167">
        <f t="shared" ref="M29:M34" si="16">(M19-B19)/B19</f>
        <v>-0.1202655212807497</v>
      </c>
      <c r="N29" s="167">
        <f t="shared" ref="N29:N34" si="17">(N19-B19)/B19</f>
        <v>-0.14369386958219446</v>
      </c>
      <c r="O29" s="167">
        <f t="shared" ref="O29:O34" si="18">(O19-B19)/B19</f>
        <v>-0.15696993361967981</v>
      </c>
      <c r="P29" s="167">
        <f t="shared" ref="P29:P34" si="19">(P19-B19)/B19</f>
        <v>-0.16321749316673176</v>
      </c>
      <c r="Q29" s="167">
        <f t="shared" ref="Q29:Q34" si="20">(Q19-B19)/B19</f>
        <v>-0.1850839515814135</v>
      </c>
      <c r="R29" s="167">
        <f t="shared" ref="R29:R34" si="21">(R19-B19)/B19</f>
        <v>-0.19055056618508395</v>
      </c>
      <c r="S29" s="167">
        <f t="shared" ref="S29:S34" si="22">(S19-B19)/B19</f>
        <v>-0.20148379539242484</v>
      </c>
      <c r="T29" s="167">
        <f t="shared" ref="T29:T34" si="23">(T19-B19)/B19</f>
        <v>-0.19523623584537289</v>
      </c>
      <c r="U29" s="167">
        <f t="shared" ref="U29:U34" si="24">(U19-B19)/B19</f>
        <v>-0.27254978524014056</v>
      </c>
      <c r="V29" s="167">
        <f t="shared" ref="V29:V34" si="25">(V19-B19)/B19</f>
        <v>-0.29207340882467786</v>
      </c>
      <c r="W29" s="167">
        <f t="shared" ref="W29:W34" si="26">(W19-B19)/B19</f>
        <v>-0.23935962514642717</v>
      </c>
      <c r="Y29" t="s">
        <v>293</v>
      </c>
      <c r="Z29" s="214">
        <v>0.59</v>
      </c>
    </row>
    <row r="30" spans="1:26" ht="15.75" thickTop="1" x14ac:dyDescent="0.25">
      <c r="A30" s="143" t="s">
        <v>291</v>
      </c>
      <c r="B30" s="147">
        <f t="shared" si="5"/>
        <v>0</v>
      </c>
      <c r="C30" s="147">
        <f t="shared" si="6"/>
        <v>0.12025316455696203</v>
      </c>
      <c r="D30" s="147">
        <f t="shared" si="7"/>
        <v>0.19620253164556961</v>
      </c>
      <c r="E30" s="147">
        <f t="shared" si="8"/>
        <v>0.23417721518987342</v>
      </c>
      <c r="F30" s="147">
        <f t="shared" si="9"/>
        <v>0.310126582278481</v>
      </c>
      <c r="G30" s="147">
        <f t="shared" si="10"/>
        <v>0.41772151898734178</v>
      </c>
      <c r="H30" s="147">
        <f t="shared" si="11"/>
        <v>0.53164556962025311</v>
      </c>
      <c r="I30" s="147">
        <f t="shared" si="12"/>
        <v>0.55063291139240511</v>
      </c>
      <c r="J30" s="147">
        <f t="shared" si="13"/>
        <v>0.43670886075949367</v>
      </c>
      <c r="K30" s="147">
        <f t="shared" si="14"/>
        <v>0.43670886075949367</v>
      </c>
      <c r="L30" s="147">
        <f t="shared" si="15"/>
        <v>0.53797468354430378</v>
      </c>
      <c r="M30" s="147">
        <f t="shared" si="16"/>
        <v>0.63291139240506333</v>
      </c>
      <c r="N30" s="147">
        <f t="shared" si="17"/>
        <v>0.60759493670886078</v>
      </c>
      <c r="O30" s="147">
        <f t="shared" si="18"/>
        <v>0.740506329113924</v>
      </c>
      <c r="P30" s="147">
        <f t="shared" si="19"/>
        <v>0.92405063291139244</v>
      </c>
      <c r="Q30" s="147">
        <f t="shared" si="20"/>
        <v>0.91772151898734178</v>
      </c>
      <c r="R30" s="147">
        <f t="shared" si="21"/>
        <v>0.96202531645569622</v>
      </c>
      <c r="S30" s="147">
        <f t="shared" si="22"/>
        <v>0.93670886075949367</v>
      </c>
      <c r="T30" s="147">
        <f t="shared" si="23"/>
        <v>1.0822784810126582</v>
      </c>
      <c r="U30" s="147">
        <f t="shared" si="24"/>
        <v>0.77848101265822789</v>
      </c>
      <c r="V30" s="147">
        <f t="shared" si="25"/>
        <v>1.2151898734177216</v>
      </c>
      <c r="W30" s="147">
        <f t="shared" si="26"/>
        <v>1.740506329113924</v>
      </c>
      <c r="Y30" t="s">
        <v>295</v>
      </c>
      <c r="Z30" s="214">
        <v>3.41</v>
      </c>
    </row>
    <row r="31" spans="1:26" x14ac:dyDescent="0.25">
      <c r="A31" s="143" t="s">
        <v>293</v>
      </c>
      <c r="B31" s="147">
        <f t="shared" si="5"/>
        <v>0</v>
      </c>
      <c r="C31" s="147">
        <f t="shared" si="6"/>
        <v>0.23364485981308411</v>
      </c>
      <c r="D31" s="147">
        <f t="shared" si="7"/>
        <v>0.44859813084112149</v>
      </c>
      <c r="E31" s="147">
        <f t="shared" si="8"/>
        <v>0.61682242990654201</v>
      </c>
      <c r="F31" s="147">
        <f t="shared" si="9"/>
        <v>0.78504672897196259</v>
      </c>
      <c r="G31" s="147">
        <f t="shared" si="10"/>
        <v>0.9719626168224299</v>
      </c>
      <c r="H31" s="147">
        <f t="shared" si="11"/>
        <v>0.95327102803738317</v>
      </c>
      <c r="I31" s="147">
        <f t="shared" si="12"/>
        <v>0.88785046728971961</v>
      </c>
      <c r="J31" s="147">
        <f t="shared" si="13"/>
        <v>0.94392523364485981</v>
      </c>
      <c r="K31" s="147">
        <f t="shared" si="14"/>
        <v>1.3551401869158879</v>
      </c>
      <c r="L31" s="147">
        <f t="shared" si="15"/>
        <v>1.5514018691588785</v>
      </c>
      <c r="M31" s="147">
        <f t="shared" si="16"/>
        <v>1.7757009345794392</v>
      </c>
      <c r="N31" s="147">
        <f t="shared" si="17"/>
        <v>1.4766355140186915</v>
      </c>
      <c r="O31" s="147">
        <f t="shared" si="18"/>
        <v>1.1682242990654206</v>
      </c>
      <c r="P31" s="147">
        <f t="shared" si="19"/>
        <v>1.0093457943925233</v>
      </c>
      <c r="Q31" s="147">
        <f t="shared" si="20"/>
        <v>0.89719626168224298</v>
      </c>
      <c r="R31" s="147">
        <f t="shared" si="21"/>
        <v>0.83177570093457942</v>
      </c>
      <c r="S31" s="147">
        <f t="shared" si="22"/>
        <v>0.9719626168224299</v>
      </c>
      <c r="T31" s="147">
        <f t="shared" si="23"/>
        <v>1.0373831775700935</v>
      </c>
      <c r="U31" s="147">
        <f t="shared" si="24"/>
        <v>0.7009345794392523</v>
      </c>
      <c r="V31" s="147">
        <f t="shared" si="25"/>
        <v>1.0373831775700935</v>
      </c>
      <c r="W31" s="147">
        <f t="shared" si="26"/>
        <v>1.6261682242990654</v>
      </c>
      <c r="Y31" t="s">
        <v>294</v>
      </c>
      <c r="Z31" s="214">
        <v>5.23</v>
      </c>
    </row>
    <row r="32" spans="1:26" x14ac:dyDescent="0.25">
      <c r="A32" s="143" t="s">
        <v>212</v>
      </c>
      <c r="B32" s="147">
        <f t="shared" si="5"/>
        <v>0</v>
      </c>
      <c r="C32" s="147">
        <f t="shared" si="6"/>
        <v>1.6574585635359115E-2</v>
      </c>
      <c r="D32" s="147">
        <f t="shared" si="7"/>
        <v>-4.4198895027624308E-2</v>
      </c>
      <c r="E32" s="147">
        <f t="shared" si="8"/>
        <v>-9.9447513812154692E-2</v>
      </c>
      <c r="F32" s="147">
        <f t="shared" si="9"/>
        <v>-6.6298342541436461E-2</v>
      </c>
      <c r="G32" s="147">
        <f t="shared" si="10"/>
        <v>-0.23204419889502761</v>
      </c>
      <c r="H32" s="147">
        <f t="shared" si="11"/>
        <v>-0.17679558011049723</v>
      </c>
      <c r="I32" s="147">
        <f t="shared" si="12"/>
        <v>-9.3922651933701654E-2</v>
      </c>
      <c r="J32" s="147">
        <f t="shared" si="13"/>
        <v>1.6574585635359115E-2</v>
      </c>
      <c r="K32" s="147">
        <f t="shared" si="14"/>
        <v>0.13259668508287292</v>
      </c>
      <c r="L32" s="147">
        <f t="shared" si="15"/>
        <v>0.12154696132596685</v>
      </c>
      <c r="M32" s="147">
        <f t="shared" si="16"/>
        <v>0.11602209944751381</v>
      </c>
      <c r="N32" s="147">
        <f t="shared" si="17"/>
        <v>0.1270718232044199</v>
      </c>
      <c r="O32" s="147">
        <f t="shared" si="18"/>
        <v>0.18784530386740331</v>
      </c>
      <c r="P32" s="147">
        <f t="shared" si="19"/>
        <v>0.11049723756906077</v>
      </c>
      <c r="Q32" s="147">
        <f t="shared" si="20"/>
        <v>-6.6298342541436461E-2</v>
      </c>
      <c r="R32" s="147">
        <f t="shared" si="21"/>
        <v>-0.25966850828729282</v>
      </c>
      <c r="S32" s="147">
        <f t="shared" si="22"/>
        <v>-0.35359116022099446</v>
      </c>
      <c r="T32" s="147">
        <f t="shared" si="23"/>
        <v>-0.40331491712707185</v>
      </c>
      <c r="U32" s="147">
        <f t="shared" si="24"/>
        <v>-0.53591160220994472</v>
      </c>
      <c r="V32" s="147">
        <f t="shared" si="25"/>
        <v>-0.55801104972375692</v>
      </c>
      <c r="W32" s="147">
        <f t="shared" si="26"/>
        <v>-0.58563535911602205</v>
      </c>
      <c r="Y32" t="s">
        <v>212</v>
      </c>
      <c r="Z32" s="214">
        <v>5.54</v>
      </c>
    </row>
    <row r="33" spans="1:26" x14ac:dyDescent="0.25">
      <c r="A33" s="178" t="s">
        <v>294</v>
      </c>
      <c r="B33" s="147">
        <f t="shared" si="5"/>
        <v>0</v>
      </c>
      <c r="C33" s="147">
        <f t="shared" si="6"/>
        <v>1.8839487565938207E-3</v>
      </c>
      <c r="D33" s="147">
        <f t="shared" si="7"/>
        <v>-3.7678975131876413E-3</v>
      </c>
      <c r="E33" s="147">
        <f t="shared" si="8"/>
        <v>2.2984174830444612E-2</v>
      </c>
      <c r="F33" s="147">
        <f t="shared" si="9"/>
        <v>5.2373775433308213E-2</v>
      </c>
      <c r="G33" s="147">
        <f t="shared" si="10"/>
        <v>-5.1996985681989447E-2</v>
      </c>
      <c r="H33" s="147">
        <f t="shared" si="11"/>
        <v>-4.8605877920120576E-2</v>
      </c>
      <c r="I33" s="147">
        <f t="shared" si="12"/>
        <v>-6.254709871891484E-2</v>
      </c>
      <c r="J33" s="147">
        <f t="shared" si="13"/>
        <v>-0.13865862848530519</v>
      </c>
      <c r="K33" s="147">
        <f t="shared" si="14"/>
        <v>-8.7038432554634518E-2</v>
      </c>
      <c r="L33" s="147">
        <f t="shared" si="15"/>
        <v>2.5998492840994723E-2</v>
      </c>
      <c r="M33" s="147">
        <f t="shared" si="16"/>
        <v>0.13978899773926148</v>
      </c>
      <c r="N33" s="147">
        <f t="shared" si="17"/>
        <v>0.21703089675960813</v>
      </c>
      <c r="O33" s="147">
        <f t="shared" si="18"/>
        <v>0.22456669178598343</v>
      </c>
      <c r="P33" s="147">
        <f t="shared" si="19"/>
        <v>0.34626978146194426</v>
      </c>
      <c r="Q33" s="147">
        <f t="shared" si="20"/>
        <v>0.39525244913338359</v>
      </c>
      <c r="R33" s="147">
        <f t="shared" si="21"/>
        <v>0.34890730972117556</v>
      </c>
      <c r="S33" s="147">
        <f t="shared" si="22"/>
        <v>0.20761115297663904</v>
      </c>
      <c r="T33" s="147">
        <f t="shared" si="23"/>
        <v>4.9359457422758102E-2</v>
      </c>
      <c r="U33" s="147">
        <f t="shared" si="24"/>
        <v>-0.13300678221552373</v>
      </c>
      <c r="V33" s="147">
        <f t="shared" si="25"/>
        <v>-9.1559909570459688E-2</v>
      </c>
      <c r="W33" s="147">
        <f t="shared" si="26"/>
        <v>-6.9706103993971369E-2</v>
      </c>
      <c r="Y33" t="s">
        <v>238</v>
      </c>
      <c r="Z33" s="214">
        <v>6.6</v>
      </c>
    </row>
    <row r="34" spans="1:26" x14ac:dyDescent="0.25">
      <c r="A34" s="143" t="s">
        <v>295</v>
      </c>
      <c r="B34" s="147">
        <f t="shared" si="5"/>
        <v>0</v>
      </c>
      <c r="C34" s="147">
        <f t="shared" si="6"/>
        <v>-1.6216216216216217E-2</v>
      </c>
      <c r="D34" s="147">
        <f t="shared" si="7"/>
        <v>3.5135135135135136E-3</v>
      </c>
      <c r="E34" s="147">
        <f t="shared" si="8"/>
        <v>3.783783783783784E-2</v>
      </c>
      <c r="F34" s="147">
        <f t="shared" si="9"/>
        <v>6.7027027027027022E-2</v>
      </c>
      <c r="G34" s="147">
        <f t="shared" si="10"/>
        <v>8.324324324324324E-2</v>
      </c>
      <c r="H34" s="147">
        <f t="shared" si="11"/>
        <v>0.10486486486486486</v>
      </c>
      <c r="I34" s="147">
        <f t="shared" si="12"/>
        <v>9.5135135135135135E-2</v>
      </c>
      <c r="J34" s="147">
        <f t="shared" si="13"/>
        <v>6.1891891891891891E-2</v>
      </c>
      <c r="K34" s="147">
        <f t="shared" si="14"/>
        <v>0.1845945945945946</v>
      </c>
      <c r="L34" s="147">
        <f t="shared" si="15"/>
        <v>0.27216216216216216</v>
      </c>
      <c r="M34" s="147">
        <f t="shared" si="16"/>
        <v>0.32270270270270268</v>
      </c>
      <c r="N34" s="147">
        <f t="shared" si="17"/>
        <v>0.34054054054054056</v>
      </c>
      <c r="O34" s="147">
        <f t="shared" si="18"/>
        <v>0.39729729729729729</v>
      </c>
      <c r="P34" s="147">
        <f t="shared" si="19"/>
        <v>0.41729729729729731</v>
      </c>
      <c r="Q34" s="147">
        <f t="shared" si="20"/>
        <v>0.43378378378378379</v>
      </c>
      <c r="R34" s="147">
        <f t="shared" si="21"/>
        <v>0.42486486486486486</v>
      </c>
      <c r="S34" s="147">
        <f t="shared" si="22"/>
        <v>0.44108108108108107</v>
      </c>
      <c r="T34" s="147">
        <f t="shared" si="23"/>
        <v>0.36540540540540539</v>
      </c>
      <c r="U34" s="147">
        <f t="shared" si="24"/>
        <v>0.23648648648648649</v>
      </c>
      <c r="V34" s="147">
        <f t="shared" si="25"/>
        <v>0.34486486486486484</v>
      </c>
      <c r="W34" s="147">
        <f t="shared" si="26"/>
        <v>0.39783783783783783</v>
      </c>
      <c r="Y34" t="s">
        <v>291</v>
      </c>
      <c r="Z34" s="214">
        <v>6.6</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8" t="s">
        <v>321</v>
      </c>
      <c r="B36" s="318"/>
      <c r="C36" s="318"/>
      <c r="D36" s="318"/>
      <c r="E36" s="318"/>
      <c r="F36" s="318"/>
      <c r="G36" s="318"/>
      <c r="H36" s="318"/>
      <c r="I36" s="318"/>
      <c r="J36" s="318"/>
      <c r="K36" s="318"/>
      <c r="L36" s="318"/>
      <c r="M36" s="318"/>
      <c r="N36" s="318"/>
      <c r="O36" s="318"/>
      <c r="P36" s="318"/>
      <c r="Q36" s="318"/>
      <c r="R36" s="318"/>
      <c r="S36" s="318"/>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238</v>
      </c>
      <c r="B38" s="168">
        <v>11.55</v>
      </c>
      <c r="C38" s="168">
        <v>12.04</v>
      </c>
      <c r="D38" s="168">
        <v>11.22</v>
      </c>
      <c r="E38" s="168">
        <v>11.62</v>
      </c>
      <c r="F38" s="168">
        <v>11.74</v>
      </c>
      <c r="G38" s="168">
        <v>12.39</v>
      </c>
      <c r="H38" s="168">
        <v>12.34</v>
      </c>
      <c r="I38" s="168">
        <v>11.97</v>
      </c>
      <c r="J38" s="168">
        <v>12.25</v>
      </c>
      <c r="K38" s="168">
        <v>11.95</v>
      </c>
      <c r="L38" s="168">
        <v>12.19</v>
      </c>
      <c r="M38" s="168">
        <v>12.03</v>
      </c>
      <c r="N38" s="168">
        <v>11.8</v>
      </c>
      <c r="O38" s="168">
        <v>12.51</v>
      </c>
      <c r="P38" s="168">
        <v>13.03</v>
      </c>
      <c r="Q38" s="168">
        <v>13.71</v>
      </c>
      <c r="R38" s="168">
        <v>14.09</v>
      </c>
      <c r="S38" s="169">
        <v>13.89</v>
      </c>
      <c r="T38" s="214">
        <f>S38-(B38*1.4985)</f>
        <v>-3.4176749999999991</v>
      </c>
      <c r="U38" s="224">
        <f>T38/B38</f>
        <v>-0.29590259740259733</v>
      </c>
    </row>
    <row r="39" spans="1:26" ht="15.75" thickTop="1" x14ac:dyDescent="0.25">
      <c r="A39" s="143" t="s">
        <v>291</v>
      </c>
      <c r="B39" s="150">
        <v>14.6</v>
      </c>
      <c r="C39" s="150">
        <v>16.600000000000001</v>
      </c>
      <c r="D39" s="150">
        <v>17.55</v>
      </c>
      <c r="E39" s="150">
        <v>17.72</v>
      </c>
      <c r="F39" s="150">
        <v>16.12</v>
      </c>
      <c r="G39" s="150">
        <v>14.37</v>
      </c>
      <c r="H39" s="150">
        <v>13.14</v>
      </c>
      <c r="I39" s="150">
        <v>12.64</v>
      </c>
      <c r="J39" s="150">
        <v>15.61</v>
      </c>
      <c r="K39" s="150">
        <v>15.94</v>
      </c>
      <c r="L39" s="150">
        <v>14.44</v>
      </c>
      <c r="M39" s="150">
        <v>11.56</v>
      </c>
      <c r="N39" s="150">
        <v>13.14</v>
      </c>
      <c r="O39" s="150">
        <v>14.25</v>
      </c>
      <c r="P39" s="150">
        <v>16.440000000000001</v>
      </c>
      <c r="Q39" s="150">
        <v>15.73</v>
      </c>
      <c r="R39" s="150">
        <v>16.66</v>
      </c>
      <c r="S39" s="151">
        <v>21.2</v>
      </c>
      <c r="T39" s="214">
        <f t="shared" ref="T39:T43" si="27">S39-(B39*1.4985)</f>
        <v>-0.67810000000000059</v>
      </c>
      <c r="U39" s="224">
        <f>T39/B39</f>
        <v>-4.6445205479452099E-2</v>
      </c>
    </row>
    <row r="40" spans="1:26" x14ac:dyDescent="0.25">
      <c r="A40" s="143" t="s">
        <v>293</v>
      </c>
      <c r="B40" s="150">
        <v>13.27</v>
      </c>
      <c r="C40" s="150">
        <v>18.89</v>
      </c>
      <c r="D40" s="150">
        <v>19.47</v>
      </c>
      <c r="E40" s="150">
        <v>24.44</v>
      </c>
      <c r="F40" s="150">
        <v>16.59</v>
      </c>
      <c r="G40" s="150">
        <v>16.16</v>
      </c>
      <c r="H40" s="150">
        <v>13.5</v>
      </c>
      <c r="I40" s="150">
        <v>22.67</v>
      </c>
      <c r="J40" s="150">
        <v>28.07</v>
      </c>
      <c r="K40" s="150">
        <v>26.39</v>
      </c>
      <c r="L40" s="150">
        <v>25.43</v>
      </c>
      <c r="M40" s="150">
        <v>15.64</v>
      </c>
      <c r="N40" s="150">
        <v>19.7</v>
      </c>
      <c r="O40" s="150">
        <v>19.899999999999999</v>
      </c>
      <c r="P40" s="150">
        <v>22.06</v>
      </c>
      <c r="Q40" s="150">
        <v>19.829999999999998</v>
      </c>
      <c r="R40" s="150">
        <v>13.5</v>
      </c>
      <c r="S40" s="151">
        <v>13.86</v>
      </c>
      <c r="T40" s="214">
        <f t="shared" si="27"/>
        <v>-6.0250950000000003</v>
      </c>
      <c r="U40" s="224">
        <f t="shared" ref="U40:U43" si="28">T40/B40</f>
        <v>-0.4540388093443859</v>
      </c>
    </row>
    <row r="41" spans="1:26" x14ac:dyDescent="0.25">
      <c r="A41" s="143" t="s">
        <v>212</v>
      </c>
      <c r="B41" s="150">
        <v>24.17</v>
      </c>
      <c r="C41" s="150">
        <v>24.38</v>
      </c>
      <c r="D41" s="150">
        <v>26.41</v>
      </c>
      <c r="E41" s="150">
        <v>25.64</v>
      </c>
      <c r="F41" s="150">
        <v>24.05</v>
      </c>
      <c r="G41" s="150">
        <v>26.85</v>
      </c>
      <c r="H41" s="150">
        <v>22.68</v>
      </c>
      <c r="I41" s="150">
        <v>25.89</v>
      </c>
      <c r="J41" s="150">
        <v>24.39</v>
      </c>
      <c r="K41" s="150">
        <v>25.59</v>
      </c>
      <c r="L41" s="150">
        <v>23.68</v>
      </c>
      <c r="M41" s="150">
        <v>24.67</v>
      </c>
      <c r="N41" s="150">
        <v>25.24</v>
      </c>
      <c r="O41" s="150">
        <v>29.55</v>
      </c>
      <c r="P41" s="150">
        <v>28.78</v>
      </c>
      <c r="Q41" s="150">
        <v>29.92</v>
      </c>
      <c r="R41" s="150">
        <v>29.46</v>
      </c>
      <c r="S41" s="151">
        <v>29.71</v>
      </c>
      <c r="T41" s="214">
        <f t="shared" si="27"/>
        <v>-6.5087449999999976</v>
      </c>
      <c r="U41" s="224">
        <f t="shared" si="28"/>
        <v>-0.26929023582954065</v>
      </c>
    </row>
    <row r="42" spans="1:26" x14ac:dyDescent="0.25">
      <c r="A42" s="178" t="s">
        <v>294</v>
      </c>
      <c r="B42" s="152">
        <v>13.52</v>
      </c>
      <c r="C42" s="152">
        <v>14.76</v>
      </c>
      <c r="D42" s="152">
        <v>15.16</v>
      </c>
      <c r="E42" s="152">
        <v>15.02</v>
      </c>
      <c r="F42" s="152">
        <v>15.28</v>
      </c>
      <c r="G42" s="152">
        <v>15.11</v>
      </c>
      <c r="H42" s="152">
        <v>15.3</v>
      </c>
      <c r="I42" s="152">
        <v>15.29</v>
      </c>
      <c r="J42" s="152">
        <v>15.5</v>
      </c>
      <c r="K42" s="152">
        <v>15.19</v>
      </c>
      <c r="L42" s="152">
        <v>15.41</v>
      </c>
      <c r="M42" s="152">
        <v>15.48</v>
      </c>
      <c r="N42" s="152">
        <v>16.28</v>
      </c>
      <c r="O42" s="152">
        <v>16.89</v>
      </c>
      <c r="P42" s="152">
        <v>17.829999999999998</v>
      </c>
      <c r="Q42" s="152">
        <v>18.440000000000001</v>
      </c>
      <c r="R42" s="152">
        <v>17.73</v>
      </c>
      <c r="S42" s="153">
        <v>18.75</v>
      </c>
      <c r="T42" s="214">
        <f t="shared" si="27"/>
        <v>-1.509719999999998</v>
      </c>
      <c r="U42" s="224">
        <f t="shared" si="28"/>
        <v>-0.11166568047337264</v>
      </c>
    </row>
    <row r="43" spans="1:26" x14ac:dyDescent="0.25">
      <c r="A43" s="143" t="s">
        <v>295</v>
      </c>
      <c r="B43" s="152">
        <v>14</v>
      </c>
      <c r="C43" s="152">
        <v>14.04</v>
      </c>
      <c r="D43" s="152">
        <v>14.8</v>
      </c>
      <c r="E43" s="152">
        <v>15.11</v>
      </c>
      <c r="F43" s="152">
        <v>15.07</v>
      </c>
      <c r="G43" s="152">
        <v>14.74</v>
      </c>
      <c r="H43" s="152">
        <v>14.59</v>
      </c>
      <c r="I43" s="152">
        <v>14.28</v>
      </c>
      <c r="J43" s="152">
        <v>13.86</v>
      </c>
      <c r="K43" s="152">
        <v>13.38</v>
      </c>
      <c r="L43" s="152">
        <v>13.35</v>
      </c>
      <c r="M43" s="152">
        <v>14.14</v>
      </c>
      <c r="N43" s="152">
        <v>14.5</v>
      </c>
      <c r="O43" s="152">
        <v>15.12</v>
      </c>
      <c r="P43" s="152">
        <v>15.64</v>
      </c>
      <c r="Q43" s="152">
        <v>16.66</v>
      </c>
      <c r="R43" s="152">
        <v>16.72</v>
      </c>
      <c r="S43" s="153">
        <v>17.41</v>
      </c>
      <c r="T43" s="214">
        <f t="shared" si="27"/>
        <v>-3.5689999999999991</v>
      </c>
      <c r="U43" s="224">
        <f t="shared" si="28"/>
        <v>-0.25492857142857134</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8" t="s">
        <v>322</v>
      </c>
      <c r="B46" s="318"/>
      <c r="C46" s="318"/>
      <c r="D46" s="318"/>
      <c r="E46" s="318"/>
      <c r="F46" s="318"/>
      <c r="G46" s="318"/>
      <c r="H46" s="318"/>
      <c r="I46" s="318"/>
      <c r="J46" s="318"/>
      <c r="K46" s="318"/>
      <c r="L46" s="318"/>
      <c r="M46" s="318"/>
      <c r="N46" s="318"/>
      <c r="O46" s="318"/>
      <c r="P46" s="318"/>
      <c r="Q46" s="318"/>
      <c r="R46" s="318"/>
      <c r="S46" s="318"/>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238</v>
      </c>
      <c r="B48" s="167">
        <f>(B38-B38)/B38</f>
        <v>0</v>
      </c>
      <c r="C48" s="167">
        <f>(C38-B38)/B38</f>
        <v>4.2424242424242288E-2</v>
      </c>
      <c r="D48" s="167">
        <f>(D38-B38)/B38</f>
        <v>-2.8571428571428577E-2</v>
      </c>
      <c r="E48" s="167">
        <f>(E38-B38)/B38</f>
        <v>6.0606060606059314E-3</v>
      </c>
      <c r="F48" s="167">
        <f>(F38-B38)/B38</f>
        <v>1.6450216450216406E-2</v>
      </c>
      <c r="G48" s="167">
        <f>(G38-B38)/B38</f>
        <v>7.272727272727271E-2</v>
      </c>
      <c r="H48" s="167">
        <f>(H38-B38)/B38</f>
        <v>6.8398268398268319E-2</v>
      </c>
      <c r="I48" s="167">
        <f>(I38-B38)/B38</f>
        <v>3.6363636363636355E-2</v>
      </c>
      <c r="J48" s="167">
        <f>(J38-B38)/B38</f>
        <v>6.0606060606060538E-2</v>
      </c>
      <c r="K48" s="167">
        <f>(K38-B38)/B38</f>
        <v>3.4632034632034507E-2</v>
      </c>
      <c r="L48" s="167">
        <f>(L38-B38)/B38</f>
        <v>5.54112554112553E-2</v>
      </c>
      <c r="M48" s="167">
        <f>(M38-B38)/B38</f>
        <v>4.155844155844144E-2</v>
      </c>
      <c r="N48" s="167">
        <f>(N38-B38)/B38</f>
        <v>2.1645021645021644E-2</v>
      </c>
      <c r="O48" s="167">
        <f>(O38-B38)/B38</f>
        <v>8.3116883116883034E-2</v>
      </c>
      <c r="P48" s="167">
        <f>(P38-B38)/B38</f>
        <v>0.12813852813852802</v>
      </c>
      <c r="Q48" s="167">
        <f>(Q38-B38)/B38</f>
        <v>0.18701298701298702</v>
      </c>
      <c r="R48" s="167">
        <f>(R38-B38)/B38</f>
        <v>0.21991341991341984</v>
      </c>
      <c r="S48" s="167">
        <f>(S38-B38)/B38</f>
        <v>0.20259740259740258</v>
      </c>
    </row>
    <row r="49" spans="1:19" ht="15.75" thickTop="1" x14ac:dyDescent="0.25">
      <c r="A49" s="143" t="s">
        <v>291</v>
      </c>
      <c r="B49" s="147">
        <f t="shared" ref="B49:B53" si="29">(B39-B39)/B39</f>
        <v>0</v>
      </c>
      <c r="C49" s="147">
        <f t="shared" ref="C49:C53" si="30">(C39-B39)/B39</f>
        <v>0.13698630136986314</v>
      </c>
      <c r="D49" s="147">
        <f t="shared" ref="D49:D53" si="31">(D39-B39)/B39</f>
        <v>0.20205479452054803</v>
      </c>
      <c r="E49" s="147">
        <f t="shared" ref="E49:E53" si="32">(E39-B39)/B39</f>
        <v>0.21369863013698626</v>
      </c>
      <c r="F49" s="147">
        <f t="shared" ref="F49:F53" si="33">(F39-B39)/B39</f>
        <v>0.10410958904109599</v>
      </c>
      <c r="G49" s="147">
        <f t="shared" ref="G49:G53" si="34">(G39-B39)/B39</f>
        <v>-1.5753424657534276E-2</v>
      </c>
      <c r="H49" s="147">
        <f t="shared" ref="H49:H53" si="35">(H39-B39)/B39</f>
        <v>-9.9999999999999936E-2</v>
      </c>
      <c r="I49" s="147">
        <f t="shared" ref="I49:I53" si="36">(I39-B39)/B39</f>
        <v>-0.1342465753424657</v>
      </c>
      <c r="J49" s="147">
        <f t="shared" ref="J49:J53" si="37">(J39-B39)/B39</f>
        <v>6.9178082191780815E-2</v>
      </c>
      <c r="K49" s="147">
        <f t="shared" ref="K49:K53" si="38">(K39-B39)/B39</f>
        <v>9.1780821917808217E-2</v>
      </c>
      <c r="L49" s="147">
        <f t="shared" ref="L49:L53" si="39">(L39-B39)/B39</f>
        <v>-1.0958904109589052E-2</v>
      </c>
      <c r="M49" s="147">
        <f t="shared" ref="M49:M53" si="40">(M39-B39)/B39</f>
        <v>-0.20821917808219173</v>
      </c>
      <c r="N49" s="147">
        <f t="shared" ref="N49:N53" si="41">(N39-B39)/B39</f>
        <v>-9.9999999999999936E-2</v>
      </c>
      <c r="O49" s="147">
        <f t="shared" ref="O49:O53" si="42">(O39-B39)/B39</f>
        <v>-2.3972602739726005E-2</v>
      </c>
      <c r="P49" s="147">
        <f t="shared" ref="P49:P53" si="43">(P39-B39)/B39</f>
        <v>0.12602739726027409</v>
      </c>
      <c r="Q49" s="147">
        <f t="shared" ref="Q49:Q53" si="44">(Q39-B39)/B39</f>
        <v>7.739726027397266E-2</v>
      </c>
      <c r="R49" s="147">
        <f t="shared" ref="R49:R53" si="45">(R39-B39)/B39</f>
        <v>0.14109589041095894</v>
      </c>
      <c r="S49" s="147">
        <f t="shared" ref="S49:S53" si="46">(S39-B39)/B39</f>
        <v>0.45205479452054792</v>
      </c>
    </row>
    <row r="50" spans="1:19" x14ac:dyDescent="0.25">
      <c r="A50" s="143" t="s">
        <v>293</v>
      </c>
      <c r="B50" s="147">
        <f t="shared" si="29"/>
        <v>0</v>
      </c>
      <c r="C50" s="147">
        <f t="shared" si="30"/>
        <v>0.42351168048229099</v>
      </c>
      <c r="D50" s="147">
        <f t="shared" si="31"/>
        <v>0.46721929163526749</v>
      </c>
      <c r="E50" s="147">
        <f t="shared" si="32"/>
        <v>0.84174830444611926</v>
      </c>
      <c r="F50" s="147">
        <f t="shared" si="33"/>
        <v>0.25018839487565941</v>
      </c>
      <c r="G50" s="147">
        <f t="shared" si="34"/>
        <v>0.21778447626224573</v>
      </c>
      <c r="H50" s="147">
        <f t="shared" si="35"/>
        <v>1.7332328560663184E-2</v>
      </c>
      <c r="I50" s="147">
        <f t="shared" si="36"/>
        <v>0.70836473247927678</v>
      </c>
      <c r="J50" s="147">
        <f t="shared" si="37"/>
        <v>1.1152976639035419</v>
      </c>
      <c r="K50" s="147">
        <f t="shared" si="38"/>
        <v>0.98869630746043713</v>
      </c>
      <c r="L50" s="147">
        <f t="shared" si="39"/>
        <v>0.9163526752072344</v>
      </c>
      <c r="M50" s="147">
        <f t="shared" si="40"/>
        <v>0.17859834212509429</v>
      </c>
      <c r="N50" s="147">
        <f t="shared" si="41"/>
        <v>0.48455162019593068</v>
      </c>
      <c r="O50" s="147">
        <f t="shared" si="42"/>
        <v>0.49962321024868117</v>
      </c>
      <c r="P50" s="147">
        <f t="shared" si="43"/>
        <v>0.66239638281838731</v>
      </c>
      <c r="Q50" s="147">
        <f t="shared" si="44"/>
        <v>0.49434815373021845</v>
      </c>
      <c r="R50" s="147">
        <f t="shared" si="45"/>
        <v>1.7332328560663184E-2</v>
      </c>
      <c r="S50" s="147">
        <f t="shared" si="46"/>
        <v>4.4461190655614158E-2</v>
      </c>
    </row>
    <row r="51" spans="1:19" x14ac:dyDescent="0.25">
      <c r="A51" s="143" t="s">
        <v>212</v>
      </c>
      <c r="B51" s="147">
        <f t="shared" si="29"/>
        <v>0</v>
      </c>
      <c r="C51" s="147">
        <f t="shared" si="30"/>
        <v>8.6884567645840825E-3</v>
      </c>
      <c r="D51" s="147">
        <f t="shared" si="31"/>
        <v>9.267687215556468E-2</v>
      </c>
      <c r="E51" s="147">
        <f t="shared" si="32"/>
        <v>6.0819197352089314E-2</v>
      </c>
      <c r="F51" s="147">
        <f t="shared" si="33"/>
        <v>-4.9648324369052955E-3</v>
      </c>
      <c r="G51" s="147">
        <f t="shared" si="34"/>
        <v>0.11088125775755066</v>
      </c>
      <c r="H51" s="147">
        <f t="shared" si="35"/>
        <v>-6.1646669424906986E-2</v>
      </c>
      <c r="I51" s="147">
        <f t="shared" si="36"/>
        <v>7.1162598262308599E-2</v>
      </c>
      <c r="J51" s="147">
        <f t="shared" si="37"/>
        <v>9.1021928009929181E-3</v>
      </c>
      <c r="K51" s="147">
        <f t="shared" si="38"/>
        <v>5.8750517170045431E-2</v>
      </c>
      <c r="L51" s="147">
        <f t="shared" si="39"/>
        <v>-2.0273065784029869E-2</v>
      </c>
      <c r="M51" s="147">
        <f t="shared" si="40"/>
        <v>2.0686801820438559E-2</v>
      </c>
      <c r="N51" s="147">
        <f t="shared" si="41"/>
        <v>4.426975589573838E-2</v>
      </c>
      <c r="O51" s="147">
        <f t="shared" si="42"/>
        <v>0.22258998758791884</v>
      </c>
      <c r="P51" s="147">
        <f t="shared" si="43"/>
        <v>0.1907323127844435</v>
      </c>
      <c r="Q51" s="147">
        <f t="shared" si="44"/>
        <v>0.23789822093504343</v>
      </c>
      <c r="R51" s="147">
        <f t="shared" si="45"/>
        <v>0.21886636326023992</v>
      </c>
      <c r="S51" s="147">
        <f t="shared" si="46"/>
        <v>0.22920976417045918</v>
      </c>
    </row>
    <row r="52" spans="1:19" x14ac:dyDescent="0.25">
      <c r="A52" s="178" t="s">
        <v>294</v>
      </c>
      <c r="B52" s="147">
        <f t="shared" si="29"/>
        <v>0</v>
      </c>
      <c r="C52" s="147">
        <f t="shared" si="30"/>
        <v>9.1715976331360971E-2</v>
      </c>
      <c r="D52" s="147">
        <f t="shared" si="31"/>
        <v>0.12130177514792904</v>
      </c>
      <c r="E52" s="147">
        <f t="shared" si="32"/>
        <v>0.11094674556213018</v>
      </c>
      <c r="F52" s="147">
        <f t="shared" si="33"/>
        <v>0.13017751479289941</v>
      </c>
      <c r="G52" s="147">
        <f t="shared" si="34"/>
        <v>0.11760355029585798</v>
      </c>
      <c r="H52" s="147">
        <f t="shared" si="35"/>
        <v>0.1316568047337279</v>
      </c>
      <c r="I52" s="147">
        <f t="shared" si="36"/>
        <v>0.13091715976331358</v>
      </c>
      <c r="J52" s="147">
        <f t="shared" si="37"/>
        <v>0.14644970414201186</v>
      </c>
      <c r="K52" s="147">
        <f t="shared" si="38"/>
        <v>0.12352071005917159</v>
      </c>
      <c r="L52" s="147">
        <f t="shared" si="39"/>
        <v>0.13979289940828407</v>
      </c>
      <c r="M52" s="147">
        <f t="shared" si="40"/>
        <v>0.14497041420118351</v>
      </c>
      <c r="N52" s="147">
        <f t="shared" si="41"/>
        <v>0.20414201183431965</v>
      </c>
      <c r="O52" s="147">
        <f t="shared" si="42"/>
        <v>0.24926035502958588</v>
      </c>
      <c r="P52" s="147">
        <f t="shared" si="43"/>
        <v>0.31878698224852065</v>
      </c>
      <c r="Q52" s="147">
        <f t="shared" si="44"/>
        <v>0.36390532544378712</v>
      </c>
      <c r="R52" s="147">
        <f t="shared" si="45"/>
        <v>0.31139053254437876</v>
      </c>
      <c r="S52" s="147">
        <f t="shared" si="46"/>
        <v>0.38683431952662728</v>
      </c>
    </row>
    <row r="53" spans="1:19" x14ac:dyDescent="0.25">
      <c r="A53" s="143" t="s">
        <v>295</v>
      </c>
      <c r="B53" s="147">
        <f t="shared" si="29"/>
        <v>0</v>
      </c>
      <c r="C53" s="147">
        <f t="shared" si="30"/>
        <v>2.8571428571427964E-3</v>
      </c>
      <c r="D53" s="147">
        <f t="shared" si="31"/>
        <v>5.7142857142857197E-2</v>
      </c>
      <c r="E53" s="147">
        <f t="shared" si="32"/>
        <v>7.9285714285714251E-2</v>
      </c>
      <c r="F53" s="147">
        <f t="shared" si="33"/>
        <v>7.6428571428571443E-2</v>
      </c>
      <c r="G53" s="147">
        <f t="shared" si="34"/>
        <v>5.2857142857142873E-2</v>
      </c>
      <c r="H53" s="147">
        <f t="shared" si="35"/>
        <v>4.2142857142857135E-2</v>
      </c>
      <c r="I53" s="147">
        <f t="shared" si="36"/>
        <v>1.9999999999999955E-2</v>
      </c>
      <c r="J53" s="147">
        <f t="shared" si="37"/>
        <v>-1.000000000000004E-2</v>
      </c>
      <c r="K53" s="147">
        <f t="shared" si="38"/>
        <v>-4.4285714285714227E-2</v>
      </c>
      <c r="L53" s="147">
        <f t="shared" si="39"/>
        <v>-4.6428571428571451E-2</v>
      </c>
      <c r="M53" s="147">
        <f t="shared" si="40"/>
        <v>1.000000000000004E-2</v>
      </c>
      <c r="N53" s="147">
        <f t="shared" si="41"/>
        <v>3.5714285714285712E-2</v>
      </c>
      <c r="O53" s="147">
        <f t="shared" si="42"/>
        <v>7.9999999999999946E-2</v>
      </c>
      <c r="P53" s="147">
        <f t="shared" si="43"/>
        <v>0.11714285714285719</v>
      </c>
      <c r="Q53" s="147">
        <f t="shared" si="44"/>
        <v>0.19</v>
      </c>
      <c r="R53" s="147">
        <f t="shared" si="45"/>
        <v>0.1942857142857142</v>
      </c>
      <c r="S53" s="147">
        <f t="shared" si="46"/>
        <v>0.24357142857142858</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0C12B-D78D-482E-AC2C-6A390E8B9DFD}">
  <sheetPr>
    <tabColor rgb="FF609191"/>
  </sheetPr>
  <dimension ref="A1:AJ27"/>
  <sheetViews>
    <sheetView zoomScaleNormal="100" workbookViewId="0">
      <selection activeCell="S31" sqref="S31"/>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42" t="s">
        <v>228</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row>
    <row r="3" spans="1:28" ht="15.75" x14ac:dyDescent="0.25">
      <c r="A3" s="318" t="s">
        <v>239</v>
      </c>
      <c r="B3" s="318"/>
      <c r="C3" s="318"/>
      <c r="D3" s="318"/>
      <c r="E3" s="318"/>
      <c r="F3" s="318"/>
      <c r="G3" s="318"/>
      <c r="H3" s="318"/>
      <c r="I3" s="318"/>
      <c r="J3" s="318"/>
      <c r="K3" s="318"/>
      <c r="L3" s="318"/>
      <c r="M3" s="318"/>
      <c r="N3" s="318"/>
      <c r="O3" s="318"/>
      <c r="P3" s="318"/>
      <c r="Q3" s="318"/>
      <c r="R3" s="318"/>
      <c r="S3" s="318"/>
      <c r="T3" s="318"/>
      <c r="U3" s="318"/>
      <c r="V3" s="318"/>
      <c r="W3" s="318"/>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314</v>
      </c>
      <c r="B5" s="144">
        <f>'3C'!B19</f>
        <v>2561</v>
      </c>
      <c r="C5" s="144">
        <f>'3C'!C19</f>
        <v>2615</v>
      </c>
      <c r="D5" s="144">
        <f>'3C'!D19</f>
        <v>2469</v>
      </c>
      <c r="E5" s="144">
        <f>'3C'!E19</f>
        <v>2373</v>
      </c>
      <c r="F5" s="144">
        <f>'3C'!F19</f>
        <v>2447</v>
      </c>
      <c r="G5" s="144">
        <f>'3C'!G19</f>
        <v>2426</v>
      </c>
      <c r="H5" s="144">
        <f>'3C'!H19</f>
        <v>2329</v>
      </c>
      <c r="I5" s="144">
        <f>'3C'!I19</f>
        <v>2301</v>
      </c>
      <c r="J5" s="144">
        <f>'3C'!J19</f>
        <v>2304</v>
      </c>
      <c r="K5" s="144">
        <f>'3C'!K19</f>
        <v>2366</v>
      </c>
      <c r="L5" s="144">
        <f>'3C'!L19</f>
        <v>2388</v>
      </c>
      <c r="M5" s="144">
        <f>'3C'!M19</f>
        <v>2253</v>
      </c>
      <c r="N5" s="144">
        <f>'3C'!N19</f>
        <v>2193</v>
      </c>
      <c r="O5" s="144">
        <f>'3C'!O19</f>
        <v>2159</v>
      </c>
      <c r="P5" s="144">
        <f>'3C'!P19</f>
        <v>2143</v>
      </c>
      <c r="Q5" s="144">
        <f>'3C'!Q19</f>
        <v>2087</v>
      </c>
      <c r="R5" s="144">
        <f>'3C'!R19</f>
        <v>2073</v>
      </c>
      <c r="S5" s="144">
        <f>'3C'!S19</f>
        <v>2045</v>
      </c>
      <c r="T5" s="144">
        <f>'3C'!T19</f>
        <v>2061</v>
      </c>
      <c r="U5" s="144">
        <f>'3C'!U19</f>
        <v>1863</v>
      </c>
      <c r="V5" s="144">
        <f>'3C'!V19</f>
        <v>1813</v>
      </c>
      <c r="W5" s="144">
        <f>'3C'!W19</f>
        <v>1948</v>
      </c>
      <c r="X5" s="145"/>
    </row>
    <row r="6" spans="1:28" x14ac:dyDescent="0.2">
      <c r="A6" s="143" t="s">
        <v>92</v>
      </c>
      <c r="B6" s="144">
        <v>37838</v>
      </c>
      <c r="C6" s="144">
        <v>38211</v>
      </c>
      <c r="D6" s="144">
        <v>37740</v>
      </c>
      <c r="E6" s="144">
        <v>37259</v>
      </c>
      <c r="F6" s="144">
        <v>36939</v>
      </c>
      <c r="G6" s="144">
        <v>36347</v>
      </c>
      <c r="H6" s="144">
        <v>35735</v>
      </c>
      <c r="I6" s="144">
        <v>35279</v>
      </c>
      <c r="J6" s="144">
        <v>34654</v>
      </c>
      <c r="K6" s="144">
        <v>34974</v>
      </c>
      <c r="L6" s="144">
        <v>34985</v>
      </c>
      <c r="M6" s="144">
        <v>33138</v>
      </c>
      <c r="N6" s="144">
        <v>32656</v>
      </c>
      <c r="O6" s="144">
        <v>31288</v>
      </c>
      <c r="P6" s="144">
        <v>31400</v>
      </c>
      <c r="Q6" s="144">
        <v>31028</v>
      </c>
      <c r="R6" s="144">
        <v>31054</v>
      </c>
      <c r="S6" s="144">
        <v>31953</v>
      </c>
      <c r="T6" s="144">
        <v>31941</v>
      </c>
      <c r="U6" s="144">
        <v>28823</v>
      </c>
      <c r="V6" s="144">
        <v>28114</v>
      </c>
      <c r="W6" s="144">
        <v>29326</v>
      </c>
      <c r="X6" s="145"/>
    </row>
    <row r="7" spans="1:28" ht="15.75" x14ac:dyDescent="0.25">
      <c r="A7" s="143" t="s">
        <v>183</v>
      </c>
      <c r="B7" s="144">
        <v>1172959</v>
      </c>
      <c r="C7" s="144">
        <v>1190670</v>
      </c>
      <c r="D7" s="144">
        <v>1189302</v>
      </c>
      <c r="E7" s="144">
        <v>1192710</v>
      </c>
      <c r="F7" s="144">
        <v>1202940</v>
      </c>
      <c r="G7" s="144">
        <v>1189278</v>
      </c>
      <c r="H7" s="144">
        <v>1198450</v>
      </c>
      <c r="I7" s="144">
        <v>1210896</v>
      </c>
      <c r="J7" s="144">
        <v>1209065</v>
      </c>
      <c r="K7" s="144">
        <v>1178038</v>
      </c>
      <c r="L7" s="144">
        <v>1146205</v>
      </c>
      <c r="M7" s="144">
        <v>1124340</v>
      </c>
      <c r="N7" s="144">
        <v>1134998</v>
      </c>
      <c r="O7" s="144">
        <v>1138993</v>
      </c>
      <c r="P7" s="144">
        <v>1175366</v>
      </c>
      <c r="Q7" s="144">
        <v>1208644</v>
      </c>
      <c r="R7" s="144">
        <v>1242443</v>
      </c>
      <c r="S7" s="144">
        <v>1272021</v>
      </c>
      <c r="T7" s="144">
        <v>1287976</v>
      </c>
      <c r="U7" s="144">
        <v>1205523</v>
      </c>
      <c r="V7" s="144">
        <v>1156768</v>
      </c>
      <c r="W7" s="144">
        <v>1209024</v>
      </c>
      <c r="X7" s="145"/>
      <c r="Y7" s="149"/>
      <c r="Z7" s="148"/>
    </row>
    <row r="8" spans="1:28" x14ac:dyDescent="0.2">
      <c r="A8" s="142"/>
      <c r="B8" s="142"/>
      <c r="C8" s="142"/>
      <c r="D8" s="142"/>
      <c r="E8" s="142"/>
      <c r="F8" s="142"/>
      <c r="G8" s="142"/>
      <c r="H8" s="142"/>
      <c r="I8" s="142"/>
      <c r="J8" s="142"/>
      <c r="K8" s="142"/>
      <c r="L8" s="142"/>
      <c r="M8" s="142"/>
      <c r="N8" s="142"/>
      <c r="O8" s="142"/>
      <c r="P8" s="142"/>
      <c r="Q8" s="142"/>
      <c r="R8" s="142"/>
      <c r="S8" s="142"/>
      <c r="T8" s="142"/>
      <c r="U8" s="142"/>
      <c r="V8" s="142"/>
      <c r="W8" s="142"/>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8" t="s">
        <v>240</v>
      </c>
      <c r="B10" s="318"/>
      <c r="C10" s="318"/>
      <c r="D10" s="318"/>
      <c r="E10" s="318"/>
      <c r="F10" s="318"/>
      <c r="G10" s="318"/>
      <c r="H10" s="318"/>
      <c r="I10" s="318"/>
      <c r="J10" s="318"/>
      <c r="K10" s="318"/>
      <c r="L10" s="318"/>
      <c r="M10" s="318"/>
      <c r="N10" s="318"/>
      <c r="O10" s="318"/>
      <c r="P10" s="318"/>
      <c r="Q10" s="318"/>
      <c r="R10" s="318"/>
      <c r="S10" s="318"/>
      <c r="T10" s="318"/>
      <c r="U10" s="318"/>
      <c r="V10" s="318"/>
      <c r="W10" s="318"/>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314</v>
      </c>
      <c r="B12" s="170">
        <f>(B5-B5)/B5</f>
        <v>0</v>
      </c>
      <c r="C12" s="170">
        <f>(C5-B5)/B5</f>
        <v>2.1085513471300273E-2</v>
      </c>
      <c r="D12" s="170">
        <f>(D5-B5)/B5</f>
        <v>-3.5923467395548615E-2</v>
      </c>
      <c r="E12" s="170">
        <f>(E5-B5)/B5</f>
        <v>-7.340882467786021E-2</v>
      </c>
      <c r="F12" s="170">
        <f>(F5-B5)/B5</f>
        <v>-4.4513861772745023E-2</v>
      </c>
      <c r="G12" s="170">
        <f>(G5-B5)/B5</f>
        <v>-5.2713783678250685E-2</v>
      </c>
      <c r="H12" s="170">
        <f>(H5-B5)/B5</f>
        <v>-9.0589613432253024E-2</v>
      </c>
      <c r="I12" s="170">
        <f>(I5-B5)/B5</f>
        <v>-0.10152284263959391</v>
      </c>
      <c r="J12" s="170">
        <f>(J5-B5)/B5</f>
        <v>-0.10035142522452167</v>
      </c>
      <c r="K12" s="170">
        <f>(K5-B5)/B5</f>
        <v>-7.6142131979695438E-2</v>
      </c>
      <c r="L12" s="170">
        <f>(L5-B5)/B5</f>
        <v>-6.7551737602499023E-2</v>
      </c>
      <c r="M12" s="170">
        <f>(M5-B5)/B5</f>
        <v>-0.1202655212807497</v>
      </c>
      <c r="N12" s="170">
        <f>(N5-B5)/B5</f>
        <v>-0.14369386958219446</v>
      </c>
      <c r="O12" s="170">
        <f>(O5-B5)/B5</f>
        <v>-0.15696993361967981</v>
      </c>
      <c r="P12" s="170">
        <f>(P5-B5)/B5</f>
        <v>-0.16321749316673176</v>
      </c>
      <c r="Q12" s="170">
        <f>(Q5-B5)/B5</f>
        <v>-0.1850839515814135</v>
      </c>
      <c r="R12" s="170">
        <f>(R5-B5)/B5</f>
        <v>-0.19055056618508395</v>
      </c>
      <c r="S12" s="170">
        <f>(S5-B5)/B5</f>
        <v>-0.20148379539242484</v>
      </c>
      <c r="T12" s="170">
        <f>(T5-B5)/B5</f>
        <v>-0.19523623584537289</v>
      </c>
      <c r="U12" s="170">
        <f>(U5-B5)/B5</f>
        <v>-0.27254978524014056</v>
      </c>
      <c r="V12" s="170">
        <f>(V5-B5)/B5</f>
        <v>-0.29207340882467786</v>
      </c>
      <c r="W12" s="170">
        <f>(W5-B5)/B5</f>
        <v>-0.23935962514642717</v>
      </c>
    </row>
    <row r="13" spans="1:28" x14ac:dyDescent="0.2">
      <c r="A13" s="143" t="s">
        <v>92</v>
      </c>
      <c r="B13" s="170">
        <f>(B6-B6)/B6</f>
        <v>0</v>
      </c>
      <c r="C13" s="170">
        <f>(C6-B6)/B6</f>
        <v>9.8578148950790208E-3</v>
      </c>
      <c r="D13" s="170">
        <f>(D6-B6)/B6</f>
        <v>-2.5899889000475713E-3</v>
      </c>
      <c r="E13" s="170">
        <f>(E6-B6)/B6</f>
        <v>-1.5302077276811672E-2</v>
      </c>
      <c r="F13" s="170">
        <f>(F6-B6)/B6</f>
        <v>-2.3759183889211902E-2</v>
      </c>
      <c r="G13" s="170">
        <f>(G6-B6)/B6</f>
        <v>-3.9404831122152331E-2</v>
      </c>
      <c r="H13" s="170">
        <f>(H6-B6)/B6</f>
        <v>-5.5579047518367779E-2</v>
      </c>
      <c r="I13" s="170">
        <f>(I6-B6)/B6</f>
        <v>-6.7630424441038103E-2</v>
      </c>
      <c r="J13" s="170">
        <f>(J6-B6)/B6</f>
        <v>-8.4148210793382319E-2</v>
      </c>
      <c r="K13" s="170">
        <f>(K6-B6)/B6</f>
        <v>-7.5691104180982086E-2</v>
      </c>
      <c r="L13" s="170">
        <f>(L6-B6)/B6</f>
        <v>-7.5400391141180828E-2</v>
      </c>
      <c r="M13" s="170">
        <f>(M6-B6)/B6</f>
        <v>-0.12421375336962842</v>
      </c>
      <c r="N13" s="170">
        <f>(N6-B6)/B6</f>
        <v>-0.13695227020455628</v>
      </c>
      <c r="O13" s="170">
        <f>(O6-B6)/B6</f>
        <v>-0.17310640097256727</v>
      </c>
      <c r="P13" s="170">
        <f>(P6-B6)/B6</f>
        <v>-0.17014641365822719</v>
      </c>
      <c r="Q13" s="170">
        <f>(Q6-B6)/B6</f>
        <v>-0.17997780009514244</v>
      </c>
      <c r="R13" s="170">
        <f>(R6-B6)/B6</f>
        <v>-0.17929066018288492</v>
      </c>
      <c r="S13" s="170">
        <f>(S6-B6)/B6</f>
        <v>-0.15553147629367303</v>
      </c>
      <c r="T13" s="170">
        <f>(T6-B6)/B6</f>
        <v>-0.15584861779163803</v>
      </c>
      <c r="U13" s="170">
        <f>(U6-B6)/B6</f>
        <v>-0.23825255034621282</v>
      </c>
      <c r="V13" s="170">
        <f>(V6-B6)/B6</f>
        <v>-0.25699032718431208</v>
      </c>
      <c r="W13" s="170">
        <f>(W6-B6)/B6</f>
        <v>-0.2249590358898462</v>
      </c>
    </row>
    <row r="14" spans="1:28" x14ac:dyDescent="0.2">
      <c r="A14" s="143" t="s">
        <v>183</v>
      </c>
      <c r="B14" s="170">
        <f>(B7-B7)/B7</f>
        <v>0</v>
      </c>
      <c r="C14" s="170">
        <f>(C7-B7)/B7</f>
        <v>1.5099419502301445E-2</v>
      </c>
      <c r="D14" s="170">
        <f>(D7-B7)/B7</f>
        <v>1.3933138327938147E-2</v>
      </c>
      <c r="E14" s="170">
        <f>(E7-B7)/B7</f>
        <v>1.683861072722917E-2</v>
      </c>
      <c r="F14" s="170">
        <f>(F7-B7)/B7</f>
        <v>2.5560143193410854E-2</v>
      </c>
      <c r="G14" s="170">
        <f>(G7-B7)/B7</f>
        <v>1.3912677254703703E-2</v>
      </c>
      <c r="H14" s="170">
        <f>(H7-B7)/B7</f>
        <v>2.1732217409133652E-2</v>
      </c>
      <c r="I14" s="170">
        <f>(I7-B7)/B7</f>
        <v>3.2342988970628983E-2</v>
      </c>
      <c r="J14" s="170">
        <f>(J7-B7)/B7</f>
        <v>3.0781979591784539E-2</v>
      </c>
      <c r="K14" s="170">
        <f>(K7-B7)/B7</f>
        <v>4.3300746232391753E-3</v>
      </c>
      <c r="L14" s="170">
        <f>(L7-B7)/B7</f>
        <v>-2.2808981388096259E-2</v>
      </c>
      <c r="M14" s="170">
        <f>(M7-B7)/B7</f>
        <v>-4.1449871649392692E-2</v>
      </c>
      <c r="N14" s="170">
        <f>(N7-B7)/B7</f>
        <v>-3.2363450043863429E-2</v>
      </c>
      <c r="O14" s="170">
        <f>(O7-B7)/B7</f>
        <v>-2.8957533895046631E-2</v>
      </c>
      <c r="P14" s="170">
        <f>(P7-B7)/B7</f>
        <v>2.0520751364710957E-3</v>
      </c>
      <c r="Q14" s="170">
        <f>(Q7-B7)/B7</f>
        <v>3.0423058265463668E-2</v>
      </c>
      <c r="R14" s="170">
        <f>(R7-B7)/B7</f>
        <v>5.9238217192587296E-2</v>
      </c>
      <c r="S14" s="170">
        <f>(S7-B7)/B7</f>
        <v>8.4454784864603116E-2</v>
      </c>
      <c r="T14" s="170">
        <f>(T7-B7)/B7</f>
        <v>9.8057135841917747E-2</v>
      </c>
      <c r="U14" s="170">
        <f>(U7-B7)/B7</f>
        <v>2.7762266200267869E-2</v>
      </c>
      <c r="V14" s="170">
        <f>(V7-B7)/B7</f>
        <v>-1.3803551530786669E-2</v>
      </c>
      <c r="W14" s="170">
        <f>(W7-B7)/B7</f>
        <v>3.0747025258342362E-2</v>
      </c>
    </row>
    <row r="16" spans="1:28" ht="15.75" x14ac:dyDescent="0.25">
      <c r="A16" s="318" t="s">
        <v>242</v>
      </c>
      <c r="B16" s="318"/>
      <c r="C16" s="318"/>
      <c r="D16" s="318"/>
      <c r="E16" s="318"/>
      <c r="F16" s="318"/>
      <c r="G16" s="318"/>
      <c r="H16" s="318"/>
      <c r="I16" s="318"/>
      <c r="J16" s="318"/>
      <c r="K16" s="318"/>
      <c r="L16" s="318"/>
      <c r="M16" s="318"/>
      <c r="N16" s="318"/>
      <c r="O16" s="318"/>
      <c r="P16" s="318"/>
      <c r="Q16" s="318"/>
      <c r="R16" s="318"/>
      <c r="S16" s="318"/>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314</v>
      </c>
      <c r="B18" s="150">
        <f>'3C'!B38</f>
        <v>11.55</v>
      </c>
      <c r="C18" s="150">
        <f>'3C'!C38</f>
        <v>12.04</v>
      </c>
      <c r="D18" s="150">
        <f>'3C'!D38</f>
        <v>11.22</v>
      </c>
      <c r="E18" s="150">
        <f>'3C'!E38</f>
        <v>11.62</v>
      </c>
      <c r="F18" s="150">
        <f>'3C'!F38</f>
        <v>11.74</v>
      </c>
      <c r="G18" s="150">
        <f>'3C'!G38</f>
        <v>12.39</v>
      </c>
      <c r="H18" s="150">
        <f>'3C'!H38</f>
        <v>12.34</v>
      </c>
      <c r="I18" s="150">
        <f>'3C'!I38</f>
        <v>11.97</v>
      </c>
      <c r="J18" s="150">
        <f>'3C'!J38</f>
        <v>12.25</v>
      </c>
      <c r="K18" s="150">
        <f>'3C'!K38</f>
        <v>11.95</v>
      </c>
      <c r="L18" s="150">
        <f>'3C'!L38</f>
        <v>12.19</v>
      </c>
      <c r="M18" s="150">
        <f>'3C'!M38</f>
        <v>12.03</v>
      </c>
      <c r="N18" s="150">
        <f>'3C'!N38</f>
        <v>11.8</v>
      </c>
      <c r="O18" s="150">
        <f>'3C'!O38</f>
        <v>12.51</v>
      </c>
      <c r="P18" s="150">
        <f>'3C'!P38</f>
        <v>13.03</v>
      </c>
      <c r="Q18" s="150">
        <f>'3C'!Q38</f>
        <v>13.71</v>
      </c>
      <c r="R18" s="150">
        <f>'3C'!R38</f>
        <v>14.09</v>
      </c>
      <c r="S18" s="150">
        <f>'3C'!S38</f>
        <v>13.89</v>
      </c>
      <c r="T18"/>
      <c r="U18"/>
      <c r="V18"/>
      <c r="W18"/>
    </row>
    <row r="19" spans="1:23" ht="15" x14ac:dyDescent="0.25">
      <c r="A19" s="143" t="s">
        <v>92</v>
      </c>
      <c r="B19" s="150">
        <v>10.64</v>
      </c>
      <c r="C19" s="150">
        <v>11.37</v>
      </c>
      <c r="D19" s="150">
        <v>11.08</v>
      </c>
      <c r="E19" s="150">
        <v>11.1</v>
      </c>
      <c r="F19" s="150">
        <v>11.24</v>
      </c>
      <c r="G19" s="150">
        <v>11.98</v>
      </c>
      <c r="H19" s="150">
        <v>12.3</v>
      </c>
      <c r="I19" s="150">
        <v>12.27</v>
      </c>
      <c r="J19" s="150">
        <v>12.22</v>
      </c>
      <c r="K19" s="150">
        <v>11.93</v>
      </c>
      <c r="L19" s="150">
        <v>11.9</v>
      </c>
      <c r="M19" s="150">
        <v>11.95</v>
      </c>
      <c r="N19" s="150">
        <v>12.14</v>
      </c>
      <c r="O19" s="150">
        <v>12.71</v>
      </c>
      <c r="P19" s="150">
        <v>13.1</v>
      </c>
      <c r="Q19" s="150">
        <v>13.51</v>
      </c>
      <c r="R19" s="150">
        <v>13.97</v>
      </c>
      <c r="S19" s="151">
        <v>14.1</v>
      </c>
      <c r="T19"/>
      <c r="U19"/>
      <c r="V19"/>
      <c r="W19"/>
    </row>
    <row r="20" spans="1:23" ht="15" x14ac:dyDescent="0.25">
      <c r="A20" s="143" t="s">
        <v>183</v>
      </c>
      <c r="B20" s="150">
        <v>9.7899999999999991</v>
      </c>
      <c r="C20" s="150">
        <v>9.98</v>
      </c>
      <c r="D20" s="150">
        <v>10.37</v>
      </c>
      <c r="E20" s="150">
        <v>10.68</v>
      </c>
      <c r="F20" s="150">
        <v>10.98</v>
      </c>
      <c r="G20" s="150">
        <v>11.21</v>
      </c>
      <c r="H20" s="150">
        <v>11.37</v>
      </c>
      <c r="I20" s="150">
        <v>11.4</v>
      </c>
      <c r="J20" s="150">
        <v>11.57</v>
      </c>
      <c r="K20" s="150">
        <v>11.76</v>
      </c>
      <c r="L20" s="150">
        <v>11.94</v>
      </c>
      <c r="M20" s="150">
        <v>12.16</v>
      </c>
      <c r="N20" s="150">
        <v>12.51</v>
      </c>
      <c r="O20" s="150">
        <v>12.89</v>
      </c>
      <c r="P20" s="150">
        <v>13.42</v>
      </c>
      <c r="Q20" s="150">
        <v>13.89</v>
      </c>
      <c r="R20" s="150">
        <v>14.12</v>
      </c>
      <c r="S20" s="151">
        <v>14.87</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8" t="s">
        <v>243</v>
      </c>
      <c r="B23" s="318"/>
      <c r="C23" s="318"/>
      <c r="D23" s="318"/>
      <c r="E23" s="318"/>
      <c r="F23" s="318"/>
      <c r="G23" s="318"/>
      <c r="H23" s="318"/>
      <c r="I23" s="318"/>
      <c r="J23" s="318"/>
      <c r="K23" s="318"/>
      <c r="L23" s="318"/>
      <c r="M23" s="318"/>
      <c r="N23" s="318"/>
      <c r="O23" s="318"/>
      <c r="P23" s="318"/>
      <c r="Q23" s="318"/>
      <c r="R23" s="318"/>
      <c r="S23" s="318"/>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315</v>
      </c>
      <c r="B25" s="170">
        <f>(B18-B18)/B18</f>
        <v>0</v>
      </c>
      <c r="C25" s="170">
        <f>(C18-B18)/B18</f>
        <v>4.2424242424242288E-2</v>
      </c>
      <c r="D25" s="170">
        <f>(D18-B18)/B18</f>
        <v>-2.8571428571428577E-2</v>
      </c>
      <c r="E25" s="170">
        <f>(E18-B18)/B18</f>
        <v>6.0606060606059314E-3</v>
      </c>
      <c r="F25" s="170">
        <f>(F18-B18)/B18</f>
        <v>1.6450216450216406E-2</v>
      </c>
      <c r="G25" s="170">
        <f>(G18-B18)/B18</f>
        <v>7.272727272727271E-2</v>
      </c>
      <c r="H25" s="170">
        <f>(H18-B18)/B18</f>
        <v>6.8398268398268319E-2</v>
      </c>
      <c r="I25" s="170">
        <f>(I18-B18)/B18</f>
        <v>3.6363636363636355E-2</v>
      </c>
      <c r="J25" s="170">
        <f>(J18-B18)/B18</f>
        <v>6.0606060606060538E-2</v>
      </c>
      <c r="K25" s="170">
        <f>(K18-B18)/B18</f>
        <v>3.4632034632034507E-2</v>
      </c>
      <c r="L25" s="170">
        <f>(L18-B18)/B18</f>
        <v>5.54112554112553E-2</v>
      </c>
      <c r="M25" s="170">
        <f>(M18-B18)/B18</f>
        <v>4.155844155844144E-2</v>
      </c>
      <c r="N25" s="170">
        <f>(N18-B18)/B18</f>
        <v>2.1645021645021644E-2</v>
      </c>
      <c r="O25" s="170">
        <f>(O18-B18)/B18</f>
        <v>8.3116883116883034E-2</v>
      </c>
      <c r="P25" s="170">
        <f>(P18-B18)/B18</f>
        <v>0.12813852813852802</v>
      </c>
      <c r="Q25" s="170">
        <f>(Q18-B18)/B18</f>
        <v>0.18701298701298702</v>
      </c>
      <c r="R25" s="170">
        <f>(R18-B18)/B18</f>
        <v>0.21991341991341984</v>
      </c>
      <c r="S25" s="170">
        <f>(S18-B18)/B18</f>
        <v>0.20259740259740258</v>
      </c>
      <c r="T25"/>
      <c r="U25"/>
      <c r="V25"/>
      <c r="W25"/>
    </row>
    <row r="26" spans="1:23" ht="15" x14ac:dyDescent="0.25">
      <c r="A26" s="143" t="s">
        <v>92</v>
      </c>
      <c r="B26" s="170">
        <f>(B19-B19)/B19</f>
        <v>0</v>
      </c>
      <c r="C26" s="170">
        <f>(C19-B19)/B19</f>
        <v>6.8609022556390842E-2</v>
      </c>
      <c r="D26" s="170">
        <f>(D19-B19)/B19</f>
        <v>4.1353383458646566E-2</v>
      </c>
      <c r="E26" s="170">
        <f>(E19-B19)/B19</f>
        <v>4.3233082706766832E-2</v>
      </c>
      <c r="F26" s="170">
        <f>(F19-B19)/B19</f>
        <v>5.6390977443608985E-2</v>
      </c>
      <c r="G26" s="170">
        <f>(G19-B19)/B19</f>
        <v>0.12593984962406013</v>
      </c>
      <c r="H26" s="170">
        <f>(H19-B19)/B19</f>
        <v>0.15601503759398497</v>
      </c>
      <c r="I26" s="170">
        <f>(I19-B19)/B19</f>
        <v>0.15319548872180441</v>
      </c>
      <c r="J26" s="170">
        <f>(J19-B19)/B19</f>
        <v>0.14849624060150377</v>
      </c>
      <c r="K26" s="170">
        <f>(K19-B19)/B19</f>
        <v>0.12124060150375932</v>
      </c>
      <c r="L26" s="170">
        <f>(L19-B19)/B19</f>
        <v>0.11842105263157893</v>
      </c>
      <c r="M26" s="170">
        <f>(M19-B19)/B19</f>
        <v>0.12312030075187957</v>
      </c>
      <c r="N26" s="170">
        <f>(N19-B19)/B19</f>
        <v>0.14097744360902256</v>
      </c>
      <c r="O26" s="170">
        <f>(O19-B19)/B19</f>
        <v>0.19454887218045114</v>
      </c>
      <c r="P26" s="170">
        <f>(P19-B19)/B19</f>
        <v>0.23120300751879688</v>
      </c>
      <c r="Q26" s="170">
        <f>(Q19-B19)/B19</f>
        <v>0.26973684210526305</v>
      </c>
      <c r="R26" s="170">
        <f>(R19-B19)/B19</f>
        <v>0.31296992481203006</v>
      </c>
      <c r="S26" s="170">
        <f>(S19-B19)/B19</f>
        <v>0.32518796992481191</v>
      </c>
      <c r="T26"/>
      <c r="U26"/>
      <c r="V26"/>
      <c r="W26"/>
    </row>
    <row r="27" spans="1:23" ht="15" x14ac:dyDescent="0.25">
      <c r="A27" s="143" t="s">
        <v>183</v>
      </c>
      <c r="B27" s="170">
        <f>(B20-B20)/B20</f>
        <v>0</v>
      </c>
      <c r="C27" s="170">
        <f>(C20-B20)/B20</f>
        <v>1.9407558733401564E-2</v>
      </c>
      <c r="D27" s="170">
        <f>(D20-B20)/B20</f>
        <v>5.924412665985701E-2</v>
      </c>
      <c r="E27" s="170">
        <f>(E20-B20)/B20</f>
        <v>9.0909090909090981E-2</v>
      </c>
      <c r="F27" s="170">
        <f>(F20-B20)/B20</f>
        <v>0.12155260469867225</v>
      </c>
      <c r="G27" s="170">
        <f>(G20-B20)/B20</f>
        <v>0.14504596527068456</v>
      </c>
      <c r="H27" s="170">
        <f>(H20-B20)/B20</f>
        <v>0.1613891726251277</v>
      </c>
      <c r="I27" s="170">
        <f>(I20-B20)/B20</f>
        <v>0.16445352400408594</v>
      </c>
      <c r="J27" s="170">
        <f>(J20-B20)/B20</f>
        <v>0.18181818181818196</v>
      </c>
      <c r="K27" s="170">
        <f>(K20-B20)/B20</f>
        <v>0.20122574055158332</v>
      </c>
      <c r="L27" s="170">
        <f>(L20-B20)/B20</f>
        <v>0.21961184882533202</v>
      </c>
      <c r="M27" s="170">
        <f>(M20-B20)/B20</f>
        <v>0.24208375893769166</v>
      </c>
      <c r="N27" s="170">
        <f>(N20-B20)/B20</f>
        <v>0.27783452502553635</v>
      </c>
      <c r="O27" s="170">
        <f>(O20-B20)/B20</f>
        <v>0.31664964249233929</v>
      </c>
      <c r="P27" s="170">
        <f>(P20-B20)/B20</f>
        <v>0.37078651685393271</v>
      </c>
      <c r="Q27" s="170">
        <f>(Q20-B20)/B20</f>
        <v>0.41879468845760998</v>
      </c>
      <c r="R27" s="170">
        <f>(R20-B20)/B20</f>
        <v>0.4422880490296221</v>
      </c>
      <c r="S27" s="170">
        <f>(S20-B20)/B20</f>
        <v>0.51889683350357518</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2731-74ED-4422-877F-3EFEDE1F649B}">
  <sheetPr>
    <tabColor rgb="FF609191"/>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2" t="s">
        <v>229</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row>
    <row r="4" spans="1:27" ht="15" x14ac:dyDescent="0.25">
      <c r="A4" s="323" t="s">
        <v>323</v>
      </c>
      <c r="B4" s="323"/>
      <c r="C4" s="323"/>
      <c r="D4" s="323"/>
    </row>
    <row r="5" spans="1:27" ht="15" x14ac:dyDescent="0.25">
      <c r="A5" s="324" t="s">
        <v>144</v>
      </c>
      <c r="B5" s="325"/>
      <c r="C5" s="324" t="s">
        <v>145</v>
      </c>
      <c r="D5" s="324"/>
    </row>
    <row r="6" spans="1:27" x14ac:dyDescent="0.2">
      <c r="A6" s="154" t="s">
        <v>158</v>
      </c>
      <c r="B6" s="155" t="s">
        <v>157</v>
      </c>
      <c r="C6" s="154" t="s">
        <v>158</v>
      </c>
      <c r="D6" s="156" t="s">
        <v>157</v>
      </c>
    </row>
    <row r="7" spans="1:27" x14ac:dyDescent="0.2">
      <c r="A7" s="1" t="s">
        <v>244</v>
      </c>
      <c r="B7" s="157">
        <v>0.16600000000000001</v>
      </c>
      <c r="C7" s="1" t="s">
        <v>244</v>
      </c>
      <c r="D7" s="158">
        <v>0.17022999999999999</v>
      </c>
    </row>
    <row r="8" spans="1:27" x14ac:dyDescent="0.2">
      <c r="A8" s="1" t="s">
        <v>149</v>
      </c>
      <c r="B8" s="157">
        <v>9.7309999999999994E-2</v>
      </c>
      <c r="C8" s="1" t="s">
        <v>149</v>
      </c>
      <c r="D8" s="158">
        <v>0.15625</v>
      </c>
    </row>
    <row r="9" spans="1:27" x14ac:dyDescent="0.2">
      <c r="A9" s="1" t="s">
        <v>148</v>
      </c>
      <c r="B9" s="157">
        <v>9.2609999999999998E-2</v>
      </c>
      <c r="C9" s="1" t="s">
        <v>246</v>
      </c>
      <c r="D9" s="158">
        <v>0.12637999999999999</v>
      </c>
    </row>
    <row r="10" spans="1:27" x14ac:dyDescent="0.2">
      <c r="A10" s="1" t="s">
        <v>151</v>
      </c>
      <c r="B10" s="157">
        <v>8.8499999999999995E-2</v>
      </c>
      <c r="C10" s="1" t="s">
        <v>148</v>
      </c>
      <c r="D10" s="158">
        <v>0.10639</v>
      </c>
    </row>
    <row r="11" spans="1:27" x14ac:dyDescent="0.2">
      <c r="A11" s="1" t="s">
        <v>245</v>
      </c>
      <c r="B11" s="157">
        <v>7.6490000000000002E-2</v>
      </c>
      <c r="C11" s="1" t="s">
        <v>245</v>
      </c>
      <c r="D11" s="158">
        <v>0.102299</v>
      </c>
    </row>
    <row r="12" spans="1:27" x14ac:dyDescent="0.2">
      <c r="A12" s="1" t="s">
        <v>147</v>
      </c>
      <c r="B12" s="157">
        <v>7.349E-2</v>
      </c>
      <c r="C12" s="1" t="s">
        <v>151</v>
      </c>
      <c r="D12" s="158">
        <v>9.5112000000000002E-2</v>
      </c>
    </row>
    <row r="13" spans="1:27" x14ac:dyDescent="0.2">
      <c r="A13" s="1" t="s">
        <v>246</v>
      </c>
      <c r="B13" s="157">
        <v>6.0699999999999997E-2</v>
      </c>
      <c r="C13" s="1" t="s">
        <v>192</v>
      </c>
      <c r="D13" s="158">
        <v>8.523E-2</v>
      </c>
    </row>
    <row r="14" spans="1:27" x14ac:dyDescent="0.2">
      <c r="A14" s="1" t="s">
        <v>152</v>
      </c>
      <c r="B14" s="157">
        <v>5.4769999999999999E-2</v>
      </c>
      <c r="C14" s="1" t="s">
        <v>147</v>
      </c>
      <c r="D14" s="158">
        <v>5.67E-2</v>
      </c>
    </row>
    <row r="15" spans="1:27" x14ac:dyDescent="0.2">
      <c r="A15" s="1" t="s">
        <v>299</v>
      </c>
      <c r="B15" s="157">
        <v>5.3159999999999999E-2</v>
      </c>
      <c r="C15" s="1" t="s">
        <v>153</v>
      </c>
      <c r="D15" s="158">
        <v>5.3060000000000003E-2</v>
      </c>
    </row>
    <row r="16" spans="1:27" x14ac:dyDescent="0.2">
      <c r="A16" s="1" t="s">
        <v>192</v>
      </c>
      <c r="B16" s="157">
        <v>5.3150000000000003E-2</v>
      </c>
      <c r="C16" s="1" t="s">
        <v>150</v>
      </c>
      <c r="D16" s="158">
        <v>5.2963999999999997E-2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21D9-C145-4A98-B1F5-5F973BCA4E3B}">
  <sheetPr>
    <tabColor rgb="FF609191"/>
  </sheetPr>
  <dimension ref="A1:AI79"/>
  <sheetViews>
    <sheetView zoomScaleNormal="100" workbookViewId="0">
      <selection activeCell="Q10" sqref="Q10"/>
    </sheetView>
  </sheetViews>
  <sheetFormatPr defaultColWidth="9.140625" defaultRowHeight="14.25" x14ac:dyDescent="0.2"/>
  <cols>
    <col min="1" max="1" width="10" style="1" bestFit="1" customWidth="1"/>
    <col min="2" max="2" width="13.140625" style="1" bestFit="1" customWidth="1"/>
    <col min="3" max="3" width="19.7109375" style="1" customWidth="1"/>
    <col min="4" max="4" width="17.7109375" style="39"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2" t="s">
        <v>230</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row>
    <row r="3" spans="1:27" ht="15" x14ac:dyDescent="0.25">
      <c r="A3" s="193" t="s">
        <v>324</v>
      </c>
      <c r="B3" s="193"/>
      <c r="C3" s="193"/>
      <c r="D3" s="193"/>
      <c r="F3" s="323" t="s">
        <v>325</v>
      </c>
      <c r="G3" s="323"/>
      <c r="H3" s="323"/>
    </row>
    <row r="4" spans="1:27" ht="28.5" x14ac:dyDescent="0.2">
      <c r="A4" s="191" t="s">
        <v>165</v>
      </c>
      <c r="B4" s="191" t="s">
        <v>218</v>
      </c>
      <c r="C4" s="192" t="s">
        <v>164</v>
      </c>
      <c r="D4" s="1"/>
      <c r="F4" s="191" t="s">
        <v>219</v>
      </c>
      <c r="G4" s="192" t="s">
        <v>220</v>
      </c>
      <c r="H4" s="37" t="s">
        <v>221</v>
      </c>
      <c r="O4" s="1"/>
    </row>
    <row r="5" spans="1:27" ht="15" x14ac:dyDescent="0.25">
      <c r="A5" s="160">
        <v>43313</v>
      </c>
      <c r="B5">
        <v>17</v>
      </c>
      <c r="C5" s="218" t="s">
        <v>247</v>
      </c>
      <c r="D5" s="161"/>
      <c r="F5" s="1" t="s">
        <v>346</v>
      </c>
      <c r="G5" s="159">
        <v>94</v>
      </c>
      <c r="H5" s="203" t="s">
        <v>353</v>
      </c>
      <c r="O5" s="1"/>
    </row>
    <row r="6" spans="1:27" ht="15" x14ac:dyDescent="0.25">
      <c r="A6" s="160">
        <v>43344</v>
      </c>
      <c r="B6">
        <v>29</v>
      </c>
      <c r="C6" s="218" t="s">
        <v>247</v>
      </c>
      <c r="D6" s="161"/>
      <c r="F6" s="1" t="s">
        <v>341</v>
      </c>
      <c r="G6" s="159">
        <v>35</v>
      </c>
      <c r="H6" s="203" t="s">
        <v>364</v>
      </c>
      <c r="O6" s="1"/>
    </row>
    <row r="7" spans="1:27" ht="15" x14ac:dyDescent="0.25">
      <c r="A7" s="160">
        <v>43374</v>
      </c>
      <c r="B7">
        <v>23</v>
      </c>
      <c r="C7" s="218" t="s">
        <v>247</v>
      </c>
      <c r="D7" s="161"/>
      <c r="F7" s="1" t="s">
        <v>358</v>
      </c>
      <c r="G7" s="159">
        <v>23</v>
      </c>
      <c r="H7" s="203" t="s">
        <v>222</v>
      </c>
      <c r="O7" s="1"/>
    </row>
    <row r="8" spans="1:27" ht="15" x14ac:dyDescent="0.25">
      <c r="A8" s="160">
        <v>43405</v>
      </c>
      <c r="B8">
        <v>25</v>
      </c>
      <c r="C8" s="218" t="s">
        <v>247</v>
      </c>
      <c r="D8" s="161"/>
      <c r="F8" s="1" t="s">
        <v>359</v>
      </c>
      <c r="G8" s="159">
        <v>20</v>
      </c>
      <c r="H8" s="203" t="s">
        <v>356</v>
      </c>
      <c r="O8" s="1"/>
    </row>
    <row r="9" spans="1:27" ht="15" x14ac:dyDescent="0.25">
      <c r="A9" s="160">
        <v>43435</v>
      </c>
      <c r="B9">
        <v>50</v>
      </c>
      <c r="C9" s="218" t="s">
        <v>247</v>
      </c>
      <c r="D9" s="161"/>
      <c r="F9" s="1" t="s">
        <v>343</v>
      </c>
      <c r="G9" s="159">
        <v>18</v>
      </c>
      <c r="H9" s="203" t="s">
        <v>225</v>
      </c>
      <c r="O9" s="1"/>
    </row>
    <row r="10" spans="1:27" ht="15" x14ac:dyDescent="0.25">
      <c r="A10" s="160">
        <v>43466</v>
      </c>
      <c r="B10">
        <v>24</v>
      </c>
      <c r="C10" s="218" t="s">
        <v>247</v>
      </c>
      <c r="D10" s="161"/>
      <c r="F10" s="1" t="s">
        <v>342</v>
      </c>
      <c r="G10" s="159">
        <v>18</v>
      </c>
      <c r="H10" s="203" t="s">
        <v>357</v>
      </c>
      <c r="O10" s="1"/>
    </row>
    <row r="11" spans="1:27" ht="15" x14ac:dyDescent="0.25">
      <c r="A11" s="160">
        <v>43497</v>
      </c>
      <c r="B11">
        <v>39</v>
      </c>
      <c r="C11" s="218" t="s">
        <v>247</v>
      </c>
      <c r="D11" s="161"/>
      <c r="F11" s="1" t="s">
        <v>360</v>
      </c>
      <c r="G11" s="159">
        <v>16</v>
      </c>
      <c r="H11" s="203" t="s">
        <v>364</v>
      </c>
      <c r="O11" s="1"/>
    </row>
    <row r="12" spans="1:27" ht="15" x14ac:dyDescent="0.25">
      <c r="A12" s="160">
        <v>43525</v>
      </c>
      <c r="B12">
        <v>54</v>
      </c>
      <c r="C12" s="218" t="s">
        <v>247</v>
      </c>
      <c r="D12" s="161"/>
      <c r="F12" s="1" t="s">
        <v>361</v>
      </c>
      <c r="G12" s="159">
        <v>14</v>
      </c>
      <c r="H12" s="203" t="s">
        <v>365</v>
      </c>
      <c r="O12" s="1"/>
    </row>
    <row r="13" spans="1:27" ht="15" x14ac:dyDescent="0.25">
      <c r="A13" s="160">
        <v>43556</v>
      </c>
      <c r="B13">
        <v>36</v>
      </c>
      <c r="C13" s="218" t="s">
        <v>247</v>
      </c>
      <c r="D13" s="161"/>
      <c r="F13" s="1" t="s">
        <v>362</v>
      </c>
      <c r="G13" s="159">
        <v>14</v>
      </c>
      <c r="H13" s="203" t="s">
        <v>366</v>
      </c>
      <c r="O13" s="1"/>
    </row>
    <row r="14" spans="1:27" ht="15" x14ac:dyDescent="0.25">
      <c r="A14" s="160">
        <v>43586</v>
      </c>
      <c r="B14">
        <v>24</v>
      </c>
      <c r="C14" s="218" t="s">
        <v>247</v>
      </c>
      <c r="D14" s="161"/>
      <c r="F14" s="1" t="s">
        <v>363</v>
      </c>
      <c r="G14" s="159">
        <v>10</v>
      </c>
      <c r="H14" s="203" t="s">
        <v>297</v>
      </c>
      <c r="O14" s="1"/>
    </row>
    <row r="15" spans="1:27" ht="15" x14ac:dyDescent="0.25">
      <c r="A15" s="160">
        <v>43617</v>
      </c>
      <c r="B15">
        <v>15</v>
      </c>
      <c r="C15" s="218" t="s">
        <v>247</v>
      </c>
      <c r="D15" s="161"/>
      <c r="O15" s="1"/>
    </row>
    <row r="16" spans="1:27" ht="15" x14ac:dyDescent="0.25">
      <c r="A16" s="160">
        <v>43647</v>
      </c>
      <c r="B16">
        <v>11</v>
      </c>
      <c r="C16" s="218" t="s">
        <v>247</v>
      </c>
      <c r="D16" s="161"/>
      <c r="O16" s="1"/>
    </row>
    <row r="17" spans="1:15" ht="15" x14ac:dyDescent="0.25">
      <c r="A17" s="160">
        <v>43678</v>
      </c>
      <c r="B17">
        <v>56</v>
      </c>
      <c r="C17" s="218" t="s">
        <v>247</v>
      </c>
      <c r="D17" s="161"/>
      <c r="O17" s="1"/>
    </row>
    <row r="18" spans="1:15" ht="15" x14ac:dyDescent="0.25">
      <c r="A18" s="160">
        <v>43709</v>
      </c>
      <c r="B18">
        <v>73</v>
      </c>
      <c r="C18" s="218" t="s">
        <v>247</v>
      </c>
      <c r="D18" s="161"/>
      <c r="I18" s="39"/>
      <c r="O18" s="1"/>
    </row>
    <row r="19" spans="1:15" ht="15" x14ac:dyDescent="0.25">
      <c r="A19" s="160">
        <v>43739</v>
      </c>
      <c r="B19">
        <v>32</v>
      </c>
      <c r="C19" s="218" t="s">
        <v>247</v>
      </c>
      <c r="D19" s="161"/>
      <c r="I19" s="39"/>
      <c r="O19" s="1"/>
    </row>
    <row r="20" spans="1:15" ht="15" x14ac:dyDescent="0.25">
      <c r="A20" s="160">
        <v>43770</v>
      </c>
      <c r="B20">
        <v>48</v>
      </c>
      <c r="C20" s="218" t="s">
        <v>247</v>
      </c>
      <c r="D20" s="161"/>
      <c r="I20" s="39"/>
      <c r="O20" s="1"/>
    </row>
    <row r="21" spans="1:15" ht="15" x14ac:dyDescent="0.25">
      <c r="A21" s="160">
        <v>43800</v>
      </c>
      <c r="B21">
        <v>31</v>
      </c>
      <c r="C21" s="218" t="s">
        <v>247</v>
      </c>
      <c r="D21" s="161"/>
      <c r="I21" s="39"/>
      <c r="O21" s="1"/>
    </row>
    <row r="22" spans="1:15" ht="15" x14ac:dyDescent="0.25">
      <c r="A22" s="160">
        <v>43831</v>
      </c>
      <c r="B22">
        <v>32</v>
      </c>
      <c r="C22" s="218" t="s">
        <v>247</v>
      </c>
      <c r="D22" s="161"/>
      <c r="I22" s="39"/>
      <c r="O22" s="1"/>
    </row>
    <row r="23" spans="1:15" ht="15" x14ac:dyDescent="0.25">
      <c r="A23" s="160">
        <v>43862</v>
      </c>
      <c r="B23">
        <v>31</v>
      </c>
      <c r="C23" s="218" t="s">
        <v>247</v>
      </c>
      <c r="D23" s="161"/>
      <c r="O23" s="1"/>
    </row>
    <row r="24" spans="1:15" ht="15" x14ac:dyDescent="0.25">
      <c r="A24" s="160">
        <v>43891</v>
      </c>
      <c r="B24">
        <v>31</v>
      </c>
      <c r="C24" s="218" t="s">
        <v>247</v>
      </c>
      <c r="D24" s="161"/>
      <c r="O24" s="1"/>
    </row>
    <row r="25" spans="1:15" ht="15" x14ac:dyDescent="0.25">
      <c r="A25" s="160">
        <v>43922</v>
      </c>
      <c r="B25">
        <v>5</v>
      </c>
      <c r="C25" s="218" t="s">
        <v>247</v>
      </c>
      <c r="D25" s="161"/>
      <c r="O25" s="1"/>
    </row>
    <row r="26" spans="1:15" ht="15" x14ac:dyDescent="0.25">
      <c r="A26" s="160">
        <v>43952</v>
      </c>
      <c r="B26">
        <v>6</v>
      </c>
      <c r="C26" s="218" t="s">
        <v>247</v>
      </c>
      <c r="D26" s="161"/>
      <c r="O26" s="1"/>
    </row>
    <row r="27" spans="1:15" ht="15" x14ac:dyDescent="0.25">
      <c r="A27" s="160">
        <v>43983</v>
      </c>
      <c r="B27">
        <v>27</v>
      </c>
      <c r="C27" s="218" t="s">
        <v>247</v>
      </c>
      <c r="D27" s="161"/>
      <c r="O27" s="1"/>
    </row>
    <row r="28" spans="1:15" ht="15" x14ac:dyDescent="0.25">
      <c r="A28" s="160">
        <v>44013</v>
      </c>
      <c r="B28">
        <v>28</v>
      </c>
      <c r="C28" s="218" t="s">
        <v>247</v>
      </c>
      <c r="D28" s="161"/>
      <c r="O28" s="1"/>
    </row>
    <row r="29" spans="1:15" ht="15" x14ac:dyDescent="0.25">
      <c r="A29" s="160">
        <v>44044</v>
      </c>
      <c r="B29">
        <v>41</v>
      </c>
      <c r="C29" s="218" t="s">
        <v>247</v>
      </c>
      <c r="D29" s="161"/>
      <c r="O29" s="1"/>
    </row>
    <row r="30" spans="1:15" ht="15" x14ac:dyDescent="0.25">
      <c r="A30" s="160">
        <v>44075</v>
      </c>
      <c r="B30">
        <v>34</v>
      </c>
      <c r="C30" s="218" t="s">
        <v>247</v>
      </c>
      <c r="D30" s="161"/>
      <c r="O30" s="1"/>
    </row>
    <row r="31" spans="1:15" ht="15" x14ac:dyDescent="0.25">
      <c r="A31" s="160">
        <v>44105</v>
      </c>
      <c r="B31">
        <v>49</v>
      </c>
      <c r="C31" s="218" t="s">
        <v>247</v>
      </c>
      <c r="D31" s="161"/>
      <c r="O31" s="1"/>
    </row>
    <row r="32" spans="1:15" ht="15" x14ac:dyDescent="0.25">
      <c r="A32" s="160">
        <v>44136</v>
      </c>
      <c r="B32">
        <v>34</v>
      </c>
      <c r="C32" s="218" t="s">
        <v>247</v>
      </c>
      <c r="D32" s="161"/>
      <c r="O32" s="1"/>
    </row>
    <row r="33" spans="1:15" ht="15" x14ac:dyDescent="0.25">
      <c r="A33" s="160">
        <v>44166</v>
      </c>
      <c r="B33">
        <v>24</v>
      </c>
      <c r="C33" s="218" t="s">
        <v>247</v>
      </c>
      <c r="D33" s="161"/>
      <c r="O33" s="1"/>
    </row>
    <row r="34" spans="1:15" ht="15" x14ac:dyDescent="0.25">
      <c r="A34" s="160">
        <v>44197</v>
      </c>
      <c r="B34">
        <v>56</v>
      </c>
      <c r="C34" s="218" t="s">
        <v>247</v>
      </c>
      <c r="D34" s="161"/>
      <c r="O34" s="1"/>
    </row>
    <row r="35" spans="1:15" ht="15" x14ac:dyDescent="0.25">
      <c r="A35" s="160">
        <v>44228</v>
      </c>
      <c r="B35">
        <v>33</v>
      </c>
      <c r="C35" s="218" t="s">
        <v>247</v>
      </c>
      <c r="D35" s="161"/>
      <c r="O35" s="1"/>
    </row>
    <row r="36" spans="1:15" ht="15" x14ac:dyDescent="0.25">
      <c r="A36" s="160">
        <v>44256</v>
      </c>
      <c r="B36">
        <v>40</v>
      </c>
      <c r="C36" s="218" t="s">
        <v>247</v>
      </c>
      <c r="D36" s="161"/>
      <c r="O36" s="1"/>
    </row>
    <row r="37" spans="1:15" ht="15" x14ac:dyDescent="0.25">
      <c r="A37" s="160">
        <v>44287</v>
      </c>
      <c r="B37">
        <v>27</v>
      </c>
      <c r="C37" s="218" t="s">
        <v>247</v>
      </c>
      <c r="D37" s="161"/>
      <c r="O37" s="1"/>
    </row>
    <row r="38" spans="1:15" ht="15" x14ac:dyDescent="0.25">
      <c r="A38" s="160">
        <v>44317</v>
      </c>
      <c r="B38">
        <v>27</v>
      </c>
      <c r="C38" s="218" t="s">
        <v>247</v>
      </c>
      <c r="D38" s="161"/>
      <c r="O38" s="1"/>
    </row>
    <row r="39" spans="1:15" ht="15" x14ac:dyDescent="0.25">
      <c r="A39" s="160">
        <v>44348</v>
      </c>
      <c r="B39">
        <v>30</v>
      </c>
      <c r="C39" s="218" t="s">
        <v>247</v>
      </c>
      <c r="D39" s="161"/>
      <c r="O39" s="1"/>
    </row>
    <row r="40" spans="1:15" ht="15" x14ac:dyDescent="0.25">
      <c r="A40" s="160">
        <v>44378</v>
      </c>
      <c r="B40">
        <v>39</v>
      </c>
      <c r="C40" s="218" t="s">
        <v>247</v>
      </c>
      <c r="D40" s="161"/>
      <c r="O40" s="1"/>
    </row>
    <row r="41" spans="1:15" ht="15" x14ac:dyDescent="0.25">
      <c r="A41" s="160">
        <v>44409</v>
      </c>
      <c r="B41">
        <v>56</v>
      </c>
      <c r="C41" s="218" t="s">
        <v>247</v>
      </c>
      <c r="D41" s="161"/>
      <c r="O41" s="1"/>
    </row>
    <row r="42" spans="1:15" ht="15" x14ac:dyDescent="0.25">
      <c r="A42" s="160">
        <v>44440</v>
      </c>
      <c r="B42">
        <v>57</v>
      </c>
      <c r="C42" s="218" t="s">
        <v>247</v>
      </c>
      <c r="D42" s="161"/>
      <c r="O42" s="1"/>
    </row>
    <row r="43" spans="1:15" ht="15" x14ac:dyDescent="0.25">
      <c r="A43" s="160">
        <v>44470</v>
      </c>
      <c r="B43">
        <v>51</v>
      </c>
      <c r="C43" s="218" t="s">
        <v>247</v>
      </c>
      <c r="D43" s="161"/>
      <c r="O43" s="1"/>
    </row>
    <row r="44" spans="1:15" ht="15" x14ac:dyDescent="0.25">
      <c r="A44" s="160">
        <v>44501</v>
      </c>
      <c r="B44">
        <v>25</v>
      </c>
      <c r="C44" s="218" t="s">
        <v>247</v>
      </c>
      <c r="D44" s="161"/>
      <c r="O44" s="1"/>
    </row>
    <row r="45" spans="1:15" ht="15" x14ac:dyDescent="0.25">
      <c r="A45" s="160">
        <v>44531</v>
      </c>
      <c r="B45">
        <v>50</v>
      </c>
      <c r="C45" s="218" t="s">
        <v>247</v>
      </c>
      <c r="D45" s="161"/>
      <c r="O45" s="1"/>
    </row>
    <row r="46" spans="1:15" ht="15" x14ac:dyDescent="0.25">
      <c r="A46" s="160">
        <v>44562</v>
      </c>
      <c r="B46">
        <v>39</v>
      </c>
      <c r="C46" s="218" t="s">
        <v>247</v>
      </c>
      <c r="D46" s="161"/>
      <c r="O46" s="1"/>
    </row>
    <row r="47" spans="1:15" ht="15" x14ac:dyDescent="0.25">
      <c r="A47" s="160">
        <v>44593</v>
      </c>
      <c r="B47">
        <v>24</v>
      </c>
      <c r="C47" s="218" t="s">
        <v>247</v>
      </c>
      <c r="D47" s="161"/>
      <c r="O47" s="1"/>
    </row>
    <row r="48" spans="1:15" ht="15" x14ac:dyDescent="0.25">
      <c r="A48" s="160">
        <v>44621</v>
      </c>
      <c r="B48">
        <v>38</v>
      </c>
      <c r="C48" s="218" t="s">
        <v>247</v>
      </c>
      <c r="D48" s="161"/>
      <c r="O48" s="1"/>
    </row>
    <row r="49" spans="1:15" ht="15" x14ac:dyDescent="0.25">
      <c r="A49" s="160">
        <v>44652</v>
      </c>
      <c r="B49">
        <v>26</v>
      </c>
      <c r="C49" s="218" t="s">
        <v>247</v>
      </c>
      <c r="D49" s="161"/>
      <c r="O49" s="1"/>
    </row>
    <row r="50" spans="1:15" ht="15" x14ac:dyDescent="0.25">
      <c r="A50" s="160">
        <v>44682</v>
      </c>
      <c r="B50">
        <v>30</v>
      </c>
      <c r="C50" s="218" t="s">
        <v>247</v>
      </c>
      <c r="D50" s="161"/>
      <c r="O50" s="1"/>
    </row>
    <row r="51" spans="1:15" ht="15" x14ac:dyDescent="0.25">
      <c r="A51" s="160">
        <v>44713</v>
      </c>
      <c r="B51">
        <v>47</v>
      </c>
      <c r="C51" s="218" t="s">
        <v>247</v>
      </c>
      <c r="D51" s="161"/>
      <c r="O51" s="1"/>
    </row>
    <row r="52" spans="1:15" ht="15" x14ac:dyDescent="0.25">
      <c r="A52" s="160">
        <v>44743</v>
      </c>
      <c r="B52">
        <v>29</v>
      </c>
      <c r="C52" s="218" t="s">
        <v>247</v>
      </c>
      <c r="D52" s="161"/>
      <c r="O52" s="1"/>
    </row>
    <row r="53" spans="1:15" ht="15" x14ac:dyDescent="0.25">
      <c r="A53" s="160">
        <v>44774</v>
      </c>
      <c r="B53">
        <v>64</v>
      </c>
      <c r="C53" s="218" t="s">
        <v>247</v>
      </c>
      <c r="D53" s="161"/>
      <c r="O53" s="1"/>
    </row>
    <row r="54" spans="1:15" ht="15" x14ac:dyDescent="0.25">
      <c r="A54" s="160">
        <v>44805</v>
      </c>
      <c r="B54">
        <v>45</v>
      </c>
      <c r="C54" s="218" t="s">
        <v>247</v>
      </c>
      <c r="D54" s="161"/>
      <c r="O54" s="1"/>
    </row>
    <row r="55" spans="1:15" ht="15" x14ac:dyDescent="0.25">
      <c r="A55" s="160">
        <v>44835</v>
      </c>
      <c r="B55">
        <v>35</v>
      </c>
      <c r="C55" s="218" t="s">
        <v>247</v>
      </c>
      <c r="D55" s="161"/>
      <c r="O55" s="1"/>
    </row>
    <row r="56" spans="1:15" ht="15" x14ac:dyDescent="0.25">
      <c r="A56" s="160">
        <v>44866</v>
      </c>
      <c r="B56">
        <v>34</v>
      </c>
      <c r="C56" s="218" t="s">
        <v>247</v>
      </c>
      <c r="D56" s="161"/>
      <c r="O56" s="1"/>
    </row>
    <row r="57" spans="1:15" ht="15" x14ac:dyDescent="0.25">
      <c r="A57" s="160">
        <v>44896</v>
      </c>
      <c r="B57">
        <v>27</v>
      </c>
      <c r="C57" s="218" t="s">
        <v>247</v>
      </c>
      <c r="D57" s="161"/>
      <c r="O57" s="1"/>
    </row>
    <row r="58" spans="1:15" ht="15" x14ac:dyDescent="0.25">
      <c r="A58" s="160">
        <v>44927</v>
      </c>
      <c r="B58">
        <v>32</v>
      </c>
      <c r="C58" s="218" t="s">
        <v>247</v>
      </c>
      <c r="D58" s="161"/>
      <c r="O58" s="1"/>
    </row>
    <row r="59" spans="1:15" ht="15" x14ac:dyDescent="0.25">
      <c r="A59" s="160">
        <v>44958</v>
      </c>
      <c r="B59">
        <v>28</v>
      </c>
      <c r="C59" s="218" t="s">
        <v>247</v>
      </c>
      <c r="D59" s="161"/>
      <c r="O59" s="1"/>
    </row>
    <row r="60" spans="1:15" ht="15" x14ac:dyDescent="0.25">
      <c r="A60" s="160">
        <v>44986</v>
      </c>
      <c r="B60">
        <v>19</v>
      </c>
      <c r="C60" s="218" t="s">
        <v>247</v>
      </c>
      <c r="D60" s="161"/>
      <c r="O60" s="1"/>
    </row>
    <row r="61" spans="1:15" ht="15" x14ac:dyDescent="0.25">
      <c r="A61" s="160">
        <v>45017</v>
      </c>
      <c r="B61">
        <v>20</v>
      </c>
      <c r="C61" s="218" t="s">
        <v>247</v>
      </c>
      <c r="D61" s="161"/>
      <c r="O61" s="1"/>
    </row>
    <row r="62" spans="1:15" ht="15" x14ac:dyDescent="0.25">
      <c r="A62" s="160">
        <v>45047</v>
      </c>
      <c r="B62">
        <v>16</v>
      </c>
      <c r="C62" s="218" t="s">
        <v>247</v>
      </c>
      <c r="D62" s="161"/>
      <c r="O62" s="1"/>
    </row>
    <row r="63" spans="1:15" ht="15" x14ac:dyDescent="0.25">
      <c r="A63" s="160">
        <v>45078</v>
      </c>
      <c r="B63">
        <v>24</v>
      </c>
      <c r="C63" s="218" t="s">
        <v>247</v>
      </c>
      <c r="D63" s="161"/>
      <c r="O63" s="1"/>
    </row>
    <row r="64" spans="1:15" ht="15" x14ac:dyDescent="0.25">
      <c r="A64" s="160">
        <v>45108</v>
      </c>
      <c r="B64">
        <v>32</v>
      </c>
      <c r="C64" s="218" t="s">
        <v>247</v>
      </c>
      <c r="D64" s="161"/>
      <c r="E64" s="16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4DCF-9079-4992-A76E-DEC277E51A6E}">
  <sheetPr>
    <tabColor rgb="FF609191"/>
  </sheetPr>
  <dimension ref="A1:AG71"/>
  <sheetViews>
    <sheetView zoomScaleNormal="100" workbookViewId="0">
      <selection activeCell="H36" sqref="H36"/>
    </sheetView>
  </sheetViews>
  <sheetFormatPr defaultColWidth="9.140625" defaultRowHeight="14.25" x14ac:dyDescent="0.2"/>
  <cols>
    <col min="1" max="1" width="9.5703125" style="1" bestFit="1" customWidth="1"/>
    <col min="2" max="2" width="20.7109375" style="1" bestFit="1" customWidth="1"/>
    <col min="3" max="3" width="8.42578125" style="1" customWidth="1"/>
    <col min="4" max="4" width="10.85546875" style="1" customWidth="1"/>
    <col min="5" max="5" width="11.855468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42" t="s">
        <v>236</v>
      </c>
      <c r="B1" s="242"/>
      <c r="C1" s="242"/>
      <c r="D1" s="242"/>
      <c r="E1" s="242"/>
      <c r="F1" s="242"/>
      <c r="G1" s="242"/>
      <c r="H1" s="242"/>
      <c r="I1" s="242"/>
      <c r="J1" s="242"/>
      <c r="K1" s="242"/>
      <c r="L1" s="242"/>
      <c r="M1" s="242"/>
      <c r="N1" s="242"/>
      <c r="O1" s="242"/>
      <c r="P1" s="242"/>
      <c r="Q1" s="242"/>
      <c r="R1" s="242"/>
      <c r="S1" s="242"/>
      <c r="T1" s="242"/>
      <c r="U1" s="242"/>
      <c r="V1" s="242"/>
      <c r="W1" s="242"/>
      <c r="X1" s="242"/>
      <c r="Y1" s="242"/>
    </row>
    <row r="3" spans="1:25" ht="15" x14ac:dyDescent="0.25">
      <c r="A3" s="323" t="s">
        <v>371</v>
      </c>
      <c r="B3" s="323"/>
      <c r="C3" s="323"/>
      <c r="D3" s="323"/>
      <c r="E3" s="323"/>
      <c r="F3" s="193"/>
    </row>
    <row r="4" spans="1:25" ht="42.75" x14ac:dyDescent="0.2">
      <c r="A4" s="191" t="s">
        <v>367</v>
      </c>
      <c r="B4" s="191" t="s">
        <v>368</v>
      </c>
      <c r="C4" s="220" t="s">
        <v>116</v>
      </c>
      <c r="D4" s="37" t="s">
        <v>369</v>
      </c>
      <c r="E4" s="37" t="s">
        <v>370</v>
      </c>
    </row>
    <row r="5" spans="1:25" x14ac:dyDescent="0.2">
      <c r="A5" s="223" t="s">
        <v>372</v>
      </c>
      <c r="B5" s="221" t="s">
        <v>413</v>
      </c>
      <c r="C5" s="159">
        <v>56</v>
      </c>
      <c r="D5" s="222">
        <v>176</v>
      </c>
      <c r="E5" s="222">
        <v>-119</v>
      </c>
    </row>
    <row r="6" spans="1:25" x14ac:dyDescent="0.2">
      <c r="A6" s="223" t="s">
        <v>373</v>
      </c>
      <c r="B6" s="221" t="s">
        <v>414</v>
      </c>
      <c r="C6" s="159">
        <v>81</v>
      </c>
      <c r="D6" s="222">
        <v>160</v>
      </c>
      <c r="E6" s="222">
        <v>-79</v>
      </c>
    </row>
    <row r="7" spans="1:25" x14ac:dyDescent="0.2">
      <c r="A7" s="223" t="s">
        <v>374</v>
      </c>
      <c r="B7" s="221" t="s">
        <v>415</v>
      </c>
      <c r="C7" s="159">
        <v>201</v>
      </c>
      <c r="D7" s="222">
        <v>134</v>
      </c>
      <c r="E7" s="222">
        <v>67</v>
      </c>
    </row>
    <row r="8" spans="1:25" x14ac:dyDescent="0.2">
      <c r="A8" s="223" t="s">
        <v>375</v>
      </c>
      <c r="B8" s="221" t="s">
        <v>413</v>
      </c>
      <c r="C8" s="159">
        <v>53</v>
      </c>
      <c r="D8" s="222">
        <v>119</v>
      </c>
      <c r="E8" s="222">
        <v>-67</v>
      </c>
    </row>
    <row r="9" spans="1:25" x14ac:dyDescent="0.2">
      <c r="A9" s="223" t="s">
        <v>376</v>
      </c>
      <c r="B9" s="221" t="s">
        <v>416</v>
      </c>
      <c r="C9" s="159">
        <v>53</v>
      </c>
      <c r="D9" s="222">
        <v>107</v>
      </c>
      <c r="E9" s="222">
        <v>-54</v>
      </c>
    </row>
    <row r="10" spans="1:25" x14ac:dyDescent="0.2">
      <c r="A10" s="223" t="s">
        <v>377</v>
      </c>
      <c r="B10" s="221" t="s">
        <v>417</v>
      </c>
      <c r="C10" s="159">
        <v>94</v>
      </c>
      <c r="D10" s="222">
        <v>97</v>
      </c>
      <c r="E10" s="222">
        <v>-3</v>
      </c>
    </row>
    <row r="11" spans="1:25" x14ac:dyDescent="0.2">
      <c r="A11" s="223" t="s">
        <v>378</v>
      </c>
      <c r="B11" s="221" t="s">
        <v>415</v>
      </c>
      <c r="C11" s="159">
        <v>23</v>
      </c>
      <c r="D11" s="222">
        <v>88</v>
      </c>
      <c r="E11" s="222">
        <v>-65</v>
      </c>
    </row>
    <row r="12" spans="1:25" x14ac:dyDescent="0.2">
      <c r="A12" s="223" t="s">
        <v>379</v>
      </c>
      <c r="B12" s="221" t="s">
        <v>414</v>
      </c>
      <c r="C12" s="159">
        <v>17</v>
      </c>
      <c r="D12" s="222">
        <v>88</v>
      </c>
      <c r="E12" s="222">
        <v>-71</v>
      </c>
    </row>
    <row r="13" spans="1:25" x14ac:dyDescent="0.2">
      <c r="A13" s="223" t="s">
        <v>380</v>
      </c>
      <c r="B13" s="221" t="s">
        <v>418</v>
      </c>
      <c r="C13" s="159">
        <v>105</v>
      </c>
      <c r="D13" s="222">
        <v>82</v>
      </c>
      <c r="E13" s="222">
        <v>24</v>
      </c>
    </row>
    <row r="14" spans="1:25" x14ac:dyDescent="0.2">
      <c r="A14" s="223" t="s">
        <v>381</v>
      </c>
      <c r="B14" s="221" t="s">
        <v>419</v>
      </c>
      <c r="C14" s="159">
        <v>47</v>
      </c>
      <c r="D14" s="222">
        <v>76</v>
      </c>
      <c r="E14" s="222">
        <v>-29</v>
      </c>
    </row>
    <row r="15" spans="1:25" x14ac:dyDescent="0.2">
      <c r="A15" s="223" t="s">
        <v>382</v>
      </c>
      <c r="B15" s="221" t="s">
        <v>419</v>
      </c>
      <c r="C15" s="159">
        <v>10</v>
      </c>
      <c r="D15" s="222">
        <v>72</v>
      </c>
      <c r="E15" s="222" t="s">
        <v>432</v>
      </c>
    </row>
    <row r="16" spans="1:25" x14ac:dyDescent="0.2">
      <c r="A16" s="223" t="s">
        <v>383</v>
      </c>
      <c r="B16" s="221" t="s">
        <v>420</v>
      </c>
      <c r="C16" s="159">
        <v>30</v>
      </c>
      <c r="D16" s="222">
        <v>71</v>
      </c>
      <c r="E16" s="222">
        <v>-41</v>
      </c>
    </row>
    <row r="17" spans="1:8" x14ac:dyDescent="0.2">
      <c r="A17" s="223" t="s">
        <v>384</v>
      </c>
      <c r="B17" s="221" t="s">
        <v>421</v>
      </c>
      <c r="C17" s="159">
        <v>59</v>
      </c>
      <c r="D17" s="222">
        <v>71</v>
      </c>
      <c r="E17" s="222">
        <v>-12</v>
      </c>
    </row>
    <row r="18" spans="1:8" x14ac:dyDescent="0.2">
      <c r="A18" s="223" t="s">
        <v>385</v>
      </c>
      <c r="B18" s="221" t="s">
        <v>419</v>
      </c>
      <c r="C18" s="159">
        <v>11</v>
      </c>
      <c r="D18" s="222">
        <v>71</v>
      </c>
      <c r="E18" s="222">
        <v>-59</v>
      </c>
      <c r="H18" s="39"/>
    </row>
    <row r="19" spans="1:8" x14ac:dyDescent="0.2">
      <c r="A19" s="223" t="s">
        <v>386</v>
      </c>
      <c r="B19" s="221" t="s">
        <v>421</v>
      </c>
      <c r="C19" s="159">
        <v>47</v>
      </c>
      <c r="D19" s="222">
        <v>70</v>
      </c>
      <c r="E19" s="222">
        <v>-23</v>
      </c>
      <c r="H19" s="39"/>
    </row>
    <row r="20" spans="1:8" x14ac:dyDescent="0.2">
      <c r="A20" s="223" t="s">
        <v>387</v>
      </c>
      <c r="B20" s="221" t="s">
        <v>421</v>
      </c>
      <c r="C20" s="159">
        <v>10</v>
      </c>
      <c r="D20" s="222">
        <v>63</v>
      </c>
      <c r="E20" s="222" t="s">
        <v>432</v>
      </c>
      <c r="H20" s="39"/>
    </row>
    <row r="21" spans="1:8" x14ac:dyDescent="0.2">
      <c r="A21" s="223" t="s">
        <v>388</v>
      </c>
      <c r="B21" s="221" t="s">
        <v>420</v>
      </c>
      <c r="C21" s="159">
        <v>43</v>
      </c>
      <c r="D21" s="222">
        <v>61</v>
      </c>
      <c r="E21" s="222">
        <v>-19</v>
      </c>
    </row>
    <row r="22" spans="1:8" x14ac:dyDescent="0.2">
      <c r="A22" s="223" t="s">
        <v>389</v>
      </c>
      <c r="B22" s="221" t="s">
        <v>422</v>
      </c>
      <c r="C22" s="159">
        <v>59</v>
      </c>
      <c r="D22" s="222">
        <v>61</v>
      </c>
      <c r="E22" s="222">
        <v>-2</v>
      </c>
    </row>
    <row r="23" spans="1:8" x14ac:dyDescent="0.2">
      <c r="A23" s="223" t="s">
        <v>390</v>
      </c>
      <c r="B23" s="221" t="s">
        <v>415</v>
      </c>
      <c r="C23" s="159">
        <v>299</v>
      </c>
      <c r="D23" s="222">
        <v>56</v>
      </c>
      <c r="E23" s="222">
        <v>243</v>
      </c>
    </row>
    <row r="24" spans="1:8" x14ac:dyDescent="0.2">
      <c r="A24" s="223" t="s">
        <v>391</v>
      </c>
      <c r="B24" s="221" t="s">
        <v>422</v>
      </c>
      <c r="C24" s="159">
        <v>16</v>
      </c>
      <c r="D24" s="222">
        <v>54</v>
      </c>
      <c r="E24" s="222">
        <v>-38</v>
      </c>
    </row>
    <row r="25" spans="1:8" x14ac:dyDescent="0.2">
      <c r="A25" s="223" t="s">
        <v>392</v>
      </c>
      <c r="B25" s="221" t="s">
        <v>422</v>
      </c>
      <c r="C25" s="159">
        <v>17</v>
      </c>
      <c r="D25" s="222">
        <v>54</v>
      </c>
      <c r="E25" s="222">
        <v>-37</v>
      </c>
    </row>
    <row r="26" spans="1:8" x14ac:dyDescent="0.2">
      <c r="A26" s="223" t="s">
        <v>393</v>
      </c>
      <c r="B26" s="221" t="s">
        <v>422</v>
      </c>
      <c r="C26" s="159">
        <v>10</v>
      </c>
      <c r="D26" s="222">
        <v>53</v>
      </c>
      <c r="E26" s="222" t="s">
        <v>432</v>
      </c>
    </row>
    <row r="27" spans="1:8" x14ac:dyDescent="0.2">
      <c r="A27" s="223" t="s">
        <v>394</v>
      </c>
      <c r="B27" s="221" t="s">
        <v>420</v>
      </c>
      <c r="C27" s="159">
        <v>35</v>
      </c>
      <c r="D27" s="222">
        <v>53</v>
      </c>
      <c r="E27" s="222">
        <v>-18</v>
      </c>
    </row>
    <row r="28" spans="1:8" x14ac:dyDescent="0.2">
      <c r="A28" s="223" t="s">
        <v>395</v>
      </c>
      <c r="B28" s="221" t="s">
        <v>423</v>
      </c>
      <c r="C28" s="159">
        <v>10</v>
      </c>
      <c r="D28" s="222">
        <v>52</v>
      </c>
      <c r="E28" s="222" t="s">
        <v>432</v>
      </c>
    </row>
    <row r="29" spans="1:8" x14ac:dyDescent="0.2">
      <c r="A29" s="223" t="s">
        <v>396</v>
      </c>
      <c r="B29" s="221" t="s">
        <v>422</v>
      </c>
      <c r="C29" s="159">
        <v>72</v>
      </c>
      <c r="D29" s="222">
        <v>49</v>
      </c>
      <c r="E29" s="222">
        <v>23</v>
      </c>
    </row>
    <row r="30" spans="1:8" x14ac:dyDescent="0.2">
      <c r="A30" s="223" t="s">
        <v>397</v>
      </c>
      <c r="B30" s="221" t="s">
        <v>424</v>
      </c>
      <c r="C30" s="159">
        <v>45</v>
      </c>
      <c r="D30" s="222">
        <v>48</v>
      </c>
      <c r="E30" s="222">
        <v>-3</v>
      </c>
    </row>
    <row r="31" spans="1:8" x14ac:dyDescent="0.2">
      <c r="A31" s="223" t="s">
        <v>398</v>
      </c>
      <c r="B31" s="221" t="s">
        <v>419</v>
      </c>
      <c r="C31" s="159">
        <v>220</v>
      </c>
      <c r="D31" s="222">
        <v>42</v>
      </c>
      <c r="E31" s="222">
        <v>178</v>
      </c>
    </row>
    <row r="32" spans="1:8" x14ac:dyDescent="0.2">
      <c r="A32" s="223" t="s">
        <v>399</v>
      </c>
      <c r="B32" s="221" t="s">
        <v>425</v>
      </c>
      <c r="C32" s="159">
        <v>16</v>
      </c>
      <c r="D32" s="222">
        <v>41</v>
      </c>
      <c r="E32" s="222">
        <v>-26</v>
      </c>
    </row>
    <row r="33" spans="1:33" x14ac:dyDescent="0.2">
      <c r="A33" s="223" t="s">
        <v>400</v>
      </c>
      <c r="B33" s="221" t="s">
        <v>426</v>
      </c>
      <c r="C33" s="159">
        <v>173</v>
      </c>
      <c r="D33" s="222">
        <v>38</v>
      </c>
      <c r="E33" s="222">
        <v>135</v>
      </c>
    </row>
    <row r="34" spans="1:33" x14ac:dyDescent="0.2">
      <c r="A34" s="223" t="s">
        <v>401</v>
      </c>
      <c r="B34" s="221" t="s">
        <v>427</v>
      </c>
      <c r="C34" s="159">
        <v>16</v>
      </c>
      <c r="D34" s="222">
        <v>28</v>
      </c>
      <c r="E34" s="222">
        <v>-12</v>
      </c>
    </row>
    <row r="35" spans="1:33" x14ac:dyDescent="0.2">
      <c r="A35" s="223" t="s">
        <v>402</v>
      </c>
      <c r="B35" s="221" t="s">
        <v>428</v>
      </c>
      <c r="C35" s="159">
        <v>25</v>
      </c>
      <c r="D35" s="222">
        <v>23</v>
      </c>
      <c r="E35" s="222">
        <v>2</v>
      </c>
    </row>
    <row r="36" spans="1:33" x14ac:dyDescent="0.2">
      <c r="A36" s="223" t="s">
        <v>403</v>
      </c>
      <c r="B36" s="221" t="s">
        <v>429</v>
      </c>
      <c r="C36" s="159">
        <v>10</v>
      </c>
      <c r="D36" s="222">
        <v>18</v>
      </c>
      <c r="E36" s="222" t="s">
        <v>432</v>
      </c>
    </row>
    <row r="37" spans="1:33" x14ac:dyDescent="0.2">
      <c r="A37" s="223" t="s">
        <v>404</v>
      </c>
      <c r="B37" s="221" t="s">
        <v>423</v>
      </c>
      <c r="C37" s="159">
        <v>10</v>
      </c>
      <c r="D37" s="222">
        <v>15</v>
      </c>
      <c r="E37" s="222" t="s">
        <v>432</v>
      </c>
    </row>
    <row r="38" spans="1:33" x14ac:dyDescent="0.2">
      <c r="A38" s="223" t="s">
        <v>405</v>
      </c>
      <c r="B38" s="221" t="s">
        <v>430</v>
      </c>
      <c r="C38" s="159">
        <v>10</v>
      </c>
      <c r="D38" s="222">
        <v>15</v>
      </c>
      <c r="E38" s="222" t="s">
        <v>432</v>
      </c>
    </row>
    <row r="39" spans="1:33" x14ac:dyDescent="0.2">
      <c r="A39" s="223" t="s">
        <v>406</v>
      </c>
      <c r="B39" s="221" t="s">
        <v>431</v>
      </c>
      <c r="C39" s="159">
        <v>0</v>
      </c>
      <c r="D39" s="222">
        <v>14</v>
      </c>
      <c r="E39" s="222">
        <v>-14</v>
      </c>
    </row>
    <row r="40" spans="1:33" x14ac:dyDescent="0.2">
      <c r="A40" s="223" t="s">
        <v>407</v>
      </c>
      <c r="B40" s="221" t="s">
        <v>428</v>
      </c>
      <c r="C40" s="159">
        <v>10</v>
      </c>
      <c r="D40" s="222">
        <v>10</v>
      </c>
      <c r="E40" s="222" t="s">
        <v>432</v>
      </c>
    </row>
    <row r="41" spans="1:33" x14ac:dyDescent="0.2">
      <c r="A41" s="223" t="s">
        <v>408</v>
      </c>
      <c r="B41" s="221" t="s">
        <v>426</v>
      </c>
      <c r="C41" s="159">
        <v>0</v>
      </c>
      <c r="D41" s="222">
        <v>0</v>
      </c>
      <c r="E41" s="222">
        <v>0</v>
      </c>
    </row>
    <row r="42" spans="1:33" x14ac:dyDescent="0.2">
      <c r="A42" s="223" t="s">
        <v>409</v>
      </c>
      <c r="B42" s="221" t="s">
        <v>422</v>
      </c>
      <c r="C42" s="159">
        <v>0</v>
      </c>
      <c r="D42" s="222">
        <v>0</v>
      </c>
      <c r="E42" s="222">
        <v>0</v>
      </c>
    </row>
    <row r="43" spans="1:33" x14ac:dyDescent="0.2">
      <c r="A43" s="223" t="s">
        <v>410</v>
      </c>
      <c r="B43" s="221" t="s">
        <v>419</v>
      </c>
      <c r="C43" s="159">
        <v>0</v>
      </c>
      <c r="D43" s="222">
        <v>0</v>
      </c>
      <c r="E43" s="222">
        <v>0</v>
      </c>
    </row>
    <row r="44" spans="1:33" x14ac:dyDescent="0.2">
      <c r="A44" s="223" t="s">
        <v>411</v>
      </c>
      <c r="B44" s="221" t="s">
        <v>421</v>
      </c>
      <c r="C44" s="159">
        <v>0</v>
      </c>
      <c r="D44" s="222">
        <v>0</v>
      </c>
      <c r="E44" s="222">
        <v>0</v>
      </c>
    </row>
    <row r="45" spans="1:33" x14ac:dyDescent="0.2">
      <c r="A45" s="223" t="s">
        <v>412</v>
      </c>
      <c r="B45" s="221" t="s">
        <v>422</v>
      </c>
      <c r="C45" s="159">
        <v>0</v>
      </c>
      <c r="D45" s="222">
        <v>0</v>
      </c>
      <c r="E45" s="222">
        <v>0</v>
      </c>
    </row>
    <row r="46" spans="1:33" x14ac:dyDescent="0.2">
      <c r="E46" s="1"/>
      <c r="H46" s="40"/>
      <c r="M46" s="1"/>
      <c r="AB46" s="84"/>
      <c r="AG46" s="1"/>
    </row>
    <row r="47" spans="1:33" x14ac:dyDescent="0.2">
      <c r="E47" s="1"/>
      <c r="H47" s="40"/>
      <c r="M47" s="1"/>
      <c r="AB47" s="84"/>
      <c r="AG47" s="1"/>
    </row>
    <row r="48" spans="1:33" x14ac:dyDescent="0.2">
      <c r="E48" s="1"/>
      <c r="H48" s="40"/>
      <c r="M48" s="1"/>
      <c r="AB48" s="84"/>
      <c r="AG48" s="1"/>
    </row>
    <row r="49" spans="1:33" x14ac:dyDescent="0.2">
      <c r="E49" s="1"/>
      <c r="H49" s="40"/>
      <c r="M49" s="1"/>
      <c r="AB49" s="84"/>
      <c r="AG49" s="1"/>
    </row>
    <row r="50" spans="1:33" x14ac:dyDescent="0.2">
      <c r="E50" s="1"/>
      <c r="H50" s="40"/>
      <c r="M50" s="1"/>
      <c r="AB50" s="84"/>
      <c r="AG50" s="1"/>
    </row>
    <row r="51" spans="1:33" x14ac:dyDescent="0.2">
      <c r="E51" s="1"/>
      <c r="H51" s="40"/>
      <c r="M51" s="1"/>
      <c r="AB51" s="84"/>
      <c r="AG51" s="1"/>
    </row>
    <row r="52" spans="1:33" x14ac:dyDescent="0.2">
      <c r="E52" s="1"/>
      <c r="H52" s="40"/>
      <c r="M52" s="1"/>
      <c r="AB52" s="84"/>
      <c r="AG52" s="1"/>
    </row>
    <row r="53" spans="1:33" x14ac:dyDescent="0.2">
      <c r="E53" s="1"/>
      <c r="H53" s="40"/>
      <c r="M53" s="1"/>
      <c r="AB53" s="84"/>
      <c r="AG53" s="1"/>
    </row>
    <row r="54" spans="1:33" x14ac:dyDescent="0.2">
      <c r="A54" s="161"/>
      <c r="E54" s="1"/>
      <c r="H54" s="40"/>
      <c r="M54" s="1"/>
      <c r="AB54" s="84"/>
      <c r="AG54" s="1"/>
    </row>
    <row r="55" spans="1:33" x14ac:dyDescent="0.2">
      <c r="E55" s="1"/>
      <c r="H55" s="40"/>
      <c r="M55" s="1"/>
      <c r="AB55" s="84"/>
      <c r="AG55" s="1"/>
    </row>
    <row r="56" spans="1:33" x14ac:dyDescent="0.2">
      <c r="E56" s="1"/>
      <c r="H56" s="40"/>
      <c r="M56" s="1"/>
      <c r="AB56" s="84"/>
      <c r="AG56" s="1"/>
    </row>
    <row r="57" spans="1:33" x14ac:dyDescent="0.2">
      <c r="E57" s="1"/>
      <c r="H57" s="40"/>
      <c r="M57" s="1"/>
      <c r="AB57" s="84"/>
      <c r="AG57" s="1"/>
    </row>
    <row r="58" spans="1:33" x14ac:dyDescent="0.2">
      <c r="E58" s="1"/>
      <c r="H58" s="40"/>
      <c r="M58" s="1"/>
      <c r="AB58" s="84"/>
      <c r="AG58" s="1"/>
    </row>
    <row r="59" spans="1:33" x14ac:dyDescent="0.2">
      <c r="E59" s="1"/>
      <c r="H59" s="40"/>
      <c r="M59" s="1"/>
      <c r="AB59" s="84"/>
      <c r="AG59" s="1"/>
    </row>
    <row r="60" spans="1:33" x14ac:dyDescent="0.2">
      <c r="E60" s="1"/>
      <c r="H60" s="40"/>
      <c r="M60" s="1"/>
      <c r="AB60" s="84"/>
      <c r="AG60" s="1"/>
    </row>
    <row r="61" spans="1:33" x14ac:dyDescent="0.2">
      <c r="E61" s="1"/>
      <c r="H61" s="40"/>
      <c r="M61" s="1"/>
      <c r="AB61" s="84"/>
      <c r="AG61" s="1"/>
    </row>
    <row r="62" spans="1:33" x14ac:dyDescent="0.2">
      <c r="E62" s="1"/>
      <c r="H62" s="40"/>
      <c r="M62" s="1"/>
      <c r="AB62" s="84"/>
      <c r="AG62" s="1"/>
    </row>
    <row r="63" spans="1:33" x14ac:dyDescent="0.2">
      <c r="E63" s="1"/>
      <c r="H63" s="40"/>
      <c r="M63" s="1"/>
      <c r="AB63" s="84"/>
      <c r="AG63" s="1"/>
    </row>
    <row r="64" spans="1:33" x14ac:dyDescent="0.2">
      <c r="A64" s="39"/>
      <c r="E64" s="1"/>
      <c r="H64" s="40"/>
      <c r="M64" s="1"/>
      <c r="AB64" s="84"/>
      <c r="AG64" s="1"/>
    </row>
    <row r="65" spans="1:33" x14ac:dyDescent="0.2">
      <c r="A65" s="39"/>
      <c r="E65" s="1"/>
      <c r="H65" s="40"/>
      <c r="M65" s="1"/>
      <c r="AB65" s="84"/>
      <c r="AG65" s="1"/>
    </row>
    <row r="66" spans="1:33" x14ac:dyDescent="0.2">
      <c r="A66" s="39"/>
      <c r="E66" s="1"/>
      <c r="H66" s="40"/>
      <c r="M66" s="1"/>
      <c r="AB66" s="84"/>
      <c r="AG66" s="1"/>
    </row>
    <row r="67" spans="1:33" x14ac:dyDescent="0.2">
      <c r="A67" s="39"/>
      <c r="E67" s="1"/>
      <c r="H67" s="40"/>
      <c r="M67" s="1"/>
      <c r="AB67" s="84"/>
      <c r="AG67" s="1"/>
    </row>
    <row r="68" spans="1:33" x14ac:dyDescent="0.2">
      <c r="A68" s="39"/>
      <c r="E68" s="1"/>
      <c r="H68" s="40"/>
      <c r="M68" s="1"/>
      <c r="AB68" s="84"/>
      <c r="AG68" s="1"/>
    </row>
    <row r="69" spans="1:33" x14ac:dyDescent="0.2">
      <c r="A69" s="39"/>
      <c r="E69" s="1"/>
      <c r="H69" s="40"/>
      <c r="M69" s="1"/>
      <c r="AB69" s="84"/>
      <c r="AG69" s="1"/>
    </row>
    <row r="70" spans="1:33" x14ac:dyDescent="0.2">
      <c r="A70" s="39"/>
      <c r="E70" s="1"/>
      <c r="H70" s="40"/>
      <c r="M70" s="1"/>
      <c r="AB70" s="84"/>
      <c r="AG70" s="1"/>
    </row>
    <row r="71" spans="1:33" x14ac:dyDescent="0.2">
      <c r="A71" s="39"/>
      <c r="E71" s="1"/>
      <c r="H71" s="40"/>
      <c r="M71" s="1"/>
      <c r="AB71" s="84"/>
      <c r="AG71" s="1"/>
    </row>
  </sheetData>
  <mergeCells count="2">
    <mergeCell ref="A1:Y1"/>
    <mergeCell ref="A3:E3"/>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3226-95F3-4ABE-A449-AC28194E0B6D}">
  <sheetPr>
    <tabColor rgb="FF5E82A3"/>
  </sheetPr>
  <dimension ref="A1:AA50"/>
  <sheetViews>
    <sheetView topLeftCell="A2" zoomScaleNormal="100" workbookViewId="0">
      <selection activeCell="AG20" sqref="AG20"/>
    </sheetView>
  </sheetViews>
  <sheetFormatPr defaultColWidth="9.140625" defaultRowHeight="14.25" x14ac:dyDescent="0.2"/>
  <cols>
    <col min="1" max="1" width="32" style="1" customWidth="1"/>
    <col min="2" max="2" width="8.140625" style="1" customWidth="1"/>
    <col min="3" max="3" width="9.85546875" style="1" customWidth="1"/>
    <col min="4" max="4" width="7.28515625" style="39" bestFit="1" customWidth="1"/>
    <col min="5" max="5" width="11" style="1" customWidth="1"/>
    <col min="6" max="8" width="8.42578125" style="1" bestFit="1" customWidth="1"/>
    <col min="9" max="9" width="9.5703125" style="1" bestFit="1" customWidth="1"/>
    <col min="10" max="10" width="13.140625" style="1" customWidth="1"/>
    <col min="11" max="11" width="9.28515625" style="1" customWidth="1"/>
    <col min="12" max="12" width="13.28515625" style="1" customWidth="1"/>
    <col min="13" max="13" width="9.42578125" style="1" bestFit="1" customWidth="1"/>
    <col min="14" max="14" width="9.5703125" style="1" customWidth="1"/>
    <col min="15" max="15" width="9.85546875"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42" t="s">
        <v>178</v>
      </c>
      <c r="B1" s="242"/>
      <c r="C1" s="242"/>
      <c r="D1" s="242"/>
      <c r="E1" s="242"/>
      <c r="F1" s="242"/>
      <c r="G1" s="242"/>
      <c r="H1" s="242"/>
      <c r="I1" s="242"/>
      <c r="J1" s="242"/>
      <c r="K1" s="242"/>
      <c r="L1" s="242"/>
      <c r="M1" s="242"/>
      <c r="N1" s="242"/>
      <c r="O1" s="242"/>
      <c r="P1" s="242"/>
      <c r="Q1" s="242"/>
      <c r="R1" s="242"/>
    </row>
    <row r="2" spans="1:27" ht="15" thickBot="1" x14ac:dyDescent="0.25">
      <c r="B2" s="38"/>
      <c r="C2" s="38"/>
      <c r="P2" s="1"/>
      <c r="Q2" s="40"/>
    </row>
    <row r="3" spans="1:27" ht="12.75" customHeight="1" thickBot="1" x14ac:dyDescent="0.25">
      <c r="A3" s="326" t="s">
        <v>76</v>
      </c>
      <c r="B3" s="329" t="s">
        <v>100</v>
      </c>
      <c r="C3" s="263"/>
      <c r="D3" s="301" t="s">
        <v>77</v>
      </c>
      <c r="E3" s="302"/>
      <c r="F3" s="212" t="s">
        <v>78</v>
      </c>
      <c r="G3" s="211" t="s">
        <v>78</v>
      </c>
      <c r="H3" s="211" t="s">
        <v>78</v>
      </c>
      <c r="I3" s="279" t="s">
        <v>78</v>
      </c>
      <c r="J3" s="279"/>
      <c r="K3" s="279" t="s">
        <v>79</v>
      </c>
      <c r="L3" s="279"/>
      <c r="M3" s="211" t="s">
        <v>80</v>
      </c>
      <c r="N3" s="211" t="s">
        <v>80</v>
      </c>
      <c r="O3" s="213" t="s">
        <v>80</v>
      </c>
      <c r="P3" s="1"/>
      <c r="Q3" s="40"/>
      <c r="V3" s="310" t="s">
        <v>182</v>
      </c>
      <c r="W3" s="310"/>
      <c r="X3" s="310"/>
      <c r="Y3" s="310"/>
      <c r="Z3" s="310"/>
      <c r="AA3" s="310"/>
    </row>
    <row r="4" spans="1:27" ht="14.45" customHeight="1" thickBot="1" x14ac:dyDescent="0.3">
      <c r="A4" s="327"/>
      <c r="B4" s="264" t="s">
        <v>101</v>
      </c>
      <c r="C4" s="330" t="s">
        <v>195</v>
      </c>
      <c r="D4" s="313" t="s">
        <v>101</v>
      </c>
      <c r="E4" s="315" t="s">
        <v>195</v>
      </c>
      <c r="F4" s="290" t="s">
        <v>196</v>
      </c>
      <c r="G4" s="288" t="s">
        <v>197</v>
      </c>
      <c r="H4" s="288" t="s">
        <v>198</v>
      </c>
      <c r="I4" s="280" t="s">
        <v>199</v>
      </c>
      <c r="J4" s="281"/>
      <c r="K4" s="280" t="s">
        <v>200</v>
      </c>
      <c r="L4" s="281"/>
      <c r="M4" s="292" t="s">
        <v>201</v>
      </c>
      <c r="N4" s="292" t="s">
        <v>202</v>
      </c>
      <c r="O4" s="332" t="s">
        <v>203</v>
      </c>
      <c r="P4" s="1"/>
      <c r="Q4" s="40"/>
      <c r="U4" s="1" t="s">
        <v>167</v>
      </c>
      <c r="V4" s="44" t="s">
        <v>170</v>
      </c>
      <c r="W4" s="44" t="s">
        <v>168</v>
      </c>
      <c r="X4" s="44" t="s">
        <v>171</v>
      </c>
      <c r="Y4" s="44" t="s">
        <v>172</v>
      </c>
      <c r="Z4" s="44" t="s">
        <v>173</v>
      </c>
      <c r="AA4" s="44" t="s">
        <v>174</v>
      </c>
    </row>
    <row r="5" spans="1:27" ht="36.75" thickBot="1" x14ac:dyDescent="0.25">
      <c r="A5" s="328"/>
      <c r="B5" s="309"/>
      <c r="C5" s="331"/>
      <c r="D5" s="314"/>
      <c r="E5" s="316"/>
      <c r="F5" s="291"/>
      <c r="G5" s="289"/>
      <c r="H5" s="289"/>
      <c r="I5" s="45" t="s">
        <v>168</v>
      </c>
      <c r="J5" s="45" t="s">
        <v>169</v>
      </c>
      <c r="K5" s="45" t="s">
        <v>171</v>
      </c>
      <c r="L5" s="45" t="s">
        <v>289</v>
      </c>
      <c r="M5" s="293"/>
      <c r="N5" s="293"/>
      <c r="O5" s="333"/>
      <c r="P5" s="1"/>
      <c r="Q5" s="40"/>
      <c r="U5" s="1">
        <v>0</v>
      </c>
      <c r="V5" s="46">
        <f>H6</f>
        <v>14.162947844866071</v>
      </c>
      <c r="W5" s="46">
        <f>I6</f>
        <v>15.579241071428573</v>
      </c>
      <c r="X5" s="46">
        <f>K6</f>
        <v>17.137165178571433</v>
      </c>
      <c r="Y5" s="46">
        <f>M6</f>
        <v>18.850881696428576</v>
      </c>
      <c r="Z5" s="46">
        <f>N6</f>
        <v>20.735969866071436</v>
      </c>
      <c r="AA5" s="46">
        <f>O6</f>
        <v>22.809566852678582</v>
      </c>
    </row>
    <row r="6" spans="1:27" x14ac:dyDescent="0.2">
      <c r="A6" s="111" t="s">
        <v>46</v>
      </c>
      <c r="B6" s="112">
        <f>'1A'!B13</f>
        <v>12.02</v>
      </c>
      <c r="C6" s="113">
        <f>'1A'!C13</f>
        <v>25001.599999999999</v>
      </c>
      <c r="D6" s="59">
        <f>'1A'!D13</f>
        <v>15.579241071428573</v>
      </c>
      <c r="E6" s="114">
        <f>'1A'!E13</f>
        <v>32404.821428571431</v>
      </c>
      <c r="F6" s="59">
        <f>'1A'!F13</f>
        <v>14.162947844866071</v>
      </c>
      <c r="G6" s="59">
        <f>'1A'!G13</f>
        <v>14.162947844866071</v>
      </c>
      <c r="H6" s="59">
        <f>'1A'!H13</f>
        <v>14.162947844866071</v>
      </c>
      <c r="I6" s="60">
        <f>'1A'!I13</f>
        <v>15.579241071428573</v>
      </c>
      <c r="J6" s="116">
        <f>'1A'!J13</f>
        <v>16.358203125000003</v>
      </c>
      <c r="K6" s="60">
        <f>'1A'!K13</f>
        <v>17.137165178571433</v>
      </c>
      <c r="L6" s="60">
        <f>'1A'!L13</f>
        <v>17.994023437500005</v>
      </c>
      <c r="M6" s="60">
        <f>'1A'!M13</f>
        <v>18.850881696428576</v>
      </c>
      <c r="N6" s="60">
        <f>'1A'!N13</f>
        <v>20.735969866071436</v>
      </c>
      <c r="O6" s="162">
        <f>'1A'!O13</f>
        <v>22.809566852678582</v>
      </c>
      <c r="P6" s="1"/>
      <c r="U6" s="1">
        <v>1</v>
      </c>
      <c r="V6" s="46">
        <f t="shared" ref="V6:V25" si="0">V5*1.025</f>
        <v>14.517021540987722</v>
      </c>
      <c r="W6" s="46">
        <f t="shared" ref="W6:W25" si="1">W5*1.025</f>
        <v>15.968722098214286</v>
      </c>
      <c r="X6" s="46">
        <f t="shared" ref="X6:X25" si="2">X5*1.025</f>
        <v>17.565594308035717</v>
      </c>
      <c r="Y6" s="46">
        <f t="shared" ref="Y6:Y25" si="3">Y5*1.025</f>
        <v>19.32215373883929</v>
      </c>
      <c r="Z6" s="46">
        <f t="shared" ref="Z6:Z25" si="4">Z5*1.025</f>
        <v>21.254369112723221</v>
      </c>
      <c r="AA6" s="46">
        <f t="shared" ref="AA6:AA25" si="5">AA5*1.025</f>
        <v>23.379806023995545</v>
      </c>
    </row>
    <row r="7" spans="1:27" x14ac:dyDescent="0.2">
      <c r="A7" s="285" t="s">
        <v>102</v>
      </c>
      <c r="B7" s="286"/>
      <c r="C7" s="286"/>
      <c r="D7" s="286"/>
      <c r="E7" s="286"/>
      <c r="F7" s="286"/>
      <c r="G7" s="286"/>
      <c r="H7" s="287"/>
      <c r="I7" s="55">
        <f>I6-H6</f>
        <v>1.4162932265625017</v>
      </c>
      <c r="J7" s="55">
        <f t="shared" ref="J7:O7" si="6">J6-I6</f>
        <v>0.77896205357142989</v>
      </c>
      <c r="K7" s="55">
        <f t="shared" si="6"/>
        <v>0.77896205357142989</v>
      </c>
      <c r="L7" s="55">
        <f>L6-K6</f>
        <v>0.85685825892857181</v>
      </c>
      <c r="M7" s="55">
        <f t="shared" si="6"/>
        <v>0.85685825892857181</v>
      </c>
      <c r="N7" s="55">
        <f t="shared" si="6"/>
        <v>1.8850881696428594</v>
      </c>
      <c r="O7" s="55">
        <f t="shared" si="6"/>
        <v>2.0735969866071464</v>
      </c>
      <c r="P7" s="1"/>
      <c r="U7" s="1">
        <v>2</v>
      </c>
      <c r="V7" s="46">
        <f t="shared" si="0"/>
        <v>14.879947079512414</v>
      </c>
      <c r="W7" s="46">
        <f t="shared" si="1"/>
        <v>16.367940150669643</v>
      </c>
      <c r="X7" s="46">
        <f t="shared" si="2"/>
        <v>18.004734165736608</v>
      </c>
      <c r="Y7" s="46">
        <f t="shared" si="3"/>
        <v>19.80520758231027</v>
      </c>
      <c r="Z7" s="46">
        <f t="shared" si="4"/>
        <v>21.785728340541301</v>
      </c>
      <c r="AA7" s="46">
        <f t="shared" si="5"/>
        <v>23.96430117459543</v>
      </c>
    </row>
    <row r="8" spans="1:27" x14ac:dyDescent="0.2">
      <c r="A8" s="56" t="s">
        <v>51</v>
      </c>
      <c r="B8" s="59">
        <f>'1A'!B21</f>
        <v>12.02</v>
      </c>
      <c r="C8" s="114">
        <f>'1A'!C21</f>
        <v>25001.599999999999</v>
      </c>
      <c r="D8" s="59">
        <f>'1A'!D21</f>
        <v>14.162946428571427</v>
      </c>
      <c r="E8" s="114">
        <f>'1A'!E21</f>
        <v>29458.928571428569</v>
      </c>
      <c r="F8" s="59">
        <f>'1A'!F21</f>
        <v>12.875407131696427</v>
      </c>
      <c r="G8" s="60">
        <f>'1A'!G21</f>
        <v>12.875407131696427</v>
      </c>
      <c r="H8" s="60">
        <f>'1A'!H21</f>
        <v>12.875407131696427</v>
      </c>
      <c r="I8" s="61">
        <f>'1A'!I21</f>
        <v>14.162946428571427</v>
      </c>
      <c r="J8" s="61">
        <f>'1A'!J21</f>
        <v>14.871093749999998</v>
      </c>
      <c r="K8" s="61">
        <f>'1A'!K21</f>
        <v>15.579241071428571</v>
      </c>
      <c r="L8" s="61">
        <f>'1A'!L21</f>
        <v>16.358203124999999</v>
      </c>
      <c r="M8" s="61">
        <f>'1A'!M21</f>
        <v>17.137165178571429</v>
      </c>
      <c r="N8" s="61">
        <f>'1A'!N21</f>
        <v>18.850881696428573</v>
      </c>
      <c r="O8" s="62">
        <f>'1A'!O21</f>
        <v>20.735969866071432</v>
      </c>
      <c r="P8" s="1"/>
      <c r="U8" s="1">
        <v>3</v>
      </c>
      <c r="V8" s="46">
        <f t="shared" si="0"/>
        <v>15.251945756500223</v>
      </c>
      <c r="W8" s="46">
        <f t="shared" si="1"/>
        <v>16.777138654436381</v>
      </c>
      <c r="X8" s="46">
        <f t="shared" si="2"/>
        <v>18.454852519880021</v>
      </c>
      <c r="Y8" s="46">
        <f t="shared" si="3"/>
        <v>20.300337771868026</v>
      </c>
      <c r="Z8" s="46">
        <f t="shared" si="4"/>
        <v>22.330371549054831</v>
      </c>
      <c r="AA8" s="46">
        <f t="shared" si="5"/>
        <v>24.563408703960313</v>
      </c>
    </row>
    <row r="9" spans="1:27" x14ac:dyDescent="0.2">
      <c r="A9" s="285" t="s">
        <v>102</v>
      </c>
      <c r="B9" s="286"/>
      <c r="C9" s="286"/>
      <c r="D9" s="286"/>
      <c r="E9" s="286"/>
      <c r="F9" s="286"/>
      <c r="G9" s="286"/>
      <c r="H9" s="287"/>
      <c r="I9" s="55">
        <f>I8-H8</f>
        <v>1.2875392968749999</v>
      </c>
      <c r="J9" s="55">
        <f t="shared" ref="J9:O9" si="7">J8-I8</f>
        <v>0.70814732142857117</v>
      </c>
      <c r="K9" s="55">
        <f t="shared" si="7"/>
        <v>0.70814732142857295</v>
      </c>
      <c r="L9" s="55">
        <f t="shared" si="7"/>
        <v>0.77896205357142811</v>
      </c>
      <c r="M9" s="55">
        <f t="shared" si="7"/>
        <v>0.77896205357142989</v>
      </c>
      <c r="N9" s="55">
        <f t="shared" si="7"/>
        <v>1.7137165178571436</v>
      </c>
      <c r="O9" s="55">
        <f t="shared" si="7"/>
        <v>1.8850881696428594</v>
      </c>
      <c r="P9" s="1"/>
      <c r="U9" s="1">
        <v>4</v>
      </c>
      <c r="V9" s="46">
        <f t="shared" si="0"/>
        <v>15.633244400412728</v>
      </c>
      <c r="W9" s="46">
        <f t="shared" si="1"/>
        <v>17.19656712079729</v>
      </c>
      <c r="X9" s="46">
        <f t="shared" si="2"/>
        <v>18.916223832877019</v>
      </c>
      <c r="Y9" s="46">
        <f t="shared" si="3"/>
        <v>20.807846216164727</v>
      </c>
      <c r="Z9" s="46">
        <f t="shared" si="4"/>
        <v>22.8886308377812</v>
      </c>
      <c r="AA9" s="46">
        <f t="shared" si="5"/>
        <v>25.177493921559318</v>
      </c>
    </row>
    <row r="10" spans="1:27" x14ac:dyDescent="0.2">
      <c r="P10" s="1"/>
      <c r="Q10" s="40"/>
      <c r="U10" s="1">
        <v>5</v>
      </c>
      <c r="V10" s="46">
        <f t="shared" si="0"/>
        <v>16.024075510423046</v>
      </c>
      <c r="W10" s="46">
        <f t="shared" si="1"/>
        <v>17.626481298817222</v>
      </c>
      <c r="X10" s="46">
        <f t="shared" si="2"/>
        <v>19.389129428698944</v>
      </c>
      <c r="Y10" s="46">
        <f t="shared" si="3"/>
        <v>21.328042371568841</v>
      </c>
      <c r="Z10" s="46">
        <f t="shared" si="4"/>
        <v>23.460846608725728</v>
      </c>
      <c r="AA10" s="46">
        <f t="shared" si="5"/>
        <v>25.806931269598298</v>
      </c>
    </row>
    <row r="11" spans="1:27" x14ac:dyDescent="0.2">
      <c r="U11" s="1">
        <v>6</v>
      </c>
      <c r="V11" s="46">
        <f t="shared" si="0"/>
        <v>16.424677398183622</v>
      </c>
      <c r="W11" s="46">
        <f t="shared" si="1"/>
        <v>18.067143331287649</v>
      </c>
      <c r="X11" s="46">
        <f t="shared" si="2"/>
        <v>19.873857664416416</v>
      </c>
      <c r="Y11" s="46">
        <f t="shared" si="3"/>
        <v>21.86124343085806</v>
      </c>
      <c r="Z11" s="46">
        <f t="shared" si="4"/>
        <v>24.047367773943868</v>
      </c>
      <c r="AA11" s="46">
        <f t="shared" si="5"/>
        <v>26.452104551338252</v>
      </c>
    </row>
    <row r="12" spans="1:27" x14ac:dyDescent="0.2">
      <c r="U12" s="1">
        <v>7</v>
      </c>
      <c r="V12" s="46">
        <f t="shared" si="0"/>
        <v>16.835294333138211</v>
      </c>
      <c r="W12" s="46">
        <f t="shared" si="1"/>
        <v>18.518821914569838</v>
      </c>
      <c r="X12" s="46">
        <f t="shared" si="2"/>
        <v>20.370704106026825</v>
      </c>
      <c r="Y12" s="46">
        <f t="shared" si="3"/>
        <v>22.407774516629509</v>
      </c>
      <c r="Z12" s="46">
        <f t="shared" si="4"/>
        <v>24.648551968292463</v>
      </c>
      <c r="AA12" s="46">
        <f t="shared" si="5"/>
        <v>27.113407165121707</v>
      </c>
    </row>
    <row r="13" spans="1:27" x14ac:dyDescent="0.2">
      <c r="U13" s="1">
        <v>8</v>
      </c>
      <c r="V13" s="46">
        <f t="shared" si="0"/>
        <v>17.256176691466667</v>
      </c>
      <c r="W13" s="46">
        <f t="shared" si="1"/>
        <v>18.981792462434083</v>
      </c>
      <c r="X13" s="46">
        <f t="shared" si="2"/>
        <v>20.879971708677495</v>
      </c>
      <c r="Y13" s="46">
        <f t="shared" si="3"/>
        <v>22.967968879545243</v>
      </c>
      <c r="Z13" s="46">
        <f t="shared" si="4"/>
        <v>25.264765767499771</v>
      </c>
      <c r="AA13" s="46">
        <f t="shared" si="5"/>
        <v>27.791242344249746</v>
      </c>
    </row>
    <row r="14" spans="1:27" ht="16.5" thickBot="1" x14ac:dyDescent="0.3">
      <c r="A14" s="28" t="s">
        <v>180</v>
      </c>
      <c r="B14" s="28"/>
      <c r="C14" s="28"/>
      <c r="D14" s="28"/>
      <c r="E14" s="28"/>
      <c r="F14" s="28"/>
      <c r="G14" s="28"/>
      <c r="H14" s="28"/>
      <c r="I14" s="28"/>
      <c r="J14" s="28"/>
      <c r="K14" s="28"/>
      <c r="L14" s="28"/>
      <c r="M14" s="28"/>
      <c r="N14" s="28"/>
      <c r="O14" s="28"/>
      <c r="P14" s="28"/>
      <c r="Q14" s="28"/>
      <c r="R14" s="28"/>
      <c r="S14" s="28"/>
      <c r="T14" s="28"/>
      <c r="U14" s="1">
        <v>9</v>
      </c>
      <c r="V14" s="46">
        <f t="shared" si="0"/>
        <v>17.687581108753331</v>
      </c>
      <c r="W14" s="46">
        <f t="shared" si="1"/>
        <v>19.456337273994933</v>
      </c>
      <c r="X14" s="46">
        <f t="shared" si="2"/>
        <v>21.401971001394429</v>
      </c>
      <c r="Y14" s="46">
        <f t="shared" si="3"/>
        <v>23.542168101533871</v>
      </c>
      <c r="Z14" s="46">
        <f t="shared" si="4"/>
        <v>25.896384911687264</v>
      </c>
      <c r="AA14" s="46">
        <f t="shared" si="5"/>
        <v>28.486023402855988</v>
      </c>
    </row>
    <row r="15" spans="1:27" ht="15.75" thickBot="1" x14ac:dyDescent="0.3">
      <c r="A15" s="298" t="s">
        <v>104</v>
      </c>
      <c r="B15" s="303" t="s">
        <v>78</v>
      </c>
      <c r="C15" s="282"/>
      <c r="D15" s="282"/>
      <c r="E15" s="282" t="s">
        <v>78</v>
      </c>
      <c r="F15" s="282"/>
      <c r="G15" s="282"/>
      <c r="H15" s="282" t="s">
        <v>79</v>
      </c>
      <c r="I15" s="282"/>
      <c r="J15" s="282"/>
      <c r="K15" s="282" t="s">
        <v>80</v>
      </c>
      <c r="L15" s="282"/>
      <c r="M15" s="282"/>
      <c r="N15" s="282" t="s">
        <v>80</v>
      </c>
      <c r="O15" s="282"/>
      <c r="P15" s="297"/>
      <c r="Q15" s="282" t="s">
        <v>80</v>
      </c>
      <c r="R15" s="282"/>
      <c r="S15" s="297"/>
      <c r="T15" s="63"/>
      <c r="U15" s="1">
        <v>10</v>
      </c>
      <c r="V15" s="46">
        <f t="shared" si="0"/>
        <v>18.129770636472163</v>
      </c>
      <c r="W15" s="46">
        <f t="shared" si="1"/>
        <v>19.942745705844803</v>
      </c>
      <c r="X15" s="46">
        <f t="shared" si="2"/>
        <v>21.937020276429287</v>
      </c>
      <c r="Y15" s="46">
        <f t="shared" si="3"/>
        <v>24.130722304072215</v>
      </c>
      <c r="Z15" s="46">
        <f t="shared" si="4"/>
        <v>26.543794534479442</v>
      </c>
      <c r="AA15" s="46">
        <f t="shared" si="5"/>
        <v>29.198173987927387</v>
      </c>
    </row>
    <row r="16" spans="1:27" ht="15" x14ac:dyDescent="0.2">
      <c r="A16" s="299"/>
      <c r="B16" s="304" t="s">
        <v>204</v>
      </c>
      <c r="C16" s="305"/>
      <c r="D16" s="305"/>
      <c r="E16" s="276" t="s">
        <v>199</v>
      </c>
      <c r="F16" s="277"/>
      <c r="G16" s="278"/>
      <c r="H16" s="276" t="s">
        <v>200</v>
      </c>
      <c r="I16" s="277"/>
      <c r="J16" s="278"/>
      <c r="K16" s="294" t="s">
        <v>205</v>
      </c>
      <c r="L16" s="295"/>
      <c r="M16" s="296"/>
      <c r="N16" s="294" t="s">
        <v>202</v>
      </c>
      <c r="O16" s="295"/>
      <c r="P16" s="296"/>
      <c r="Q16" s="294" t="s">
        <v>206</v>
      </c>
      <c r="R16" s="295"/>
      <c r="S16" s="296"/>
      <c r="T16" s="64"/>
      <c r="U16" s="1">
        <v>11</v>
      </c>
      <c r="V16" s="46">
        <f t="shared" si="0"/>
        <v>18.583014902383965</v>
      </c>
      <c r="W16" s="46">
        <f t="shared" si="1"/>
        <v>20.441314348490923</v>
      </c>
      <c r="X16" s="46">
        <f t="shared" si="2"/>
        <v>22.485445783340019</v>
      </c>
      <c r="Y16" s="46">
        <f t="shared" si="3"/>
        <v>24.733990361674017</v>
      </c>
      <c r="Z16" s="46">
        <f t="shared" si="4"/>
        <v>27.207389397841425</v>
      </c>
      <c r="AA16" s="46">
        <f t="shared" si="5"/>
        <v>29.928128337625569</v>
      </c>
    </row>
    <row r="17" spans="1:27" ht="15" thickBot="1" x14ac:dyDescent="0.25">
      <c r="A17" s="300"/>
      <c r="B17" s="65" t="s">
        <v>0</v>
      </c>
      <c r="C17" s="66" t="s">
        <v>1</v>
      </c>
      <c r="D17" s="66" t="s">
        <v>2</v>
      </c>
      <c r="E17" s="67" t="s">
        <v>0</v>
      </c>
      <c r="F17" s="68" t="s">
        <v>1</v>
      </c>
      <c r="G17" s="69" t="s">
        <v>2</v>
      </c>
      <c r="H17" s="66" t="s">
        <v>0</v>
      </c>
      <c r="I17" s="66" t="s">
        <v>1</v>
      </c>
      <c r="J17" s="70" t="s">
        <v>2</v>
      </c>
      <c r="K17" s="65" t="s">
        <v>0</v>
      </c>
      <c r="L17" s="66" t="s">
        <v>1</v>
      </c>
      <c r="M17" s="70" t="s">
        <v>2</v>
      </c>
      <c r="N17" s="65" t="s">
        <v>0</v>
      </c>
      <c r="O17" s="66" t="s">
        <v>1</v>
      </c>
      <c r="P17" s="70" t="s">
        <v>2</v>
      </c>
      <c r="Q17" s="65" t="s">
        <v>0</v>
      </c>
      <c r="R17" s="66" t="s">
        <v>1</v>
      </c>
      <c r="S17" s="70" t="s">
        <v>2</v>
      </c>
      <c r="T17" s="71"/>
      <c r="U17" s="1">
        <v>12</v>
      </c>
      <c r="V17" s="46">
        <f t="shared" si="0"/>
        <v>19.047590274943563</v>
      </c>
      <c r="W17" s="46">
        <f t="shared" si="1"/>
        <v>20.952347207203196</v>
      </c>
      <c r="X17" s="46">
        <f t="shared" si="2"/>
        <v>23.047581927923517</v>
      </c>
      <c r="Y17" s="46">
        <f t="shared" si="3"/>
        <v>25.352340120715866</v>
      </c>
      <c r="Z17" s="46">
        <f t="shared" si="4"/>
        <v>27.887574132787456</v>
      </c>
      <c r="AA17" s="46">
        <f t="shared" si="5"/>
        <v>30.676331546066205</v>
      </c>
    </row>
    <row r="18" spans="1:27" x14ac:dyDescent="0.2">
      <c r="A18" s="72" t="s">
        <v>3</v>
      </c>
      <c r="B18" s="73">
        <f>H6</f>
        <v>14.162947844866071</v>
      </c>
      <c r="C18" s="73">
        <f>MEDIAN(B18,D18)</f>
        <v>14.707446800683147</v>
      </c>
      <c r="D18" s="73">
        <f>B18*((1.025)^3)</f>
        <v>15.251945756500225</v>
      </c>
      <c r="E18" s="74">
        <f>I6</f>
        <v>15.579241071428573</v>
      </c>
      <c r="F18" s="73">
        <f>MEDIAN(E18,G18)</f>
        <v>16.178189862932477</v>
      </c>
      <c r="G18" s="75">
        <f>E18*((1.025)^3)</f>
        <v>16.777138654436385</v>
      </c>
      <c r="H18" s="73">
        <f>K6</f>
        <v>17.137165178571433</v>
      </c>
      <c r="I18" s="73">
        <f>MEDIAN(H18,J18)</f>
        <v>17.796008849225728</v>
      </c>
      <c r="J18" s="75">
        <f>H18*((1.025)^3)</f>
        <v>18.454852519880024</v>
      </c>
      <c r="K18" s="74">
        <f>M6</f>
        <v>18.850881696428576</v>
      </c>
      <c r="L18" s="73">
        <f>MEDIAN(K18,M18)</f>
        <v>19.575609734148301</v>
      </c>
      <c r="M18" s="75">
        <f>K18*((1.025)^3)</f>
        <v>20.300337771868026</v>
      </c>
      <c r="N18" s="74">
        <f>N6</f>
        <v>20.735969866071436</v>
      </c>
      <c r="O18" s="73">
        <f>MEDIAN(N18,P18)</f>
        <v>21.533170707563134</v>
      </c>
      <c r="P18" s="75">
        <f>N18*((1.025)^3)</f>
        <v>22.330371549054831</v>
      </c>
      <c r="Q18" s="74">
        <f>O6</f>
        <v>22.809566852678582</v>
      </c>
      <c r="R18" s="73">
        <f>MEDIAN(Q18,S18)</f>
        <v>23.686487778319453</v>
      </c>
      <c r="S18" s="75">
        <f>Q18*((1.025)^3)</f>
        <v>24.56340870396032</v>
      </c>
      <c r="T18" s="73"/>
      <c r="U18" s="1">
        <v>13</v>
      </c>
      <c r="V18" s="46">
        <f t="shared" si="0"/>
        <v>19.52378003181715</v>
      </c>
      <c r="W18" s="46">
        <f t="shared" si="1"/>
        <v>21.476155887383275</v>
      </c>
      <c r="X18" s="46">
        <f t="shared" si="2"/>
        <v>23.623771476121604</v>
      </c>
      <c r="Y18" s="46">
        <f t="shared" si="3"/>
        <v>25.986148623733762</v>
      </c>
      <c r="Z18" s="46">
        <f t="shared" si="4"/>
        <v>28.584763486107139</v>
      </c>
      <c r="AA18" s="46">
        <f t="shared" si="5"/>
        <v>31.443239834717858</v>
      </c>
    </row>
    <row r="19" spans="1:27" x14ac:dyDescent="0.2">
      <c r="A19" s="76" t="s">
        <v>4</v>
      </c>
      <c r="B19" s="73">
        <f>B18*((1.025)^4)</f>
        <v>15.633244400412728</v>
      </c>
      <c r="C19" s="73">
        <f t="shared" ref="C19:C23" si="8">MEDIAN(B19,D19)</f>
        <v>16.028960899298177</v>
      </c>
      <c r="D19" s="73">
        <f>B18*((1.025)^6)</f>
        <v>16.424677398183622</v>
      </c>
      <c r="E19" s="74">
        <f>E18*((1.025)^4)</f>
        <v>17.19656712079729</v>
      </c>
      <c r="F19" s="73">
        <f t="shared" ref="F19:F23" si="9">MEDIAN(E19,G19)</f>
        <v>17.631855226042472</v>
      </c>
      <c r="G19" s="75">
        <f>E18*((1.025)^6)</f>
        <v>18.067143331287653</v>
      </c>
      <c r="H19" s="73">
        <f>H18*((1.025)^4)</f>
        <v>18.916223832877023</v>
      </c>
      <c r="I19" s="73">
        <f t="shared" ref="I19:I23" si="10">MEDIAN(H19,J19)</f>
        <v>19.395040748646721</v>
      </c>
      <c r="J19" s="75">
        <f>H18*((1.025)^6)</f>
        <v>19.87385766441642</v>
      </c>
      <c r="K19" s="74">
        <f>K18*((1.025)^4)</f>
        <v>20.807846216164727</v>
      </c>
      <c r="L19" s="73">
        <f t="shared" ref="L19:L23" si="11">MEDIAN(K19,M19)</f>
        <v>21.334544823511393</v>
      </c>
      <c r="M19" s="75">
        <f>K18*((1.025)^6)</f>
        <v>21.86124343085806</v>
      </c>
      <c r="N19" s="74">
        <f>N18*((1.025)^4)</f>
        <v>22.8886308377812</v>
      </c>
      <c r="O19" s="73">
        <f t="shared" ref="O19:O23" si="12">MEDIAN(N19,P19)</f>
        <v>23.467999305862534</v>
      </c>
      <c r="P19" s="75">
        <f>N18*((1.025)^6)</f>
        <v>24.047367773943868</v>
      </c>
      <c r="Q19" s="74">
        <f>Q18*((1.025)^4)</f>
        <v>25.177493921559325</v>
      </c>
      <c r="R19" s="73">
        <f t="shared" ref="R19:R23" si="13">MEDIAN(Q19,S19)</f>
        <v>25.814799236448792</v>
      </c>
      <c r="S19" s="75">
        <f>Q18*((1.025)^6)</f>
        <v>26.452104551338259</v>
      </c>
      <c r="T19" s="73"/>
      <c r="U19" s="1">
        <v>14</v>
      </c>
      <c r="V19" s="46">
        <f t="shared" si="0"/>
        <v>20.011874532612577</v>
      </c>
      <c r="W19" s="46">
        <f t="shared" si="1"/>
        <v>22.013059784567854</v>
      </c>
      <c r="X19" s="46">
        <f t="shared" si="2"/>
        <v>24.214365763024642</v>
      </c>
      <c r="Y19" s="46">
        <f t="shared" si="3"/>
        <v>26.635802339327103</v>
      </c>
      <c r="Z19" s="46">
        <f t="shared" si="4"/>
        <v>29.299382573259816</v>
      </c>
      <c r="AA19" s="46">
        <f t="shared" si="5"/>
        <v>32.229320830585799</v>
      </c>
    </row>
    <row r="20" spans="1:27" x14ac:dyDescent="0.2">
      <c r="A20" s="76" t="s">
        <v>5</v>
      </c>
      <c r="B20" s="73">
        <f>B18*((1.025)^7)</f>
        <v>16.835294333138211</v>
      </c>
      <c r="C20" s="73">
        <f t="shared" si="8"/>
        <v>17.261437720945771</v>
      </c>
      <c r="D20" s="73">
        <f>B18*((1.025)^9)</f>
        <v>17.687581108753328</v>
      </c>
      <c r="E20" s="74">
        <f>E18*((1.025)^7)</f>
        <v>18.518821914569845</v>
      </c>
      <c r="F20" s="73">
        <f t="shared" si="9"/>
        <v>18.987579594282391</v>
      </c>
      <c r="G20" s="75">
        <f>E18*((1.025)^9)</f>
        <v>19.456337273994937</v>
      </c>
      <c r="H20" s="73">
        <f>H18*((1.025)^7)</f>
        <v>20.370704106026832</v>
      </c>
      <c r="I20" s="73">
        <f t="shared" si="10"/>
        <v>20.886337553710632</v>
      </c>
      <c r="J20" s="75">
        <f>H18*((1.025)^9)</f>
        <v>21.401971001394433</v>
      </c>
      <c r="K20" s="74">
        <f>K18*((1.025)^7)</f>
        <v>22.407774516629516</v>
      </c>
      <c r="L20" s="73">
        <f t="shared" si="11"/>
        <v>22.974971309081695</v>
      </c>
      <c r="M20" s="75">
        <f>K18*((1.025)^9)</f>
        <v>23.542168101533878</v>
      </c>
      <c r="N20" s="74">
        <f>N18*((1.025)^7)</f>
        <v>24.64855196829247</v>
      </c>
      <c r="O20" s="73">
        <f t="shared" si="12"/>
        <v>25.272468439989868</v>
      </c>
      <c r="P20" s="75">
        <f>N18*((1.025)^9)</f>
        <v>25.896384911687267</v>
      </c>
      <c r="Q20" s="74">
        <f>Q18*((1.025)^7)</f>
        <v>27.113407165121718</v>
      </c>
      <c r="R20" s="73">
        <f t="shared" si="13"/>
        <v>27.79971528398886</v>
      </c>
      <c r="S20" s="75">
        <f>Q18*((1.025)^9)</f>
        <v>28.486023402855999</v>
      </c>
      <c r="T20" s="73"/>
      <c r="U20" s="1">
        <v>15</v>
      </c>
      <c r="V20" s="46">
        <f t="shared" si="0"/>
        <v>20.51217139592789</v>
      </c>
      <c r="W20" s="46">
        <f t="shared" si="1"/>
        <v>22.563386279182048</v>
      </c>
      <c r="X20" s="46">
        <f t="shared" si="2"/>
        <v>24.819724907100255</v>
      </c>
      <c r="Y20" s="46">
        <f t="shared" si="3"/>
        <v>27.30169739781028</v>
      </c>
      <c r="Z20" s="46">
        <f t="shared" si="4"/>
        <v>30.031867137591309</v>
      </c>
      <c r="AA20" s="46">
        <f t="shared" si="5"/>
        <v>33.03505385135044</v>
      </c>
    </row>
    <row r="21" spans="1:27" x14ac:dyDescent="0.2">
      <c r="A21" s="76" t="s">
        <v>6</v>
      </c>
      <c r="B21" s="73">
        <f>B18*((1.025)^10)</f>
        <v>18.129770636472163</v>
      </c>
      <c r="C21" s="73">
        <f t="shared" si="8"/>
        <v>18.588680455707863</v>
      </c>
      <c r="D21" s="73">
        <f>B18*((1.025)^12)</f>
        <v>19.047590274943563</v>
      </c>
      <c r="E21" s="74">
        <f>E18*((1.025)^10)</f>
        <v>19.942745705844811</v>
      </c>
      <c r="F21" s="73">
        <f t="shared" si="9"/>
        <v>20.447546456524009</v>
      </c>
      <c r="G21" s="75">
        <f>E18*((1.025)^12)</f>
        <v>20.952347207203204</v>
      </c>
      <c r="H21" s="73">
        <f>H18*((1.025)^10)</f>
        <v>21.937020276429294</v>
      </c>
      <c r="I21" s="73">
        <f t="shared" si="10"/>
        <v>22.492301102176409</v>
      </c>
      <c r="J21" s="75">
        <f>H18*((1.025)^12)</f>
        <v>23.047581927923524</v>
      </c>
      <c r="K21" s="74">
        <f>K18*((1.025)^10)</f>
        <v>24.130722304072226</v>
      </c>
      <c r="L21" s="73">
        <f t="shared" si="11"/>
        <v>24.741531212394051</v>
      </c>
      <c r="M21" s="75">
        <f>K18*((1.025)^12)</f>
        <v>25.35234012071588</v>
      </c>
      <c r="N21" s="74">
        <f>N18*((1.025)^10)</f>
        <v>26.543794534479449</v>
      </c>
      <c r="O21" s="73">
        <f t="shared" si="12"/>
        <v>27.215684333633458</v>
      </c>
      <c r="P21" s="75">
        <f>N18*((1.025)^12)</f>
        <v>27.887574132787467</v>
      </c>
      <c r="Q21" s="74">
        <f>Q18*((1.025)^10)</f>
        <v>29.198173987927397</v>
      </c>
      <c r="R21" s="73">
        <f t="shared" si="13"/>
        <v>29.937252766996806</v>
      </c>
      <c r="S21" s="75">
        <f>Q18*((1.025)^12)</f>
        <v>30.676331546066219</v>
      </c>
      <c r="T21" s="73"/>
      <c r="U21" s="1">
        <v>16</v>
      </c>
      <c r="V21" s="46">
        <f t="shared" si="0"/>
        <v>21.024975680826085</v>
      </c>
      <c r="W21" s="46">
        <f t="shared" si="1"/>
        <v>23.127470936161597</v>
      </c>
      <c r="X21" s="46">
        <f t="shared" si="2"/>
        <v>25.44021802977776</v>
      </c>
      <c r="Y21" s="46">
        <f t="shared" si="3"/>
        <v>27.984239832755534</v>
      </c>
      <c r="Z21" s="46">
        <f t="shared" si="4"/>
        <v>30.782663816031089</v>
      </c>
      <c r="AA21" s="46">
        <f t="shared" si="5"/>
        <v>33.860930197634197</v>
      </c>
    </row>
    <row r="22" spans="1:27" x14ac:dyDescent="0.2">
      <c r="A22" s="76" t="s">
        <v>107</v>
      </c>
      <c r="B22" s="73">
        <f>B18*((1.025)^13)</f>
        <v>19.523780031817154</v>
      </c>
      <c r="C22" s="73">
        <f t="shared" si="8"/>
        <v>20.017975713872524</v>
      </c>
      <c r="D22" s="73">
        <f>B18*((1.025)^15)</f>
        <v>20.512171395927897</v>
      </c>
      <c r="E22" s="74">
        <f>E18*((1.025)^13)</f>
        <v>21.476155887383282</v>
      </c>
      <c r="F22" s="73">
        <f t="shared" si="9"/>
        <v>22.01977108328267</v>
      </c>
      <c r="G22" s="75">
        <f>E18*((1.025)^15)</f>
        <v>22.563386279182062</v>
      </c>
      <c r="H22" s="73">
        <f>H18*((1.025)^13)</f>
        <v>23.623771476121611</v>
      </c>
      <c r="I22" s="73">
        <f t="shared" si="10"/>
        <v>24.221748191610942</v>
      </c>
      <c r="J22" s="75">
        <f>H18*((1.025)^15)</f>
        <v>24.819724907100269</v>
      </c>
      <c r="K22" s="74">
        <f>K18*((1.025)^13)</f>
        <v>25.986148623733776</v>
      </c>
      <c r="L22" s="73">
        <f t="shared" si="11"/>
        <v>26.643923010772035</v>
      </c>
      <c r="M22" s="75">
        <f>K18*((1.025)^15)</f>
        <v>27.301697397810297</v>
      </c>
      <c r="N22" s="74">
        <f>N18*((1.025)^13)</f>
        <v>28.584763486107153</v>
      </c>
      <c r="O22" s="73">
        <f t="shared" si="12"/>
        <v>29.308315311849242</v>
      </c>
      <c r="P22" s="75">
        <f>N18*((1.025)^15)</f>
        <v>30.03186713759133</v>
      </c>
      <c r="Q22" s="74">
        <f>Q18*((1.025)^13)</f>
        <v>31.443239834717872</v>
      </c>
      <c r="R22" s="73">
        <f t="shared" si="13"/>
        <v>32.23914684303417</v>
      </c>
      <c r="S22" s="75">
        <f>Q18*((1.025)^15)</f>
        <v>33.035053851350469</v>
      </c>
      <c r="T22" s="73"/>
      <c r="U22" s="1">
        <v>17</v>
      </c>
      <c r="V22" s="46">
        <f t="shared" si="0"/>
        <v>21.550600072846734</v>
      </c>
      <c r="W22" s="46">
        <f t="shared" si="1"/>
        <v>23.705657709565635</v>
      </c>
      <c r="X22" s="46">
        <f t="shared" si="2"/>
        <v>26.076223480522202</v>
      </c>
      <c r="Y22" s="46">
        <f t="shared" si="3"/>
        <v>28.68384582857442</v>
      </c>
      <c r="Z22" s="46">
        <f t="shared" si="4"/>
        <v>31.552230411431864</v>
      </c>
      <c r="AA22" s="46">
        <f t="shared" si="5"/>
        <v>34.707453452575052</v>
      </c>
    </row>
    <row r="23" spans="1:27" x14ac:dyDescent="0.2">
      <c r="A23" s="76" t="s">
        <v>108</v>
      </c>
      <c r="B23" s="73">
        <f>B18*((1.025)^16)</f>
        <v>21.024975680826092</v>
      </c>
      <c r="C23" s="73">
        <f t="shared" si="8"/>
        <v>22.11630743119953</v>
      </c>
      <c r="D23" s="73">
        <f>B18*((1.025)^20)</f>
        <v>23.207639181572972</v>
      </c>
      <c r="E23" s="74">
        <f>E18*((1.025)^16)</f>
        <v>23.127470936161611</v>
      </c>
      <c r="F23" s="73">
        <f t="shared" si="9"/>
        <v>24.327935741525913</v>
      </c>
      <c r="G23" s="75">
        <f>E18*((1.025)^20)</f>
        <v>25.528400546890214</v>
      </c>
      <c r="H23" s="74">
        <f>H18*((1.025)^16)</f>
        <v>25.440218029777775</v>
      </c>
      <c r="I23" s="73">
        <f t="shared" si="10"/>
        <v>26.76072931567851</v>
      </c>
      <c r="J23" s="75">
        <f>H18*((1.025)^20)</f>
        <v>28.081240601579243</v>
      </c>
      <c r="K23" s="73">
        <f>K18*((1.025)^16)</f>
        <v>27.984239832755552</v>
      </c>
      <c r="L23" s="73">
        <f t="shared" si="11"/>
        <v>29.436802247246359</v>
      </c>
      <c r="M23" s="75">
        <f>K18*((1.025)^20)</f>
        <v>30.889364661737165</v>
      </c>
      <c r="N23" s="73">
        <f>N18*((1.025)^16)</f>
        <v>30.782663816031111</v>
      </c>
      <c r="O23" s="73">
        <f t="shared" si="12"/>
        <v>32.380482471971</v>
      </c>
      <c r="P23" s="73">
        <f>N18*((1.025)^20)</f>
        <v>33.978301127910889</v>
      </c>
      <c r="Q23" s="74">
        <f>Q18*((1.025)^16)</f>
        <v>33.860930197634225</v>
      </c>
      <c r="R23" s="73">
        <f t="shared" si="13"/>
        <v>35.618530719168106</v>
      </c>
      <c r="S23" s="75">
        <f>Q18*((1.025)^20)</f>
        <v>37.37613124070198</v>
      </c>
      <c r="T23" s="73"/>
      <c r="U23" s="1">
        <v>18</v>
      </c>
      <c r="V23" s="46">
        <f t="shared" si="0"/>
        <v>22.089365074667899</v>
      </c>
      <c r="W23" s="46">
        <f t="shared" si="1"/>
        <v>24.298299152304775</v>
      </c>
      <c r="X23" s="46">
        <f t="shared" si="2"/>
        <v>26.728129067535257</v>
      </c>
      <c r="Y23" s="46">
        <f t="shared" si="3"/>
        <v>29.400941974288777</v>
      </c>
      <c r="Z23" s="46">
        <f t="shared" si="4"/>
        <v>32.341036171717661</v>
      </c>
      <c r="AA23" s="46">
        <f t="shared" si="5"/>
        <v>35.575139788889423</v>
      </c>
    </row>
    <row r="24" spans="1:27" ht="15" x14ac:dyDescent="0.25">
      <c r="A24" s="44"/>
      <c r="B24" s="36"/>
      <c r="C24" s="46"/>
      <c r="D24" s="36"/>
      <c r="E24" s="81"/>
      <c r="F24" s="81"/>
      <c r="G24" s="81"/>
      <c r="H24" s="81"/>
      <c r="I24" s="73"/>
      <c r="J24" s="73"/>
      <c r="M24" s="40"/>
      <c r="P24" s="1"/>
      <c r="U24" s="1">
        <v>19</v>
      </c>
      <c r="V24" s="46">
        <f t="shared" si="0"/>
        <v>22.641599201534596</v>
      </c>
      <c r="W24" s="46">
        <f t="shared" si="1"/>
        <v>24.905756631112393</v>
      </c>
      <c r="X24" s="46">
        <f t="shared" si="2"/>
        <v>27.396332294223637</v>
      </c>
      <c r="Y24" s="46">
        <f t="shared" si="3"/>
        <v>30.135965523645993</v>
      </c>
      <c r="Z24" s="46">
        <f t="shared" si="4"/>
        <v>33.149562076010596</v>
      </c>
      <c r="AA24" s="46">
        <f t="shared" si="5"/>
        <v>36.464518283611653</v>
      </c>
    </row>
    <row r="25" spans="1:27" ht="15" x14ac:dyDescent="0.25">
      <c r="A25" s="44"/>
      <c r="B25" s="36"/>
      <c r="C25" s="46"/>
      <c r="D25" s="36"/>
      <c r="E25" s="81"/>
      <c r="F25" s="81"/>
      <c r="G25" s="81"/>
      <c r="H25" s="81"/>
      <c r="I25" s="73"/>
      <c r="J25" s="73"/>
      <c r="M25" s="40"/>
      <c r="P25" s="1"/>
      <c r="U25" s="1">
        <v>20</v>
      </c>
      <c r="V25" s="46">
        <f t="shared" si="0"/>
        <v>23.207639181572958</v>
      </c>
      <c r="W25" s="46">
        <f t="shared" si="1"/>
        <v>25.5284005468902</v>
      </c>
      <c r="X25" s="46">
        <f t="shared" si="2"/>
        <v>28.081240601579225</v>
      </c>
      <c r="Y25" s="46">
        <f t="shared" si="3"/>
        <v>30.88936466173714</v>
      </c>
      <c r="Z25" s="46">
        <f t="shared" si="4"/>
        <v>33.978301127910861</v>
      </c>
      <c r="AA25" s="46">
        <f t="shared" si="5"/>
        <v>37.376131240701945</v>
      </c>
    </row>
    <row r="26" spans="1:27" ht="15" x14ac:dyDescent="0.25">
      <c r="A26" s="44"/>
      <c r="B26" s="36"/>
      <c r="C26" s="46"/>
      <c r="D26" s="36"/>
      <c r="E26" s="81"/>
      <c r="F26" s="81"/>
      <c r="G26" s="81"/>
      <c r="H26" s="81"/>
      <c r="I26" s="73"/>
      <c r="J26" s="73"/>
      <c r="M26" s="40"/>
      <c r="P26" s="1"/>
      <c r="V26" s="46"/>
      <c r="W26" s="46"/>
      <c r="X26" s="46"/>
    </row>
    <row r="27" spans="1:27" x14ac:dyDescent="0.2">
      <c r="O27" s="40"/>
      <c r="P27" s="1"/>
      <c r="U27" s="46"/>
    </row>
    <row r="28" spans="1:27" ht="16.5" thickBot="1" x14ac:dyDescent="0.3">
      <c r="A28" s="28" t="s">
        <v>181</v>
      </c>
      <c r="B28" s="28"/>
      <c r="C28" s="28"/>
      <c r="D28" s="28"/>
      <c r="E28" s="28"/>
      <c r="F28" s="28"/>
      <c r="G28" s="28"/>
      <c r="H28" s="28"/>
      <c r="I28" s="28"/>
      <c r="J28" s="28"/>
      <c r="K28" s="28"/>
      <c r="L28" s="28"/>
      <c r="M28" s="28"/>
      <c r="N28" s="28"/>
      <c r="O28" s="28"/>
      <c r="P28" s="28"/>
      <c r="Q28" s="28"/>
      <c r="R28" s="28"/>
      <c r="S28" s="28"/>
      <c r="V28" s="310" t="s">
        <v>182</v>
      </c>
      <c r="W28" s="310"/>
      <c r="X28" s="310"/>
      <c r="Y28" s="310"/>
      <c r="Z28" s="310"/>
      <c r="AA28" s="310"/>
    </row>
    <row r="29" spans="1:27" ht="15.75" thickBot="1" x14ac:dyDescent="0.3">
      <c r="A29" s="298" t="s">
        <v>104</v>
      </c>
      <c r="B29" s="303" t="s">
        <v>78</v>
      </c>
      <c r="C29" s="282"/>
      <c r="D29" s="282"/>
      <c r="E29" s="282" t="s">
        <v>78</v>
      </c>
      <c r="F29" s="282"/>
      <c r="G29" s="282"/>
      <c r="H29" s="282" t="s">
        <v>79</v>
      </c>
      <c r="I29" s="282"/>
      <c r="J29" s="282"/>
      <c r="K29" s="282" t="s">
        <v>80</v>
      </c>
      <c r="L29" s="282"/>
      <c r="M29" s="282"/>
      <c r="N29" s="282" t="s">
        <v>80</v>
      </c>
      <c r="O29" s="282"/>
      <c r="P29" s="297"/>
      <c r="Q29" s="282" t="s">
        <v>80</v>
      </c>
      <c r="R29" s="282"/>
      <c r="S29" s="297"/>
      <c r="U29" s="1" t="s">
        <v>167</v>
      </c>
      <c r="V29" s="44" t="s">
        <v>170</v>
      </c>
      <c r="W29" s="44" t="s">
        <v>168</v>
      </c>
      <c r="X29" s="44" t="s">
        <v>171</v>
      </c>
      <c r="Y29" s="44" t="s">
        <v>172</v>
      </c>
      <c r="Z29" s="44" t="s">
        <v>173</v>
      </c>
      <c r="AA29" s="44" t="s">
        <v>174</v>
      </c>
    </row>
    <row r="30" spans="1:27" ht="15" x14ac:dyDescent="0.2">
      <c r="A30" s="299"/>
      <c r="B30" s="304" t="s">
        <v>103</v>
      </c>
      <c r="C30" s="305"/>
      <c r="D30" s="311"/>
      <c r="E30" s="294" t="s">
        <v>199</v>
      </c>
      <c r="F30" s="295"/>
      <c r="G30" s="295"/>
      <c r="H30" s="276" t="s">
        <v>200</v>
      </c>
      <c r="I30" s="277"/>
      <c r="J30" s="278"/>
      <c r="K30" s="294" t="s">
        <v>201</v>
      </c>
      <c r="L30" s="295"/>
      <c r="M30" s="296"/>
      <c r="N30" s="294" t="s">
        <v>202</v>
      </c>
      <c r="O30" s="295"/>
      <c r="P30" s="296"/>
      <c r="Q30" s="294" t="s">
        <v>207</v>
      </c>
      <c r="R30" s="295"/>
      <c r="S30" s="296"/>
      <c r="U30" s="1">
        <v>0</v>
      </c>
      <c r="V30" s="46">
        <f>H8</f>
        <v>12.875407131696427</v>
      </c>
      <c r="W30" s="46">
        <f>I8</f>
        <v>14.162946428571427</v>
      </c>
      <c r="X30" s="46">
        <f>K8</f>
        <v>15.579241071428571</v>
      </c>
      <c r="Y30" s="46">
        <f>M8</f>
        <v>17.137165178571429</v>
      </c>
      <c r="Z30" s="46">
        <f>N8</f>
        <v>18.850881696428573</v>
      </c>
      <c r="AA30" s="46">
        <f>O8</f>
        <v>20.735969866071432</v>
      </c>
    </row>
    <row r="31" spans="1:27" ht="15" thickBot="1" x14ac:dyDescent="0.25">
      <c r="A31" s="300"/>
      <c r="B31" s="65" t="s">
        <v>0</v>
      </c>
      <c r="C31" s="66" t="s">
        <v>1</v>
      </c>
      <c r="D31" s="70" t="s">
        <v>2</v>
      </c>
      <c r="E31" s="68" t="s">
        <v>0</v>
      </c>
      <c r="F31" s="68" t="s">
        <v>1</v>
      </c>
      <c r="G31" s="68" t="s">
        <v>2</v>
      </c>
      <c r="H31" s="65" t="s">
        <v>0</v>
      </c>
      <c r="I31" s="66" t="s">
        <v>1</v>
      </c>
      <c r="J31" s="70" t="s">
        <v>2</v>
      </c>
      <c r="K31" s="65" t="s">
        <v>0</v>
      </c>
      <c r="L31" s="66" t="s">
        <v>1</v>
      </c>
      <c r="M31" s="70" t="s">
        <v>2</v>
      </c>
      <c r="N31" s="65" t="s">
        <v>0</v>
      </c>
      <c r="O31" s="66" t="s">
        <v>1</v>
      </c>
      <c r="P31" s="70" t="s">
        <v>2</v>
      </c>
      <c r="Q31" s="65" t="s">
        <v>0</v>
      </c>
      <c r="R31" s="66" t="s">
        <v>1</v>
      </c>
      <c r="S31" s="70" t="s">
        <v>2</v>
      </c>
      <c r="U31" s="1">
        <v>1</v>
      </c>
      <c r="V31" s="46">
        <f t="shared" ref="V31:V50" si="14">V30*1.025</f>
        <v>13.197292309988837</v>
      </c>
      <c r="W31" s="46">
        <f t="shared" ref="W31:W50" si="15">W30*1.025</f>
        <v>14.517020089285712</v>
      </c>
      <c r="X31" s="46">
        <f t="shared" ref="X31:X50" si="16">X30*1.025</f>
        <v>15.968722098214284</v>
      </c>
      <c r="Y31" s="46">
        <f t="shared" ref="Y31:Y50" si="17">Y30*1.025</f>
        <v>17.565594308035713</v>
      </c>
      <c r="Z31" s="46">
        <f t="shared" ref="Z31:Z50" si="18">Z30*1.025</f>
        <v>19.322153738839287</v>
      </c>
      <c r="AA31" s="46">
        <f t="shared" ref="AA31:AA50" si="19">AA30*1.025</f>
        <v>21.254369112723218</v>
      </c>
    </row>
    <row r="32" spans="1:27" x14ac:dyDescent="0.2">
      <c r="A32" s="72" t="s">
        <v>3</v>
      </c>
      <c r="B32" s="73">
        <f>F8</f>
        <v>12.875407131696427</v>
      </c>
      <c r="C32" s="73">
        <f>MEDIAN(B32,D32)</f>
        <v>13.370406182439224</v>
      </c>
      <c r="D32" s="75">
        <f>B32*((1.025)^3)</f>
        <v>13.86540523318202</v>
      </c>
      <c r="E32" s="73">
        <f>I8</f>
        <v>14.162946428571427</v>
      </c>
      <c r="F32" s="73">
        <f>MEDIAN(E32,G32)</f>
        <v>14.707445329938613</v>
      </c>
      <c r="G32" s="73">
        <f>E32*((1.025)^3)</f>
        <v>15.251944231305799</v>
      </c>
      <c r="H32" s="74">
        <f>K8</f>
        <v>15.579241071428571</v>
      </c>
      <c r="I32" s="73">
        <f>MEDIAN(H32,J32)</f>
        <v>16.178189862932477</v>
      </c>
      <c r="J32" s="75">
        <f>H32*((1.025)^3)</f>
        <v>16.777138654436381</v>
      </c>
      <c r="K32" s="74">
        <f>M8</f>
        <v>17.137165178571429</v>
      </c>
      <c r="L32" s="73">
        <f>MEDIAN(K32,M32)</f>
        <v>17.796008849225725</v>
      </c>
      <c r="M32" s="75">
        <f>K32*((1.025)^3)</f>
        <v>18.454852519880021</v>
      </c>
      <c r="N32" s="74">
        <f>N8</f>
        <v>18.850881696428573</v>
      </c>
      <c r="O32" s="73">
        <f>MEDIAN(N32,P32)</f>
        <v>19.575609734148298</v>
      </c>
      <c r="P32" s="75">
        <f>N32*((1.025)^3)</f>
        <v>20.300337771868023</v>
      </c>
      <c r="Q32" s="74">
        <f>O8</f>
        <v>20.735969866071432</v>
      </c>
      <c r="R32" s="73">
        <f>MEDIAN(Q32,S32)</f>
        <v>21.53317070756313</v>
      </c>
      <c r="S32" s="75">
        <f>Q32*((1.025)^3)</f>
        <v>22.330371549054828</v>
      </c>
      <c r="U32" s="1">
        <v>2</v>
      </c>
      <c r="V32" s="46">
        <f t="shared" si="14"/>
        <v>13.527224617738558</v>
      </c>
      <c r="W32" s="46">
        <f t="shared" si="15"/>
        <v>14.879945591517853</v>
      </c>
      <c r="X32" s="46">
        <f t="shared" si="16"/>
        <v>16.367940150669639</v>
      </c>
      <c r="Y32" s="46">
        <f t="shared" si="17"/>
        <v>18.004734165736604</v>
      </c>
      <c r="Z32" s="46">
        <f t="shared" si="18"/>
        <v>19.805207582310267</v>
      </c>
      <c r="AA32" s="46">
        <f t="shared" si="19"/>
        <v>21.785728340541297</v>
      </c>
    </row>
    <row r="33" spans="1:27" x14ac:dyDescent="0.2">
      <c r="A33" s="76" t="s">
        <v>4</v>
      </c>
      <c r="B33" s="73">
        <f>B32*((1.025)^4)</f>
        <v>14.212040364011571</v>
      </c>
      <c r="C33" s="73">
        <f t="shared" ref="C33:C37" si="20">MEDIAN(B33,D33)</f>
        <v>14.571782635725611</v>
      </c>
      <c r="D33" s="75">
        <f>B32*((1.025)^6)</f>
        <v>14.931524907439654</v>
      </c>
      <c r="E33" s="73">
        <f>E32*((1.025)^4)</f>
        <v>15.633242837088444</v>
      </c>
      <c r="F33" s="73">
        <f t="shared" ref="F33:F37" si="21">MEDIAN(E33,G33)</f>
        <v>16.028959296402245</v>
      </c>
      <c r="G33" s="73">
        <f>E32*((1.025)^6)</f>
        <v>16.424675755716045</v>
      </c>
      <c r="H33" s="74">
        <f>H32*((1.025)^4)</f>
        <v>17.19656712079729</v>
      </c>
      <c r="I33" s="73">
        <f t="shared" ref="I33:I37" si="22">MEDIAN(H33,J33)</f>
        <v>17.631855226042468</v>
      </c>
      <c r="J33" s="75">
        <f>H32*((1.025)^6)</f>
        <v>18.067143331287649</v>
      </c>
      <c r="K33" s="74">
        <f>K32*((1.025)^4)</f>
        <v>18.916223832877019</v>
      </c>
      <c r="L33" s="73">
        <f t="shared" ref="L33:L37" si="23">MEDIAN(K33,M33)</f>
        <v>19.395040748646718</v>
      </c>
      <c r="M33" s="75">
        <f>K32*((1.025)^6)</f>
        <v>19.873857664416416</v>
      </c>
      <c r="N33" s="74">
        <f>N32*((1.025)^4)</f>
        <v>20.807846216164723</v>
      </c>
      <c r="O33" s="73">
        <f t="shared" ref="O33:O37" si="24">MEDIAN(N33,P33)</f>
        <v>21.33454482351139</v>
      </c>
      <c r="P33" s="75">
        <f>N32*((1.025)^6)</f>
        <v>21.861243430858057</v>
      </c>
      <c r="Q33" s="74">
        <f>Q32*((1.025)^4)</f>
        <v>22.888630837781196</v>
      </c>
      <c r="R33" s="73">
        <f t="shared" ref="R33:R37" si="25">MEDIAN(Q33,S33)</f>
        <v>23.467999305862531</v>
      </c>
      <c r="S33" s="75">
        <f>Q32*((1.025)^6)</f>
        <v>24.047367773943865</v>
      </c>
      <c r="U33" s="1">
        <v>3</v>
      </c>
      <c r="V33" s="46">
        <f t="shared" si="14"/>
        <v>13.86540523318202</v>
      </c>
      <c r="W33" s="46">
        <f t="shared" si="15"/>
        <v>15.251944231305798</v>
      </c>
      <c r="X33" s="46">
        <f t="shared" si="16"/>
        <v>16.777138654436378</v>
      </c>
      <c r="Y33" s="46">
        <f t="shared" si="17"/>
        <v>18.454852519880017</v>
      </c>
      <c r="Z33" s="46">
        <f t="shared" si="18"/>
        <v>20.300337771868023</v>
      </c>
      <c r="AA33" s="46">
        <f t="shared" si="19"/>
        <v>22.330371549054828</v>
      </c>
    </row>
    <row r="34" spans="1:27" x14ac:dyDescent="0.2">
      <c r="A34" s="76" t="s">
        <v>5</v>
      </c>
      <c r="B34" s="73">
        <f>B32*((1.025)^7)</f>
        <v>15.304813030125645</v>
      </c>
      <c r="C34" s="73">
        <f t="shared" si="20"/>
        <v>15.692216109950699</v>
      </c>
      <c r="D34" s="75">
        <f>B32*((1.025)^9)</f>
        <v>16.079619189775752</v>
      </c>
      <c r="E34" s="73">
        <f>E32*((1.025)^7)</f>
        <v>16.835292649608945</v>
      </c>
      <c r="F34" s="73">
        <f t="shared" si="21"/>
        <v>17.26143599480217</v>
      </c>
      <c r="G34" s="73">
        <f>E32*((1.025)^9)</f>
        <v>17.687579339995395</v>
      </c>
      <c r="H34" s="74">
        <f>H32*((1.025)^7)</f>
        <v>18.518821914569841</v>
      </c>
      <c r="I34" s="73">
        <f t="shared" si="22"/>
        <v>18.987579594282387</v>
      </c>
      <c r="J34" s="75">
        <f>H32*((1.025)^9)</f>
        <v>19.456337273994937</v>
      </c>
      <c r="K34" s="74">
        <f>K32*((1.025)^7)</f>
        <v>20.370704106026828</v>
      </c>
      <c r="L34" s="73">
        <f t="shared" si="23"/>
        <v>20.886337553710629</v>
      </c>
      <c r="M34" s="75">
        <f>K32*((1.025)^9)</f>
        <v>21.401971001394429</v>
      </c>
      <c r="N34" s="74">
        <f>N32*((1.025)^7)</f>
        <v>22.407774516629509</v>
      </c>
      <c r="O34" s="73">
        <f t="shared" si="24"/>
        <v>22.974971309081692</v>
      </c>
      <c r="P34" s="75">
        <f>N32*((1.025)^9)</f>
        <v>23.542168101533875</v>
      </c>
      <c r="Q34" s="74">
        <f>Q32*((1.025)^7)</f>
        <v>24.648551968292463</v>
      </c>
      <c r="R34" s="73">
        <f t="shared" si="25"/>
        <v>25.272468439989865</v>
      </c>
      <c r="S34" s="75">
        <f>Q32*((1.025)^9)</f>
        <v>25.896384911687264</v>
      </c>
      <c r="U34" s="1">
        <v>4</v>
      </c>
      <c r="V34" s="46">
        <f t="shared" si="14"/>
        <v>14.212040364011569</v>
      </c>
      <c r="W34" s="46">
        <f t="shared" si="15"/>
        <v>15.63324283708844</v>
      </c>
      <c r="X34" s="46">
        <f t="shared" si="16"/>
        <v>17.196567120797287</v>
      </c>
      <c r="Y34" s="46">
        <f t="shared" si="17"/>
        <v>18.916223832877016</v>
      </c>
      <c r="Z34" s="46">
        <f t="shared" si="18"/>
        <v>20.807846216164723</v>
      </c>
      <c r="AA34" s="46">
        <f t="shared" si="19"/>
        <v>22.888630837781196</v>
      </c>
    </row>
    <row r="35" spans="1:27" x14ac:dyDescent="0.2">
      <c r="A35" s="76" t="s">
        <v>6</v>
      </c>
      <c r="B35" s="73">
        <f>B32*((1.025)^10)</f>
        <v>16.481609669520147</v>
      </c>
      <c r="C35" s="73">
        <f t="shared" si="20"/>
        <v>16.898800414279876</v>
      </c>
      <c r="D35" s="75">
        <f>B32*((1.025)^12)</f>
        <v>17.315991159039601</v>
      </c>
      <c r="E35" s="73">
        <f>E32*((1.025)^10)</f>
        <v>18.129768823495279</v>
      </c>
      <c r="F35" s="73">
        <f t="shared" si="21"/>
        <v>18.588678596840005</v>
      </c>
      <c r="G35" s="73">
        <f>E32*((1.025)^12)</f>
        <v>19.047588370184727</v>
      </c>
      <c r="H35" s="74">
        <f>H32*((1.025)^10)</f>
        <v>19.942745705844807</v>
      </c>
      <c r="I35" s="73">
        <f t="shared" si="22"/>
        <v>20.447546456524002</v>
      </c>
      <c r="J35" s="75">
        <f>H32*((1.025)^12)</f>
        <v>20.9523472072032</v>
      </c>
      <c r="K35" s="74">
        <f>K32*((1.025)^10)</f>
        <v>21.937020276429291</v>
      </c>
      <c r="L35" s="73">
        <f t="shared" si="23"/>
        <v>22.492301102176405</v>
      </c>
      <c r="M35" s="75">
        <f>K32*((1.025)^12)</f>
        <v>23.04758192792352</v>
      </c>
      <c r="N35" s="74">
        <f>N32*((1.025)^10)</f>
        <v>24.130722304072219</v>
      </c>
      <c r="O35" s="73">
        <f t="shared" si="24"/>
        <v>24.741531212394044</v>
      </c>
      <c r="P35" s="75">
        <f>N32*((1.025)^12)</f>
        <v>25.352340120715873</v>
      </c>
      <c r="Q35" s="74">
        <f>Q32*((1.025)^10)</f>
        <v>26.543794534479446</v>
      </c>
      <c r="R35" s="73">
        <f t="shared" si="25"/>
        <v>27.215684333633455</v>
      </c>
      <c r="S35" s="75">
        <f>Q32*((1.025)^12)</f>
        <v>27.887574132787464</v>
      </c>
      <c r="U35" s="1">
        <v>5</v>
      </c>
      <c r="V35" s="46">
        <f t="shared" si="14"/>
        <v>14.567341373111857</v>
      </c>
      <c r="W35" s="46">
        <f t="shared" si="15"/>
        <v>16.024073908015652</v>
      </c>
      <c r="X35" s="46">
        <f t="shared" si="16"/>
        <v>17.626481298817218</v>
      </c>
      <c r="Y35" s="46">
        <f t="shared" si="17"/>
        <v>19.38912942869894</v>
      </c>
      <c r="Z35" s="46">
        <f t="shared" si="18"/>
        <v>21.328042371568838</v>
      </c>
      <c r="AA35" s="46">
        <f t="shared" si="19"/>
        <v>23.460846608725724</v>
      </c>
    </row>
    <row r="36" spans="1:27" x14ac:dyDescent="0.2">
      <c r="A36" s="76" t="s">
        <v>107</v>
      </c>
      <c r="B36" s="73">
        <f>B32*((1.025)^13)</f>
        <v>17.748890938015592</v>
      </c>
      <c r="C36" s="73">
        <f t="shared" si="20"/>
        <v>18.198159739884112</v>
      </c>
      <c r="D36" s="73">
        <f>B32*((1.025)^15)</f>
        <v>18.647428541752632</v>
      </c>
      <c r="E36" s="74">
        <f>E32*((1.025)^13)</f>
        <v>19.523778079439342</v>
      </c>
      <c r="F36" s="73">
        <f t="shared" si="21"/>
        <v>20.01797371207515</v>
      </c>
      <c r="G36" s="75">
        <f>E32*((1.025)^15)</f>
        <v>20.512169344710959</v>
      </c>
      <c r="H36" s="73">
        <f>H32*((1.025)^13)</f>
        <v>21.476155887383278</v>
      </c>
      <c r="I36" s="73">
        <f t="shared" si="22"/>
        <v>22.01977108328267</v>
      </c>
      <c r="J36" s="75">
        <f>H32*((1.025)^15)</f>
        <v>22.563386279182058</v>
      </c>
      <c r="K36" s="74">
        <f>K32*((1.025)^13)</f>
        <v>23.623771476121608</v>
      </c>
      <c r="L36" s="73">
        <f t="shared" si="23"/>
        <v>24.221748191610935</v>
      </c>
      <c r="M36" s="75">
        <f>K32*((1.025)^15)</f>
        <v>24.819724907100266</v>
      </c>
      <c r="N36" s="74">
        <f>N32*((1.025)^13)</f>
        <v>25.986148623733769</v>
      </c>
      <c r="O36" s="73">
        <f t="shared" si="24"/>
        <v>26.643923010772031</v>
      </c>
      <c r="P36" s="75">
        <f>N32*((1.025)^15)</f>
        <v>27.301697397810294</v>
      </c>
      <c r="Q36" s="74">
        <f>Q32*((1.025)^13)</f>
        <v>28.58476348610715</v>
      </c>
      <c r="R36" s="73">
        <f t="shared" si="25"/>
        <v>29.308315311849238</v>
      </c>
      <c r="S36" s="75">
        <f>Q32*((1.025)^15)</f>
        <v>30.031867137591327</v>
      </c>
      <c r="T36" s="46"/>
      <c r="U36" s="1">
        <v>6</v>
      </c>
      <c r="V36" s="46">
        <f t="shared" si="14"/>
        <v>14.931524907439652</v>
      </c>
      <c r="W36" s="46">
        <f t="shared" si="15"/>
        <v>16.424675755716041</v>
      </c>
      <c r="X36" s="46">
        <f t="shared" si="16"/>
        <v>18.067143331287646</v>
      </c>
      <c r="Y36" s="46">
        <f t="shared" si="17"/>
        <v>19.873857664416413</v>
      </c>
      <c r="Z36" s="46">
        <f t="shared" si="18"/>
        <v>21.861243430858057</v>
      </c>
      <c r="AA36" s="46">
        <f t="shared" si="19"/>
        <v>24.047367773943865</v>
      </c>
    </row>
    <row r="37" spans="1:27" x14ac:dyDescent="0.2">
      <c r="A37" s="76" t="s">
        <v>108</v>
      </c>
      <c r="B37" s="73">
        <f>B32*((1.025)^16)</f>
        <v>19.113614255296447</v>
      </c>
      <c r="C37" s="73">
        <f t="shared" si="20"/>
        <v>20.105734028363209</v>
      </c>
      <c r="D37" s="73">
        <f>B32*((1.025)^20)</f>
        <v>21.09785380142997</v>
      </c>
      <c r="E37" s="74">
        <f>E32*((1.025)^16)</f>
        <v>21.024973578328733</v>
      </c>
      <c r="F37" s="73">
        <f t="shared" si="21"/>
        <v>22.116305219569007</v>
      </c>
      <c r="G37" s="75">
        <f>E32*((1.025)^20)</f>
        <v>23.207636860809284</v>
      </c>
      <c r="H37" s="74">
        <f>H32*((1.025)^16)</f>
        <v>23.127470936161608</v>
      </c>
      <c r="I37" s="73">
        <f t="shared" si="22"/>
        <v>24.327935741525913</v>
      </c>
      <c r="J37" s="75">
        <f>H32*((1.025)^20)</f>
        <v>25.528400546890214</v>
      </c>
      <c r="K37" s="73">
        <f>K32*((1.025)^16)</f>
        <v>25.440218029777771</v>
      </c>
      <c r="L37" s="73">
        <f t="shared" si="23"/>
        <v>26.760729315678503</v>
      </c>
      <c r="M37" s="75">
        <f>K32*((1.025)^20)</f>
        <v>28.081240601579236</v>
      </c>
      <c r="N37" s="73">
        <f>N32*((1.025)^16)</f>
        <v>27.984239832755549</v>
      </c>
      <c r="O37" s="73">
        <f t="shared" si="24"/>
        <v>29.436802247246355</v>
      </c>
      <c r="P37" s="73">
        <f>N32*((1.025)^20)</f>
        <v>30.889364661737162</v>
      </c>
      <c r="Q37" s="74">
        <f>Q32*((1.025)^16)</f>
        <v>30.782663816031107</v>
      </c>
      <c r="R37" s="73">
        <f t="shared" si="25"/>
        <v>32.380482471970993</v>
      </c>
      <c r="S37" s="75">
        <f>Q32*((1.025)^20)</f>
        <v>33.978301127910882</v>
      </c>
      <c r="U37" s="1">
        <v>7</v>
      </c>
      <c r="V37" s="46">
        <f t="shared" si="14"/>
        <v>15.304813030125642</v>
      </c>
      <c r="W37" s="46">
        <f t="shared" si="15"/>
        <v>16.835292649608942</v>
      </c>
      <c r="X37" s="46">
        <f t="shared" si="16"/>
        <v>18.518821914569834</v>
      </c>
      <c r="Y37" s="46">
        <f t="shared" si="17"/>
        <v>20.370704106026821</v>
      </c>
      <c r="Z37" s="46">
        <f t="shared" si="18"/>
        <v>22.407774516629505</v>
      </c>
      <c r="AA37" s="46">
        <f t="shared" si="19"/>
        <v>24.648551968292459</v>
      </c>
    </row>
    <row r="38" spans="1:27" ht="15" x14ac:dyDescent="0.25">
      <c r="A38" s="44"/>
      <c r="B38" s="36"/>
      <c r="C38" s="46"/>
      <c r="D38" s="36"/>
      <c r="E38" s="81"/>
      <c r="F38" s="81"/>
      <c r="G38" s="81"/>
      <c r="H38" s="81"/>
      <c r="I38" s="73"/>
      <c r="J38" s="73"/>
      <c r="M38" s="40"/>
      <c r="P38" s="1"/>
      <c r="U38" s="1">
        <v>8</v>
      </c>
      <c r="V38" s="46">
        <f t="shared" si="14"/>
        <v>15.687433355878781</v>
      </c>
      <c r="W38" s="46">
        <f t="shared" si="15"/>
        <v>17.256174965849162</v>
      </c>
      <c r="X38" s="46">
        <f t="shared" si="16"/>
        <v>18.981792462434079</v>
      </c>
      <c r="Y38" s="46">
        <f t="shared" si="17"/>
        <v>20.879971708677491</v>
      </c>
      <c r="Z38" s="46">
        <f t="shared" si="18"/>
        <v>22.967968879545239</v>
      </c>
      <c r="AA38" s="46">
        <f t="shared" si="19"/>
        <v>25.264765767499767</v>
      </c>
    </row>
    <row r="39" spans="1:27" x14ac:dyDescent="0.2">
      <c r="O39" s="40"/>
      <c r="P39" s="1"/>
      <c r="U39" s="1">
        <v>9</v>
      </c>
      <c r="V39" s="46">
        <f t="shared" si="14"/>
        <v>16.079619189775748</v>
      </c>
      <c r="W39" s="46">
        <f t="shared" si="15"/>
        <v>17.687579339995391</v>
      </c>
      <c r="X39" s="46">
        <f t="shared" si="16"/>
        <v>19.456337273994929</v>
      </c>
      <c r="Y39" s="46">
        <f t="shared" si="17"/>
        <v>21.401971001394426</v>
      </c>
      <c r="Z39" s="46">
        <f t="shared" si="18"/>
        <v>23.542168101533868</v>
      </c>
      <c r="AA39" s="46">
        <f t="shared" si="19"/>
        <v>25.89638491168726</v>
      </c>
    </row>
    <row r="40" spans="1:27" x14ac:dyDescent="0.2">
      <c r="U40" s="1">
        <v>10</v>
      </c>
      <c r="V40" s="46">
        <f t="shared" si="14"/>
        <v>16.48160966952014</v>
      </c>
      <c r="W40" s="46">
        <f t="shared" si="15"/>
        <v>18.129768823495276</v>
      </c>
      <c r="X40" s="46">
        <f t="shared" si="16"/>
        <v>19.9427457058448</v>
      </c>
      <c r="Y40" s="46">
        <f t="shared" si="17"/>
        <v>21.937020276429283</v>
      </c>
      <c r="Z40" s="46">
        <f t="shared" si="18"/>
        <v>24.130722304072211</v>
      </c>
      <c r="AA40" s="46">
        <f t="shared" si="19"/>
        <v>26.543794534479439</v>
      </c>
    </row>
    <row r="41" spans="1:27" x14ac:dyDescent="0.2">
      <c r="U41" s="1">
        <v>11</v>
      </c>
      <c r="V41" s="46">
        <f t="shared" si="14"/>
        <v>16.893649911258141</v>
      </c>
      <c r="W41" s="46">
        <f t="shared" si="15"/>
        <v>18.583013044082655</v>
      </c>
      <c r="X41" s="46">
        <f t="shared" si="16"/>
        <v>20.44131434849092</v>
      </c>
      <c r="Y41" s="46">
        <f t="shared" si="17"/>
        <v>22.485445783340012</v>
      </c>
      <c r="Z41" s="46">
        <f t="shared" si="18"/>
        <v>24.733990361674014</v>
      </c>
      <c r="AA41" s="46">
        <f t="shared" si="19"/>
        <v>27.207389397841421</v>
      </c>
    </row>
    <row r="42" spans="1:27" x14ac:dyDescent="0.2">
      <c r="D42" s="83"/>
      <c r="U42" s="1">
        <v>12</v>
      </c>
      <c r="V42" s="46">
        <f t="shared" si="14"/>
        <v>17.315991159039594</v>
      </c>
      <c r="W42" s="46">
        <f t="shared" si="15"/>
        <v>19.04758837018472</v>
      </c>
      <c r="X42" s="46">
        <f t="shared" si="16"/>
        <v>20.952347207203189</v>
      </c>
      <c r="Y42" s="46">
        <f t="shared" si="17"/>
        <v>23.04758192792351</v>
      </c>
      <c r="Z42" s="46">
        <f t="shared" si="18"/>
        <v>25.352340120715862</v>
      </c>
      <c r="AA42" s="46">
        <f t="shared" si="19"/>
        <v>27.887574132787453</v>
      </c>
    </row>
    <row r="43" spans="1:27" x14ac:dyDescent="0.2">
      <c r="D43" s="83"/>
      <c r="G43" s="35"/>
      <c r="U43" s="1">
        <v>13</v>
      </c>
      <c r="V43" s="46">
        <f t="shared" si="14"/>
        <v>17.748890938015581</v>
      </c>
      <c r="W43" s="46">
        <f t="shared" si="15"/>
        <v>19.523778079439335</v>
      </c>
      <c r="X43" s="46">
        <f t="shared" si="16"/>
        <v>21.476155887383268</v>
      </c>
      <c r="Y43" s="46">
        <f t="shared" si="17"/>
        <v>23.623771476121597</v>
      </c>
      <c r="Z43" s="46">
        <f t="shared" si="18"/>
        <v>25.986148623733758</v>
      </c>
      <c r="AA43" s="46">
        <f t="shared" si="19"/>
        <v>28.584763486107136</v>
      </c>
    </row>
    <row r="44" spans="1:27" x14ac:dyDescent="0.2">
      <c r="D44" s="83"/>
      <c r="U44" s="1">
        <v>14</v>
      </c>
      <c r="V44" s="46">
        <f t="shared" si="14"/>
        <v>18.192613211465968</v>
      </c>
      <c r="W44" s="46">
        <f t="shared" si="15"/>
        <v>20.011872531425318</v>
      </c>
      <c r="X44" s="46">
        <f t="shared" si="16"/>
        <v>22.013059784567847</v>
      </c>
      <c r="Y44" s="46">
        <f t="shared" si="17"/>
        <v>24.214365763024635</v>
      </c>
      <c r="Z44" s="46">
        <f t="shared" si="18"/>
        <v>26.6358023393271</v>
      </c>
      <c r="AA44" s="46">
        <f t="shared" si="19"/>
        <v>29.299382573259813</v>
      </c>
    </row>
    <row r="45" spans="1:27" x14ac:dyDescent="0.2">
      <c r="U45" s="1">
        <v>15</v>
      </c>
      <c r="V45" s="46">
        <f t="shared" si="14"/>
        <v>18.647428541752614</v>
      </c>
      <c r="W45" s="46">
        <f t="shared" si="15"/>
        <v>20.512169344710948</v>
      </c>
      <c r="X45" s="46">
        <f t="shared" si="16"/>
        <v>22.563386279182041</v>
      </c>
      <c r="Y45" s="46">
        <f t="shared" si="17"/>
        <v>24.819724907100248</v>
      </c>
      <c r="Z45" s="46">
        <f t="shared" si="18"/>
        <v>27.301697397810276</v>
      </c>
      <c r="AA45" s="46">
        <f t="shared" si="19"/>
        <v>30.031867137591306</v>
      </c>
    </row>
    <row r="46" spans="1:27" x14ac:dyDescent="0.2">
      <c r="U46" s="1">
        <v>16</v>
      </c>
      <c r="V46" s="46">
        <f t="shared" si="14"/>
        <v>19.113614255296429</v>
      </c>
      <c r="W46" s="46">
        <f t="shared" si="15"/>
        <v>21.024973578328719</v>
      </c>
      <c r="X46" s="46">
        <f t="shared" si="16"/>
        <v>23.12747093616159</v>
      </c>
      <c r="Y46" s="46">
        <f t="shared" si="17"/>
        <v>25.440218029777753</v>
      </c>
      <c r="Z46" s="46">
        <f t="shared" si="18"/>
        <v>27.984239832755531</v>
      </c>
      <c r="AA46" s="46">
        <f t="shared" si="19"/>
        <v>30.782663816031086</v>
      </c>
    </row>
    <row r="47" spans="1:27" x14ac:dyDescent="0.2">
      <c r="U47" s="1">
        <v>17</v>
      </c>
      <c r="V47" s="46">
        <f t="shared" si="14"/>
        <v>19.591454611678838</v>
      </c>
      <c r="W47" s="46">
        <f t="shared" si="15"/>
        <v>21.550597917786934</v>
      </c>
      <c r="X47" s="46">
        <f t="shared" si="16"/>
        <v>23.705657709565628</v>
      </c>
      <c r="Y47" s="46">
        <f t="shared" si="17"/>
        <v>26.076223480522195</v>
      </c>
      <c r="Z47" s="46">
        <f t="shared" si="18"/>
        <v>28.683845828574416</v>
      </c>
      <c r="AA47" s="46">
        <f t="shared" si="19"/>
        <v>31.552230411431861</v>
      </c>
    </row>
    <row r="48" spans="1:27" x14ac:dyDescent="0.2">
      <c r="U48" s="1">
        <v>18</v>
      </c>
      <c r="V48" s="46">
        <f t="shared" si="14"/>
        <v>20.081240976970808</v>
      </c>
      <c r="W48" s="46">
        <f t="shared" si="15"/>
        <v>22.089362865731605</v>
      </c>
      <c r="X48" s="46">
        <f t="shared" si="16"/>
        <v>24.298299152304768</v>
      </c>
      <c r="Y48" s="46">
        <f t="shared" si="17"/>
        <v>26.728129067535246</v>
      </c>
      <c r="Z48" s="46">
        <f t="shared" si="18"/>
        <v>29.400941974288774</v>
      </c>
      <c r="AA48" s="46">
        <f t="shared" si="19"/>
        <v>32.341036171717654</v>
      </c>
    </row>
    <row r="49" spans="21:27" x14ac:dyDescent="0.2">
      <c r="U49" s="1">
        <v>19</v>
      </c>
      <c r="V49" s="46">
        <f t="shared" si="14"/>
        <v>20.583272001395077</v>
      </c>
      <c r="W49" s="46">
        <f t="shared" si="15"/>
        <v>22.641596937374892</v>
      </c>
      <c r="X49" s="46">
        <f t="shared" si="16"/>
        <v>24.905756631112386</v>
      </c>
      <c r="Y49" s="46">
        <f t="shared" si="17"/>
        <v>27.396332294223626</v>
      </c>
      <c r="Z49" s="46">
        <f t="shared" si="18"/>
        <v>30.135965523645989</v>
      </c>
      <c r="AA49" s="46">
        <f t="shared" si="19"/>
        <v>33.149562076010589</v>
      </c>
    </row>
    <row r="50" spans="21:27" x14ac:dyDescent="0.2">
      <c r="U50" s="1">
        <v>20</v>
      </c>
      <c r="V50" s="46">
        <f t="shared" si="14"/>
        <v>21.097853801429952</v>
      </c>
      <c r="W50" s="46">
        <f t="shared" si="15"/>
        <v>23.207636860809263</v>
      </c>
      <c r="X50" s="46">
        <f t="shared" si="16"/>
        <v>25.528400546890193</v>
      </c>
      <c r="Y50" s="46">
        <f t="shared" si="17"/>
        <v>28.081240601579214</v>
      </c>
      <c r="Z50" s="46">
        <f t="shared" si="18"/>
        <v>30.889364661737137</v>
      </c>
      <c r="AA50" s="46">
        <f t="shared" si="19"/>
        <v>33.978301127910854</v>
      </c>
    </row>
  </sheetData>
  <mergeCells count="48">
    <mergeCell ref="V3:AA3"/>
    <mergeCell ref="B4:B5"/>
    <mergeCell ref="C4:C5"/>
    <mergeCell ref="D4:D5"/>
    <mergeCell ref="E4:E5"/>
    <mergeCell ref="A1:R1"/>
    <mergeCell ref="A3:A5"/>
    <mergeCell ref="B3:C3"/>
    <mergeCell ref="D3:E3"/>
    <mergeCell ref="I3:J3"/>
    <mergeCell ref="N4:N5"/>
    <mergeCell ref="O4:O5"/>
    <mergeCell ref="M4:M5"/>
    <mergeCell ref="F4:F5"/>
    <mergeCell ref="G4:G5"/>
    <mergeCell ref="H4:H5"/>
    <mergeCell ref="I4:J4"/>
    <mergeCell ref="K3:L3"/>
    <mergeCell ref="K4:L4"/>
    <mergeCell ref="A7:H7"/>
    <mergeCell ref="A9:H9"/>
    <mergeCell ref="A15:A17"/>
    <mergeCell ref="B15:D15"/>
    <mergeCell ref="E15:G15"/>
    <mergeCell ref="H15:J15"/>
    <mergeCell ref="Q15:S15"/>
    <mergeCell ref="B16:D16"/>
    <mergeCell ref="E16:G16"/>
    <mergeCell ref="H16:J16"/>
    <mergeCell ref="K16:M16"/>
    <mergeCell ref="N16:P16"/>
    <mergeCell ref="Q16:S16"/>
    <mergeCell ref="K15:M15"/>
    <mergeCell ref="N15:P15"/>
    <mergeCell ref="A29:A31"/>
    <mergeCell ref="B29:D29"/>
    <mergeCell ref="E29:G29"/>
    <mergeCell ref="H29:J29"/>
    <mergeCell ref="K29:M29"/>
    <mergeCell ref="B30:D30"/>
    <mergeCell ref="E30:G30"/>
    <mergeCell ref="H30:J30"/>
    <mergeCell ref="K30:M30"/>
    <mergeCell ref="N30:P30"/>
    <mergeCell ref="Q30:S30"/>
    <mergeCell ref="V28:AA28"/>
    <mergeCell ref="N29:P29"/>
    <mergeCell ref="Q29:S29"/>
  </mergeCells>
  <pageMargins left="0.7" right="0.7" top="0.75" bottom="0.75" header="0.3" footer="0.3"/>
  <pageSetup orientation="portrait" r:id="rId1"/>
  <ignoredErrors>
    <ignoredError sqref="L7 I8:O8"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E6C9D-539A-4F7B-94A4-410F3D10AC63}">
  <sheetPr>
    <tabColor rgb="FF5E82A3"/>
  </sheetPr>
  <dimension ref="A1:AH13"/>
  <sheetViews>
    <sheetView zoomScaleNormal="100" workbookViewId="0">
      <selection activeCell="E4" sqref="E4"/>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42" t="s">
        <v>266</v>
      </c>
      <c r="B1" s="242"/>
      <c r="C1" s="242"/>
      <c r="D1" s="242"/>
      <c r="E1" s="242"/>
      <c r="F1" s="242"/>
      <c r="G1" s="242"/>
      <c r="H1" s="242"/>
      <c r="I1" s="242"/>
      <c r="J1" s="242"/>
      <c r="K1" s="242"/>
      <c r="L1" s="242"/>
      <c r="M1" s="242"/>
      <c r="N1" s="242"/>
      <c r="O1" s="242"/>
      <c r="P1" s="242"/>
      <c r="Q1" s="242"/>
      <c r="R1" s="242"/>
      <c r="S1" s="242"/>
      <c r="T1" s="242"/>
      <c r="U1" s="242"/>
      <c r="V1" s="242"/>
      <c r="W1" s="242"/>
      <c r="X1" s="242"/>
      <c r="Y1" s="242"/>
      <c r="Z1" s="242"/>
    </row>
    <row r="2" spans="1:26" ht="15.75" x14ac:dyDescent="0.25">
      <c r="A2" s="225" t="s">
        <v>452</v>
      </c>
    </row>
    <row r="3" spans="1:26" x14ac:dyDescent="0.25">
      <c r="A3" s="12">
        <v>1074</v>
      </c>
    </row>
    <row r="4" spans="1:26" ht="20.25" x14ac:dyDescent="0.3">
      <c r="A4" s="171"/>
      <c r="B4" s="171"/>
      <c r="C4" s="171"/>
      <c r="D4" s="171"/>
      <c r="E4" s="171"/>
      <c r="F4" s="171"/>
      <c r="G4" s="171"/>
      <c r="H4" s="171"/>
      <c r="I4" s="171"/>
      <c r="J4" s="171"/>
      <c r="K4" s="171"/>
      <c r="L4" s="171"/>
      <c r="M4" s="171"/>
      <c r="N4" s="171"/>
      <c r="O4" s="171"/>
    </row>
    <row r="5" spans="1:26" ht="15.75" x14ac:dyDescent="0.25">
      <c r="A5" s="317" t="s">
        <v>306</v>
      </c>
      <c r="B5" s="317"/>
      <c r="C5" s="317"/>
      <c r="E5" s="317" t="s">
        <v>307</v>
      </c>
      <c r="F5" s="317"/>
      <c r="G5" s="317"/>
      <c r="I5" s="317" t="s">
        <v>308</v>
      </c>
      <c r="J5" s="317"/>
      <c r="K5" s="317"/>
      <c r="M5" s="34" t="s">
        <v>309</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70</v>
      </c>
      <c r="C7" s="19">
        <f>B7/A3</f>
        <v>6.5176908752327747E-2</v>
      </c>
      <c r="E7" s="23" t="s">
        <v>125</v>
      </c>
      <c r="F7" s="18"/>
      <c r="G7" s="19">
        <v>0.11700000000000001</v>
      </c>
      <c r="I7" s="23" t="s">
        <v>136</v>
      </c>
      <c r="J7" s="18">
        <v>809</v>
      </c>
      <c r="K7" s="19">
        <f>J7/A3</f>
        <v>0.75325884543761634</v>
      </c>
      <c r="M7" s="23" t="s">
        <v>133</v>
      </c>
      <c r="N7" s="18">
        <v>72</v>
      </c>
      <c r="O7" s="19">
        <f>N7/A3</f>
        <v>6.7039106145251395E-2</v>
      </c>
    </row>
    <row r="8" spans="1:26" x14ac:dyDescent="0.25">
      <c r="A8" s="20" t="s">
        <v>119</v>
      </c>
      <c r="B8" s="21">
        <v>280</v>
      </c>
      <c r="C8" s="22">
        <f>B8/A3</f>
        <v>0.26070763500931099</v>
      </c>
      <c r="E8" s="24" t="s">
        <v>126</v>
      </c>
      <c r="F8" s="21"/>
      <c r="G8" s="19">
        <v>0.32</v>
      </c>
      <c r="I8" s="24" t="s">
        <v>138</v>
      </c>
      <c r="J8" s="21">
        <v>171</v>
      </c>
      <c r="K8" s="19">
        <f>J8/A3</f>
        <v>0.15921787709497207</v>
      </c>
      <c r="M8" s="24" t="s">
        <v>134</v>
      </c>
      <c r="N8" s="21">
        <v>1002</v>
      </c>
      <c r="O8" s="22">
        <f>N8/A3</f>
        <v>0.93296089385474856</v>
      </c>
    </row>
    <row r="9" spans="1:26" x14ac:dyDescent="0.25">
      <c r="A9" s="20" t="s">
        <v>120</v>
      </c>
      <c r="B9" s="21">
        <v>222</v>
      </c>
      <c r="C9" s="22">
        <f>B9/A3</f>
        <v>0.20670391061452514</v>
      </c>
      <c r="E9" s="24" t="s">
        <v>127</v>
      </c>
      <c r="F9" s="21"/>
      <c r="G9" s="19">
        <v>0.254</v>
      </c>
      <c r="I9" s="24" t="s">
        <v>137</v>
      </c>
      <c r="J9" s="21">
        <v>45</v>
      </c>
      <c r="K9" s="19">
        <f>J9/A3</f>
        <v>4.189944134078212E-2</v>
      </c>
    </row>
    <row r="10" spans="1:26" x14ac:dyDescent="0.25">
      <c r="A10" s="20" t="s">
        <v>121</v>
      </c>
      <c r="B10" s="21">
        <v>167</v>
      </c>
      <c r="C10" s="22">
        <f>B10/A3</f>
        <v>0.15549348230912477</v>
      </c>
      <c r="E10" s="24" t="s">
        <v>128</v>
      </c>
      <c r="F10" s="21"/>
      <c r="G10" s="19">
        <v>0.113</v>
      </c>
      <c r="I10" s="24" t="s">
        <v>140</v>
      </c>
      <c r="J10" s="21">
        <v>22</v>
      </c>
      <c r="K10" s="19">
        <f>J10/A3</f>
        <v>2.0484171322160148E-2</v>
      </c>
    </row>
    <row r="11" spans="1:26" x14ac:dyDescent="0.25">
      <c r="A11" s="20" t="s">
        <v>122</v>
      </c>
      <c r="B11" s="21">
        <v>159</v>
      </c>
      <c r="C11" s="22">
        <f>B11/A3</f>
        <v>0.14804469273743018</v>
      </c>
      <c r="E11" s="24" t="s">
        <v>129</v>
      </c>
      <c r="F11" s="21"/>
      <c r="G11" s="19">
        <v>0.159</v>
      </c>
      <c r="I11" s="24" t="s">
        <v>139</v>
      </c>
      <c r="J11" s="21">
        <v>21</v>
      </c>
      <c r="K11" s="19">
        <f>J11/A3</f>
        <v>1.9553072625698324E-2</v>
      </c>
    </row>
    <row r="12" spans="1:26" x14ac:dyDescent="0.25">
      <c r="A12" s="20" t="s">
        <v>123</v>
      </c>
      <c r="B12" s="21">
        <v>112</v>
      </c>
      <c r="C12" s="22">
        <f>B12/A3</f>
        <v>0.1042830540037244</v>
      </c>
      <c r="E12" s="24" t="s">
        <v>130</v>
      </c>
      <c r="F12" s="21"/>
      <c r="G12" s="19">
        <v>3.1E-2</v>
      </c>
      <c r="I12" s="24" t="s">
        <v>141</v>
      </c>
      <c r="J12" s="21">
        <v>6</v>
      </c>
      <c r="K12" s="19">
        <f>J12/A3</f>
        <v>5.5865921787709499E-3</v>
      </c>
    </row>
    <row r="13" spans="1:26" x14ac:dyDescent="0.25">
      <c r="A13" s="20" t="s">
        <v>124</v>
      </c>
      <c r="B13" s="21">
        <v>65</v>
      </c>
      <c r="C13" s="22">
        <f>B13/A3</f>
        <v>6.0521415270018621E-2</v>
      </c>
      <c r="E13" s="24" t="s">
        <v>131</v>
      </c>
      <c r="F13" s="21"/>
      <c r="G13" s="19">
        <v>6.0000000000000001E-3</v>
      </c>
      <c r="I13" s="24" t="s">
        <v>142</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5ECE-A405-402F-98AE-3F4D053F2DFE}">
  <sheetPr>
    <tabColor rgb="FF5E82A3"/>
  </sheetPr>
  <dimension ref="A1:Z56"/>
  <sheetViews>
    <sheetView topLeftCell="B1" zoomScaleNormal="100" workbookViewId="0">
      <selection activeCell="U38" sqref="U38"/>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8" bestFit="1" customWidth="1"/>
    <col min="16" max="16" width="9.140625" style="10" bestFit="1" customWidth="1"/>
    <col min="17" max="18" width="8" bestFit="1" customWidth="1"/>
    <col min="19" max="19" width="9.140625" bestFit="1" customWidth="1"/>
    <col min="20" max="20" width="8.7109375" bestFit="1" customWidth="1"/>
    <col min="23" max="24" width="8" bestFit="1" customWidth="1"/>
    <col min="25" max="25" width="12.140625" customWidth="1"/>
    <col min="26" max="26" width="11.85546875" customWidth="1"/>
    <col min="30" max="30" width="10.140625" bestFit="1" customWidth="1"/>
    <col min="33" max="33" width="33.5703125" customWidth="1"/>
    <col min="34" max="34" width="2.85546875" customWidth="1"/>
  </cols>
  <sheetData>
    <row r="1" spans="1:26" ht="23.25" x14ac:dyDescent="0.35">
      <c r="A1" s="242" t="s">
        <v>267</v>
      </c>
      <c r="B1" s="242"/>
      <c r="C1" s="242"/>
      <c r="D1" s="242"/>
      <c r="E1" s="242"/>
      <c r="F1" s="242"/>
      <c r="G1" s="242"/>
      <c r="H1" s="242"/>
      <c r="I1" s="242"/>
      <c r="J1" s="242"/>
      <c r="K1" s="242"/>
      <c r="L1" s="242"/>
      <c r="M1" s="242"/>
      <c r="N1" s="242"/>
      <c r="O1" s="242"/>
      <c r="P1" s="242"/>
      <c r="Q1" s="242"/>
      <c r="R1" s="242"/>
      <c r="S1" s="242"/>
      <c r="T1" s="242"/>
      <c r="U1" s="242"/>
      <c r="V1" s="242"/>
      <c r="W1" s="242"/>
      <c r="X1" s="242"/>
      <c r="Y1" s="242"/>
      <c r="Z1" s="242"/>
    </row>
    <row r="4" spans="1:26" ht="18.75" x14ac:dyDescent="0.3">
      <c r="A4" s="321" t="s">
        <v>248</v>
      </c>
      <c r="B4" s="321"/>
      <c r="C4" s="321"/>
      <c r="D4" s="321"/>
      <c r="E4" s="321"/>
      <c r="F4" s="321"/>
      <c r="G4" s="321"/>
      <c r="H4" s="321"/>
    </row>
    <row r="5" spans="1:26" ht="36" customHeight="1" x14ac:dyDescent="0.25">
      <c r="A5" s="319" t="s">
        <v>211</v>
      </c>
      <c r="B5" s="320" t="s">
        <v>143</v>
      </c>
      <c r="C5" s="320" t="s">
        <v>213</v>
      </c>
      <c r="D5" s="320" t="s">
        <v>249</v>
      </c>
      <c r="E5" s="320" t="s">
        <v>234</v>
      </c>
      <c r="F5" s="320"/>
      <c r="G5" s="320" t="s">
        <v>214</v>
      </c>
      <c r="H5" s="320"/>
      <c r="P5"/>
      <c r="R5" s="10"/>
    </row>
    <row r="6" spans="1:26" ht="15.75" thickBot="1" x14ac:dyDescent="0.3">
      <c r="A6" s="319"/>
      <c r="B6" s="320"/>
      <c r="C6" s="320"/>
      <c r="D6" s="322"/>
      <c r="E6" s="163" t="s">
        <v>157</v>
      </c>
      <c r="F6" s="163" t="s">
        <v>215</v>
      </c>
      <c r="G6" s="163" t="s">
        <v>157</v>
      </c>
      <c r="H6" s="163" t="s">
        <v>215</v>
      </c>
      <c r="P6"/>
      <c r="R6" s="10"/>
    </row>
    <row r="7" spans="1:26" ht="15.75" thickBot="1" x14ac:dyDescent="0.3">
      <c r="A7" s="195" t="s">
        <v>250</v>
      </c>
      <c r="B7" s="196">
        <v>1</v>
      </c>
      <c r="C7" s="197">
        <f>'1A'!B13</f>
        <v>12.02</v>
      </c>
      <c r="D7" s="198" t="s">
        <v>186</v>
      </c>
      <c r="E7" s="199">
        <f t="shared" ref="E7:E12" si="0">W19-B19</f>
        <v>-116</v>
      </c>
      <c r="F7" s="200">
        <f t="shared" ref="F7:F12" si="1">W29</f>
        <v>-9.7478991596638656E-2</v>
      </c>
      <c r="G7" s="201">
        <f t="shared" ref="G7:G12" si="2">S38-B38</f>
        <v>4.33</v>
      </c>
      <c r="H7" s="202">
        <f t="shared" ref="H7:H12" si="3">S48</f>
        <v>0.50290360046457616</v>
      </c>
      <c r="P7"/>
      <c r="R7" s="10"/>
    </row>
    <row r="8" spans="1:26" ht="15.75" thickTop="1" x14ac:dyDescent="0.25">
      <c r="A8" s="178" t="s">
        <v>265</v>
      </c>
      <c r="B8" s="172">
        <v>0.97</v>
      </c>
      <c r="C8" s="185">
        <f>S39</f>
        <v>12.38</v>
      </c>
      <c r="D8" s="187">
        <f>C8-C7</f>
        <v>0.36000000000000121</v>
      </c>
      <c r="E8" s="174">
        <f t="shared" si="0"/>
        <v>4997</v>
      </c>
      <c r="F8" s="173">
        <f t="shared" si="1"/>
        <v>3.7402694610778444</v>
      </c>
      <c r="G8" s="176">
        <f t="shared" si="2"/>
        <v>4.0400000000000009</v>
      </c>
      <c r="H8" s="177">
        <f t="shared" si="3"/>
        <v>0.48441247002398091</v>
      </c>
      <c r="P8"/>
      <c r="R8" s="10"/>
    </row>
    <row r="9" spans="1:26" x14ac:dyDescent="0.25">
      <c r="A9" s="178" t="s">
        <v>261</v>
      </c>
      <c r="B9" s="164">
        <v>0.95</v>
      </c>
      <c r="C9" s="185">
        <f t="shared" ref="C9:C12" si="4">S40</f>
        <v>13.32</v>
      </c>
      <c r="D9" s="187">
        <f>C9-C7</f>
        <v>1.3000000000000007</v>
      </c>
      <c r="E9" s="174">
        <f t="shared" si="0"/>
        <v>-32</v>
      </c>
      <c r="F9" s="173">
        <f t="shared" si="1"/>
        <v>-0.15920398009950248</v>
      </c>
      <c r="G9" s="175">
        <f t="shared" si="2"/>
        <v>4.57</v>
      </c>
      <c r="H9" s="177">
        <f t="shared" si="3"/>
        <v>0.52228571428571435</v>
      </c>
      <c r="P9"/>
      <c r="R9" s="10"/>
    </row>
    <row r="10" spans="1:26" x14ac:dyDescent="0.25">
      <c r="A10" s="178" t="s">
        <v>263</v>
      </c>
      <c r="B10" s="164">
        <v>0.95</v>
      </c>
      <c r="C10" s="185">
        <f t="shared" si="4"/>
        <v>14.56</v>
      </c>
      <c r="D10" s="187">
        <f>C10-C7</f>
        <v>2.5400000000000009</v>
      </c>
      <c r="E10" s="174">
        <f t="shared" si="0"/>
        <v>-745</v>
      </c>
      <c r="F10" s="173">
        <f t="shared" si="1"/>
        <v>-0.13225634652938043</v>
      </c>
      <c r="G10" s="175">
        <f t="shared" si="2"/>
        <v>8.5100000000000016</v>
      </c>
      <c r="H10" s="177">
        <f t="shared" si="3"/>
        <v>1.4066115702479343</v>
      </c>
      <c r="P10"/>
      <c r="R10" s="10"/>
    </row>
    <row r="11" spans="1:26" x14ac:dyDescent="0.25">
      <c r="A11" s="178" t="s">
        <v>262</v>
      </c>
      <c r="B11" s="164">
        <v>0.95</v>
      </c>
      <c r="C11" s="185">
        <f t="shared" si="4"/>
        <v>14.67</v>
      </c>
      <c r="D11" s="187">
        <f>C11-C7</f>
        <v>2.6500000000000004</v>
      </c>
      <c r="E11" s="174">
        <f t="shared" si="0"/>
        <v>-149</v>
      </c>
      <c r="F11" s="173">
        <f t="shared" si="1"/>
        <v>-0.62605042016806722</v>
      </c>
      <c r="G11" s="175">
        <f t="shared" si="2"/>
        <v>2.0500000000000007</v>
      </c>
      <c r="H11" s="177">
        <f t="shared" si="3"/>
        <v>0.16244057052297947</v>
      </c>
      <c r="P11"/>
      <c r="R11" s="10"/>
    </row>
    <row r="12" spans="1:26" ht="15.75" thickBot="1" x14ac:dyDescent="0.3">
      <c r="A12" s="179" t="s">
        <v>264</v>
      </c>
      <c r="B12" s="180">
        <v>0.94</v>
      </c>
      <c r="C12" s="186">
        <f t="shared" si="4"/>
        <v>16.64</v>
      </c>
      <c r="D12" s="188">
        <f>C12-C7</f>
        <v>4.620000000000001</v>
      </c>
      <c r="E12" s="181">
        <f t="shared" si="0"/>
        <v>-337</v>
      </c>
      <c r="F12" s="182">
        <f t="shared" si="1"/>
        <v>-0.49269005847953218</v>
      </c>
      <c r="G12" s="183">
        <f t="shared" si="2"/>
        <v>7.43</v>
      </c>
      <c r="H12" s="184">
        <f t="shared" si="3"/>
        <v>0.80673181324647114</v>
      </c>
      <c r="P12"/>
      <c r="R12" s="10"/>
    </row>
    <row r="13" spans="1:26" x14ac:dyDescent="0.25">
      <c r="A13" s="1"/>
      <c r="B13" s="35"/>
      <c r="C13" s="36"/>
      <c r="D13" s="36"/>
    </row>
    <row r="17" spans="1:26" ht="15.75" x14ac:dyDescent="0.25">
      <c r="A17" s="318" t="s">
        <v>326</v>
      </c>
      <c r="B17" s="318"/>
      <c r="C17" s="318"/>
      <c r="D17" s="318"/>
      <c r="E17" s="318"/>
      <c r="F17" s="318"/>
      <c r="G17" s="318"/>
      <c r="H17" s="318"/>
      <c r="I17" s="318"/>
      <c r="J17" s="318"/>
      <c r="K17" s="318"/>
      <c r="L17" s="318"/>
      <c r="M17" s="318"/>
      <c r="N17" s="318"/>
      <c r="O17" s="318"/>
      <c r="P17" s="318"/>
      <c r="Q17" s="318"/>
      <c r="R17" s="318"/>
      <c r="S17" s="318"/>
      <c r="T17" s="318"/>
      <c r="U17" s="318"/>
      <c r="V17" s="318"/>
      <c r="W17" s="318"/>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250</v>
      </c>
      <c r="B19" s="166">
        <v>1190</v>
      </c>
      <c r="C19" s="166">
        <v>1219</v>
      </c>
      <c r="D19" s="166">
        <v>1085</v>
      </c>
      <c r="E19" s="166">
        <v>1094</v>
      </c>
      <c r="F19" s="166">
        <v>1133</v>
      </c>
      <c r="G19" s="166">
        <v>1092</v>
      </c>
      <c r="H19" s="166">
        <v>1021</v>
      </c>
      <c r="I19" s="166">
        <v>971</v>
      </c>
      <c r="J19" s="166">
        <v>961</v>
      </c>
      <c r="K19" s="166">
        <v>991</v>
      </c>
      <c r="L19" s="166">
        <v>1029</v>
      </c>
      <c r="M19" s="166">
        <v>1019</v>
      </c>
      <c r="N19" s="166">
        <v>1071</v>
      </c>
      <c r="O19" s="166">
        <v>1069</v>
      </c>
      <c r="P19" s="166">
        <v>1046</v>
      </c>
      <c r="Q19" s="166">
        <v>1042</v>
      </c>
      <c r="R19" s="166">
        <v>1011</v>
      </c>
      <c r="S19" s="166">
        <v>1022</v>
      </c>
      <c r="T19" s="166">
        <v>1087</v>
      </c>
      <c r="U19" s="166">
        <v>1032</v>
      </c>
      <c r="V19" s="166">
        <v>969</v>
      </c>
      <c r="W19" s="166">
        <v>1074</v>
      </c>
    </row>
    <row r="20" spans="1:26" ht="15.75" thickTop="1" x14ac:dyDescent="0.25">
      <c r="A20" s="143" t="s">
        <v>265</v>
      </c>
      <c r="B20" s="144">
        <v>1336</v>
      </c>
      <c r="C20" s="144">
        <v>1524</v>
      </c>
      <c r="D20" s="144">
        <v>1801</v>
      </c>
      <c r="E20" s="144">
        <v>2145</v>
      </c>
      <c r="F20" s="144">
        <v>2365</v>
      </c>
      <c r="G20" s="144">
        <v>2555</v>
      </c>
      <c r="H20" s="144">
        <v>3003</v>
      </c>
      <c r="I20" s="144">
        <v>3058</v>
      </c>
      <c r="J20" s="144">
        <v>3185</v>
      </c>
      <c r="K20" s="144">
        <v>3415</v>
      </c>
      <c r="L20" s="144">
        <v>3666</v>
      </c>
      <c r="M20" s="144">
        <v>3850</v>
      </c>
      <c r="N20" s="144">
        <v>4843</v>
      </c>
      <c r="O20" s="144">
        <v>4942</v>
      </c>
      <c r="P20" s="144">
        <v>5122</v>
      </c>
      <c r="Q20" s="144">
        <v>4934</v>
      </c>
      <c r="R20" s="144">
        <v>4576</v>
      </c>
      <c r="S20" s="144">
        <v>4588</v>
      </c>
      <c r="T20" s="144">
        <v>4979</v>
      </c>
      <c r="U20" s="144">
        <v>4985</v>
      </c>
      <c r="V20" s="144">
        <v>5856</v>
      </c>
      <c r="W20" s="144">
        <v>6333</v>
      </c>
    </row>
    <row r="21" spans="1:26" x14ac:dyDescent="0.25">
      <c r="A21" s="143" t="s">
        <v>261</v>
      </c>
      <c r="B21" s="144">
        <v>201</v>
      </c>
      <c r="C21" s="144">
        <v>201</v>
      </c>
      <c r="D21" s="144">
        <v>198</v>
      </c>
      <c r="E21" s="144">
        <v>197</v>
      </c>
      <c r="F21" s="144">
        <v>195</v>
      </c>
      <c r="G21" s="144">
        <v>201</v>
      </c>
      <c r="H21" s="144">
        <v>204</v>
      </c>
      <c r="I21" s="144">
        <v>209</v>
      </c>
      <c r="J21" s="144">
        <v>202</v>
      </c>
      <c r="K21" s="144">
        <v>193</v>
      </c>
      <c r="L21" s="144">
        <v>195</v>
      </c>
      <c r="M21" s="144">
        <v>181</v>
      </c>
      <c r="N21" s="144">
        <v>171</v>
      </c>
      <c r="O21" s="144">
        <v>172</v>
      </c>
      <c r="P21" s="144">
        <v>177</v>
      </c>
      <c r="Q21" s="144">
        <v>177</v>
      </c>
      <c r="R21" s="144">
        <v>168</v>
      </c>
      <c r="S21" s="144">
        <v>163</v>
      </c>
      <c r="T21" s="144">
        <v>161</v>
      </c>
      <c r="U21" s="144">
        <v>161</v>
      </c>
      <c r="V21" s="144">
        <v>155</v>
      </c>
      <c r="W21" s="144">
        <v>169</v>
      </c>
    </row>
    <row r="22" spans="1:26" x14ac:dyDescent="0.25">
      <c r="A22" s="143" t="s">
        <v>263</v>
      </c>
      <c r="B22" s="144">
        <v>5633</v>
      </c>
      <c r="C22" s="144">
        <v>5724</v>
      </c>
      <c r="D22" s="144">
        <v>5936</v>
      </c>
      <c r="E22" s="144">
        <v>6164</v>
      </c>
      <c r="F22" s="144">
        <v>6174</v>
      </c>
      <c r="G22" s="144">
        <v>6292</v>
      </c>
      <c r="H22" s="144">
        <v>6262</v>
      </c>
      <c r="I22" s="144">
        <v>6141</v>
      </c>
      <c r="J22" s="144">
        <v>5733</v>
      </c>
      <c r="K22" s="144">
        <v>5687</v>
      </c>
      <c r="L22" s="144">
        <v>5829</v>
      </c>
      <c r="M22" s="144">
        <v>5939</v>
      </c>
      <c r="N22" s="144">
        <v>6290</v>
      </c>
      <c r="O22" s="144">
        <v>6451</v>
      </c>
      <c r="P22" s="144">
        <v>6578</v>
      </c>
      <c r="Q22" s="144">
        <v>6559</v>
      </c>
      <c r="R22" s="144">
        <v>6432</v>
      </c>
      <c r="S22" s="144">
        <v>6306</v>
      </c>
      <c r="T22" s="144">
        <v>6286</v>
      </c>
      <c r="U22" s="144">
        <v>4165</v>
      </c>
      <c r="V22" s="144">
        <v>4076</v>
      </c>
      <c r="W22" s="144">
        <v>4888</v>
      </c>
    </row>
    <row r="23" spans="1:26" x14ac:dyDescent="0.25">
      <c r="A23" s="143" t="s">
        <v>262</v>
      </c>
      <c r="B23" s="146">
        <v>238</v>
      </c>
      <c r="C23" s="146">
        <v>237</v>
      </c>
      <c r="D23" s="146">
        <v>231</v>
      </c>
      <c r="E23" s="146">
        <v>228</v>
      </c>
      <c r="F23" s="146">
        <v>222</v>
      </c>
      <c r="G23" s="146">
        <v>204</v>
      </c>
      <c r="H23" s="146">
        <v>189</v>
      </c>
      <c r="I23" s="146">
        <v>189</v>
      </c>
      <c r="J23" s="146">
        <v>185</v>
      </c>
      <c r="K23" s="146">
        <v>184</v>
      </c>
      <c r="L23" s="146">
        <v>182</v>
      </c>
      <c r="M23" s="146">
        <v>171</v>
      </c>
      <c r="N23" s="146">
        <v>162</v>
      </c>
      <c r="O23" s="146">
        <v>166</v>
      </c>
      <c r="P23" s="146">
        <v>173</v>
      </c>
      <c r="Q23" s="146">
        <v>181</v>
      </c>
      <c r="R23" s="146">
        <v>178</v>
      </c>
      <c r="S23" s="146">
        <v>176</v>
      </c>
      <c r="T23" s="146">
        <v>148</v>
      </c>
      <c r="U23" s="146">
        <v>112</v>
      </c>
      <c r="V23" s="146">
        <v>98</v>
      </c>
      <c r="W23" s="146">
        <v>89</v>
      </c>
    </row>
    <row r="24" spans="1:26" x14ac:dyDescent="0.25">
      <c r="A24" s="143" t="s">
        <v>264</v>
      </c>
      <c r="B24" s="146">
        <v>684</v>
      </c>
      <c r="C24" s="146">
        <v>689</v>
      </c>
      <c r="D24" s="146">
        <v>704</v>
      </c>
      <c r="E24" s="146">
        <v>728</v>
      </c>
      <c r="F24" s="146">
        <v>771</v>
      </c>
      <c r="G24" s="146">
        <v>769</v>
      </c>
      <c r="H24" s="146">
        <v>726</v>
      </c>
      <c r="I24" s="146">
        <v>690</v>
      </c>
      <c r="J24" s="146">
        <v>666</v>
      </c>
      <c r="K24" s="146">
        <v>585</v>
      </c>
      <c r="L24" s="146">
        <v>569</v>
      </c>
      <c r="M24" s="146">
        <v>543</v>
      </c>
      <c r="N24" s="146">
        <v>556</v>
      </c>
      <c r="O24" s="146">
        <v>555</v>
      </c>
      <c r="P24" s="146">
        <v>507</v>
      </c>
      <c r="Q24" s="146">
        <v>490</v>
      </c>
      <c r="R24" s="146">
        <v>493</v>
      </c>
      <c r="S24" s="146">
        <v>454</v>
      </c>
      <c r="T24" s="146">
        <v>422</v>
      </c>
      <c r="U24" s="146">
        <v>371</v>
      </c>
      <c r="V24" s="146">
        <v>320</v>
      </c>
      <c r="W24" s="146">
        <v>347</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8" t="s">
        <v>327</v>
      </c>
      <c r="B27" s="318"/>
      <c r="C27" s="318"/>
      <c r="D27" s="318"/>
      <c r="E27" s="318"/>
      <c r="F27" s="318"/>
      <c r="G27" s="318"/>
      <c r="H27" s="318"/>
      <c r="I27" s="318"/>
      <c r="J27" s="318"/>
      <c r="K27" s="318"/>
      <c r="L27" s="318"/>
      <c r="M27" s="318"/>
      <c r="N27" s="318"/>
      <c r="O27" s="318"/>
      <c r="P27" s="318"/>
      <c r="Q27" s="318"/>
      <c r="R27" s="318"/>
      <c r="S27" s="318"/>
      <c r="T27" s="318"/>
      <c r="U27" s="318"/>
      <c r="V27" s="318"/>
      <c r="W27" s="318"/>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250</v>
      </c>
      <c r="B29" s="167">
        <f t="shared" ref="B29:B34" si="5">(B19-B19)/B19</f>
        <v>0</v>
      </c>
      <c r="C29" s="167">
        <f t="shared" ref="C29:C34" si="6">(C19-B19)/B19</f>
        <v>2.4369747899159664E-2</v>
      </c>
      <c r="D29" s="167">
        <f t="shared" ref="D29:D34" si="7">(D19-B19)/B19</f>
        <v>-8.8235294117647065E-2</v>
      </c>
      <c r="E29" s="167">
        <f t="shared" ref="E29:E34" si="8">(E19-B19)/B19</f>
        <v>-8.067226890756303E-2</v>
      </c>
      <c r="F29" s="167">
        <f t="shared" ref="F29:F34" si="9">(F19-B19)/B19</f>
        <v>-4.789915966386555E-2</v>
      </c>
      <c r="G29" s="167">
        <f t="shared" ref="G29:G34" si="10">(G19-B19)/B19</f>
        <v>-8.2352941176470587E-2</v>
      </c>
      <c r="H29" s="167">
        <f t="shared" ref="H29:H34" si="11">(H19-B19)/B19</f>
        <v>-0.14201680672268907</v>
      </c>
      <c r="I29" s="167">
        <f t="shared" ref="I29:I34" si="12">(I19-B19)/B19</f>
        <v>-0.18403361344537816</v>
      </c>
      <c r="J29" s="167">
        <f t="shared" ref="J29:J34" si="13">(J19-B19)/B19</f>
        <v>-0.19243697478991598</v>
      </c>
      <c r="K29" s="167">
        <f t="shared" ref="K29:K34" si="14">(K19-B19)/B19</f>
        <v>-0.16722689075630251</v>
      </c>
      <c r="L29" s="167">
        <f t="shared" ref="L29:L34" si="15">(L19-B19)/B19</f>
        <v>-0.13529411764705881</v>
      </c>
      <c r="M29" s="167">
        <f t="shared" ref="M29:M34" si="16">(M19-B19)/B19</f>
        <v>-0.14369747899159663</v>
      </c>
      <c r="N29" s="167">
        <f t="shared" ref="N29:N34" si="17">(N19-B19)/B19</f>
        <v>-0.1</v>
      </c>
      <c r="O29" s="167">
        <f t="shared" ref="O29:O34" si="18">(O19-B19)/B19</f>
        <v>-0.10168067226890756</v>
      </c>
      <c r="P29" s="167">
        <f t="shared" ref="P29:P34" si="19">(P19-B19)/B19</f>
        <v>-0.12100840336134454</v>
      </c>
      <c r="Q29" s="167">
        <f t="shared" ref="Q29:Q34" si="20">(Q19-B19)/B19</f>
        <v>-0.12436974789915967</v>
      </c>
      <c r="R29" s="167">
        <f t="shared" ref="R29:R34" si="21">(R19-B19)/B19</f>
        <v>-0.15042016806722688</v>
      </c>
      <c r="S29" s="167">
        <f t="shared" ref="S29:S34" si="22">(S19-B19)/B19</f>
        <v>-0.14117647058823529</v>
      </c>
      <c r="T29" s="167">
        <f t="shared" ref="T29:T34" si="23">(T19-B19)/B19</f>
        <v>-8.6554621848739494E-2</v>
      </c>
      <c r="U29" s="167">
        <f t="shared" ref="U29:U34" si="24">(U19-B19)/B19</f>
        <v>-0.13277310924369748</v>
      </c>
      <c r="V29" s="167">
        <f t="shared" ref="V29:V34" si="25">(V19-B19)/B19</f>
        <v>-0.18571428571428572</v>
      </c>
      <c r="W29" s="167">
        <f t="shared" ref="W29:W34" si="26">(W19-B19)/B19</f>
        <v>-9.7478991596638656E-2</v>
      </c>
      <c r="Y29" t="s">
        <v>262</v>
      </c>
      <c r="Z29" s="214">
        <v>2.0499999999999998</v>
      </c>
    </row>
    <row r="30" spans="1:26" ht="15.75" thickTop="1" x14ac:dyDescent="0.25">
      <c r="A30" s="143" t="s">
        <v>265</v>
      </c>
      <c r="B30" s="147">
        <f t="shared" si="5"/>
        <v>0</v>
      </c>
      <c r="C30" s="147">
        <f t="shared" si="6"/>
        <v>0.1407185628742515</v>
      </c>
      <c r="D30" s="147">
        <f t="shared" si="7"/>
        <v>0.34805389221556887</v>
      </c>
      <c r="E30" s="147">
        <f t="shared" si="8"/>
        <v>0.60553892215568861</v>
      </c>
      <c r="F30" s="147">
        <f t="shared" si="9"/>
        <v>0.77020958083832336</v>
      </c>
      <c r="G30" s="147">
        <f t="shared" si="10"/>
        <v>0.91242514970059885</v>
      </c>
      <c r="H30" s="147">
        <f t="shared" si="11"/>
        <v>1.2477544910179641</v>
      </c>
      <c r="I30" s="147">
        <f t="shared" si="12"/>
        <v>1.2889221556886228</v>
      </c>
      <c r="J30" s="147">
        <f t="shared" si="13"/>
        <v>1.3839820359281436</v>
      </c>
      <c r="K30" s="147">
        <f t="shared" si="14"/>
        <v>1.5561377245508983</v>
      </c>
      <c r="L30" s="147">
        <f t="shared" si="15"/>
        <v>1.7440119760479043</v>
      </c>
      <c r="M30" s="147">
        <f t="shared" si="16"/>
        <v>1.8817365269461077</v>
      </c>
      <c r="N30" s="147">
        <f t="shared" si="17"/>
        <v>2.625</v>
      </c>
      <c r="O30" s="147">
        <f t="shared" si="18"/>
        <v>2.6991017964071857</v>
      </c>
      <c r="P30" s="147">
        <f t="shared" si="19"/>
        <v>2.8338323353293413</v>
      </c>
      <c r="Q30" s="147">
        <f t="shared" si="20"/>
        <v>2.69311377245509</v>
      </c>
      <c r="R30" s="147">
        <f t="shared" si="21"/>
        <v>2.4251497005988023</v>
      </c>
      <c r="S30" s="147">
        <f t="shared" si="22"/>
        <v>2.4341317365269459</v>
      </c>
      <c r="T30" s="147">
        <f t="shared" si="23"/>
        <v>2.7267964071856285</v>
      </c>
      <c r="U30" s="147">
        <f t="shared" si="24"/>
        <v>2.7312874251497008</v>
      </c>
      <c r="V30" s="147">
        <f t="shared" si="25"/>
        <v>3.3832335329341316</v>
      </c>
      <c r="W30" s="147">
        <f t="shared" si="26"/>
        <v>3.7402694610778444</v>
      </c>
      <c r="Y30" t="s">
        <v>265</v>
      </c>
      <c r="Z30" s="214">
        <v>4.04</v>
      </c>
    </row>
    <row r="31" spans="1:26" x14ac:dyDescent="0.25">
      <c r="A31" s="143" t="s">
        <v>261</v>
      </c>
      <c r="B31" s="147">
        <f t="shared" si="5"/>
        <v>0</v>
      </c>
      <c r="C31" s="147">
        <f t="shared" si="6"/>
        <v>0</v>
      </c>
      <c r="D31" s="147">
        <f t="shared" si="7"/>
        <v>-1.4925373134328358E-2</v>
      </c>
      <c r="E31" s="147">
        <f t="shared" si="8"/>
        <v>-1.9900497512437811E-2</v>
      </c>
      <c r="F31" s="147">
        <f t="shared" si="9"/>
        <v>-2.9850746268656716E-2</v>
      </c>
      <c r="G31" s="147">
        <f t="shared" si="10"/>
        <v>0</v>
      </c>
      <c r="H31" s="147">
        <f t="shared" si="11"/>
        <v>1.4925373134328358E-2</v>
      </c>
      <c r="I31" s="147">
        <f t="shared" si="12"/>
        <v>3.9800995024875621E-2</v>
      </c>
      <c r="J31" s="147">
        <f t="shared" si="13"/>
        <v>4.9751243781094526E-3</v>
      </c>
      <c r="K31" s="147">
        <f t="shared" si="14"/>
        <v>-3.9800995024875621E-2</v>
      </c>
      <c r="L31" s="147">
        <f t="shared" si="15"/>
        <v>-2.9850746268656716E-2</v>
      </c>
      <c r="M31" s="147">
        <f t="shared" si="16"/>
        <v>-9.950248756218906E-2</v>
      </c>
      <c r="N31" s="147">
        <f t="shared" si="17"/>
        <v>-0.14925373134328357</v>
      </c>
      <c r="O31" s="147">
        <f t="shared" si="18"/>
        <v>-0.14427860696517414</v>
      </c>
      <c r="P31" s="147">
        <f t="shared" si="19"/>
        <v>-0.11940298507462686</v>
      </c>
      <c r="Q31" s="147">
        <f t="shared" si="20"/>
        <v>-0.11940298507462686</v>
      </c>
      <c r="R31" s="147">
        <f t="shared" si="21"/>
        <v>-0.16417910447761194</v>
      </c>
      <c r="S31" s="147">
        <f t="shared" si="22"/>
        <v>-0.1890547263681592</v>
      </c>
      <c r="T31" s="147">
        <f t="shared" si="23"/>
        <v>-0.19900497512437812</v>
      </c>
      <c r="U31" s="147">
        <f t="shared" si="24"/>
        <v>-0.19900497512437812</v>
      </c>
      <c r="V31" s="147">
        <f t="shared" si="25"/>
        <v>-0.22885572139303484</v>
      </c>
      <c r="W31" s="147">
        <f t="shared" si="26"/>
        <v>-0.15920398009950248</v>
      </c>
      <c r="Y31" t="s">
        <v>250</v>
      </c>
      <c r="Z31" s="214">
        <v>4.33</v>
      </c>
    </row>
    <row r="32" spans="1:26" x14ac:dyDescent="0.25">
      <c r="A32" s="143" t="s">
        <v>263</v>
      </c>
      <c r="B32" s="147">
        <f t="shared" si="5"/>
        <v>0</v>
      </c>
      <c r="C32" s="147">
        <f t="shared" si="6"/>
        <v>1.6154802059293448E-2</v>
      </c>
      <c r="D32" s="147">
        <f t="shared" si="7"/>
        <v>5.3790165098526542E-2</v>
      </c>
      <c r="E32" s="147">
        <f t="shared" si="8"/>
        <v>9.4265932895437596E-2</v>
      </c>
      <c r="F32" s="147">
        <f t="shared" si="9"/>
        <v>9.6041185868986328E-2</v>
      </c>
      <c r="G32" s="147">
        <f t="shared" si="10"/>
        <v>0.11698917095686136</v>
      </c>
      <c r="H32" s="147">
        <f t="shared" si="11"/>
        <v>0.11166341203621516</v>
      </c>
      <c r="I32" s="147">
        <f t="shared" si="12"/>
        <v>9.018285105627552E-2</v>
      </c>
      <c r="J32" s="147">
        <f t="shared" si="13"/>
        <v>1.7752529735487306E-2</v>
      </c>
      <c r="K32" s="147">
        <f t="shared" si="14"/>
        <v>9.5863660571631464E-3</v>
      </c>
      <c r="L32" s="147">
        <f t="shared" si="15"/>
        <v>3.479495828155512E-2</v>
      </c>
      <c r="M32" s="147">
        <f t="shared" si="16"/>
        <v>5.4322740990591159E-2</v>
      </c>
      <c r="N32" s="147">
        <f t="shared" si="17"/>
        <v>0.11663412036215161</v>
      </c>
      <c r="O32" s="147">
        <f t="shared" si="18"/>
        <v>0.14521569323628616</v>
      </c>
      <c r="P32" s="147">
        <f t="shared" si="19"/>
        <v>0.16776140600035505</v>
      </c>
      <c r="Q32" s="147">
        <f t="shared" si="20"/>
        <v>0.16438842535061246</v>
      </c>
      <c r="R32" s="147">
        <f t="shared" si="21"/>
        <v>0.14184271258654357</v>
      </c>
      <c r="S32" s="147">
        <f t="shared" si="22"/>
        <v>0.11947452511982957</v>
      </c>
      <c r="T32" s="147">
        <f t="shared" si="23"/>
        <v>0.11592401917273211</v>
      </c>
      <c r="U32" s="147">
        <f t="shared" si="24"/>
        <v>-0.26060713651695366</v>
      </c>
      <c r="V32" s="147">
        <f t="shared" si="25"/>
        <v>-0.27640688798153734</v>
      </c>
      <c r="W32" s="147">
        <f t="shared" si="26"/>
        <v>-0.13225634652938043</v>
      </c>
      <c r="Y32" t="s">
        <v>261</v>
      </c>
      <c r="Z32" s="214">
        <v>4.57</v>
      </c>
    </row>
    <row r="33" spans="1:26" x14ac:dyDescent="0.25">
      <c r="A33" s="143" t="s">
        <v>262</v>
      </c>
      <c r="B33" s="147">
        <f t="shared" si="5"/>
        <v>0</v>
      </c>
      <c r="C33" s="147">
        <f t="shared" si="6"/>
        <v>-4.2016806722689074E-3</v>
      </c>
      <c r="D33" s="147">
        <f t="shared" si="7"/>
        <v>-2.9411764705882353E-2</v>
      </c>
      <c r="E33" s="147">
        <f t="shared" si="8"/>
        <v>-4.2016806722689079E-2</v>
      </c>
      <c r="F33" s="147">
        <f t="shared" si="9"/>
        <v>-6.7226890756302518E-2</v>
      </c>
      <c r="G33" s="147">
        <f t="shared" si="10"/>
        <v>-0.14285714285714285</v>
      </c>
      <c r="H33" s="147">
        <f t="shared" si="11"/>
        <v>-0.20588235294117646</v>
      </c>
      <c r="I33" s="147">
        <f t="shared" si="12"/>
        <v>-0.20588235294117646</v>
      </c>
      <c r="J33" s="147">
        <f t="shared" si="13"/>
        <v>-0.22268907563025211</v>
      </c>
      <c r="K33" s="147">
        <f t="shared" si="14"/>
        <v>-0.22689075630252101</v>
      </c>
      <c r="L33" s="147">
        <f t="shared" si="15"/>
        <v>-0.23529411764705882</v>
      </c>
      <c r="M33" s="147">
        <f t="shared" si="16"/>
        <v>-0.28151260504201681</v>
      </c>
      <c r="N33" s="147">
        <f t="shared" si="17"/>
        <v>-0.31932773109243695</v>
      </c>
      <c r="O33" s="147">
        <f t="shared" si="18"/>
        <v>-0.30252100840336132</v>
      </c>
      <c r="P33" s="147">
        <f t="shared" si="19"/>
        <v>-0.27310924369747897</v>
      </c>
      <c r="Q33" s="147">
        <f t="shared" si="20"/>
        <v>-0.23949579831932774</v>
      </c>
      <c r="R33" s="147">
        <f t="shared" si="21"/>
        <v>-0.25210084033613445</v>
      </c>
      <c r="S33" s="147">
        <f t="shared" si="22"/>
        <v>-0.26050420168067229</v>
      </c>
      <c r="T33" s="147">
        <f t="shared" si="23"/>
        <v>-0.37815126050420167</v>
      </c>
      <c r="U33" s="147">
        <f t="shared" si="24"/>
        <v>-0.52941176470588236</v>
      </c>
      <c r="V33" s="147">
        <f t="shared" si="25"/>
        <v>-0.58823529411764708</v>
      </c>
      <c r="W33" s="147">
        <f t="shared" si="26"/>
        <v>-0.62605042016806722</v>
      </c>
      <c r="Y33" t="s">
        <v>264</v>
      </c>
      <c r="Z33" s="214">
        <v>7.43</v>
      </c>
    </row>
    <row r="34" spans="1:26" x14ac:dyDescent="0.25">
      <c r="A34" s="143" t="s">
        <v>264</v>
      </c>
      <c r="B34" s="147">
        <f t="shared" si="5"/>
        <v>0</v>
      </c>
      <c r="C34" s="147">
        <f t="shared" si="6"/>
        <v>7.3099415204678359E-3</v>
      </c>
      <c r="D34" s="147">
        <f t="shared" si="7"/>
        <v>2.9239766081871343E-2</v>
      </c>
      <c r="E34" s="147">
        <f t="shared" si="8"/>
        <v>6.4327485380116955E-2</v>
      </c>
      <c r="F34" s="147">
        <f t="shared" si="9"/>
        <v>0.12719298245614036</v>
      </c>
      <c r="G34" s="147">
        <f t="shared" si="10"/>
        <v>0.12426900584795321</v>
      </c>
      <c r="H34" s="147">
        <f t="shared" si="11"/>
        <v>6.1403508771929821E-2</v>
      </c>
      <c r="I34" s="147">
        <f t="shared" si="12"/>
        <v>8.771929824561403E-3</v>
      </c>
      <c r="J34" s="147">
        <f t="shared" si="13"/>
        <v>-2.6315789473684209E-2</v>
      </c>
      <c r="K34" s="147">
        <f t="shared" si="14"/>
        <v>-0.14473684210526316</v>
      </c>
      <c r="L34" s="147">
        <f t="shared" si="15"/>
        <v>-0.16812865497076024</v>
      </c>
      <c r="M34" s="147">
        <f t="shared" si="16"/>
        <v>-0.20614035087719298</v>
      </c>
      <c r="N34" s="147">
        <f t="shared" si="17"/>
        <v>-0.1871345029239766</v>
      </c>
      <c r="O34" s="147">
        <f t="shared" si="18"/>
        <v>-0.18859649122807018</v>
      </c>
      <c r="P34" s="147">
        <f t="shared" si="19"/>
        <v>-0.25877192982456143</v>
      </c>
      <c r="Q34" s="147">
        <f t="shared" si="20"/>
        <v>-0.28362573099415206</v>
      </c>
      <c r="R34" s="147">
        <f t="shared" si="21"/>
        <v>-0.27923976608187134</v>
      </c>
      <c r="S34" s="147">
        <f t="shared" si="22"/>
        <v>-0.33625730994152048</v>
      </c>
      <c r="T34" s="147">
        <f t="shared" si="23"/>
        <v>-0.38304093567251463</v>
      </c>
      <c r="U34" s="147">
        <f t="shared" si="24"/>
        <v>-0.45760233918128657</v>
      </c>
      <c r="V34" s="147">
        <f t="shared" si="25"/>
        <v>-0.53216374269005851</v>
      </c>
      <c r="W34" s="147">
        <f t="shared" si="26"/>
        <v>-0.49269005847953218</v>
      </c>
      <c r="Y34" t="s">
        <v>263</v>
      </c>
      <c r="Z34" s="214">
        <v>8.51</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8" t="s">
        <v>328</v>
      </c>
      <c r="B36" s="318"/>
      <c r="C36" s="318"/>
      <c r="D36" s="318"/>
      <c r="E36" s="318"/>
      <c r="F36" s="318"/>
      <c r="G36" s="318"/>
      <c r="H36" s="318"/>
      <c r="I36" s="318"/>
      <c r="J36" s="318"/>
      <c r="K36" s="318"/>
      <c r="L36" s="318"/>
      <c r="M36" s="318"/>
      <c r="N36" s="318"/>
      <c r="O36" s="318"/>
      <c r="P36" s="318"/>
      <c r="Q36" s="318"/>
      <c r="R36" s="318"/>
      <c r="S36" s="318"/>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250</v>
      </c>
      <c r="B38" s="168">
        <v>8.61</v>
      </c>
      <c r="C38" s="168">
        <v>8.61</v>
      </c>
      <c r="D38" s="168">
        <v>8.41</v>
      </c>
      <c r="E38" s="168">
        <v>9.0399999999999991</v>
      </c>
      <c r="F38" s="168">
        <v>9.1300000000000008</v>
      </c>
      <c r="G38" s="168">
        <v>9.3800000000000008</v>
      </c>
      <c r="H38" s="168">
        <v>9.31</v>
      </c>
      <c r="I38" s="168">
        <v>9.57</v>
      </c>
      <c r="J38" s="168">
        <v>9.0399999999999991</v>
      </c>
      <c r="K38" s="168">
        <v>9.18</v>
      </c>
      <c r="L38" s="168">
        <v>8.7799999999999994</v>
      </c>
      <c r="M38" s="168">
        <v>8.91</v>
      </c>
      <c r="N38" s="168">
        <v>9.59</v>
      </c>
      <c r="O38" s="168">
        <v>10.19</v>
      </c>
      <c r="P38" s="168">
        <v>10.48</v>
      </c>
      <c r="Q38" s="168">
        <v>11.1</v>
      </c>
      <c r="R38" s="168">
        <v>11.08</v>
      </c>
      <c r="S38" s="169">
        <v>12.94</v>
      </c>
      <c r="T38" s="214">
        <f>S38-(B38*1.4985)</f>
        <v>3.7915000000001697E-2</v>
      </c>
      <c r="U38" s="224">
        <f>T38/B38</f>
        <v>4.4036004645762721E-3</v>
      </c>
    </row>
    <row r="39" spans="1:26" ht="15.75" thickTop="1" x14ac:dyDescent="0.25">
      <c r="A39" s="143" t="s">
        <v>265</v>
      </c>
      <c r="B39" s="150">
        <v>8.34</v>
      </c>
      <c r="C39" s="150">
        <v>8.3000000000000007</v>
      </c>
      <c r="D39" s="150">
        <v>8.7200000000000006</v>
      </c>
      <c r="E39" s="150">
        <v>8.6</v>
      </c>
      <c r="F39" s="150">
        <v>8.5500000000000007</v>
      </c>
      <c r="G39" s="150">
        <v>8.6199999999999992</v>
      </c>
      <c r="H39" s="150">
        <v>9.1999999999999993</v>
      </c>
      <c r="I39" s="150">
        <v>9.35</v>
      </c>
      <c r="J39" s="150">
        <v>9.11</v>
      </c>
      <c r="K39" s="150">
        <v>9.0399999999999991</v>
      </c>
      <c r="L39" s="150">
        <v>9.09</v>
      </c>
      <c r="M39" s="150">
        <v>9.23</v>
      </c>
      <c r="N39" s="150">
        <v>9.5399999999999991</v>
      </c>
      <c r="O39" s="150">
        <v>10</v>
      </c>
      <c r="P39" s="150">
        <v>10.43</v>
      </c>
      <c r="Q39" s="150">
        <v>10.55</v>
      </c>
      <c r="R39" s="150">
        <v>12.36</v>
      </c>
      <c r="S39" s="151">
        <v>12.38</v>
      </c>
      <c r="T39" s="214">
        <f t="shared" ref="T39:T43" si="27">S39-(B39*1.4985)</f>
        <v>-0.11748999999999832</v>
      </c>
      <c r="U39" s="224">
        <f>T39/B39</f>
        <v>-1.4087529976018984E-2</v>
      </c>
    </row>
    <row r="40" spans="1:26" x14ac:dyDescent="0.25">
      <c r="A40" s="143" t="s">
        <v>261</v>
      </c>
      <c r="B40" s="150">
        <v>8.75</v>
      </c>
      <c r="C40" s="150">
        <v>8.61</v>
      </c>
      <c r="D40" s="150">
        <v>9.5500000000000007</v>
      </c>
      <c r="E40" s="150">
        <v>9.7100000000000009</v>
      </c>
      <c r="F40" s="150">
        <v>9.76</v>
      </c>
      <c r="G40" s="150">
        <v>9.09</v>
      </c>
      <c r="H40" s="150">
        <v>9.59</v>
      </c>
      <c r="I40" s="150">
        <v>10.07</v>
      </c>
      <c r="J40" s="150">
        <v>10.87</v>
      </c>
      <c r="K40" s="150">
        <v>9.44</v>
      </c>
      <c r="L40" s="150">
        <v>8.9600000000000009</v>
      </c>
      <c r="M40" s="150">
        <v>9.1</v>
      </c>
      <c r="N40" s="150">
        <v>9.3699999999999992</v>
      </c>
      <c r="O40" s="150">
        <v>10.34</v>
      </c>
      <c r="P40" s="150">
        <v>11.57</v>
      </c>
      <c r="Q40" s="150">
        <v>11.89</v>
      </c>
      <c r="R40" s="150">
        <v>11.57</v>
      </c>
      <c r="S40" s="151">
        <v>13.32</v>
      </c>
      <c r="T40" s="214">
        <f t="shared" si="27"/>
        <v>0.20812500000000078</v>
      </c>
      <c r="U40" s="224">
        <f t="shared" ref="U40:U43" si="28">T40/B40</f>
        <v>2.3785714285714375E-2</v>
      </c>
    </row>
    <row r="41" spans="1:26" x14ac:dyDescent="0.25">
      <c r="A41" s="143" t="s">
        <v>263</v>
      </c>
      <c r="B41" s="150">
        <v>6.05</v>
      </c>
      <c r="C41" s="150">
        <v>6.14</v>
      </c>
      <c r="D41" s="150">
        <v>7.23</v>
      </c>
      <c r="E41" s="150">
        <v>7.29</v>
      </c>
      <c r="F41" s="150">
        <v>7.48</v>
      </c>
      <c r="G41" s="150">
        <v>7.87</v>
      </c>
      <c r="H41" s="150">
        <v>8.23</v>
      </c>
      <c r="I41" s="150">
        <v>8.06</v>
      </c>
      <c r="J41" s="150">
        <v>8.0399999999999991</v>
      </c>
      <c r="K41" s="150">
        <v>8.19</v>
      </c>
      <c r="L41" s="150">
        <v>8.36</v>
      </c>
      <c r="M41" s="150">
        <v>8.69</v>
      </c>
      <c r="N41" s="150">
        <v>9.07</v>
      </c>
      <c r="O41" s="150">
        <v>9.32</v>
      </c>
      <c r="P41" s="150">
        <v>9.81</v>
      </c>
      <c r="Q41" s="150">
        <v>10.41</v>
      </c>
      <c r="R41" s="150">
        <v>12.65</v>
      </c>
      <c r="S41" s="151">
        <v>14.56</v>
      </c>
      <c r="T41" s="214">
        <f t="shared" si="27"/>
        <v>5.4940750000000005</v>
      </c>
      <c r="U41" s="224">
        <f t="shared" si="28"/>
        <v>0.90811157024793399</v>
      </c>
    </row>
    <row r="42" spans="1:26" x14ac:dyDescent="0.25">
      <c r="A42" s="143" t="s">
        <v>262</v>
      </c>
      <c r="B42" s="150">
        <v>12.62</v>
      </c>
      <c r="C42" s="150">
        <v>13.48</v>
      </c>
      <c r="D42" s="150">
        <v>14.1</v>
      </c>
      <c r="E42" s="150">
        <v>14.28</v>
      </c>
      <c r="F42" s="150">
        <v>14.13</v>
      </c>
      <c r="G42" s="150">
        <v>14.2</v>
      </c>
      <c r="H42" s="150">
        <v>13.73</v>
      </c>
      <c r="I42" s="150">
        <v>14.26</v>
      </c>
      <c r="J42" s="150">
        <v>14.49</v>
      </c>
      <c r="K42" s="150">
        <v>15.54</v>
      </c>
      <c r="L42" s="150">
        <v>15.47</v>
      </c>
      <c r="M42" s="150">
        <v>14.52</v>
      </c>
      <c r="N42" s="150">
        <v>13.78</v>
      </c>
      <c r="O42" s="150">
        <v>14.28</v>
      </c>
      <c r="P42" s="150">
        <v>15.01</v>
      </c>
      <c r="Q42" s="150">
        <v>14.37</v>
      </c>
      <c r="R42" s="150">
        <v>14.36</v>
      </c>
      <c r="S42" s="151">
        <v>14.67</v>
      </c>
      <c r="T42" s="214">
        <f t="shared" si="27"/>
        <v>-4.2410699999999988</v>
      </c>
      <c r="U42" s="224">
        <f t="shared" si="28"/>
        <v>-0.3360594294770205</v>
      </c>
    </row>
    <row r="43" spans="1:26" x14ac:dyDescent="0.25">
      <c r="A43" s="143" t="s">
        <v>264</v>
      </c>
      <c r="B43" s="152">
        <v>9.2100000000000009</v>
      </c>
      <c r="C43" s="152">
        <v>9.73</v>
      </c>
      <c r="D43" s="152">
        <v>10.09</v>
      </c>
      <c r="E43" s="152">
        <v>10.29</v>
      </c>
      <c r="F43" s="152">
        <v>10.61</v>
      </c>
      <c r="G43" s="152">
        <v>10.75</v>
      </c>
      <c r="H43" s="152">
        <v>11.4</v>
      </c>
      <c r="I43" s="152">
        <v>10.99</v>
      </c>
      <c r="J43" s="152">
        <v>10.86</v>
      </c>
      <c r="K43" s="152">
        <v>11.18</v>
      </c>
      <c r="L43" s="152">
        <v>11.51</v>
      </c>
      <c r="M43" s="152">
        <v>12.18</v>
      </c>
      <c r="N43" s="152">
        <v>12.32</v>
      </c>
      <c r="O43" s="152">
        <v>13.73</v>
      </c>
      <c r="P43" s="152">
        <v>13.92</v>
      </c>
      <c r="Q43" s="152">
        <v>14.76</v>
      </c>
      <c r="R43" s="152">
        <v>16.3</v>
      </c>
      <c r="S43" s="153">
        <v>16.64</v>
      </c>
      <c r="T43" s="214">
        <f t="shared" si="27"/>
        <v>2.8388150000000003</v>
      </c>
      <c r="U43" s="224">
        <f t="shared" si="28"/>
        <v>0.30823181324647125</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8" t="s">
        <v>329</v>
      </c>
      <c r="B46" s="318"/>
      <c r="C46" s="318"/>
      <c r="D46" s="318"/>
      <c r="E46" s="318"/>
      <c r="F46" s="318"/>
      <c r="G46" s="318"/>
      <c r="H46" s="318"/>
      <c r="I46" s="318"/>
      <c r="J46" s="318"/>
      <c r="K46" s="318"/>
      <c r="L46" s="318"/>
      <c r="M46" s="318"/>
      <c r="N46" s="318"/>
      <c r="O46" s="318"/>
      <c r="P46" s="318"/>
      <c r="Q46" s="318"/>
      <c r="R46" s="318"/>
      <c r="S46" s="318"/>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250</v>
      </c>
      <c r="B48" s="167">
        <f>(B38-B38)/B38</f>
        <v>0</v>
      </c>
      <c r="C48" s="167">
        <f>(C38-B38)/B38</f>
        <v>0</v>
      </c>
      <c r="D48" s="167">
        <f>(D38-B38)/B38</f>
        <v>-2.3228803716608515E-2</v>
      </c>
      <c r="E48" s="167">
        <f>(E38-B38)/B38</f>
        <v>4.994192799070845E-2</v>
      </c>
      <c r="F48" s="167">
        <f>(F38-B38)/B38</f>
        <v>6.0394889663182509E-2</v>
      </c>
      <c r="G48" s="167">
        <f>(G38-B38)/B38</f>
        <v>8.9430894308943257E-2</v>
      </c>
      <c r="H48" s="167">
        <f>(H38-B38)/B38</f>
        <v>8.1300813008130204E-2</v>
      </c>
      <c r="I48" s="167">
        <f>(I38-B38)/B38</f>
        <v>0.11149825783972137</v>
      </c>
      <c r="J48" s="167">
        <f>(J38-B38)/B38</f>
        <v>4.994192799070845E-2</v>
      </c>
      <c r="K48" s="167">
        <f>(K38-B38)/B38</f>
        <v>6.6202090592334534E-2</v>
      </c>
      <c r="L48" s="167">
        <f>(L38-B38)/B38</f>
        <v>1.9744483159117299E-2</v>
      </c>
      <c r="M48" s="167">
        <f>(M38-B38)/B38</f>
        <v>3.4843205574912973E-2</v>
      </c>
      <c r="N48" s="167">
        <f>(N38-B38)/B38</f>
        <v>0.11382113821138216</v>
      </c>
      <c r="O48" s="167">
        <f>(O38-B38)/B38</f>
        <v>0.18350754936120792</v>
      </c>
      <c r="P48" s="167">
        <f>(P38-B38)/B38</f>
        <v>0.21718931475029049</v>
      </c>
      <c r="Q48" s="167">
        <f>(Q38-B38)/B38</f>
        <v>0.28919860627177707</v>
      </c>
      <c r="R48" s="167">
        <f>(R38-B38)/B38</f>
        <v>0.28687572590011623</v>
      </c>
      <c r="S48" s="167">
        <f>(S38-B38)/B38</f>
        <v>0.50290360046457616</v>
      </c>
    </row>
    <row r="49" spans="1:19" ht="15.75" thickTop="1" x14ac:dyDescent="0.25">
      <c r="A49" s="143" t="s">
        <v>265</v>
      </c>
      <c r="B49" s="147">
        <f>(B39-B39)/B39</f>
        <v>0</v>
      </c>
      <c r="C49" s="147">
        <f>(C39-B39)/B39</f>
        <v>-4.7961630695442627E-3</v>
      </c>
      <c r="D49" s="147">
        <f>(D39-B39)/B39</f>
        <v>4.5563549160671554E-2</v>
      </c>
      <c r="E49" s="147">
        <f>(E39-B39)/B39</f>
        <v>3.1175059952038345E-2</v>
      </c>
      <c r="F49" s="147">
        <f>(F39-B39)/B39</f>
        <v>2.5179856115108017E-2</v>
      </c>
      <c r="G49" s="147">
        <f>(G39-B39)/B39</f>
        <v>3.3573141486810475E-2</v>
      </c>
      <c r="H49" s="147">
        <f>(H39-B39)/B39</f>
        <v>0.10311750599520376</v>
      </c>
      <c r="I49" s="147">
        <f>(I39-B39)/B39</f>
        <v>0.12110311750599519</v>
      </c>
      <c r="J49" s="147">
        <f>(J39-B39)/B39</f>
        <v>9.232613908872897E-2</v>
      </c>
      <c r="K49" s="147">
        <f>(K39-B39)/B39</f>
        <v>8.3932853717026301E-2</v>
      </c>
      <c r="L49" s="147">
        <f>(L39-B39)/B39</f>
        <v>8.9928057553956831E-2</v>
      </c>
      <c r="M49" s="147">
        <f>(M39-B39)/B39</f>
        <v>0.10671462829736218</v>
      </c>
      <c r="N49" s="147">
        <f>(N39-B39)/B39</f>
        <v>0.14388489208633085</v>
      </c>
      <c r="O49" s="147">
        <f>(O39-B39)/B39</f>
        <v>0.19904076738609114</v>
      </c>
      <c r="P49" s="147">
        <f>(P39-B39)/B39</f>
        <v>0.25059952038369304</v>
      </c>
      <c r="Q49" s="147">
        <f>(Q39-B39)/B39</f>
        <v>0.26498800959232627</v>
      </c>
      <c r="R49" s="147">
        <f>(R39-B39)/B39</f>
        <v>0.48201438848920858</v>
      </c>
      <c r="S49" s="147">
        <f>(S39-B39)/B39</f>
        <v>0.48441247002398091</v>
      </c>
    </row>
    <row r="50" spans="1:19" x14ac:dyDescent="0.25">
      <c r="A50" s="143" t="s">
        <v>261</v>
      </c>
      <c r="B50" s="147">
        <f t="shared" ref="B50:B53" si="29">(B40-B40)/B40</f>
        <v>0</v>
      </c>
      <c r="C50" s="147">
        <f t="shared" ref="C50:C53" si="30">(C40-B40)/B40</f>
        <v>-1.6000000000000066E-2</v>
      </c>
      <c r="D50" s="147">
        <f t="shared" ref="D50:D53" si="31">(D40-B40)/B40</f>
        <v>9.1428571428571512E-2</v>
      </c>
      <c r="E50" s="147">
        <f t="shared" ref="E50:E53" si="32">(E40-B40)/B40</f>
        <v>0.10971428571428581</v>
      </c>
      <c r="F50" s="147">
        <f t="shared" ref="F50:F53" si="33">(F40-B40)/B40</f>
        <v>0.11542857142857141</v>
      </c>
      <c r="G50" s="147">
        <f t="shared" ref="G50:G53" si="34">(G40-B40)/B40</f>
        <v>3.885714285714284E-2</v>
      </c>
      <c r="H50" s="147">
        <f t="shared" ref="H50:H53" si="35">(H40-B40)/B40</f>
        <v>9.5999999999999988E-2</v>
      </c>
      <c r="I50" s="147">
        <f t="shared" ref="I50:I53" si="36">(I40-B40)/B40</f>
        <v>0.15085714285714288</v>
      </c>
      <c r="J50" s="147">
        <f t="shared" ref="J50:J53" si="37">(J40-B40)/B40</f>
        <v>0.24228571428571419</v>
      </c>
      <c r="K50" s="147">
        <f t="shared" ref="K50:K53" si="38">(K40-B40)/B40</f>
        <v>7.8857142857142806E-2</v>
      </c>
      <c r="L50" s="147">
        <f t="shared" ref="L50:L53" si="39">(L40-B40)/B40</f>
        <v>2.4000000000000098E-2</v>
      </c>
      <c r="M50" s="147">
        <f t="shared" ref="M50:M53" si="40">(M40-B40)/B40</f>
        <v>3.9999999999999959E-2</v>
      </c>
      <c r="N50" s="147">
        <f t="shared" ref="N50:N53" si="41">(N40-B40)/B40</f>
        <v>7.0857142857142771E-2</v>
      </c>
      <c r="O50" s="147">
        <f t="shared" ref="O50:O53" si="42">(O40-B40)/B40</f>
        <v>0.18171428571428569</v>
      </c>
      <c r="P50" s="147">
        <f t="shared" ref="P50:P53" si="43">(P40-B40)/B40</f>
        <v>0.32228571428571434</v>
      </c>
      <c r="Q50" s="147">
        <f t="shared" ref="Q50:Q53" si="44">(Q40-B40)/B40</f>
        <v>0.35885714285714293</v>
      </c>
      <c r="R50" s="147">
        <f t="shared" ref="R50:R53" si="45">(R40-B40)/B40</f>
        <v>0.32228571428571434</v>
      </c>
      <c r="S50" s="147">
        <f t="shared" ref="S50:S52" si="46">(S40-B40)/B40</f>
        <v>0.52228571428571435</v>
      </c>
    </row>
    <row r="51" spans="1:19" x14ac:dyDescent="0.25">
      <c r="A51" s="143" t="s">
        <v>263</v>
      </c>
      <c r="B51" s="147">
        <f t="shared" si="29"/>
        <v>0</v>
      </c>
      <c r="C51" s="147">
        <f t="shared" si="30"/>
        <v>1.4876033057851217E-2</v>
      </c>
      <c r="D51" s="147">
        <f t="shared" si="31"/>
        <v>0.19504132231404969</v>
      </c>
      <c r="E51" s="147">
        <f t="shared" si="32"/>
        <v>0.20495867768595044</v>
      </c>
      <c r="F51" s="147">
        <f t="shared" si="33"/>
        <v>0.23636363636363647</v>
      </c>
      <c r="G51" s="147">
        <f t="shared" si="34"/>
        <v>0.30082644628099181</v>
      </c>
      <c r="H51" s="147">
        <f t="shared" si="35"/>
        <v>0.3603305785123968</v>
      </c>
      <c r="I51" s="147">
        <f t="shared" si="36"/>
        <v>0.33223140495867781</v>
      </c>
      <c r="J51" s="147">
        <f t="shared" si="37"/>
        <v>0.32892561983471064</v>
      </c>
      <c r="K51" s="147">
        <f t="shared" si="38"/>
        <v>0.35371900826446279</v>
      </c>
      <c r="L51" s="147">
        <f t="shared" si="39"/>
        <v>0.38181818181818178</v>
      </c>
      <c r="M51" s="147">
        <f t="shared" si="40"/>
        <v>0.43636363636363634</v>
      </c>
      <c r="N51" s="147">
        <f t="shared" si="41"/>
        <v>0.49917355371900834</v>
      </c>
      <c r="O51" s="147">
        <f t="shared" si="42"/>
        <v>0.54049586776859515</v>
      </c>
      <c r="P51" s="147">
        <f t="shared" si="43"/>
        <v>0.62148760330578523</v>
      </c>
      <c r="Q51" s="147">
        <f t="shared" si="44"/>
        <v>0.7206611570247935</v>
      </c>
      <c r="R51" s="147">
        <f t="shared" si="45"/>
        <v>1.0909090909090911</v>
      </c>
      <c r="S51" s="147">
        <f t="shared" si="46"/>
        <v>1.4066115702479343</v>
      </c>
    </row>
    <row r="52" spans="1:19" x14ac:dyDescent="0.25">
      <c r="A52" s="143" t="s">
        <v>262</v>
      </c>
      <c r="B52" s="147">
        <f t="shared" si="29"/>
        <v>0</v>
      </c>
      <c r="C52" s="147">
        <f t="shared" si="30"/>
        <v>6.8145800316957314E-2</v>
      </c>
      <c r="D52" s="147">
        <f t="shared" si="31"/>
        <v>0.11727416798732175</v>
      </c>
      <c r="E52" s="147">
        <f t="shared" si="32"/>
        <v>0.13153724247226625</v>
      </c>
      <c r="F52" s="147">
        <f t="shared" si="33"/>
        <v>0.11965134706814594</v>
      </c>
      <c r="G52" s="147">
        <f t="shared" si="34"/>
        <v>0.12519809825673536</v>
      </c>
      <c r="H52" s="147">
        <f t="shared" si="35"/>
        <v>8.7955625990491379E-2</v>
      </c>
      <c r="I52" s="147">
        <f t="shared" si="36"/>
        <v>0.12995245641838357</v>
      </c>
      <c r="J52" s="147">
        <f t="shared" si="37"/>
        <v>0.14817749603803496</v>
      </c>
      <c r="K52" s="147">
        <f t="shared" si="38"/>
        <v>0.23137876386687797</v>
      </c>
      <c r="L52" s="147">
        <f t="shared" si="39"/>
        <v>0.22583201267828856</v>
      </c>
      <c r="M52" s="147">
        <f t="shared" si="40"/>
        <v>0.150554675118859</v>
      </c>
      <c r="N52" s="147">
        <f t="shared" si="41"/>
        <v>9.1917591125198109E-2</v>
      </c>
      <c r="O52" s="147">
        <f t="shared" si="42"/>
        <v>0.13153724247226625</v>
      </c>
      <c r="P52" s="147">
        <f t="shared" si="43"/>
        <v>0.18938193343898579</v>
      </c>
      <c r="Q52" s="147">
        <f t="shared" si="44"/>
        <v>0.13866877971473851</v>
      </c>
      <c r="R52" s="147">
        <f t="shared" si="45"/>
        <v>0.13787638668779717</v>
      </c>
      <c r="S52" s="147">
        <f t="shared" si="46"/>
        <v>0.16244057052297947</v>
      </c>
    </row>
    <row r="53" spans="1:19" x14ac:dyDescent="0.25">
      <c r="A53" s="143" t="s">
        <v>264</v>
      </c>
      <c r="B53" s="147">
        <f t="shared" si="29"/>
        <v>0</v>
      </c>
      <c r="C53" s="147">
        <f t="shared" si="30"/>
        <v>5.6460369163952175E-2</v>
      </c>
      <c r="D53" s="147">
        <f t="shared" si="31"/>
        <v>9.5548317046688272E-2</v>
      </c>
      <c r="E53" s="147">
        <f t="shared" si="32"/>
        <v>0.11726384364820827</v>
      </c>
      <c r="F53" s="147">
        <f t="shared" si="33"/>
        <v>0.15200868621064045</v>
      </c>
      <c r="G53" s="147">
        <f t="shared" si="34"/>
        <v>0.16720955483170455</v>
      </c>
      <c r="H53" s="147">
        <f t="shared" si="35"/>
        <v>0.23778501628664486</v>
      </c>
      <c r="I53" s="147">
        <f t="shared" si="36"/>
        <v>0.19326818675352869</v>
      </c>
      <c r="J53" s="147">
        <f t="shared" si="37"/>
        <v>0.17915309446254055</v>
      </c>
      <c r="K53" s="147">
        <f t="shared" si="38"/>
        <v>0.2138979370249727</v>
      </c>
      <c r="L53" s="147">
        <f t="shared" si="39"/>
        <v>0.24972855591748086</v>
      </c>
      <c r="M53" s="147">
        <f t="shared" si="40"/>
        <v>0.32247557003257316</v>
      </c>
      <c r="N53" s="147">
        <f t="shared" si="41"/>
        <v>0.33767643865363728</v>
      </c>
      <c r="O53" s="147">
        <f t="shared" si="42"/>
        <v>0.49077090119435385</v>
      </c>
      <c r="P53" s="147">
        <f t="shared" si="43"/>
        <v>0.51140065146579794</v>
      </c>
      <c r="Q53" s="147">
        <f t="shared" si="44"/>
        <v>0.60260586319218223</v>
      </c>
      <c r="R53" s="147">
        <f t="shared" si="45"/>
        <v>0.76981541802388698</v>
      </c>
      <c r="S53" s="147">
        <f>(S43-B43)/B43</f>
        <v>0.80673181324647114</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FD349-1020-42EA-909C-994C88FC2847}">
  <sheetPr>
    <tabColor rgb="FF5E82A3"/>
  </sheetPr>
  <dimension ref="A1:AJ27"/>
  <sheetViews>
    <sheetView zoomScaleNormal="100" workbookViewId="0">
      <selection activeCell="B7" sqref="B7:W7"/>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42" t="s">
        <v>268</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row>
    <row r="3" spans="1:28" ht="15.75" x14ac:dyDescent="0.25">
      <c r="A3" s="318" t="s">
        <v>251</v>
      </c>
      <c r="B3" s="318"/>
      <c r="C3" s="318"/>
      <c r="D3" s="318"/>
      <c r="E3" s="318"/>
      <c r="F3" s="318"/>
      <c r="G3" s="318"/>
      <c r="H3" s="318"/>
      <c r="I3" s="318"/>
      <c r="J3" s="318"/>
      <c r="K3" s="318"/>
      <c r="L3" s="318"/>
      <c r="M3" s="318"/>
      <c r="N3" s="318"/>
      <c r="O3" s="318"/>
      <c r="P3" s="318"/>
      <c r="Q3" s="318"/>
      <c r="R3" s="318"/>
      <c r="S3" s="318"/>
      <c r="T3" s="318"/>
      <c r="U3" s="318"/>
      <c r="V3" s="318"/>
      <c r="W3" s="318"/>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314</v>
      </c>
      <c r="B5" s="144">
        <f>'4C'!B19</f>
        <v>1190</v>
      </c>
      <c r="C5" s="144">
        <f>'4C'!C19</f>
        <v>1219</v>
      </c>
      <c r="D5" s="144">
        <f>'4C'!D19</f>
        <v>1085</v>
      </c>
      <c r="E5" s="144">
        <f>'4C'!E19</f>
        <v>1094</v>
      </c>
      <c r="F5" s="144">
        <f>'4C'!F19</f>
        <v>1133</v>
      </c>
      <c r="G5" s="144">
        <f>'4C'!G19</f>
        <v>1092</v>
      </c>
      <c r="H5" s="144">
        <f>'4C'!H19</f>
        <v>1021</v>
      </c>
      <c r="I5" s="144">
        <f>'4C'!I19</f>
        <v>971</v>
      </c>
      <c r="J5" s="144">
        <f>'4C'!J19</f>
        <v>961</v>
      </c>
      <c r="K5" s="144">
        <f>'4C'!K19</f>
        <v>991</v>
      </c>
      <c r="L5" s="144">
        <f>'4C'!L19</f>
        <v>1029</v>
      </c>
      <c r="M5" s="144">
        <f>'4C'!M19</f>
        <v>1019</v>
      </c>
      <c r="N5" s="144">
        <f>'4C'!N19</f>
        <v>1071</v>
      </c>
      <c r="O5" s="144">
        <f>'4C'!O19</f>
        <v>1069</v>
      </c>
      <c r="P5" s="144">
        <f>'4C'!P19</f>
        <v>1046</v>
      </c>
      <c r="Q5" s="144">
        <f>'4C'!Q19</f>
        <v>1042</v>
      </c>
      <c r="R5" s="144">
        <f>'4C'!R19</f>
        <v>1011</v>
      </c>
      <c r="S5" s="144">
        <f>'4C'!S19</f>
        <v>1022</v>
      </c>
      <c r="T5" s="144">
        <f>'4C'!T19</f>
        <v>1087</v>
      </c>
      <c r="U5" s="144">
        <f>'4C'!U19</f>
        <v>1032</v>
      </c>
      <c r="V5" s="144">
        <f>'4C'!V19</f>
        <v>969</v>
      </c>
      <c r="W5" s="144">
        <f>'4C'!W19</f>
        <v>1074</v>
      </c>
      <c r="X5" s="145"/>
    </row>
    <row r="6" spans="1:28" x14ac:dyDescent="0.2">
      <c r="A6" s="143" t="s">
        <v>92</v>
      </c>
      <c r="B6" s="144">
        <v>19540</v>
      </c>
      <c r="C6" s="144">
        <v>19803</v>
      </c>
      <c r="D6" s="144">
        <v>19307</v>
      </c>
      <c r="E6" s="144">
        <v>19081</v>
      </c>
      <c r="F6" s="144">
        <v>19075</v>
      </c>
      <c r="G6" s="144">
        <v>18870</v>
      </c>
      <c r="H6" s="144">
        <v>18326</v>
      </c>
      <c r="I6" s="144">
        <v>17957</v>
      </c>
      <c r="J6" s="144">
        <v>17742</v>
      </c>
      <c r="K6" s="144">
        <v>18369</v>
      </c>
      <c r="L6" s="144">
        <v>19263</v>
      </c>
      <c r="M6" s="144">
        <v>19729</v>
      </c>
      <c r="N6" s="144">
        <v>19523</v>
      </c>
      <c r="O6" s="144">
        <v>19384</v>
      </c>
      <c r="P6" s="144">
        <v>19451</v>
      </c>
      <c r="Q6" s="144">
        <v>20038</v>
      </c>
      <c r="R6" s="144">
        <v>20443</v>
      </c>
      <c r="S6" s="144">
        <v>21348</v>
      </c>
      <c r="T6" s="144">
        <v>21571</v>
      </c>
      <c r="U6" s="144">
        <v>17385</v>
      </c>
      <c r="V6" s="144">
        <v>16761</v>
      </c>
      <c r="W6" s="144">
        <v>18211</v>
      </c>
      <c r="X6" s="145"/>
    </row>
    <row r="7" spans="1:28" x14ac:dyDescent="0.2">
      <c r="A7" s="143" t="s">
        <v>183</v>
      </c>
      <c r="B7" s="144">
        <v>674323</v>
      </c>
      <c r="C7" s="144">
        <v>686234</v>
      </c>
      <c r="D7" s="144">
        <v>692659</v>
      </c>
      <c r="E7" s="144">
        <v>699906</v>
      </c>
      <c r="F7" s="144">
        <v>712009</v>
      </c>
      <c r="G7" s="144">
        <v>730438</v>
      </c>
      <c r="H7" s="144">
        <v>738651</v>
      </c>
      <c r="I7" s="144">
        <v>749998</v>
      </c>
      <c r="J7" s="144">
        <v>766187</v>
      </c>
      <c r="K7" s="144">
        <v>784548</v>
      </c>
      <c r="L7" s="144">
        <v>809146</v>
      </c>
      <c r="M7" s="144">
        <v>838462</v>
      </c>
      <c r="N7" s="144">
        <v>678650</v>
      </c>
      <c r="O7" s="144">
        <v>672091</v>
      </c>
      <c r="P7" s="144">
        <v>666453</v>
      </c>
      <c r="Q7" s="144">
        <v>664414</v>
      </c>
      <c r="R7" s="144">
        <v>660262</v>
      </c>
      <c r="S7" s="144">
        <v>666704</v>
      </c>
      <c r="T7" s="144">
        <v>661759</v>
      </c>
      <c r="U7" s="144">
        <v>557291</v>
      </c>
      <c r="V7" s="144">
        <v>517502</v>
      </c>
      <c r="W7" s="144">
        <v>533500</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8" t="s">
        <v>252</v>
      </c>
      <c r="B10" s="318"/>
      <c r="C10" s="318"/>
      <c r="D10" s="318"/>
      <c r="E10" s="318"/>
      <c r="F10" s="318"/>
      <c r="G10" s="318"/>
      <c r="H10" s="318"/>
      <c r="I10" s="318"/>
      <c r="J10" s="318"/>
      <c r="K10" s="318"/>
      <c r="L10" s="318"/>
      <c r="M10" s="318"/>
      <c r="N10" s="318"/>
      <c r="O10" s="318"/>
      <c r="P10" s="318"/>
      <c r="Q10" s="318"/>
      <c r="R10" s="318"/>
      <c r="S10" s="318"/>
      <c r="T10" s="318"/>
      <c r="U10" s="318"/>
      <c r="V10" s="318"/>
      <c r="W10" s="318"/>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314</v>
      </c>
      <c r="B12" s="170">
        <f>(B5-B5)/B5</f>
        <v>0</v>
      </c>
      <c r="C12" s="170">
        <f>(C5-B5)/B5</f>
        <v>2.4369747899159664E-2</v>
      </c>
      <c r="D12" s="170">
        <f>(D5-B5)/B5</f>
        <v>-8.8235294117647065E-2</v>
      </c>
      <c r="E12" s="170">
        <f>(E5-B5)/B5</f>
        <v>-8.067226890756303E-2</v>
      </c>
      <c r="F12" s="170">
        <f>(F5-B5)/B5</f>
        <v>-4.789915966386555E-2</v>
      </c>
      <c r="G12" s="170">
        <f>(G5-B5)/B5</f>
        <v>-8.2352941176470587E-2</v>
      </c>
      <c r="H12" s="170">
        <f>(H5-B5)/B5</f>
        <v>-0.14201680672268907</v>
      </c>
      <c r="I12" s="170">
        <f>(I5-B5)/B5</f>
        <v>-0.18403361344537816</v>
      </c>
      <c r="J12" s="170">
        <f>(J5-B5)/B5</f>
        <v>-0.19243697478991598</v>
      </c>
      <c r="K12" s="170">
        <f>(K5-B5)/B5</f>
        <v>-0.16722689075630251</v>
      </c>
      <c r="L12" s="170">
        <f>(L5-B5)/B5</f>
        <v>-0.13529411764705881</v>
      </c>
      <c r="M12" s="170">
        <f>(M5-B5)/B5</f>
        <v>-0.14369747899159663</v>
      </c>
      <c r="N12" s="170">
        <f>(N5-B5)/B5</f>
        <v>-0.1</v>
      </c>
      <c r="O12" s="170">
        <f>(O5-B5)/B5</f>
        <v>-0.10168067226890756</v>
      </c>
      <c r="P12" s="170">
        <f>(P5-B5)/B5</f>
        <v>-0.12100840336134454</v>
      </c>
      <c r="Q12" s="170">
        <f>(Q5-B5)/B5</f>
        <v>-0.12436974789915967</v>
      </c>
      <c r="R12" s="170">
        <f>(R5-B5)/B5</f>
        <v>-0.15042016806722688</v>
      </c>
      <c r="S12" s="170">
        <f>(S5-B5)/B5</f>
        <v>-0.14117647058823529</v>
      </c>
      <c r="T12" s="170">
        <f>(T5-B5)/B5</f>
        <v>-8.6554621848739494E-2</v>
      </c>
      <c r="U12" s="170">
        <f>(U5-B5)/B5</f>
        <v>-0.13277310924369748</v>
      </c>
      <c r="V12" s="170">
        <f>(V5-B5)/B5</f>
        <v>-0.18571428571428572</v>
      </c>
      <c r="W12" s="170">
        <f>(W5-B5)/B5</f>
        <v>-9.7478991596638656E-2</v>
      </c>
    </row>
    <row r="13" spans="1:28" x14ac:dyDescent="0.2">
      <c r="A13" s="143" t="s">
        <v>92</v>
      </c>
      <c r="B13" s="170">
        <f>(B6-B6)/B6</f>
        <v>0</v>
      </c>
      <c r="C13" s="170">
        <f>(C6-B6)/B6</f>
        <v>1.345957011258956E-2</v>
      </c>
      <c r="D13" s="170">
        <f>(D6-B6)/B6</f>
        <v>-1.1924257932446265E-2</v>
      </c>
      <c r="E13" s="170">
        <f>(E6-B6)/B6</f>
        <v>-2.3490276356192427E-2</v>
      </c>
      <c r="F13" s="170">
        <f>(F6-B6)/B6</f>
        <v>-2.3797338792221085E-2</v>
      </c>
      <c r="G13" s="170">
        <f>(G6-B6)/B6</f>
        <v>-3.4288638689866938E-2</v>
      </c>
      <c r="H13" s="170">
        <f>(H6-B6)/B6</f>
        <v>-6.2128966223132034E-2</v>
      </c>
      <c r="I13" s="170">
        <f>(I6-B6)/B6</f>
        <v>-8.1013306038894575E-2</v>
      </c>
      <c r="J13" s="170">
        <f>(J6-B6)/B6</f>
        <v>-9.2016376663254865E-2</v>
      </c>
      <c r="K13" s="170">
        <f>(K6-B6)/B6</f>
        <v>-5.9928352098259981E-2</v>
      </c>
      <c r="L13" s="170">
        <f>(L6-B6)/B6</f>
        <v>-1.4176049129989765E-2</v>
      </c>
      <c r="M13" s="170">
        <f>(M6-B6)/B6</f>
        <v>9.672466734902763E-3</v>
      </c>
      <c r="N13" s="170">
        <f>(N6-B6)/B6</f>
        <v>-8.7001023541453427E-4</v>
      </c>
      <c r="O13" s="170">
        <f>(O6-B6)/B6</f>
        <v>-7.9836233367451374E-3</v>
      </c>
      <c r="P13" s="170">
        <f>(P6-B6)/B6</f>
        <v>-4.5547594677584442E-3</v>
      </c>
      <c r="Q13" s="170">
        <f>(Q6-B6)/B6</f>
        <v>2.5486182190378709E-2</v>
      </c>
      <c r="R13" s="170">
        <f>(R6-B6)/B6</f>
        <v>4.6212896622313204E-2</v>
      </c>
      <c r="S13" s="170">
        <f>(S6-B6)/B6</f>
        <v>9.2528147389969298E-2</v>
      </c>
      <c r="T13" s="170">
        <f>(T6-B6)/B6</f>
        <v>0.10394063459570113</v>
      </c>
      <c r="U13" s="170">
        <f>(U6-B6)/B6</f>
        <v>-0.11028659160696008</v>
      </c>
      <c r="V13" s="170">
        <f>(V6-B6)/B6</f>
        <v>-0.14222108495394065</v>
      </c>
      <c r="W13" s="170">
        <f>(W6-B6)/B6</f>
        <v>-6.8014329580348004E-2</v>
      </c>
    </row>
    <row r="14" spans="1:28" x14ac:dyDescent="0.2">
      <c r="A14" s="143" t="s">
        <v>183</v>
      </c>
      <c r="B14" s="170">
        <f>(B7-B7)/B7</f>
        <v>0</v>
      </c>
      <c r="C14" s="170">
        <f>(C7-B7)/B7</f>
        <v>1.7663641904547226E-2</v>
      </c>
      <c r="D14" s="170">
        <f>(D7-B7)/B7</f>
        <v>2.7191716729223235E-2</v>
      </c>
      <c r="E14" s="170">
        <f>(E7-B7)/B7</f>
        <v>3.7938791943920053E-2</v>
      </c>
      <c r="F14" s="170">
        <f>(F7-B7)/B7</f>
        <v>5.588716386657433E-2</v>
      </c>
      <c r="G14" s="170">
        <f>(G7-B7)/B7</f>
        <v>8.3216796698318163E-2</v>
      </c>
      <c r="H14" s="170">
        <f>(H7-B7)/B7</f>
        <v>9.5396419816616077E-2</v>
      </c>
      <c r="I14" s="170">
        <f>(I7-B7)/B7</f>
        <v>0.11222366729297384</v>
      </c>
      <c r="J14" s="170">
        <f>(J7-B7)/B7</f>
        <v>0.13623144991346878</v>
      </c>
      <c r="K14" s="170">
        <f>(K7-B7)/B7</f>
        <v>0.16346024086379971</v>
      </c>
      <c r="L14" s="170">
        <f>(L7-B7)/B7</f>
        <v>0.1999383084960768</v>
      </c>
      <c r="M14" s="170">
        <f>(M7-B7)/B7</f>
        <v>0.24341302313579694</v>
      </c>
      <c r="N14" s="170">
        <f>(N7-B7)/B7</f>
        <v>6.4168061893187687E-3</v>
      </c>
      <c r="O14" s="170">
        <f>(O7-B7)/B7</f>
        <v>-3.3099864604944516E-3</v>
      </c>
      <c r="P14" s="170">
        <f>(P7-B7)/B7</f>
        <v>-1.1670964804700418E-2</v>
      </c>
      <c r="Q14" s="170">
        <f>(Q7-B7)/B7</f>
        <v>-1.4694738278243512E-2</v>
      </c>
      <c r="R14" s="170">
        <f>(R7-B7)/B7</f>
        <v>-2.0852024919808459E-2</v>
      </c>
      <c r="S14" s="170">
        <f>(S7-B7)/B7</f>
        <v>-1.1298739624779224E-2</v>
      </c>
      <c r="T14" s="170">
        <f>(T7-B7)/B7</f>
        <v>-1.8632020559880058E-2</v>
      </c>
      <c r="U14" s="170">
        <f>(U7-B7)/B7</f>
        <v>-0.17355480978700119</v>
      </c>
      <c r="V14" s="170">
        <f>(V7-B7)/B7</f>
        <v>-0.2325606571331543</v>
      </c>
      <c r="W14" s="170">
        <f>(W7-B7)/B7</f>
        <v>-0.20883612156192211</v>
      </c>
    </row>
    <row r="16" spans="1:28" ht="15.75" x14ac:dyDescent="0.25">
      <c r="A16" s="318" t="s">
        <v>253</v>
      </c>
      <c r="B16" s="318"/>
      <c r="C16" s="318"/>
      <c r="D16" s="318"/>
      <c r="E16" s="318"/>
      <c r="F16" s="318"/>
      <c r="G16" s="318"/>
      <c r="H16" s="318"/>
      <c r="I16" s="318"/>
      <c r="J16" s="318"/>
      <c r="K16" s="318"/>
      <c r="L16" s="318"/>
      <c r="M16" s="318"/>
      <c r="N16" s="318"/>
      <c r="O16" s="318"/>
      <c r="P16" s="318"/>
      <c r="Q16" s="318"/>
      <c r="R16" s="318"/>
      <c r="S16" s="318"/>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314</v>
      </c>
      <c r="B18" s="150">
        <f>'4C'!B38</f>
        <v>8.61</v>
      </c>
      <c r="C18" s="150">
        <f>'4C'!C38</f>
        <v>8.61</v>
      </c>
      <c r="D18" s="150">
        <f>'4C'!D38</f>
        <v>8.41</v>
      </c>
      <c r="E18" s="150">
        <f>'4C'!E38</f>
        <v>9.0399999999999991</v>
      </c>
      <c r="F18" s="150">
        <f>'4C'!F38</f>
        <v>9.1300000000000008</v>
      </c>
      <c r="G18" s="150">
        <f>'4C'!G38</f>
        <v>9.3800000000000008</v>
      </c>
      <c r="H18" s="150">
        <f>'4C'!H38</f>
        <v>9.31</v>
      </c>
      <c r="I18" s="150">
        <f>'4C'!I38</f>
        <v>9.57</v>
      </c>
      <c r="J18" s="150">
        <f>'4C'!J38</f>
        <v>9.0399999999999991</v>
      </c>
      <c r="K18" s="150">
        <f>'4C'!K38</f>
        <v>9.18</v>
      </c>
      <c r="L18" s="150">
        <f>'4C'!L38</f>
        <v>8.7799999999999994</v>
      </c>
      <c r="M18" s="150">
        <f>'4C'!M38</f>
        <v>8.91</v>
      </c>
      <c r="N18" s="150">
        <f>'4C'!N38</f>
        <v>9.59</v>
      </c>
      <c r="O18" s="150">
        <f>'4C'!O38</f>
        <v>10.19</v>
      </c>
      <c r="P18" s="150">
        <f>'4C'!P38</f>
        <v>10.48</v>
      </c>
      <c r="Q18" s="150">
        <f>'4C'!Q38</f>
        <v>11.1</v>
      </c>
      <c r="R18" s="150">
        <f>'4C'!R38</f>
        <v>11.08</v>
      </c>
      <c r="S18" s="150">
        <f>'4C'!S38</f>
        <v>12.94</v>
      </c>
      <c r="T18"/>
      <c r="U18"/>
      <c r="V18"/>
      <c r="W18"/>
    </row>
    <row r="19" spans="1:23" ht="15" x14ac:dyDescent="0.25">
      <c r="A19" s="143" t="s">
        <v>92</v>
      </c>
      <c r="B19" s="150">
        <v>8.98</v>
      </c>
      <c r="C19" s="150">
        <v>8.91</v>
      </c>
      <c r="D19" s="150">
        <v>9.23</v>
      </c>
      <c r="E19" s="150">
        <v>9.6</v>
      </c>
      <c r="F19" s="150">
        <v>9.59</v>
      </c>
      <c r="G19" s="150">
        <v>9.5500000000000007</v>
      </c>
      <c r="H19" s="150">
        <v>9.51</v>
      </c>
      <c r="I19" s="150">
        <v>9.65</v>
      </c>
      <c r="J19" s="150">
        <v>9.56</v>
      </c>
      <c r="K19" s="150">
        <v>9.4700000000000006</v>
      </c>
      <c r="L19" s="150">
        <v>9.4499999999999993</v>
      </c>
      <c r="M19" s="150">
        <v>9.73</v>
      </c>
      <c r="N19" s="150">
        <v>10.11</v>
      </c>
      <c r="O19" s="150">
        <v>10.66</v>
      </c>
      <c r="P19" s="150">
        <v>11.15</v>
      </c>
      <c r="Q19" s="150">
        <v>11.61</v>
      </c>
      <c r="R19" s="150">
        <v>11.54</v>
      </c>
      <c r="S19" s="151">
        <v>12.89</v>
      </c>
      <c r="T19"/>
      <c r="U19"/>
      <c r="V19"/>
      <c r="W19"/>
    </row>
    <row r="20" spans="1:23" ht="15" x14ac:dyDescent="0.25">
      <c r="A20" s="143" t="s">
        <v>183</v>
      </c>
      <c r="B20" s="150">
        <v>8.17</v>
      </c>
      <c r="C20" s="150">
        <v>8.42</v>
      </c>
      <c r="D20" s="150">
        <v>8.73</v>
      </c>
      <c r="E20" s="150">
        <v>9.01</v>
      </c>
      <c r="F20" s="150">
        <v>9.17</v>
      </c>
      <c r="G20" s="150">
        <v>9.24</v>
      </c>
      <c r="H20" s="150">
        <v>9.33</v>
      </c>
      <c r="I20" s="150">
        <v>9.3800000000000008</v>
      </c>
      <c r="J20" s="150">
        <v>9.44</v>
      </c>
      <c r="K20" s="150">
        <v>9.5</v>
      </c>
      <c r="L20" s="150">
        <v>9.7799999999999994</v>
      </c>
      <c r="M20" s="150">
        <v>10.18</v>
      </c>
      <c r="N20" s="150">
        <v>10.71</v>
      </c>
      <c r="O20" s="150">
        <v>11.15</v>
      </c>
      <c r="P20" s="150">
        <v>11.65</v>
      </c>
      <c r="Q20" s="150">
        <v>12.19</v>
      </c>
      <c r="R20" s="150">
        <v>13.11</v>
      </c>
      <c r="S20" s="151">
        <v>13.52</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8" t="s">
        <v>254</v>
      </c>
      <c r="B23" s="318"/>
      <c r="C23" s="318"/>
      <c r="D23" s="318"/>
      <c r="E23" s="318"/>
      <c r="F23" s="318"/>
      <c r="G23" s="318"/>
      <c r="H23" s="318"/>
      <c r="I23" s="318"/>
      <c r="J23" s="318"/>
      <c r="K23" s="318"/>
      <c r="L23" s="318"/>
      <c r="M23" s="318"/>
      <c r="N23" s="318"/>
      <c r="O23" s="318"/>
      <c r="P23" s="318"/>
      <c r="Q23" s="318"/>
      <c r="R23" s="318"/>
      <c r="S23" s="318"/>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315</v>
      </c>
      <c r="B25" s="170">
        <f>(B18-B18)/B18</f>
        <v>0</v>
      </c>
      <c r="C25" s="170">
        <f>(C18-B18)/B18</f>
        <v>0</v>
      </c>
      <c r="D25" s="170">
        <f>(D18-B18)/B18</f>
        <v>-2.3228803716608515E-2</v>
      </c>
      <c r="E25" s="170">
        <f>(E18-B18)/B18</f>
        <v>4.994192799070845E-2</v>
      </c>
      <c r="F25" s="170">
        <f>(F18-B18)/B18</f>
        <v>6.0394889663182509E-2</v>
      </c>
      <c r="G25" s="170">
        <f>(G18-B18)/B18</f>
        <v>8.9430894308943257E-2</v>
      </c>
      <c r="H25" s="170">
        <f>(H18-B18)/B18</f>
        <v>8.1300813008130204E-2</v>
      </c>
      <c r="I25" s="170">
        <f>(I18-B18)/B18</f>
        <v>0.11149825783972137</v>
      </c>
      <c r="J25" s="170">
        <f>(J18-B18)/B18</f>
        <v>4.994192799070845E-2</v>
      </c>
      <c r="K25" s="170">
        <f>(K18-B18)/B18</f>
        <v>6.6202090592334534E-2</v>
      </c>
      <c r="L25" s="170">
        <f>(L18-B18)/B18</f>
        <v>1.9744483159117299E-2</v>
      </c>
      <c r="M25" s="170">
        <f>(M18-B18)/B18</f>
        <v>3.4843205574912973E-2</v>
      </c>
      <c r="N25" s="170">
        <f>(N18-B18)/B18</f>
        <v>0.11382113821138216</v>
      </c>
      <c r="O25" s="170">
        <f>(O18-B18)/B18</f>
        <v>0.18350754936120792</v>
      </c>
      <c r="P25" s="170">
        <f>(P18-B18)/B18</f>
        <v>0.21718931475029049</v>
      </c>
      <c r="Q25" s="170">
        <f>(Q18-B18)/B18</f>
        <v>0.28919860627177707</v>
      </c>
      <c r="R25" s="170">
        <f>(R18-B18)/B18</f>
        <v>0.28687572590011623</v>
      </c>
      <c r="S25" s="170">
        <f>(S18-B18)/B18</f>
        <v>0.50290360046457616</v>
      </c>
      <c r="T25"/>
      <c r="U25"/>
      <c r="V25"/>
      <c r="W25"/>
    </row>
    <row r="26" spans="1:23" ht="15" x14ac:dyDescent="0.25">
      <c r="A26" s="143" t="s">
        <v>92</v>
      </c>
      <c r="B26" s="170">
        <f>(B19-B19)/B19</f>
        <v>0</v>
      </c>
      <c r="C26" s="170">
        <f>(C19-B19)/B19</f>
        <v>-7.7951002227171808E-3</v>
      </c>
      <c r="D26" s="170">
        <f>(D19-B19)/B19</f>
        <v>2.7839643652561245E-2</v>
      </c>
      <c r="E26" s="170">
        <f>(E19-B19)/B19</f>
        <v>6.9042316258351805E-2</v>
      </c>
      <c r="F26" s="170">
        <f>(F19-B19)/B19</f>
        <v>6.7928730512249375E-2</v>
      </c>
      <c r="G26" s="170">
        <f>(G19-B19)/B19</f>
        <v>6.3474387527839668E-2</v>
      </c>
      <c r="H26" s="170">
        <f>(H19-B19)/B19</f>
        <v>5.9020044543429767E-2</v>
      </c>
      <c r="I26" s="170">
        <f>(I19-B19)/B19</f>
        <v>7.4610244988864136E-2</v>
      </c>
      <c r="J26" s="170">
        <f>(J19-B19)/B19</f>
        <v>6.4587973273942098E-2</v>
      </c>
      <c r="K26" s="170">
        <f>(K19-B19)/B19</f>
        <v>5.4565701559020068E-2</v>
      </c>
      <c r="L26" s="170">
        <f>(L19-B19)/B19</f>
        <v>5.2338530066815013E-2</v>
      </c>
      <c r="M26" s="170">
        <f>(M19-B19)/B19</f>
        <v>8.3518930957683743E-2</v>
      </c>
      <c r="N26" s="170">
        <f>(N19-B19)/B19</f>
        <v>0.12583518930957671</v>
      </c>
      <c r="O26" s="170">
        <f>(O19-B19)/B19</f>
        <v>0.18708240534521153</v>
      </c>
      <c r="P26" s="170">
        <f>(P19-B19)/B19</f>
        <v>0.24164810690423161</v>
      </c>
      <c r="Q26" s="170">
        <f>(Q19-B19)/B19</f>
        <v>0.29287305122494417</v>
      </c>
      <c r="R26" s="170">
        <f>(R19-B19)/B19</f>
        <v>0.28507795100222699</v>
      </c>
      <c r="S26" s="170">
        <f>(S19-B19)/B19</f>
        <v>0.43541202672605789</v>
      </c>
      <c r="T26"/>
      <c r="U26"/>
      <c r="V26"/>
      <c r="W26"/>
    </row>
    <row r="27" spans="1:23" ht="15" x14ac:dyDescent="0.25">
      <c r="A27" s="143" t="s">
        <v>183</v>
      </c>
      <c r="B27" s="170">
        <f>(B20-B20)/B20</f>
        <v>0</v>
      </c>
      <c r="C27" s="170">
        <f>(C20-B20)/B20</f>
        <v>3.0599755201958383E-2</v>
      </c>
      <c r="D27" s="170">
        <f>(D20-B20)/B20</f>
        <v>6.8543451652386844E-2</v>
      </c>
      <c r="E27" s="170">
        <f>(E20-B20)/B20</f>
        <v>0.10281517747858016</v>
      </c>
      <c r="F27" s="170">
        <f>(F20-B20)/B20</f>
        <v>0.12239902080783353</v>
      </c>
      <c r="G27" s="170">
        <f>(G20-B20)/B20</f>
        <v>0.13096695226438193</v>
      </c>
      <c r="H27" s="170">
        <f>(H20-B20)/B20</f>
        <v>0.14198286413708691</v>
      </c>
      <c r="I27" s="170">
        <f>(I20-B20)/B20</f>
        <v>0.1481028151774787</v>
      </c>
      <c r="J27" s="170">
        <f>(J20-B20)/B20</f>
        <v>0.15544675642594855</v>
      </c>
      <c r="K27" s="170">
        <f>(K20-B20)/B20</f>
        <v>0.16279069767441862</v>
      </c>
      <c r="L27" s="170">
        <f>(L20-B20)/B20</f>
        <v>0.19706242350061193</v>
      </c>
      <c r="M27" s="170">
        <f>(M20-B20)/B20</f>
        <v>0.24602203182374538</v>
      </c>
      <c r="N27" s="170">
        <f>(N20-B20)/B20</f>
        <v>0.31089351285189731</v>
      </c>
      <c r="O27" s="170">
        <f>(O20-B20)/B20</f>
        <v>0.36474908200734402</v>
      </c>
      <c r="P27" s="170">
        <f>(P20-B20)/B20</f>
        <v>0.42594859241126076</v>
      </c>
      <c r="Q27" s="170">
        <f>(Q20-B20)/B20</f>
        <v>0.49204406364749076</v>
      </c>
      <c r="R27" s="170">
        <f>(R20-B20)/B20</f>
        <v>0.60465116279069764</v>
      </c>
      <c r="S27" s="170">
        <f>(S20-B20)/B20</f>
        <v>0.65483476132190943</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B18:S18"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AE9ED-3002-49B0-934E-0EDBE8498326}">
  <sheetPr>
    <tabColor rgb="FF5E82A3"/>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2" t="s">
        <v>269</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row>
    <row r="4" spans="1:27" ht="15" x14ac:dyDescent="0.25">
      <c r="A4" s="323" t="s">
        <v>323</v>
      </c>
      <c r="B4" s="323"/>
      <c r="C4" s="323"/>
      <c r="D4" s="323"/>
    </row>
    <row r="5" spans="1:27" ht="15" x14ac:dyDescent="0.25">
      <c r="A5" s="324" t="s">
        <v>144</v>
      </c>
      <c r="B5" s="325"/>
      <c r="C5" s="324" t="s">
        <v>145</v>
      </c>
      <c r="D5" s="324"/>
    </row>
    <row r="6" spans="1:27" x14ac:dyDescent="0.2">
      <c r="A6" s="154" t="s">
        <v>158</v>
      </c>
      <c r="B6" s="155" t="s">
        <v>157</v>
      </c>
      <c r="C6" s="154" t="s">
        <v>158</v>
      </c>
      <c r="D6" s="156" t="s">
        <v>157</v>
      </c>
    </row>
    <row r="7" spans="1:27" x14ac:dyDescent="0.2">
      <c r="A7" s="1" t="s">
        <v>147</v>
      </c>
      <c r="B7" s="157">
        <v>0.12839999999999999</v>
      </c>
      <c r="C7" s="1" t="s">
        <v>147</v>
      </c>
      <c r="D7" s="158">
        <v>0.14649999999999999</v>
      </c>
    </row>
    <row r="8" spans="1:27" x14ac:dyDescent="0.2">
      <c r="A8" s="1" t="s">
        <v>148</v>
      </c>
      <c r="B8" s="157">
        <v>9.1300000000000006E-2</v>
      </c>
      <c r="C8" s="1" t="s">
        <v>148</v>
      </c>
      <c r="D8" s="158">
        <v>0.14176</v>
      </c>
    </row>
    <row r="9" spans="1:27" x14ac:dyDescent="0.2">
      <c r="A9" s="1" t="s">
        <v>255</v>
      </c>
      <c r="B9" s="157">
        <v>8.6459999999999995E-2</v>
      </c>
      <c r="C9" s="1" t="s">
        <v>151</v>
      </c>
      <c r="D9" s="158">
        <v>0.11963</v>
      </c>
    </row>
    <row r="10" spans="1:27" x14ac:dyDescent="0.2">
      <c r="A10" s="1" t="s">
        <v>87</v>
      </c>
      <c r="B10" s="157">
        <v>8.3617999999999998E-2</v>
      </c>
      <c r="C10" s="1" t="s">
        <v>87</v>
      </c>
      <c r="D10" s="158">
        <v>0.11176</v>
      </c>
    </row>
    <row r="11" spans="1:27" x14ac:dyDescent="0.2">
      <c r="A11" s="1" t="s">
        <v>256</v>
      </c>
      <c r="B11" s="157">
        <v>8.1928000000000001E-2</v>
      </c>
      <c r="C11" s="1" t="s">
        <v>255</v>
      </c>
      <c r="D11" s="158">
        <v>9.5649999999999999E-2</v>
      </c>
    </row>
    <row r="12" spans="1:27" x14ac:dyDescent="0.2">
      <c r="A12" s="1" t="s">
        <v>151</v>
      </c>
      <c r="B12" s="157">
        <v>7.8789999999999999E-2</v>
      </c>
      <c r="C12" s="1" t="s">
        <v>192</v>
      </c>
      <c r="D12" s="158">
        <v>9.4329999999999997E-2</v>
      </c>
    </row>
    <row r="13" spans="1:27" x14ac:dyDescent="0.2">
      <c r="A13" s="1" t="s">
        <v>257</v>
      </c>
      <c r="B13" s="157">
        <v>6.5600000000000006E-2</v>
      </c>
      <c r="C13" s="1" t="s">
        <v>153</v>
      </c>
      <c r="D13" s="158">
        <v>7.6799999999999993E-2</v>
      </c>
    </row>
    <row r="14" spans="1:27" x14ac:dyDescent="0.2">
      <c r="A14" s="1" t="s">
        <v>153</v>
      </c>
      <c r="B14" s="157">
        <v>6.5000000000000002E-2</v>
      </c>
      <c r="C14" s="1" t="s">
        <v>259</v>
      </c>
      <c r="D14" s="158">
        <v>7.2120000000000004E-2</v>
      </c>
    </row>
    <row r="15" spans="1:27" x14ac:dyDescent="0.2">
      <c r="A15" s="1" t="s">
        <v>192</v>
      </c>
      <c r="B15" s="157">
        <v>6.2E-2</v>
      </c>
      <c r="C15" s="1" t="s">
        <v>256</v>
      </c>
      <c r="D15" s="158">
        <v>7.1249999999999994E-2</v>
      </c>
    </row>
    <row r="16" spans="1:27" x14ac:dyDescent="0.2">
      <c r="A16" s="1" t="s">
        <v>258</v>
      </c>
      <c r="B16" s="157">
        <v>5.7000000000000002E-2</v>
      </c>
      <c r="C16" s="1" t="s">
        <v>152</v>
      </c>
      <c r="D16" s="158">
        <v>7.0099999999999996E-2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5F424-F4B5-4309-A545-F6CE0851EED5}">
  <sheetPr>
    <tabColor rgb="FF5E82A3"/>
  </sheetPr>
  <dimension ref="A1:AI79"/>
  <sheetViews>
    <sheetView zoomScaleNormal="100" workbookViewId="0">
      <selection activeCell="O8" sqref="O8"/>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2" t="s">
        <v>270</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row>
    <row r="3" spans="1:27" ht="15" x14ac:dyDescent="0.25">
      <c r="A3" s="193" t="s">
        <v>330</v>
      </c>
      <c r="B3" s="193"/>
      <c r="C3" s="193"/>
      <c r="D3" s="193"/>
      <c r="F3" s="323" t="s">
        <v>331</v>
      </c>
      <c r="G3" s="323"/>
      <c r="H3" s="323"/>
    </row>
    <row r="4" spans="1:27" ht="28.5" x14ac:dyDescent="0.2">
      <c r="A4" s="191" t="s">
        <v>165</v>
      </c>
      <c r="B4" s="191" t="s">
        <v>218</v>
      </c>
      <c r="C4" s="192" t="s">
        <v>164</v>
      </c>
      <c r="D4" s="1"/>
      <c r="F4" s="191" t="s">
        <v>219</v>
      </c>
      <c r="G4" s="192" t="s">
        <v>220</v>
      </c>
      <c r="H4" s="37" t="s">
        <v>221</v>
      </c>
      <c r="O4" s="1"/>
    </row>
    <row r="5" spans="1:27" ht="15" x14ac:dyDescent="0.25">
      <c r="A5" s="160">
        <v>43313</v>
      </c>
      <c r="B5">
        <v>114</v>
      </c>
      <c r="C5" s="218" t="s">
        <v>247</v>
      </c>
      <c r="D5" s="1"/>
      <c r="F5" s="1" t="s">
        <v>346</v>
      </c>
      <c r="G5" s="159">
        <v>94</v>
      </c>
      <c r="H5" s="203" t="s">
        <v>351</v>
      </c>
      <c r="O5" s="1"/>
    </row>
    <row r="6" spans="1:27" ht="15" x14ac:dyDescent="0.25">
      <c r="A6" s="160">
        <v>43344</v>
      </c>
      <c r="B6">
        <v>68</v>
      </c>
      <c r="C6" s="218" t="s">
        <v>247</v>
      </c>
      <c r="D6" s="1"/>
      <c r="F6" s="1" t="s">
        <v>272</v>
      </c>
      <c r="G6" s="159">
        <v>69</v>
      </c>
      <c r="H6" s="203" t="s">
        <v>297</v>
      </c>
      <c r="O6" s="1"/>
    </row>
    <row r="7" spans="1:27" ht="15" x14ac:dyDescent="0.25">
      <c r="A7" s="160">
        <v>43374</v>
      </c>
      <c r="B7">
        <v>43</v>
      </c>
      <c r="C7" s="218" t="s">
        <v>247</v>
      </c>
      <c r="D7" s="1"/>
      <c r="F7" s="1" t="s">
        <v>223</v>
      </c>
      <c r="G7" s="159">
        <v>13</v>
      </c>
      <c r="H7" s="203" t="s">
        <v>351</v>
      </c>
      <c r="O7" s="1"/>
    </row>
    <row r="8" spans="1:27" ht="15" x14ac:dyDescent="0.25">
      <c r="A8" s="160">
        <v>43405</v>
      </c>
      <c r="B8">
        <v>68</v>
      </c>
      <c r="C8" s="218" t="s">
        <v>247</v>
      </c>
      <c r="D8" s="1"/>
      <c r="F8" s="1" t="s">
        <v>359</v>
      </c>
      <c r="G8" s="159">
        <v>10</v>
      </c>
      <c r="H8" s="203" t="s">
        <v>438</v>
      </c>
      <c r="O8" s="1"/>
    </row>
    <row r="9" spans="1:27" ht="15" x14ac:dyDescent="0.25">
      <c r="A9" s="160">
        <v>43435</v>
      </c>
      <c r="B9">
        <v>60</v>
      </c>
      <c r="C9" s="218" t="s">
        <v>247</v>
      </c>
      <c r="D9" s="1"/>
      <c r="F9" s="1" t="s">
        <v>434</v>
      </c>
      <c r="G9" s="159">
        <v>8</v>
      </c>
      <c r="H9" s="203" t="s">
        <v>301</v>
      </c>
      <c r="O9" s="1"/>
    </row>
    <row r="10" spans="1:27" ht="15" x14ac:dyDescent="0.25">
      <c r="A10" s="160">
        <v>43466</v>
      </c>
      <c r="B10">
        <v>35</v>
      </c>
      <c r="C10" s="218" t="s">
        <v>247</v>
      </c>
      <c r="D10" s="1"/>
      <c r="F10" s="1" t="s">
        <v>435</v>
      </c>
      <c r="G10" s="159">
        <v>7</v>
      </c>
      <c r="H10" s="203" t="s">
        <v>439</v>
      </c>
      <c r="O10" s="1"/>
    </row>
    <row r="11" spans="1:27" ht="15" x14ac:dyDescent="0.25">
      <c r="A11" s="160">
        <v>43497</v>
      </c>
      <c r="B11">
        <v>62</v>
      </c>
      <c r="C11" s="218" t="s">
        <v>247</v>
      </c>
      <c r="D11" s="1"/>
      <c r="F11" s="1" t="s">
        <v>362</v>
      </c>
      <c r="G11" s="159">
        <v>6</v>
      </c>
      <c r="H11" s="203" t="s">
        <v>301</v>
      </c>
      <c r="O11" s="1"/>
    </row>
    <row r="12" spans="1:27" ht="15" x14ac:dyDescent="0.25">
      <c r="A12" s="160">
        <v>43525</v>
      </c>
      <c r="B12">
        <v>57</v>
      </c>
      <c r="C12" s="218" t="s">
        <v>247</v>
      </c>
      <c r="D12" s="1"/>
      <c r="F12" s="1" t="s">
        <v>436</v>
      </c>
      <c r="G12" s="159">
        <v>5</v>
      </c>
      <c r="H12" s="203" t="s">
        <v>440</v>
      </c>
      <c r="O12" s="1"/>
    </row>
    <row r="13" spans="1:27" ht="15" x14ac:dyDescent="0.25">
      <c r="A13" s="160">
        <v>43556</v>
      </c>
      <c r="B13">
        <v>34</v>
      </c>
      <c r="C13" s="218" t="s">
        <v>247</v>
      </c>
      <c r="D13" s="1"/>
      <c r="F13" s="1" t="s">
        <v>341</v>
      </c>
      <c r="G13" s="159">
        <v>5</v>
      </c>
      <c r="H13" s="203" t="s">
        <v>298</v>
      </c>
      <c r="O13" s="1"/>
    </row>
    <row r="14" spans="1:27" ht="15" x14ac:dyDescent="0.25">
      <c r="A14" s="160">
        <v>43586</v>
      </c>
      <c r="B14">
        <v>31</v>
      </c>
      <c r="C14" s="218" t="s">
        <v>247</v>
      </c>
      <c r="D14" s="1"/>
      <c r="F14" s="1" t="s">
        <v>437</v>
      </c>
      <c r="G14" s="159">
        <v>5</v>
      </c>
      <c r="H14" s="203" t="s">
        <v>352</v>
      </c>
      <c r="O14" s="1"/>
    </row>
    <row r="15" spans="1:27" ht="15" x14ac:dyDescent="0.25">
      <c r="A15" s="160">
        <v>43617</v>
      </c>
      <c r="B15">
        <v>16</v>
      </c>
      <c r="C15" s="218" t="s">
        <v>247</v>
      </c>
      <c r="D15" s="1"/>
      <c r="O15" s="1"/>
    </row>
    <row r="16" spans="1:27" ht="15" x14ac:dyDescent="0.25">
      <c r="A16" s="160">
        <v>43647</v>
      </c>
      <c r="B16">
        <v>30</v>
      </c>
      <c r="C16" s="218" t="s">
        <v>247</v>
      </c>
      <c r="D16" s="1"/>
      <c r="O16" s="1"/>
    </row>
    <row r="17" spans="1:15" ht="15" x14ac:dyDescent="0.25">
      <c r="A17" s="160">
        <v>43678</v>
      </c>
      <c r="B17">
        <v>54</v>
      </c>
      <c r="C17" s="218" t="s">
        <v>247</v>
      </c>
      <c r="D17" s="1"/>
      <c r="O17" s="1"/>
    </row>
    <row r="18" spans="1:15" ht="15" x14ac:dyDescent="0.25">
      <c r="A18" s="160">
        <v>43709</v>
      </c>
      <c r="B18">
        <v>50</v>
      </c>
      <c r="C18" s="218" t="s">
        <v>247</v>
      </c>
      <c r="D18" s="1"/>
      <c r="I18" s="39"/>
      <c r="O18" s="1"/>
    </row>
    <row r="19" spans="1:15" ht="15" x14ac:dyDescent="0.25">
      <c r="A19" s="160">
        <v>43739</v>
      </c>
      <c r="B19">
        <v>50</v>
      </c>
      <c r="C19" s="218" t="s">
        <v>247</v>
      </c>
      <c r="D19" s="1"/>
      <c r="I19" s="39"/>
      <c r="O19" s="1"/>
    </row>
    <row r="20" spans="1:15" ht="15" x14ac:dyDescent="0.25">
      <c r="A20" s="160">
        <v>43770</v>
      </c>
      <c r="B20">
        <v>41</v>
      </c>
      <c r="C20" s="218" t="s">
        <v>247</v>
      </c>
      <c r="D20" s="1"/>
      <c r="I20" s="39"/>
      <c r="O20" s="1"/>
    </row>
    <row r="21" spans="1:15" ht="15" x14ac:dyDescent="0.25">
      <c r="A21" s="160">
        <v>43800</v>
      </c>
      <c r="B21">
        <v>60</v>
      </c>
      <c r="C21" s="218" t="s">
        <v>247</v>
      </c>
      <c r="D21" s="1"/>
      <c r="I21" s="39"/>
      <c r="O21" s="1"/>
    </row>
    <row r="22" spans="1:15" ht="15" x14ac:dyDescent="0.25">
      <c r="A22" s="160">
        <v>43831</v>
      </c>
      <c r="B22">
        <v>39</v>
      </c>
      <c r="C22" s="218" t="s">
        <v>247</v>
      </c>
      <c r="D22" s="1"/>
      <c r="I22" s="39"/>
      <c r="O22" s="1"/>
    </row>
    <row r="23" spans="1:15" ht="15" x14ac:dyDescent="0.25">
      <c r="A23" s="160">
        <v>43862</v>
      </c>
      <c r="B23">
        <v>49</v>
      </c>
      <c r="C23" s="218" t="s">
        <v>247</v>
      </c>
      <c r="D23" s="1"/>
      <c r="O23" s="1"/>
    </row>
    <row r="24" spans="1:15" ht="15" x14ac:dyDescent="0.25">
      <c r="A24" s="160">
        <v>43891</v>
      </c>
      <c r="B24">
        <v>35</v>
      </c>
      <c r="C24" s="218" t="s">
        <v>247</v>
      </c>
      <c r="D24" s="1"/>
      <c r="O24" s="1"/>
    </row>
    <row r="25" spans="1:15" ht="15" x14ac:dyDescent="0.25">
      <c r="A25" s="160">
        <v>43922</v>
      </c>
      <c r="B25">
        <v>21</v>
      </c>
      <c r="C25" s="218" t="s">
        <v>247</v>
      </c>
      <c r="D25" s="1"/>
      <c r="O25" s="1"/>
    </row>
    <row r="26" spans="1:15" ht="15" x14ac:dyDescent="0.25">
      <c r="A26" s="160">
        <v>43952</v>
      </c>
      <c r="B26">
        <v>23</v>
      </c>
      <c r="C26" s="218" t="s">
        <v>247</v>
      </c>
      <c r="D26" s="1"/>
      <c r="O26" s="1"/>
    </row>
    <row r="27" spans="1:15" ht="15" x14ac:dyDescent="0.25">
      <c r="A27" s="160">
        <v>43983</v>
      </c>
      <c r="B27">
        <v>20</v>
      </c>
      <c r="C27" s="218" t="s">
        <v>247</v>
      </c>
      <c r="D27" s="1"/>
      <c r="O27" s="1"/>
    </row>
    <row r="28" spans="1:15" ht="15" x14ac:dyDescent="0.25">
      <c r="A28" s="160">
        <v>44013</v>
      </c>
      <c r="B28">
        <v>21</v>
      </c>
      <c r="C28" s="218" t="s">
        <v>247</v>
      </c>
      <c r="D28" s="1"/>
      <c r="O28" s="1"/>
    </row>
    <row r="29" spans="1:15" ht="15" x14ac:dyDescent="0.25">
      <c r="A29" s="160">
        <v>44044</v>
      </c>
      <c r="B29">
        <v>43</v>
      </c>
      <c r="C29" s="218" t="s">
        <v>247</v>
      </c>
      <c r="D29" s="1"/>
      <c r="O29" s="1"/>
    </row>
    <row r="30" spans="1:15" ht="15" x14ac:dyDescent="0.25">
      <c r="A30" s="160">
        <v>44075</v>
      </c>
      <c r="B30">
        <v>31</v>
      </c>
      <c r="C30" s="218" t="s">
        <v>247</v>
      </c>
      <c r="D30" s="1"/>
      <c r="O30" s="1"/>
    </row>
    <row r="31" spans="1:15" ht="15" x14ac:dyDescent="0.25">
      <c r="A31" s="160">
        <v>44105</v>
      </c>
      <c r="B31">
        <v>17</v>
      </c>
      <c r="C31" s="218" t="s">
        <v>247</v>
      </c>
      <c r="D31" s="1"/>
      <c r="O31" s="1"/>
    </row>
    <row r="32" spans="1:15" ht="15" x14ac:dyDescent="0.25">
      <c r="A32" s="160">
        <v>44136</v>
      </c>
      <c r="B32">
        <v>12</v>
      </c>
      <c r="C32" s="218" t="s">
        <v>247</v>
      </c>
      <c r="D32" s="1"/>
      <c r="O32" s="1"/>
    </row>
    <row r="33" spans="1:15" ht="15" x14ac:dyDescent="0.25">
      <c r="A33" s="160">
        <v>44166</v>
      </c>
      <c r="B33">
        <v>7</v>
      </c>
      <c r="C33" s="218" t="s">
        <v>247</v>
      </c>
      <c r="D33" s="1"/>
      <c r="O33" s="1"/>
    </row>
    <row r="34" spans="1:15" ht="15" x14ac:dyDescent="0.25">
      <c r="A34" s="160">
        <v>44197</v>
      </c>
      <c r="B34">
        <v>11</v>
      </c>
      <c r="C34" s="218" t="s">
        <v>247</v>
      </c>
      <c r="D34" s="1"/>
      <c r="O34" s="1"/>
    </row>
    <row r="35" spans="1:15" ht="15" x14ac:dyDescent="0.25">
      <c r="A35" s="160">
        <v>44228</v>
      </c>
      <c r="B35">
        <v>13</v>
      </c>
      <c r="C35" s="218" t="s">
        <v>247</v>
      </c>
      <c r="D35" s="1"/>
      <c r="O35" s="1"/>
    </row>
    <row r="36" spans="1:15" ht="15" x14ac:dyDescent="0.25">
      <c r="A36" s="160">
        <v>44256</v>
      </c>
      <c r="B36">
        <v>39</v>
      </c>
      <c r="C36" s="218" t="s">
        <v>247</v>
      </c>
      <c r="D36" s="1"/>
      <c r="O36" s="1"/>
    </row>
    <row r="37" spans="1:15" ht="15" x14ac:dyDescent="0.25">
      <c r="A37" s="160">
        <v>44287</v>
      </c>
      <c r="B37">
        <v>24</v>
      </c>
      <c r="C37" s="218" t="s">
        <v>247</v>
      </c>
      <c r="D37" s="1"/>
      <c r="O37" s="1"/>
    </row>
    <row r="38" spans="1:15" ht="15" x14ac:dyDescent="0.25">
      <c r="A38" s="160">
        <v>44317</v>
      </c>
      <c r="B38">
        <v>42</v>
      </c>
      <c r="C38" s="218" t="s">
        <v>247</v>
      </c>
      <c r="D38" s="1"/>
      <c r="O38" s="1"/>
    </row>
    <row r="39" spans="1:15" ht="15" x14ac:dyDescent="0.25">
      <c r="A39" s="160">
        <v>44348</v>
      </c>
      <c r="B39">
        <v>34</v>
      </c>
      <c r="C39" s="218" t="s">
        <v>247</v>
      </c>
      <c r="D39" s="1"/>
      <c r="O39" s="1"/>
    </row>
    <row r="40" spans="1:15" ht="15" x14ac:dyDescent="0.25">
      <c r="A40" s="160">
        <v>44378</v>
      </c>
      <c r="B40">
        <v>23</v>
      </c>
      <c r="C40" s="218" t="s">
        <v>247</v>
      </c>
      <c r="D40" s="1"/>
      <c r="O40" s="1"/>
    </row>
    <row r="41" spans="1:15" ht="15" x14ac:dyDescent="0.25">
      <c r="A41" s="160">
        <v>44409</v>
      </c>
      <c r="B41">
        <v>25</v>
      </c>
      <c r="C41" s="218" t="s">
        <v>247</v>
      </c>
      <c r="D41" s="1"/>
      <c r="O41" s="1"/>
    </row>
    <row r="42" spans="1:15" ht="15" x14ac:dyDescent="0.25">
      <c r="A42" s="160">
        <v>44440</v>
      </c>
      <c r="B42">
        <v>36</v>
      </c>
      <c r="C42" s="218" t="s">
        <v>247</v>
      </c>
      <c r="D42" s="1"/>
      <c r="O42" s="1"/>
    </row>
    <row r="43" spans="1:15" ht="15" x14ac:dyDescent="0.25">
      <c r="A43" s="160">
        <v>44470</v>
      </c>
      <c r="B43">
        <v>20</v>
      </c>
      <c r="C43" s="218" t="s">
        <v>247</v>
      </c>
      <c r="D43" s="1"/>
      <c r="O43" s="1"/>
    </row>
    <row r="44" spans="1:15" ht="15" x14ac:dyDescent="0.25">
      <c r="A44" s="160">
        <v>44501</v>
      </c>
      <c r="B44">
        <v>11</v>
      </c>
      <c r="C44" s="218" t="s">
        <v>247</v>
      </c>
      <c r="D44" s="1"/>
      <c r="O44" s="1"/>
    </row>
    <row r="45" spans="1:15" ht="15" x14ac:dyDescent="0.25">
      <c r="A45" s="160">
        <v>44531</v>
      </c>
      <c r="B45">
        <v>16</v>
      </c>
      <c r="C45" s="218" t="s">
        <v>247</v>
      </c>
      <c r="D45" s="1"/>
      <c r="O45" s="1"/>
    </row>
    <row r="46" spans="1:15" ht="15" x14ac:dyDescent="0.25">
      <c r="A46" s="160">
        <v>44562</v>
      </c>
      <c r="B46">
        <v>18</v>
      </c>
      <c r="C46" s="218" t="s">
        <v>247</v>
      </c>
      <c r="D46" s="1"/>
      <c r="O46" s="1"/>
    </row>
    <row r="47" spans="1:15" ht="15" x14ac:dyDescent="0.25">
      <c r="A47" s="160">
        <v>44593</v>
      </c>
      <c r="B47">
        <v>14</v>
      </c>
      <c r="C47" s="218" t="s">
        <v>247</v>
      </c>
      <c r="D47" s="1"/>
      <c r="O47" s="1"/>
    </row>
    <row r="48" spans="1:15" ht="15" x14ac:dyDescent="0.25">
      <c r="A48" s="160">
        <v>44621</v>
      </c>
      <c r="B48">
        <v>26</v>
      </c>
      <c r="C48" s="218" t="s">
        <v>247</v>
      </c>
      <c r="D48" s="1"/>
      <c r="O48" s="1"/>
    </row>
    <row r="49" spans="1:15" ht="15" x14ac:dyDescent="0.25">
      <c r="A49" s="160">
        <v>44652</v>
      </c>
      <c r="B49">
        <v>17</v>
      </c>
      <c r="C49" s="218" t="s">
        <v>247</v>
      </c>
      <c r="D49" s="1"/>
      <c r="O49" s="1"/>
    </row>
    <row r="50" spans="1:15" ht="15" x14ac:dyDescent="0.25">
      <c r="A50" s="160">
        <v>44682</v>
      </c>
      <c r="B50">
        <v>55</v>
      </c>
      <c r="C50" s="218" t="s">
        <v>247</v>
      </c>
      <c r="D50" s="1"/>
      <c r="O50" s="1"/>
    </row>
    <row r="51" spans="1:15" ht="15" x14ac:dyDescent="0.25">
      <c r="A51" s="160">
        <v>44713</v>
      </c>
      <c r="B51">
        <v>30</v>
      </c>
      <c r="C51" s="218" t="s">
        <v>247</v>
      </c>
      <c r="D51" s="1"/>
      <c r="O51" s="1"/>
    </row>
    <row r="52" spans="1:15" ht="15" x14ac:dyDescent="0.25">
      <c r="A52" s="160">
        <v>44743</v>
      </c>
      <c r="B52">
        <v>18</v>
      </c>
      <c r="C52" s="218" t="s">
        <v>247</v>
      </c>
      <c r="D52" s="1"/>
      <c r="O52" s="1"/>
    </row>
    <row r="53" spans="1:15" ht="15" x14ac:dyDescent="0.25">
      <c r="A53" s="160">
        <v>44774</v>
      </c>
      <c r="B53">
        <v>32</v>
      </c>
      <c r="C53" s="218" t="s">
        <v>247</v>
      </c>
      <c r="D53" s="1"/>
      <c r="O53" s="1"/>
    </row>
    <row r="54" spans="1:15" ht="15" x14ac:dyDescent="0.25">
      <c r="A54" s="160">
        <v>44805</v>
      </c>
      <c r="B54">
        <v>30</v>
      </c>
      <c r="C54" s="218" t="s">
        <v>247</v>
      </c>
      <c r="D54" s="1"/>
      <c r="O54" s="1"/>
    </row>
    <row r="55" spans="1:15" ht="15" x14ac:dyDescent="0.25">
      <c r="A55" s="160">
        <v>44835</v>
      </c>
      <c r="B55">
        <v>16</v>
      </c>
      <c r="C55" s="218" t="s">
        <v>247</v>
      </c>
      <c r="D55" s="1"/>
      <c r="O55" s="1"/>
    </row>
    <row r="56" spans="1:15" ht="15" x14ac:dyDescent="0.25">
      <c r="A56" s="160">
        <v>44866</v>
      </c>
      <c r="B56">
        <v>25</v>
      </c>
      <c r="C56" s="218" t="s">
        <v>247</v>
      </c>
      <c r="D56" s="161"/>
      <c r="O56" s="1"/>
    </row>
    <row r="57" spans="1:15" ht="15" x14ac:dyDescent="0.25">
      <c r="A57" s="160">
        <v>44896</v>
      </c>
      <c r="B57">
        <v>28</v>
      </c>
      <c r="C57" s="218" t="s">
        <v>247</v>
      </c>
      <c r="D57" s="1"/>
      <c r="O57" s="1"/>
    </row>
    <row r="58" spans="1:15" ht="15" x14ac:dyDescent="0.25">
      <c r="A58" s="160">
        <v>44927</v>
      </c>
      <c r="B58">
        <v>38</v>
      </c>
      <c r="C58" s="218" t="s">
        <v>247</v>
      </c>
      <c r="D58" s="1"/>
      <c r="O58" s="1"/>
    </row>
    <row r="59" spans="1:15" ht="15" x14ac:dyDescent="0.25">
      <c r="A59" s="160">
        <v>44958</v>
      </c>
      <c r="B59">
        <v>16</v>
      </c>
      <c r="C59" s="218" t="s">
        <v>247</v>
      </c>
      <c r="D59" s="1"/>
      <c r="O59" s="1"/>
    </row>
    <row r="60" spans="1:15" ht="15" x14ac:dyDescent="0.25">
      <c r="A60" s="160">
        <v>44986</v>
      </c>
      <c r="B60">
        <v>39</v>
      </c>
      <c r="C60" s="218" t="s">
        <v>247</v>
      </c>
      <c r="D60" s="1"/>
      <c r="O60" s="1"/>
    </row>
    <row r="61" spans="1:15" ht="15" x14ac:dyDescent="0.25">
      <c r="A61" s="160">
        <v>45017</v>
      </c>
      <c r="B61">
        <v>13</v>
      </c>
      <c r="C61" s="218" t="s">
        <v>247</v>
      </c>
      <c r="D61" s="1"/>
      <c r="O61" s="1"/>
    </row>
    <row r="62" spans="1:15" ht="15" x14ac:dyDescent="0.25">
      <c r="A62" s="160">
        <v>45047</v>
      </c>
      <c r="B62">
        <v>7</v>
      </c>
      <c r="C62" s="218" t="s">
        <v>247</v>
      </c>
      <c r="D62" s="1"/>
      <c r="O62" s="1"/>
    </row>
    <row r="63" spans="1:15" ht="15" x14ac:dyDescent="0.25">
      <c r="A63" s="160">
        <v>45078</v>
      </c>
      <c r="B63">
        <v>18</v>
      </c>
      <c r="C63" s="218" t="s">
        <v>247</v>
      </c>
      <c r="D63" s="1"/>
      <c r="O63" s="1"/>
    </row>
    <row r="64" spans="1:15" ht="15" x14ac:dyDescent="0.25">
      <c r="A64" s="160">
        <v>45108</v>
      </c>
      <c r="B64">
        <v>13</v>
      </c>
      <c r="C64" s="218" t="s">
        <v>247</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9473-0187-4AC9-B9F2-98DCE3F13EB4}">
  <sheetPr>
    <tabColor rgb="FF5E82A3"/>
  </sheetPr>
  <dimension ref="A1:AG71"/>
  <sheetViews>
    <sheetView zoomScaleNormal="100" workbookViewId="0">
      <selection activeCell="K22" sqref="K22"/>
    </sheetView>
  </sheetViews>
  <sheetFormatPr defaultColWidth="9.140625" defaultRowHeight="14.25" x14ac:dyDescent="0.2"/>
  <cols>
    <col min="1" max="1" width="15.7109375" style="1" bestFit="1" customWidth="1"/>
    <col min="2" max="2" width="20.7109375" style="1" bestFit="1" customWidth="1"/>
    <col min="3" max="3" width="7.42578125" style="1" customWidth="1"/>
    <col min="4" max="4" width="9.28515625" style="1" bestFit="1" customWidth="1"/>
    <col min="5" max="5" width="12.14062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42" t="s">
        <v>271</v>
      </c>
      <c r="B1" s="242"/>
      <c r="C1" s="242"/>
      <c r="D1" s="242"/>
      <c r="E1" s="242"/>
      <c r="F1" s="242"/>
      <c r="G1" s="242"/>
      <c r="H1" s="242"/>
      <c r="I1" s="242"/>
      <c r="J1" s="242"/>
      <c r="K1" s="242"/>
      <c r="L1" s="242"/>
      <c r="M1" s="242"/>
      <c r="N1" s="242"/>
      <c r="O1" s="242"/>
      <c r="P1" s="242"/>
      <c r="Q1" s="242"/>
      <c r="R1" s="242"/>
      <c r="S1" s="242"/>
      <c r="T1" s="242"/>
      <c r="U1" s="242"/>
      <c r="V1" s="242"/>
      <c r="W1" s="242"/>
      <c r="X1" s="242"/>
      <c r="Y1" s="242"/>
    </row>
    <row r="3" spans="1:25" ht="15" x14ac:dyDescent="0.25">
      <c r="A3" s="323" t="s">
        <v>441</v>
      </c>
      <c r="B3" s="323"/>
      <c r="C3" s="323"/>
      <c r="D3" s="323"/>
      <c r="E3" s="323"/>
      <c r="F3" s="193"/>
    </row>
    <row r="4" spans="1:25" ht="28.5" x14ac:dyDescent="0.2">
      <c r="A4" s="191" t="s">
        <v>367</v>
      </c>
      <c r="B4" s="191" t="s">
        <v>368</v>
      </c>
      <c r="C4" s="220" t="s">
        <v>116</v>
      </c>
      <c r="D4" s="37" t="s">
        <v>369</v>
      </c>
      <c r="E4" s="37" t="s">
        <v>370</v>
      </c>
    </row>
    <row r="5" spans="1:25" x14ac:dyDescent="0.2">
      <c r="A5" s="223" t="s">
        <v>372</v>
      </c>
      <c r="B5" s="221" t="s">
        <v>413</v>
      </c>
      <c r="C5" s="159">
        <v>38</v>
      </c>
      <c r="D5" s="222">
        <v>104</v>
      </c>
      <c r="E5" s="222">
        <v>-65</v>
      </c>
    </row>
    <row r="6" spans="1:25" x14ac:dyDescent="0.2">
      <c r="A6" s="223" t="s">
        <v>373</v>
      </c>
      <c r="B6" s="221" t="s">
        <v>414</v>
      </c>
      <c r="C6" s="159">
        <v>73</v>
      </c>
      <c r="D6" s="222">
        <v>88</v>
      </c>
      <c r="E6" s="222">
        <v>-15</v>
      </c>
    </row>
    <row r="7" spans="1:25" x14ac:dyDescent="0.2">
      <c r="A7" s="223" t="s">
        <v>376</v>
      </c>
      <c r="B7" s="221" t="s">
        <v>416</v>
      </c>
      <c r="C7" s="159">
        <v>33</v>
      </c>
      <c r="D7" s="222">
        <v>84</v>
      </c>
      <c r="E7" s="222">
        <v>-51</v>
      </c>
    </row>
    <row r="8" spans="1:25" x14ac:dyDescent="0.2">
      <c r="A8" s="223" t="s">
        <v>374</v>
      </c>
      <c r="B8" s="221" t="s">
        <v>415</v>
      </c>
      <c r="C8" s="159">
        <v>97</v>
      </c>
      <c r="D8" s="222">
        <v>83</v>
      </c>
      <c r="E8" s="222">
        <v>14</v>
      </c>
    </row>
    <row r="9" spans="1:25" x14ac:dyDescent="0.2">
      <c r="A9" s="223" t="s">
        <v>380</v>
      </c>
      <c r="B9" s="221" t="s">
        <v>418</v>
      </c>
      <c r="C9" s="159">
        <v>40</v>
      </c>
      <c r="D9" s="222">
        <v>62</v>
      </c>
      <c r="E9" s="222">
        <v>-22</v>
      </c>
    </row>
    <row r="10" spans="1:25" x14ac:dyDescent="0.2">
      <c r="A10" s="223" t="s">
        <v>378</v>
      </c>
      <c r="B10" s="221" t="s">
        <v>415</v>
      </c>
      <c r="C10" s="159">
        <v>27</v>
      </c>
      <c r="D10" s="222">
        <v>61</v>
      </c>
      <c r="E10" s="222">
        <v>-35</v>
      </c>
    </row>
    <row r="11" spans="1:25" x14ac:dyDescent="0.2">
      <c r="A11" s="223" t="s">
        <v>381</v>
      </c>
      <c r="B11" s="221" t="s">
        <v>419</v>
      </c>
      <c r="C11" s="159">
        <v>30</v>
      </c>
      <c r="D11" s="222">
        <v>61</v>
      </c>
      <c r="E11" s="222">
        <v>-31</v>
      </c>
    </row>
    <row r="12" spans="1:25" x14ac:dyDescent="0.2">
      <c r="A12" s="223" t="s">
        <v>375</v>
      </c>
      <c r="B12" s="221" t="s">
        <v>413</v>
      </c>
      <c r="C12" s="159">
        <v>35</v>
      </c>
      <c r="D12" s="222">
        <v>60</v>
      </c>
      <c r="E12" s="222">
        <v>-25</v>
      </c>
    </row>
    <row r="13" spans="1:25" x14ac:dyDescent="0.2">
      <c r="A13" s="223" t="s">
        <v>382</v>
      </c>
      <c r="B13" s="221" t="s">
        <v>419</v>
      </c>
      <c r="C13" s="159">
        <v>15</v>
      </c>
      <c r="D13" s="222">
        <v>54</v>
      </c>
      <c r="E13" s="222">
        <v>-38</v>
      </c>
    </row>
    <row r="14" spans="1:25" x14ac:dyDescent="0.2">
      <c r="A14" s="223" t="s">
        <v>385</v>
      </c>
      <c r="B14" s="221" t="s">
        <v>419</v>
      </c>
      <c r="C14" s="159">
        <v>42</v>
      </c>
      <c r="D14" s="222">
        <v>53</v>
      </c>
      <c r="E14" s="222">
        <v>-11</v>
      </c>
    </row>
    <row r="15" spans="1:25" x14ac:dyDescent="0.2">
      <c r="A15" s="223" t="s">
        <v>377</v>
      </c>
      <c r="B15" s="221" t="s">
        <v>417</v>
      </c>
      <c r="C15" s="159">
        <v>26</v>
      </c>
      <c r="D15" s="222">
        <v>53</v>
      </c>
      <c r="E15" s="222">
        <v>-27</v>
      </c>
    </row>
    <row r="16" spans="1:25" x14ac:dyDescent="0.2">
      <c r="A16" s="223" t="s">
        <v>391</v>
      </c>
      <c r="B16" s="221" t="s">
        <v>422</v>
      </c>
      <c r="C16" s="159">
        <v>14</v>
      </c>
      <c r="D16" s="222">
        <v>50</v>
      </c>
      <c r="E16" s="222">
        <v>-36</v>
      </c>
    </row>
    <row r="17" spans="1:8" x14ac:dyDescent="0.2">
      <c r="A17" s="223" t="s">
        <v>386</v>
      </c>
      <c r="B17" s="221" t="s">
        <v>421</v>
      </c>
      <c r="C17" s="159">
        <v>39</v>
      </c>
      <c r="D17" s="222">
        <v>50</v>
      </c>
      <c r="E17" s="222">
        <v>-11</v>
      </c>
    </row>
    <row r="18" spans="1:8" x14ac:dyDescent="0.2">
      <c r="A18" s="223" t="s">
        <v>383</v>
      </c>
      <c r="B18" s="221" t="s">
        <v>420</v>
      </c>
      <c r="C18" s="159">
        <v>25</v>
      </c>
      <c r="D18" s="222">
        <v>48</v>
      </c>
      <c r="E18" s="222">
        <v>-23</v>
      </c>
      <c r="H18" s="39"/>
    </row>
    <row r="19" spans="1:8" x14ac:dyDescent="0.2">
      <c r="A19" s="223" t="s">
        <v>389</v>
      </c>
      <c r="B19" s="221" t="s">
        <v>422</v>
      </c>
      <c r="C19" s="159">
        <v>23</v>
      </c>
      <c r="D19" s="222">
        <v>48</v>
      </c>
      <c r="E19" s="222">
        <v>-25</v>
      </c>
      <c r="H19" s="39"/>
    </row>
    <row r="20" spans="1:8" x14ac:dyDescent="0.2">
      <c r="A20" s="223" t="s">
        <v>384</v>
      </c>
      <c r="B20" s="221" t="s">
        <v>421</v>
      </c>
      <c r="C20" s="159">
        <v>20</v>
      </c>
      <c r="D20" s="222">
        <v>46</v>
      </c>
      <c r="E20" s="222">
        <v>-25</v>
      </c>
      <c r="H20" s="39"/>
    </row>
    <row r="21" spans="1:8" x14ac:dyDescent="0.2">
      <c r="A21" s="223" t="s">
        <v>388</v>
      </c>
      <c r="B21" s="221" t="s">
        <v>420</v>
      </c>
      <c r="C21" s="159">
        <v>32</v>
      </c>
      <c r="D21" s="222">
        <v>44</v>
      </c>
      <c r="E21" s="222">
        <v>-12</v>
      </c>
    </row>
    <row r="22" spans="1:8" x14ac:dyDescent="0.2">
      <c r="A22" s="223" t="s">
        <v>387</v>
      </c>
      <c r="B22" s="221" t="s">
        <v>421</v>
      </c>
      <c r="C22" s="159">
        <v>30</v>
      </c>
      <c r="D22" s="222">
        <v>43</v>
      </c>
      <c r="E22" s="222">
        <v>-13</v>
      </c>
    </row>
    <row r="23" spans="1:8" x14ac:dyDescent="0.2">
      <c r="A23" s="223" t="s">
        <v>392</v>
      </c>
      <c r="B23" s="221" t="s">
        <v>422</v>
      </c>
      <c r="C23" s="159">
        <v>63</v>
      </c>
      <c r="D23" s="222">
        <v>41</v>
      </c>
      <c r="E23" s="222">
        <v>22</v>
      </c>
    </row>
    <row r="24" spans="1:8" x14ac:dyDescent="0.2">
      <c r="A24" s="223" t="s">
        <v>379</v>
      </c>
      <c r="B24" s="221" t="s">
        <v>414</v>
      </c>
      <c r="C24" s="159">
        <v>10</v>
      </c>
      <c r="D24" s="222">
        <v>40</v>
      </c>
      <c r="E24" s="222" t="s">
        <v>432</v>
      </c>
    </row>
    <row r="25" spans="1:8" x14ac:dyDescent="0.2">
      <c r="A25" s="223" t="s">
        <v>396</v>
      </c>
      <c r="B25" s="221" t="s">
        <v>422</v>
      </c>
      <c r="C25" s="159">
        <v>35</v>
      </c>
      <c r="D25" s="222">
        <v>40</v>
      </c>
      <c r="E25" s="222">
        <v>-5</v>
      </c>
    </row>
    <row r="26" spans="1:8" x14ac:dyDescent="0.2">
      <c r="A26" s="223" t="s">
        <v>393</v>
      </c>
      <c r="B26" s="221" t="s">
        <v>422</v>
      </c>
      <c r="C26" s="159">
        <v>15</v>
      </c>
      <c r="D26" s="222">
        <v>39</v>
      </c>
      <c r="E26" s="222">
        <v>-24</v>
      </c>
    </row>
    <row r="27" spans="1:8" x14ac:dyDescent="0.2">
      <c r="A27" s="223" t="s">
        <v>390</v>
      </c>
      <c r="B27" s="221" t="s">
        <v>415</v>
      </c>
      <c r="C27" s="159">
        <v>80</v>
      </c>
      <c r="D27" s="222">
        <v>38</v>
      </c>
      <c r="E27" s="222">
        <v>41</v>
      </c>
    </row>
    <row r="28" spans="1:8" x14ac:dyDescent="0.2">
      <c r="A28" s="223" t="s">
        <v>394</v>
      </c>
      <c r="B28" s="221" t="s">
        <v>420</v>
      </c>
      <c r="C28" s="159">
        <v>23</v>
      </c>
      <c r="D28" s="222">
        <v>35</v>
      </c>
      <c r="E28" s="222">
        <v>-12</v>
      </c>
    </row>
    <row r="29" spans="1:8" x14ac:dyDescent="0.2">
      <c r="A29" s="223" t="s">
        <v>395</v>
      </c>
      <c r="B29" s="221" t="s">
        <v>423</v>
      </c>
      <c r="C29" s="159">
        <v>23</v>
      </c>
      <c r="D29" s="222">
        <v>33</v>
      </c>
      <c r="E29" s="222">
        <v>-10</v>
      </c>
    </row>
    <row r="30" spans="1:8" x14ac:dyDescent="0.2">
      <c r="A30" s="223" t="s">
        <v>398</v>
      </c>
      <c r="B30" s="221" t="s">
        <v>419</v>
      </c>
      <c r="C30" s="159">
        <v>47</v>
      </c>
      <c r="D30" s="222">
        <v>31</v>
      </c>
      <c r="E30" s="222">
        <v>16</v>
      </c>
    </row>
    <row r="31" spans="1:8" x14ac:dyDescent="0.2">
      <c r="A31" s="223" t="s">
        <v>400</v>
      </c>
      <c r="B31" s="221" t="s">
        <v>426</v>
      </c>
      <c r="C31" s="159">
        <v>57</v>
      </c>
      <c r="D31" s="222">
        <v>27</v>
      </c>
      <c r="E31" s="222">
        <v>29</v>
      </c>
    </row>
    <row r="32" spans="1:8" x14ac:dyDescent="0.2">
      <c r="A32" s="223" t="s">
        <v>399</v>
      </c>
      <c r="B32" s="221" t="s">
        <v>425</v>
      </c>
      <c r="C32" s="159">
        <v>32</v>
      </c>
      <c r="D32" s="222">
        <v>26</v>
      </c>
      <c r="E32" s="222">
        <v>6</v>
      </c>
    </row>
    <row r="33" spans="1:33" x14ac:dyDescent="0.2">
      <c r="A33" s="223" t="s">
        <v>397</v>
      </c>
      <c r="B33" s="221" t="s">
        <v>424</v>
      </c>
      <c r="C33" s="159">
        <v>15</v>
      </c>
      <c r="D33" s="222">
        <v>21</v>
      </c>
      <c r="E33" s="222">
        <v>-6</v>
      </c>
    </row>
    <row r="34" spans="1:33" x14ac:dyDescent="0.2">
      <c r="A34" s="223" t="s">
        <v>401</v>
      </c>
      <c r="B34" s="221" t="s">
        <v>427</v>
      </c>
      <c r="C34" s="159">
        <v>24</v>
      </c>
      <c r="D34" s="222">
        <v>19</v>
      </c>
      <c r="E34" s="222">
        <v>4</v>
      </c>
    </row>
    <row r="35" spans="1:33" x14ac:dyDescent="0.2">
      <c r="A35" s="223" t="s">
        <v>402</v>
      </c>
      <c r="B35" s="221" t="s">
        <v>428</v>
      </c>
      <c r="C35" s="159">
        <v>10</v>
      </c>
      <c r="D35" s="222">
        <v>14</v>
      </c>
      <c r="E35" s="222" t="s">
        <v>432</v>
      </c>
    </row>
    <row r="36" spans="1:33" x14ac:dyDescent="0.2">
      <c r="A36" s="223" t="s">
        <v>405</v>
      </c>
      <c r="B36" s="221" t="s">
        <v>430</v>
      </c>
      <c r="C36" s="159">
        <v>10</v>
      </c>
      <c r="D36" s="222">
        <v>13</v>
      </c>
      <c r="E36" s="222" t="s">
        <v>432</v>
      </c>
    </row>
    <row r="37" spans="1:33" x14ac:dyDescent="0.2">
      <c r="A37" s="223" t="s">
        <v>403</v>
      </c>
      <c r="B37" s="221" t="s">
        <v>429</v>
      </c>
      <c r="C37" s="159">
        <v>10</v>
      </c>
      <c r="D37" s="222">
        <v>10</v>
      </c>
      <c r="E37" s="222" t="s">
        <v>432</v>
      </c>
    </row>
    <row r="38" spans="1:33" x14ac:dyDescent="0.2">
      <c r="A38" s="223" t="s">
        <v>407</v>
      </c>
      <c r="B38" s="221" t="s">
        <v>428</v>
      </c>
      <c r="C38" s="159">
        <v>10</v>
      </c>
      <c r="D38" s="222">
        <v>10</v>
      </c>
      <c r="E38" s="222" t="s">
        <v>432</v>
      </c>
    </row>
    <row r="39" spans="1:33" x14ac:dyDescent="0.2">
      <c r="A39" s="223" t="s">
        <v>404</v>
      </c>
      <c r="B39" s="221" t="s">
        <v>423</v>
      </c>
      <c r="C39" s="159">
        <v>10</v>
      </c>
      <c r="D39" s="222">
        <v>10</v>
      </c>
      <c r="E39" s="222" t="s">
        <v>432</v>
      </c>
    </row>
    <row r="40" spans="1:33" x14ac:dyDescent="0.2">
      <c r="A40" s="223" t="s">
        <v>406</v>
      </c>
      <c r="B40" s="221" t="s">
        <v>431</v>
      </c>
      <c r="C40" s="159">
        <v>10</v>
      </c>
      <c r="D40" s="222">
        <v>10</v>
      </c>
      <c r="E40" s="222" t="s">
        <v>432</v>
      </c>
    </row>
    <row r="41" spans="1:33" x14ac:dyDescent="0.2">
      <c r="A41" s="223" t="s">
        <v>408</v>
      </c>
      <c r="B41" s="221" t="s">
        <v>426</v>
      </c>
      <c r="C41" s="159">
        <v>10</v>
      </c>
      <c r="D41" s="222">
        <v>0</v>
      </c>
      <c r="E41" s="222" t="s">
        <v>432</v>
      </c>
    </row>
    <row r="42" spans="1:33" x14ac:dyDescent="0.2">
      <c r="A42" s="223" t="s">
        <v>409</v>
      </c>
      <c r="B42" s="221" t="s">
        <v>422</v>
      </c>
      <c r="C42" s="159">
        <v>0</v>
      </c>
      <c r="D42" s="222">
        <v>0</v>
      </c>
      <c r="E42" s="222">
        <v>0</v>
      </c>
    </row>
    <row r="43" spans="1:33" x14ac:dyDescent="0.2">
      <c r="A43" s="223" t="s">
        <v>410</v>
      </c>
      <c r="B43" s="221" t="s">
        <v>419</v>
      </c>
      <c r="C43" s="159">
        <v>0</v>
      </c>
      <c r="D43" s="222">
        <v>0</v>
      </c>
      <c r="E43" s="222">
        <v>0</v>
      </c>
    </row>
    <row r="44" spans="1:33" x14ac:dyDescent="0.2">
      <c r="A44" s="223" t="s">
        <v>411</v>
      </c>
      <c r="B44" s="221" t="s">
        <v>421</v>
      </c>
      <c r="C44" s="159">
        <v>0</v>
      </c>
      <c r="D44" s="222">
        <v>0</v>
      </c>
      <c r="E44" s="222">
        <v>0</v>
      </c>
    </row>
    <row r="45" spans="1:33" x14ac:dyDescent="0.2">
      <c r="A45" s="223" t="s">
        <v>412</v>
      </c>
      <c r="B45" s="221" t="s">
        <v>422</v>
      </c>
      <c r="C45" s="159">
        <v>0</v>
      </c>
      <c r="D45" s="222">
        <v>0</v>
      </c>
      <c r="E45" s="222">
        <v>0</v>
      </c>
    </row>
    <row r="46" spans="1:33" x14ac:dyDescent="0.2">
      <c r="E46" s="1"/>
      <c r="H46" s="40"/>
      <c r="M46" s="1"/>
      <c r="AB46" s="84"/>
      <c r="AG46" s="1"/>
    </row>
    <row r="47" spans="1:33" x14ac:dyDescent="0.2">
      <c r="E47" s="1"/>
      <c r="H47" s="40"/>
      <c r="M47" s="1"/>
      <c r="AB47" s="84"/>
      <c r="AG47" s="1"/>
    </row>
    <row r="48" spans="1:33" x14ac:dyDescent="0.2">
      <c r="E48" s="1"/>
      <c r="H48" s="40"/>
      <c r="M48" s="1"/>
      <c r="AB48" s="84"/>
      <c r="AG48" s="1"/>
    </row>
    <row r="49" spans="1:33" x14ac:dyDescent="0.2">
      <c r="E49" s="1"/>
      <c r="H49" s="40"/>
      <c r="M49" s="1"/>
      <c r="AB49" s="84"/>
      <c r="AG49" s="1"/>
    </row>
    <row r="50" spans="1:33" x14ac:dyDescent="0.2">
      <c r="E50" s="1"/>
      <c r="H50" s="40"/>
      <c r="M50" s="1"/>
      <c r="AB50" s="84"/>
      <c r="AG50" s="1"/>
    </row>
    <row r="51" spans="1:33" x14ac:dyDescent="0.2">
      <c r="E51" s="1"/>
      <c r="H51" s="40"/>
      <c r="M51" s="1"/>
      <c r="AB51" s="84"/>
      <c r="AG51" s="1"/>
    </row>
    <row r="52" spans="1:33" x14ac:dyDescent="0.2">
      <c r="E52" s="1"/>
      <c r="H52" s="40"/>
      <c r="M52" s="1"/>
      <c r="AB52" s="84"/>
      <c r="AG52" s="1"/>
    </row>
    <row r="53" spans="1:33" x14ac:dyDescent="0.2">
      <c r="E53" s="1"/>
      <c r="H53" s="40"/>
      <c r="M53" s="1"/>
      <c r="AB53" s="84"/>
      <c r="AG53" s="1"/>
    </row>
    <row r="54" spans="1:33" x14ac:dyDescent="0.2">
      <c r="A54" s="161"/>
      <c r="E54" s="1"/>
      <c r="H54" s="40"/>
      <c r="M54" s="1"/>
      <c r="AB54" s="84"/>
      <c r="AG54" s="1"/>
    </row>
    <row r="55" spans="1:33" x14ac:dyDescent="0.2">
      <c r="E55" s="1"/>
      <c r="H55" s="40"/>
      <c r="M55" s="1"/>
      <c r="AB55" s="84"/>
      <c r="AG55" s="1"/>
    </row>
    <row r="56" spans="1:33" x14ac:dyDescent="0.2">
      <c r="E56" s="1"/>
      <c r="H56" s="40"/>
      <c r="M56" s="1"/>
      <c r="AB56" s="84"/>
      <c r="AG56" s="1"/>
    </row>
    <row r="57" spans="1:33" x14ac:dyDescent="0.2">
      <c r="E57" s="1"/>
      <c r="H57" s="40"/>
      <c r="M57" s="1"/>
      <c r="AB57" s="84"/>
      <c r="AG57" s="1"/>
    </row>
    <row r="58" spans="1:33" x14ac:dyDescent="0.2">
      <c r="E58" s="1"/>
      <c r="H58" s="40"/>
      <c r="M58" s="1"/>
      <c r="AB58" s="84"/>
      <c r="AG58" s="1"/>
    </row>
    <row r="59" spans="1:33" x14ac:dyDescent="0.2">
      <c r="E59" s="1"/>
      <c r="H59" s="40"/>
      <c r="M59" s="1"/>
      <c r="AB59" s="84"/>
      <c r="AG59" s="1"/>
    </row>
    <row r="60" spans="1:33" x14ac:dyDescent="0.2">
      <c r="E60" s="1"/>
      <c r="H60" s="40"/>
      <c r="M60" s="1"/>
      <c r="AB60" s="84"/>
      <c r="AG60" s="1"/>
    </row>
    <row r="61" spans="1:33" x14ac:dyDescent="0.2">
      <c r="E61" s="1"/>
      <c r="H61" s="40"/>
      <c r="M61" s="1"/>
      <c r="AB61" s="84"/>
      <c r="AG61" s="1"/>
    </row>
    <row r="62" spans="1:33" x14ac:dyDescent="0.2">
      <c r="E62" s="1"/>
      <c r="H62" s="40"/>
      <c r="M62" s="1"/>
      <c r="AB62" s="84"/>
      <c r="AG62" s="1"/>
    </row>
    <row r="63" spans="1:33" x14ac:dyDescent="0.2">
      <c r="E63" s="1"/>
      <c r="H63" s="40"/>
      <c r="M63" s="1"/>
      <c r="AB63" s="84"/>
      <c r="AG63" s="1"/>
    </row>
    <row r="64" spans="1:33" x14ac:dyDescent="0.2">
      <c r="A64" s="39"/>
      <c r="E64" s="1"/>
      <c r="H64" s="40"/>
      <c r="M64" s="1"/>
      <c r="AB64" s="84"/>
      <c r="AG64" s="1"/>
    </row>
    <row r="65" spans="1:33" x14ac:dyDescent="0.2">
      <c r="A65" s="39"/>
      <c r="E65" s="1"/>
      <c r="H65" s="40"/>
      <c r="M65" s="1"/>
      <c r="AB65" s="84"/>
      <c r="AG65" s="1"/>
    </row>
    <row r="66" spans="1:33" x14ac:dyDescent="0.2">
      <c r="A66" s="39"/>
      <c r="E66" s="1"/>
      <c r="H66" s="40"/>
      <c r="M66" s="1"/>
      <c r="AB66" s="84"/>
      <c r="AG66" s="1"/>
    </row>
    <row r="67" spans="1:33" x14ac:dyDescent="0.2">
      <c r="A67" s="39"/>
      <c r="E67" s="1"/>
      <c r="H67" s="40"/>
      <c r="M67" s="1"/>
      <c r="AB67" s="84"/>
      <c r="AG67" s="1"/>
    </row>
    <row r="68" spans="1:33" x14ac:dyDescent="0.2">
      <c r="A68" s="39"/>
      <c r="E68" s="1"/>
      <c r="H68" s="40"/>
      <c r="M68" s="1"/>
      <c r="AB68" s="84"/>
      <c r="AG68" s="1"/>
    </row>
    <row r="69" spans="1:33" x14ac:dyDescent="0.2">
      <c r="A69" s="39"/>
      <c r="E69" s="1"/>
      <c r="H69" s="40"/>
      <c r="M69" s="1"/>
      <c r="AB69" s="84"/>
      <c r="AG69" s="1"/>
    </row>
    <row r="70" spans="1:33" x14ac:dyDescent="0.2">
      <c r="A70" s="39"/>
      <c r="E70" s="1"/>
      <c r="H70" s="40"/>
      <c r="M70" s="1"/>
      <c r="AB70" s="84"/>
      <c r="AG70" s="1"/>
    </row>
    <row r="71" spans="1:33" x14ac:dyDescent="0.2">
      <c r="A71" s="39"/>
      <c r="E71" s="1"/>
      <c r="H71" s="40"/>
      <c r="M71" s="1"/>
      <c r="AB71" s="84"/>
      <c r="AG71" s="1"/>
    </row>
  </sheetData>
  <mergeCells count="2">
    <mergeCell ref="A1:Y1"/>
    <mergeCell ref="A3:E3"/>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1E37D-84DF-4C6C-A583-309E1A5F822B}">
  <sheetPr>
    <tabColor rgb="FF605677"/>
  </sheetPr>
  <dimension ref="A1:AA50"/>
  <sheetViews>
    <sheetView topLeftCell="H8" zoomScaleNormal="100" workbookViewId="0">
      <selection activeCell="AG44" sqref="AG44"/>
    </sheetView>
  </sheetViews>
  <sheetFormatPr defaultColWidth="9.140625" defaultRowHeight="14.25" x14ac:dyDescent="0.2"/>
  <cols>
    <col min="1" max="1" width="32" style="1" customWidth="1"/>
    <col min="2" max="2" width="8.140625" style="1" customWidth="1"/>
    <col min="3" max="3" width="10.85546875" style="1" customWidth="1"/>
    <col min="4" max="4" width="7.28515625" style="39" bestFit="1" customWidth="1"/>
    <col min="5" max="5" width="11.85546875" style="1" customWidth="1"/>
    <col min="6" max="8" width="8.42578125" style="1" bestFit="1" customWidth="1"/>
    <col min="9" max="9" width="9.5703125" style="1" bestFit="1" customWidth="1"/>
    <col min="10" max="10" width="13.28515625" style="1" customWidth="1"/>
    <col min="11" max="11" width="9.28515625" style="1" customWidth="1"/>
    <col min="12" max="12" width="14.28515625" style="1" customWidth="1"/>
    <col min="13" max="13" width="9.42578125" style="1" bestFit="1" customWidth="1"/>
    <col min="14" max="14" width="9.85546875" style="1" customWidth="1"/>
    <col min="15" max="15" width="11.28515625" style="1" customWidth="1"/>
    <col min="16" max="16" width="9.140625" style="40" bestFit="1" customWidth="1"/>
    <col min="17" max="18" width="6.5703125" style="1" bestFit="1" customWidth="1"/>
    <col min="19" max="19" width="9.140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425781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42" t="s">
        <v>188</v>
      </c>
      <c r="B1" s="242"/>
      <c r="C1" s="242"/>
      <c r="D1" s="242"/>
      <c r="E1" s="242"/>
      <c r="F1" s="242"/>
      <c r="G1" s="242"/>
      <c r="H1" s="242"/>
      <c r="I1" s="242"/>
      <c r="J1" s="242"/>
      <c r="K1" s="242"/>
      <c r="L1" s="242"/>
      <c r="M1" s="242"/>
      <c r="N1" s="242"/>
      <c r="O1" s="242"/>
      <c r="P1" s="242"/>
      <c r="Q1" s="242"/>
      <c r="R1" s="242"/>
    </row>
    <row r="2" spans="1:27" ht="15" thickBot="1" x14ac:dyDescent="0.25">
      <c r="B2" s="38"/>
      <c r="C2" s="38"/>
      <c r="P2" s="1"/>
      <c r="Q2" s="40"/>
    </row>
    <row r="3" spans="1:27" ht="12.75" customHeight="1" thickBot="1" x14ac:dyDescent="0.25">
      <c r="A3" s="326" t="s">
        <v>76</v>
      </c>
      <c r="B3" s="329" t="s">
        <v>100</v>
      </c>
      <c r="C3" s="263"/>
      <c r="D3" s="301" t="s">
        <v>77</v>
      </c>
      <c r="E3" s="302"/>
      <c r="F3" s="212" t="s">
        <v>78</v>
      </c>
      <c r="G3" s="211" t="s">
        <v>78</v>
      </c>
      <c r="H3" s="211" t="s">
        <v>78</v>
      </c>
      <c r="I3" s="279" t="s">
        <v>78</v>
      </c>
      <c r="J3" s="279"/>
      <c r="K3" s="211" t="s">
        <v>79</v>
      </c>
      <c r="L3" s="211"/>
      <c r="M3" s="211" t="s">
        <v>80</v>
      </c>
      <c r="N3" s="211" t="s">
        <v>80</v>
      </c>
      <c r="O3" s="213" t="s">
        <v>80</v>
      </c>
      <c r="P3" s="1"/>
      <c r="Q3" s="40"/>
      <c r="V3" s="310" t="s">
        <v>182</v>
      </c>
      <c r="W3" s="310"/>
      <c r="X3" s="310"/>
      <c r="Y3" s="310"/>
      <c r="Z3" s="310"/>
      <c r="AA3" s="310"/>
    </row>
    <row r="4" spans="1:27" ht="14.45" customHeight="1" thickBot="1" x14ac:dyDescent="0.3">
      <c r="A4" s="327"/>
      <c r="B4" s="264" t="s">
        <v>101</v>
      </c>
      <c r="C4" s="330" t="s">
        <v>195</v>
      </c>
      <c r="D4" s="313" t="s">
        <v>101</v>
      </c>
      <c r="E4" s="315" t="s">
        <v>195</v>
      </c>
      <c r="F4" s="290" t="s">
        <v>196</v>
      </c>
      <c r="G4" s="288" t="s">
        <v>197</v>
      </c>
      <c r="H4" s="288" t="s">
        <v>198</v>
      </c>
      <c r="I4" s="280" t="s">
        <v>199</v>
      </c>
      <c r="J4" s="281"/>
      <c r="K4" s="280" t="s">
        <v>200</v>
      </c>
      <c r="L4" s="281"/>
      <c r="M4" s="292" t="s">
        <v>201</v>
      </c>
      <c r="N4" s="292" t="s">
        <v>202</v>
      </c>
      <c r="O4" s="332" t="s">
        <v>203</v>
      </c>
      <c r="P4" s="1"/>
      <c r="Q4" s="40"/>
      <c r="U4" s="1" t="s">
        <v>167</v>
      </c>
      <c r="V4" s="44" t="s">
        <v>170</v>
      </c>
      <c r="W4" s="44" t="s">
        <v>168</v>
      </c>
      <c r="X4" s="44" t="s">
        <v>171</v>
      </c>
      <c r="Y4" s="44" t="s">
        <v>172</v>
      </c>
      <c r="Z4" s="44" t="s">
        <v>173</v>
      </c>
      <c r="AA4" s="44" t="s">
        <v>174</v>
      </c>
    </row>
    <row r="5" spans="1:27" ht="26.25" customHeight="1" thickBot="1" x14ac:dyDescent="0.25">
      <c r="A5" s="328"/>
      <c r="B5" s="309"/>
      <c r="C5" s="331"/>
      <c r="D5" s="314"/>
      <c r="E5" s="316"/>
      <c r="F5" s="291"/>
      <c r="G5" s="289"/>
      <c r="H5" s="289"/>
      <c r="I5" s="45" t="s">
        <v>168</v>
      </c>
      <c r="J5" s="45" t="s">
        <v>169</v>
      </c>
      <c r="K5" s="208" t="s">
        <v>171</v>
      </c>
      <c r="L5" s="208" t="s">
        <v>289</v>
      </c>
      <c r="M5" s="293"/>
      <c r="N5" s="293"/>
      <c r="O5" s="333"/>
      <c r="P5" s="1"/>
      <c r="Q5" s="40"/>
      <c r="U5" s="1">
        <v>0</v>
      </c>
      <c r="V5" s="46">
        <f>H6</f>
        <v>17.703684806082588</v>
      </c>
      <c r="W5" s="46">
        <f>I6</f>
        <v>20.772321428571431</v>
      </c>
      <c r="X5" s="46">
        <f>K6</f>
        <v>22.849553571428576</v>
      </c>
      <c r="Y5" s="46">
        <f>M6</f>
        <v>25.134508928571435</v>
      </c>
      <c r="Z5" s="46" t="str">
        <f>N6</f>
        <v>-</v>
      </c>
      <c r="AA5" s="46" t="str">
        <f>O6</f>
        <v>-</v>
      </c>
    </row>
    <row r="6" spans="1:27" x14ac:dyDescent="0.2">
      <c r="A6" s="111" t="s">
        <v>47</v>
      </c>
      <c r="B6" s="112">
        <f>'1A'!B14</f>
        <v>14.67</v>
      </c>
      <c r="C6" s="113">
        <f>'1A'!C14</f>
        <v>30513.599999999999</v>
      </c>
      <c r="D6" s="59">
        <f>'1A'!D14</f>
        <v>20.772321428571431</v>
      </c>
      <c r="E6" s="114">
        <f>'1A'!E14</f>
        <v>43206.428571428572</v>
      </c>
      <c r="F6" s="59">
        <f>'1A'!F14</f>
        <v>17.703684806082588</v>
      </c>
      <c r="G6" s="59">
        <f>'1A'!G14</f>
        <v>17.703684806082588</v>
      </c>
      <c r="H6" s="59">
        <f>'1A'!H14</f>
        <v>17.703684806082588</v>
      </c>
      <c r="I6" s="60">
        <f>'1A'!I14</f>
        <v>20.772321428571431</v>
      </c>
      <c r="J6" s="116">
        <f>'1A'!J14</f>
        <v>21.810937500000001</v>
      </c>
      <c r="K6" s="60">
        <f>'1A'!K14</f>
        <v>22.849553571428576</v>
      </c>
      <c r="L6" s="60">
        <f>'1A'!L14</f>
        <v>23.992031250000007</v>
      </c>
      <c r="M6" s="60">
        <f>'1A'!M14</f>
        <v>25.134508928571435</v>
      </c>
      <c r="N6" s="60" t="s">
        <v>186</v>
      </c>
      <c r="O6" s="162" t="s">
        <v>186</v>
      </c>
      <c r="P6" s="1"/>
      <c r="U6" s="1">
        <v>1</v>
      </c>
      <c r="V6" s="46">
        <f t="shared" ref="V6:V25" si="0">V5*1.025</f>
        <v>18.146276926234652</v>
      </c>
      <c r="W6" s="46">
        <f t="shared" ref="W6:W25" si="1">W5*1.025</f>
        <v>21.291629464285716</v>
      </c>
      <c r="X6" s="46">
        <f t="shared" ref="X6:X25" si="2">X5*1.025</f>
        <v>23.420792410714288</v>
      </c>
      <c r="Y6" s="46">
        <f t="shared" ref="Y6:Y25" si="3">Y5*1.025</f>
        <v>25.762871651785719</v>
      </c>
      <c r="Z6" s="46" t="e">
        <f t="shared" ref="Z6:AA21" si="4">Z5+0.15</f>
        <v>#VALUE!</v>
      </c>
      <c r="AA6" s="46" t="e">
        <f t="shared" si="4"/>
        <v>#VALUE!</v>
      </c>
    </row>
    <row r="7" spans="1:27" x14ac:dyDescent="0.2">
      <c r="A7" s="285" t="s">
        <v>102</v>
      </c>
      <c r="B7" s="286"/>
      <c r="C7" s="286"/>
      <c r="D7" s="286"/>
      <c r="E7" s="286"/>
      <c r="F7" s="286"/>
      <c r="G7" s="286"/>
      <c r="H7" s="287"/>
      <c r="I7" s="55">
        <f>I6-H6</f>
        <v>3.0686366224888424</v>
      </c>
      <c r="J7" s="55">
        <f t="shared" ref="J7:M7" si="5">J6-I6</f>
        <v>1.0386160714285708</v>
      </c>
      <c r="K7" s="55">
        <f t="shared" si="5"/>
        <v>1.0386160714285744</v>
      </c>
      <c r="L7" s="55">
        <f>L6-K6</f>
        <v>1.1424776785714315</v>
      </c>
      <c r="M7" s="55">
        <f t="shared" si="5"/>
        <v>1.1424776785714279</v>
      </c>
      <c r="N7" s="55" t="s">
        <v>54</v>
      </c>
      <c r="O7" s="55" t="s">
        <v>54</v>
      </c>
      <c r="P7" s="1"/>
      <c r="U7" s="1">
        <v>2</v>
      </c>
      <c r="V7" s="46">
        <f t="shared" si="0"/>
        <v>18.599933849390517</v>
      </c>
      <c r="W7" s="46">
        <f t="shared" si="1"/>
        <v>21.823920200892857</v>
      </c>
      <c r="X7" s="46">
        <f t="shared" si="2"/>
        <v>24.006312220982142</v>
      </c>
      <c r="Y7" s="46">
        <f t="shared" si="3"/>
        <v>26.406943443080358</v>
      </c>
      <c r="Z7" s="46" t="e">
        <f t="shared" si="4"/>
        <v>#VALUE!</v>
      </c>
      <c r="AA7" s="46" t="e">
        <f t="shared" si="4"/>
        <v>#VALUE!</v>
      </c>
    </row>
    <row r="8" spans="1:27" x14ac:dyDescent="0.2">
      <c r="A8" s="56" t="s">
        <v>52</v>
      </c>
      <c r="B8" s="59">
        <f>'1A'!B22</f>
        <v>14.67</v>
      </c>
      <c r="C8" s="114">
        <f>'1A'!C22</f>
        <v>30513.599999999999</v>
      </c>
      <c r="D8" s="59">
        <f>'1A'!D22</f>
        <v>18.883928571428569</v>
      </c>
      <c r="E8" s="114">
        <f>'1A'!E22</f>
        <v>39278.571428571428</v>
      </c>
      <c r="F8" s="59">
        <f>'1A'!F22</f>
        <v>16.094258914620532</v>
      </c>
      <c r="G8" s="60">
        <f>'1A'!G22</f>
        <v>16.094258914620532</v>
      </c>
      <c r="H8" s="60">
        <f>'1A'!H22</f>
        <v>16.094258914620532</v>
      </c>
      <c r="I8" s="61">
        <f>'1A'!I22</f>
        <v>18.883928571428569</v>
      </c>
      <c r="J8" s="61">
        <f>'1A'!J22</f>
        <v>19.828125</v>
      </c>
      <c r="K8" s="61">
        <f>'1A'!K22</f>
        <v>20.772321428571427</v>
      </c>
      <c r="L8" s="61">
        <f>'1A'!L22</f>
        <v>21.810937499999998</v>
      </c>
      <c r="M8" s="61">
        <f>'1A'!M22</f>
        <v>22.849553571428572</v>
      </c>
      <c r="N8" s="61" t="s">
        <v>186</v>
      </c>
      <c r="O8" s="62" t="s">
        <v>186</v>
      </c>
      <c r="P8" s="1"/>
      <c r="U8" s="1">
        <v>3</v>
      </c>
      <c r="V8" s="46">
        <f t="shared" si="0"/>
        <v>19.064932195625278</v>
      </c>
      <c r="W8" s="46">
        <f t="shared" si="1"/>
        <v>22.369518205915178</v>
      </c>
      <c r="X8" s="46">
        <f t="shared" si="2"/>
        <v>24.606470026506695</v>
      </c>
      <c r="Y8" s="46">
        <f t="shared" si="3"/>
        <v>27.067117029157366</v>
      </c>
      <c r="Z8" s="46" t="e">
        <f t="shared" si="4"/>
        <v>#VALUE!</v>
      </c>
      <c r="AA8" s="46" t="e">
        <f t="shared" si="4"/>
        <v>#VALUE!</v>
      </c>
    </row>
    <row r="9" spans="1:27" x14ac:dyDescent="0.2">
      <c r="A9" s="285" t="s">
        <v>102</v>
      </c>
      <c r="B9" s="286"/>
      <c r="C9" s="286"/>
      <c r="D9" s="286"/>
      <c r="E9" s="286"/>
      <c r="F9" s="286"/>
      <c r="G9" s="286"/>
      <c r="H9" s="287"/>
      <c r="I9" s="55">
        <f>I8-H8</f>
        <v>2.7896696568080372</v>
      </c>
      <c r="J9" s="55">
        <f t="shared" ref="J9:M9" si="6">J8-I8</f>
        <v>0.9441964285714306</v>
      </c>
      <c r="K9" s="55">
        <f t="shared" si="6"/>
        <v>0.94419642857142705</v>
      </c>
      <c r="L9" s="55">
        <f t="shared" si="6"/>
        <v>1.0386160714285708</v>
      </c>
      <c r="M9" s="55">
        <f t="shared" si="6"/>
        <v>1.0386160714285744</v>
      </c>
      <c r="N9" s="55" t="s">
        <v>54</v>
      </c>
      <c r="O9" s="55" t="s">
        <v>54</v>
      </c>
      <c r="P9" s="1"/>
      <c r="U9" s="1">
        <v>4</v>
      </c>
      <c r="V9" s="46">
        <f t="shared" si="0"/>
        <v>19.541555500515909</v>
      </c>
      <c r="W9" s="46">
        <f t="shared" si="1"/>
        <v>22.928756161063056</v>
      </c>
      <c r="X9" s="46">
        <f t="shared" si="2"/>
        <v>25.22163177716936</v>
      </c>
      <c r="Y9" s="46">
        <f t="shared" si="3"/>
        <v>27.743794954886297</v>
      </c>
      <c r="Z9" s="46" t="e">
        <f t="shared" si="4"/>
        <v>#VALUE!</v>
      </c>
      <c r="AA9" s="46" t="e">
        <f t="shared" si="4"/>
        <v>#VALUE!</v>
      </c>
    </row>
    <row r="10" spans="1:27" x14ac:dyDescent="0.2">
      <c r="P10" s="1"/>
      <c r="Q10" s="40"/>
      <c r="U10" s="1">
        <v>5</v>
      </c>
      <c r="V10" s="46">
        <f t="shared" si="0"/>
        <v>20.030094388028804</v>
      </c>
      <c r="W10" s="46">
        <f t="shared" si="1"/>
        <v>23.501975065089631</v>
      </c>
      <c r="X10" s="46">
        <f t="shared" si="2"/>
        <v>25.852172571598594</v>
      </c>
      <c r="Y10" s="46">
        <f t="shared" si="3"/>
        <v>28.437389828758452</v>
      </c>
      <c r="Z10" s="46" t="e">
        <f t="shared" si="4"/>
        <v>#VALUE!</v>
      </c>
      <c r="AA10" s="46" t="e">
        <f t="shared" si="4"/>
        <v>#VALUE!</v>
      </c>
    </row>
    <row r="11" spans="1:27" x14ac:dyDescent="0.2">
      <c r="P11" s="1"/>
      <c r="Q11" s="40"/>
      <c r="U11" s="1">
        <v>6</v>
      </c>
      <c r="V11" s="46">
        <f t="shared" si="0"/>
        <v>20.530846747729523</v>
      </c>
      <c r="W11" s="46">
        <f t="shared" si="1"/>
        <v>24.089524441716868</v>
      </c>
      <c r="X11" s="46">
        <f t="shared" si="2"/>
        <v>26.498476885888557</v>
      </c>
      <c r="Y11" s="46">
        <f t="shared" si="3"/>
        <v>29.14832457447741</v>
      </c>
      <c r="Z11" s="46" t="e">
        <f t="shared" si="4"/>
        <v>#VALUE!</v>
      </c>
      <c r="AA11" s="46" t="e">
        <f t="shared" si="4"/>
        <v>#VALUE!</v>
      </c>
    </row>
    <row r="12" spans="1:27" x14ac:dyDescent="0.2">
      <c r="P12" s="1"/>
      <c r="Q12" s="40"/>
      <c r="U12" s="1">
        <v>7</v>
      </c>
      <c r="V12" s="46">
        <f t="shared" si="0"/>
        <v>21.04411791642276</v>
      </c>
      <c r="W12" s="46">
        <f t="shared" si="1"/>
        <v>24.691762552759787</v>
      </c>
      <c r="X12" s="46">
        <f t="shared" si="2"/>
        <v>27.16093880803577</v>
      </c>
      <c r="Y12" s="46">
        <f t="shared" si="3"/>
        <v>29.877032688839343</v>
      </c>
      <c r="Z12" s="46" t="e">
        <f t="shared" si="4"/>
        <v>#VALUE!</v>
      </c>
      <c r="AA12" s="46" t="e">
        <f t="shared" si="4"/>
        <v>#VALUE!</v>
      </c>
    </row>
    <row r="13" spans="1:27" x14ac:dyDescent="0.2">
      <c r="U13" s="1">
        <v>8</v>
      </c>
      <c r="V13" s="46">
        <f t="shared" si="0"/>
        <v>21.570220864333326</v>
      </c>
      <c r="W13" s="46">
        <f t="shared" si="1"/>
        <v>25.309056616578779</v>
      </c>
      <c r="X13" s="46">
        <f t="shared" si="2"/>
        <v>27.839962278236662</v>
      </c>
      <c r="Y13" s="46">
        <f t="shared" si="3"/>
        <v>30.623958506060323</v>
      </c>
      <c r="Z13" s="46" t="e">
        <f t="shared" ref="Z13:AA13" si="7">Z12+0.15</f>
        <v>#VALUE!</v>
      </c>
      <c r="AA13" s="46" t="e">
        <f t="shared" si="7"/>
        <v>#VALUE!</v>
      </c>
    </row>
    <row r="14" spans="1:27" ht="15.75" x14ac:dyDescent="0.25">
      <c r="T14" s="28"/>
      <c r="U14" s="1">
        <v>9</v>
      </c>
      <c r="V14" s="46">
        <f t="shared" si="0"/>
        <v>22.109476385941658</v>
      </c>
      <c r="W14" s="46">
        <f t="shared" si="1"/>
        <v>25.941783031993246</v>
      </c>
      <c r="X14" s="46">
        <f t="shared" si="2"/>
        <v>28.535961335192574</v>
      </c>
      <c r="Y14" s="46">
        <f t="shared" si="3"/>
        <v>31.389557468711828</v>
      </c>
      <c r="Z14" s="46" t="e">
        <f t="shared" ref="Z14:AA14" si="8">Z13+0.15</f>
        <v>#VALUE!</v>
      </c>
      <c r="AA14" s="46" t="e">
        <f t="shared" si="8"/>
        <v>#VALUE!</v>
      </c>
    </row>
    <row r="15" spans="1:27" ht="16.5" thickBot="1" x14ac:dyDescent="0.3">
      <c r="A15" s="28" t="s">
        <v>189</v>
      </c>
      <c r="B15" s="28"/>
      <c r="C15" s="28"/>
      <c r="D15" s="28"/>
      <c r="E15" s="28"/>
      <c r="F15" s="28"/>
      <c r="G15" s="28"/>
      <c r="H15" s="28"/>
      <c r="I15" s="28"/>
      <c r="J15" s="28"/>
      <c r="K15" s="28"/>
      <c r="L15" s="28"/>
      <c r="M15" s="28"/>
      <c r="N15" s="28"/>
      <c r="O15" s="28"/>
      <c r="P15" s="28"/>
      <c r="Q15" s="28"/>
      <c r="R15" s="28"/>
      <c r="S15" s="28"/>
      <c r="T15" s="63"/>
      <c r="U15" s="1">
        <v>10</v>
      </c>
      <c r="V15" s="46">
        <f t="shared" si="0"/>
        <v>22.662213295590199</v>
      </c>
      <c r="W15" s="46">
        <f t="shared" si="1"/>
        <v>26.590327607793075</v>
      </c>
      <c r="X15" s="46">
        <f t="shared" si="2"/>
        <v>29.249360368572386</v>
      </c>
      <c r="Y15" s="46">
        <f t="shared" si="3"/>
        <v>32.174296405429622</v>
      </c>
      <c r="Z15" s="46" t="e">
        <f t="shared" si="4"/>
        <v>#VALUE!</v>
      </c>
      <c r="AA15" s="46" t="e">
        <f t="shared" si="4"/>
        <v>#VALUE!</v>
      </c>
    </row>
    <row r="16" spans="1:27" ht="15.75" thickBot="1" x14ac:dyDescent="0.3">
      <c r="A16" s="298" t="s">
        <v>104</v>
      </c>
      <c r="B16" s="303" t="s">
        <v>78</v>
      </c>
      <c r="C16" s="282"/>
      <c r="D16" s="282"/>
      <c r="E16" s="282" t="s">
        <v>78</v>
      </c>
      <c r="F16" s="282"/>
      <c r="G16" s="282"/>
      <c r="H16" s="282" t="s">
        <v>79</v>
      </c>
      <c r="I16" s="282"/>
      <c r="J16" s="282"/>
      <c r="K16" s="282" t="s">
        <v>80</v>
      </c>
      <c r="L16" s="282"/>
      <c r="M16" s="282"/>
      <c r="N16" s="282" t="s">
        <v>80</v>
      </c>
      <c r="O16" s="282"/>
      <c r="P16" s="297"/>
      <c r="Q16" s="282" t="s">
        <v>80</v>
      </c>
      <c r="R16" s="282"/>
      <c r="S16" s="297"/>
      <c r="T16" s="64"/>
      <c r="U16" s="1">
        <v>11</v>
      </c>
      <c r="V16" s="46">
        <f t="shared" si="0"/>
        <v>23.228768627979953</v>
      </c>
      <c r="W16" s="46">
        <f t="shared" si="1"/>
        <v>27.255085797987899</v>
      </c>
      <c r="X16" s="46">
        <f t="shared" si="2"/>
        <v>29.980594377786694</v>
      </c>
      <c r="Y16" s="46">
        <f t="shared" si="3"/>
        <v>32.978653815565359</v>
      </c>
      <c r="Z16" s="46" t="e">
        <f t="shared" si="4"/>
        <v>#VALUE!</v>
      </c>
      <c r="AA16" s="46" t="e">
        <f t="shared" si="4"/>
        <v>#VALUE!</v>
      </c>
    </row>
    <row r="17" spans="1:27" ht="15" x14ac:dyDescent="0.2">
      <c r="A17" s="299"/>
      <c r="B17" s="304" t="s">
        <v>204</v>
      </c>
      <c r="C17" s="305"/>
      <c r="D17" s="305"/>
      <c r="E17" s="276" t="s">
        <v>199</v>
      </c>
      <c r="F17" s="277"/>
      <c r="G17" s="278"/>
      <c r="H17" s="276" t="s">
        <v>200</v>
      </c>
      <c r="I17" s="277"/>
      <c r="J17" s="278"/>
      <c r="K17" s="294" t="s">
        <v>205</v>
      </c>
      <c r="L17" s="295"/>
      <c r="M17" s="296"/>
      <c r="N17" s="294" t="s">
        <v>202</v>
      </c>
      <c r="O17" s="295"/>
      <c r="P17" s="296"/>
      <c r="Q17" s="294" t="s">
        <v>206</v>
      </c>
      <c r="R17" s="295"/>
      <c r="S17" s="296"/>
      <c r="T17" s="71"/>
      <c r="U17" s="1">
        <v>12</v>
      </c>
      <c r="V17" s="46">
        <f t="shared" si="0"/>
        <v>23.809487843679449</v>
      </c>
      <c r="W17" s="46">
        <f t="shared" si="1"/>
        <v>27.936462942937595</v>
      </c>
      <c r="X17" s="46">
        <f t="shared" si="2"/>
        <v>30.73010923723136</v>
      </c>
      <c r="Y17" s="46">
        <f t="shared" si="3"/>
        <v>33.803120160954492</v>
      </c>
      <c r="Z17" s="46" t="e">
        <f t="shared" si="4"/>
        <v>#VALUE!</v>
      </c>
      <c r="AA17" s="46" t="e">
        <f t="shared" si="4"/>
        <v>#VALUE!</v>
      </c>
    </row>
    <row r="18" spans="1:27" ht="15" thickBot="1" x14ac:dyDescent="0.25">
      <c r="A18" s="300"/>
      <c r="B18" s="65" t="s">
        <v>0</v>
      </c>
      <c r="C18" s="66" t="s">
        <v>1</v>
      </c>
      <c r="D18" s="66" t="s">
        <v>2</v>
      </c>
      <c r="E18" s="67" t="s">
        <v>0</v>
      </c>
      <c r="F18" s="68" t="s">
        <v>1</v>
      </c>
      <c r="G18" s="69" t="s">
        <v>2</v>
      </c>
      <c r="H18" s="66" t="s">
        <v>0</v>
      </c>
      <c r="I18" s="66" t="s">
        <v>1</v>
      </c>
      <c r="J18" s="70" t="s">
        <v>2</v>
      </c>
      <c r="K18" s="65" t="s">
        <v>0</v>
      </c>
      <c r="L18" s="66" t="s">
        <v>1</v>
      </c>
      <c r="M18" s="70" t="s">
        <v>2</v>
      </c>
      <c r="N18" s="65" t="s">
        <v>0</v>
      </c>
      <c r="O18" s="66" t="s">
        <v>1</v>
      </c>
      <c r="P18" s="70" t="s">
        <v>2</v>
      </c>
      <c r="Q18" s="65" t="s">
        <v>0</v>
      </c>
      <c r="R18" s="66" t="s">
        <v>1</v>
      </c>
      <c r="S18" s="70" t="s">
        <v>2</v>
      </c>
      <c r="T18" s="73"/>
      <c r="U18" s="1">
        <v>13</v>
      </c>
      <c r="V18" s="46">
        <f t="shared" si="0"/>
        <v>24.404725039771431</v>
      </c>
      <c r="W18" s="46">
        <f t="shared" si="1"/>
        <v>28.634874516511033</v>
      </c>
      <c r="X18" s="46">
        <f t="shared" si="2"/>
        <v>31.498361968162143</v>
      </c>
      <c r="Y18" s="46">
        <f t="shared" si="3"/>
        <v>34.648198164978353</v>
      </c>
      <c r="Z18" s="46" t="e">
        <f t="shared" si="4"/>
        <v>#VALUE!</v>
      </c>
      <c r="AA18" s="46" t="e">
        <f t="shared" si="4"/>
        <v>#VALUE!</v>
      </c>
    </row>
    <row r="19" spans="1:27" x14ac:dyDescent="0.2">
      <c r="A19" s="72" t="s">
        <v>3</v>
      </c>
      <c r="B19" s="73">
        <f>F6</f>
        <v>17.703684806082588</v>
      </c>
      <c r="C19" s="73">
        <f>MEDIAN(B19,D19)</f>
        <v>18.384308500853933</v>
      </c>
      <c r="D19" s="73">
        <f>B19*((1.025)^3)</f>
        <v>19.064932195625278</v>
      </c>
      <c r="E19" s="74">
        <f>I6</f>
        <v>20.772321428571431</v>
      </c>
      <c r="F19" s="73">
        <f>MEDIAN(E19,G19)</f>
        <v>21.570919817243304</v>
      </c>
      <c r="G19" s="75">
        <f>E19*((1.025)^3)</f>
        <v>22.369518205915178</v>
      </c>
      <c r="H19" s="73">
        <f>K6</f>
        <v>22.849553571428576</v>
      </c>
      <c r="I19" s="73">
        <f>MEDIAN(H19,J19)</f>
        <v>23.728011798967636</v>
      </c>
      <c r="J19" s="75">
        <f>H19*((1.025)^3)</f>
        <v>24.606470026506699</v>
      </c>
      <c r="K19" s="74">
        <f>M6</f>
        <v>25.134508928571435</v>
      </c>
      <c r="L19" s="73">
        <f>MEDIAN(K19,M19)</f>
        <v>26.100812978864404</v>
      </c>
      <c r="M19" s="75">
        <f>K19*((1.025)^3)</f>
        <v>27.06711702915737</v>
      </c>
      <c r="N19" s="74" t="s">
        <v>54</v>
      </c>
      <c r="O19" s="73" t="s">
        <v>54</v>
      </c>
      <c r="P19" s="75" t="s">
        <v>54</v>
      </c>
      <c r="Q19" s="74" t="s">
        <v>54</v>
      </c>
      <c r="R19" s="73" t="s">
        <v>54</v>
      </c>
      <c r="S19" s="75" t="s">
        <v>54</v>
      </c>
      <c r="T19" s="73"/>
      <c r="U19" s="1">
        <v>14</v>
      </c>
      <c r="V19" s="46">
        <f t="shared" si="0"/>
        <v>25.014843165765715</v>
      </c>
      <c r="W19" s="46">
        <f t="shared" si="1"/>
        <v>29.350746379423807</v>
      </c>
      <c r="X19" s="46">
        <f t="shared" si="2"/>
        <v>32.285821017366196</v>
      </c>
      <c r="Y19" s="46">
        <f t="shared" si="3"/>
        <v>35.514403119102809</v>
      </c>
      <c r="Z19" s="46" t="e">
        <f t="shared" si="4"/>
        <v>#VALUE!</v>
      </c>
      <c r="AA19" s="46" t="e">
        <f t="shared" si="4"/>
        <v>#VALUE!</v>
      </c>
    </row>
    <row r="20" spans="1:27" x14ac:dyDescent="0.2">
      <c r="A20" s="76" t="s">
        <v>4</v>
      </c>
      <c r="B20" s="73">
        <f>B19*((1.025)^4)</f>
        <v>19.541555500515909</v>
      </c>
      <c r="C20" s="73">
        <f t="shared" ref="C20:C24" si="9">MEDIAN(B20,D20)</f>
        <v>20.036201124122716</v>
      </c>
      <c r="D20" s="73">
        <f>B19*((1.025)^6)</f>
        <v>20.530846747729523</v>
      </c>
      <c r="E20" s="74">
        <f>E19*((1.025)^4)</f>
        <v>22.928756161063056</v>
      </c>
      <c r="F20" s="73">
        <f t="shared" ref="F20:F24" si="10">MEDIAN(E20,G20)</f>
        <v>23.509140301389962</v>
      </c>
      <c r="G20" s="75">
        <f>E19*((1.025)^6)</f>
        <v>24.089524441716868</v>
      </c>
      <c r="H20" s="73">
        <f>H19*((1.025)^4)</f>
        <v>25.221631777169364</v>
      </c>
      <c r="I20" s="73">
        <f t="shared" ref="I20:I24" si="11">MEDIAN(H20,J20)</f>
        <v>25.860054331528961</v>
      </c>
      <c r="J20" s="75">
        <f>H19*((1.025)^6)</f>
        <v>26.498476885888557</v>
      </c>
      <c r="K20" s="74">
        <f>K19*((1.025)^4)</f>
        <v>27.743794954886301</v>
      </c>
      <c r="L20" s="73">
        <f t="shared" ref="L20:L24" si="12">MEDIAN(K20,M20)</f>
        <v>28.446059764681859</v>
      </c>
      <c r="M20" s="75">
        <f>K19*((1.025)^6)</f>
        <v>29.148324574477417</v>
      </c>
      <c r="N20" s="74" t="s">
        <v>54</v>
      </c>
      <c r="O20" s="73" t="s">
        <v>54</v>
      </c>
      <c r="P20" s="75" t="s">
        <v>54</v>
      </c>
      <c r="Q20" s="74" t="s">
        <v>54</v>
      </c>
      <c r="R20" s="73" t="s">
        <v>54</v>
      </c>
      <c r="S20" s="75" t="s">
        <v>54</v>
      </c>
      <c r="T20" s="73"/>
      <c r="U20" s="1">
        <v>15</v>
      </c>
      <c r="V20" s="46">
        <f t="shared" si="0"/>
        <v>25.640214244909856</v>
      </c>
      <c r="W20" s="46">
        <f t="shared" si="1"/>
        <v>30.084515038909398</v>
      </c>
      <c r="X20" s="46">
        <f t="shared" si="2"/>
        <v>33.092966542800347</v>
      </c>
      <c r="Y20" s="46">
        <f t="shared" si="3"/>
        <v>36.402263197080373</v>
      </c>
      <c r="Z20" s="46" t="e">
        <f t="shared" si="4"/>
        <v>#VALUE!</v>
      </c>
      <c r="AA20" s="46" t="e">
        <f t="shared" si="4"/>
        <v>#VALUE!</v>
      </c>
    </row>
    <row r="21" spans="1:27" x14ac:dyDescent="0.2">
      <c r="A21" s="76" t="s">
        <v>5</v>
      </c>
      <c r="B21" s="73">
        <f>B19*((1.025)^7)</f>
        <v>21.044117916422763</v>
      </c>
      <c r="C21" s="73">
        <f t="shared" si="9"/>
        <v>21.576797151182213</v>
      </c>
      <c r="D21" s="73">
        <f>B19*((1.025)^9)</f>
        <v>22.109476385941662</v>
      </c>
      <c r="E21" s="74">
        <f>E19*((1.025)^7)</f>
        <v>24.691762552759791</v>
      </c>
      <c r="F21" s="73">
        <f t="shared" si="10"/>
        <v>25.316772792376518</v>
      </c>
      <c r="G21" s="75">
        <f>E19*((1.025)^9)</f>
        <v>25.94178303199325</v>
      </c>
      <c r="H21" s="73">
        <f>H19*((1.025)^7)</f>
        <v>27.160938808035773</v>
      </c>
      <c r="I21" s="73">
        <f t="shared" si="11"/>
        <v>27.848450071614174</v>
      </c>
      <c r="J21" s="75">
        <f>H19*((1.025)^9)</f>
        <v>28.535961335192578</v>
      </c>
      <c r="K21" s="74">
        <f>K19*((1.025)^7)</f>
        <v>29.877032688839353</v>
      </c>
      <c r="L21" s="73">
        <f t="shared" si="12"/>
        <v>30.633295078775596</v>
      </c>
      <c r="M21" s="75">
        <f>K19*((1.025)^9)</f>
        <v>31.389557468711835</v>
      </c>
      <c r="N21" s="74" t="s">
        <v>54</v>
      </c>
      <c r="O21" s="73" t="s">
        <v>54</v>
      </c>
      <c r="P21" s="75" t="s">
        <v>54</v>
      </c>
      <c r="Q21" s="74" t="s">
        <v>54</v>
      </c>
      <c r="R21" s="73" t="s">
        <v>54</v>
      </c>
      <c r="S21" s="75" t="s">
        <v>54</v>
      </c>
      <c r="T21" s="73"/>
      <c r="U21" s="1">
        <v>16</v>
      </c>
      <c r="V21" s="46">
        <f t="shared" si="0"/>
        <v>26.2812196010326</v>
      </c>
      <c r="W21" s="46">
        <f t="shared" si="1"/>
        <v>30.836627914882129</v>
      </c>
      <c r="X21" s="46">
        <f t="shared" si="2"/>
        <v>33.920290706370352</v>
      </c>
      <c r="Y21" s="46">
        <f t="shared" si="3"/>
        <v>37.312319777007382</v>
      </c>
      <c r="Z21" s="46" t="e">
        <f t="shared" si="4"/>
        <v>#VALUE!</v>
      </c>
      <c r="AA21" s="46" t="e">
        <f t="shared" si="4"/>
        <v>#VALUE!</v>
      </c>
    </row>
    <row r="22" spans="1:27" x14ac:dyDescent="0.2">
      <c r="A22" s="76" t="s">
        <v>6</v>
      </c>
      <c r="B22" s="73">
        <f>B19*((1.025)^10)</f>
        <v>22.662213295590202</v>
      </c>
      <c r="C22" s="73">
        <f t="shared" si="9"/>
        <v>23.235850569634827</v>
      </c>
      <c r="D22" s="73">
        <f>B19*((1.025)^12)</f>
        <v>23.809487843679452</v>
      </c>
      <c r="E22" s="74">
        <f>E19*((1.025)^10)</f>
        <v>26.590327607793082</v>
      </c>
      <c r="F22" s="73">
        <f t="shared" si="10"/>
        <v>27.26339527536534</v>
      </c>
      <c r="G22" s="75">
        <f>E19*((1.025)^12)</f>
        <v>27.936462942937602</v>
      </c>
      <c r="H22" s="73">
        <f>H19*((1.025)^10)</f>
        <v>29.249360368572393</v>
      </c>
      <c r="I22" s="73">
        <f t="shared" si="11"/>
        <v>29.989734802901879</v>
      </c>
      <c r="J22" s="75">
        <f>H19*((1.025)^12)</f>
        <v>30.730109237231364</v>
      </c>
      <c r="K22" s="74">
        <f>K19*((1.025)^10)</f>
        <v>32.174296405429637</v>
      </c>
      <c r="L22" s="73">
        <f t="shared" si="12"/>
        <v>32.988708283192068</v>
      </c>
      <c r="M22" s="75">
        <f>K19*((1.025)^12)</f>
        <v>33.803120160954506</v>
      </c>
      <c r="N22" s="74" t="s">
        <v>54</v>
      </c>
      <c r="O22" s="73" t="s">
        <v>54</v>
      </c>
      <c r="P22" s="75" t="s">
        <v>54</v>
      </c>
      <c r="Q22" s="74" t="s">
        <v>54</v>
      </c>
      <c r="R22" s="73" t="s">
        <v>54</v>
      </c>
      <c r="S22" s="75" t="s">
        <v>54</v>
      </c>
      <c r="T22" s="73"/>
      <c r="U22" s="1">
        <v>17</v>
      </c>
      <c r="V22" s="46">
        <f t="shared" si="0"/>
        <v>26.938250091058414</v>
      </c>
      <c r="W22" s="46">
        <f t="shared" si="1"/>
        <v>31.607543612754181</v>
      </c>
      <c r="X22" s="46">
        <f t="shared" si="2"/>
        <v>34.768297974029608</v>
      </c>
      <c r="Y22" s="46">
        <f t="shared" si="3"/>
        <v>38.245127771432564</v>
      </c>
      <c r="Z22" s="46" t="e">
        <f t="shared" ref="Z22:AA22" si="13">Z21+0.15</f>
        <v>#VALUE!</v>
      </c>
      <c r="AA22" s="46" t="e">
        <f t="shared" si="13"/>
        <v>#VALUE!</v>
      </c>
    </row>
    <row r="23" spans="1:27" x14ac:dyDescent="0.2">
      <c r="A23" s="76" t="s">
        <v>107</v>
      </c>
      <c r="B23" s="73">
        <f>B19*((1.025)^13)</f>
        <v>24.404725039771439</v>
      </c>
      <c r="C23" s="73">
        <f t="shared" si="9"/>
        <v>25.022469642340653</v>
      </c>
      <c r="D23" s="73">
        <f>B19*((1.025)^15)</f>
        <v>25.64021424490987</v>
      </c>
      <c r="E23" s="74">
        <f>E19*((1.025)^13)</f>
        <v>28.63487451651104</v>
      </c>
      <c r="F23" s="73">
        <f t="shared" si="10"/>
        <v>29.359694777710228</v>
      </c>
      <c r="G23" s="75">
        <f>E19*((1.025)^15)</f>
        <v>30.084515038909416</v>
      </c>
      <c r="H23" s="73">
        <f>H19*((1.025)^13)</f>
        <v>31.498361968162147</v>
      </c>
      <c r="I23" s="73">
        <f t="shared" si="11"/>
        <v>32.295664255481256</v>
      </c>
      <c r="J23" s="75">
        <f>H19*((1.025)^15)</f>
        <v>33.092966542800362</v>
      </c>
      <c r="K23" s="74">
        <f>K19*((1.025)^13)</f>
        <v>34.648198164978368</v>
      </c>
      <c r="L23" s="73">
        <f t="shared" si="12"/>
        <v>35.525230681029385</v>
      </c>
      <c r="M23" s="75">
        <f>K19*((1.025)^15)</f>
        <v>36.402263197080394</v>
      </c>
      <c r="N23" s="74" t="s">
        <v>54</v>
      </c>
      <c r="O23" s="73" t="s">
        <v>54</v>
      </c>
      <c r="P23" s="75" t="s">
        <v>54</v>
      </c>
      <c r="Q23" s="74" t="s">
        <v>54</v>
      </c>
      <c r="R23" s="73" t="s">
        <v>54</v>
      </c>
      <c r="S23" s="75" t="s">
        <v>54</v>
      </c>
      <c r="T23" s="73"/>
      <c r="U23" s="1">
        <v>18</v>
      </c>
      <c r="V23" s="46">
        <f t="shared" si="0"/>
        <v>27.611706343334873</v>
      </c>
      <c r="W23" s="46">
        <f t="shared" si="1"/>
        <v>32.397732203073033</v>
      </c>
      <c r="X23" s="46">
        <f t="shared" si="2"/>
        <v>35.637505423380347</v>
      </c>
      <c r="Y23" s="46">
        <f t="shared" si="3"/>
        <v>39.201255965718374</v>
      </c>
      <c r="Z23" s="46" t="e">
        <f t="shared" ref="Z23:AA25" si="14">Z22+0.15</f>
        <v>#VALUE!</v>
      </c>
      <c r="AA23" s="46" t="e">
        <f t="shared" si="14"/>
        <v>#VALUE!</v>
      </c>
    </row>
    <row r="24" spans="1:27" x14ac:dyDescent="0.2">
      <c r="A24" s="76" t="s">
        <v>108</v>
      </c>
      <c r="B24" s="73">
        <f>B19*((1.025)^16)</f>
        <v>26.281219601032614</v>
      </c>
      <c r="C24" s="73">
        <f t="shared" si="9"/>
        <v>27.645384288999413</v>
      </c>
      <c r="D24" s="73">
        <f>B19*((1.025)^20)</f>
        <v>29.009548976966212</v>
      </c>
      <c r="E24" s="74">
        <f>E19*((1.025)^16)</f>
        <v>30.836627914882147</v>
      </c>
      <c r="F24" s="73">
        <f t="shared" si="10"/>
        <v>32.437247655367884</v>
      </c>
      <c r="G24" s="75">
        <f>E19*((1.025)^20)</f>
        <v>34.037867395853624</v>
      </c>
      <c r="H24" s="74">
        <f>H19*((1.025)^16)</f>
        <v>33.920290706370366</v>
      </c>
      <c r="I24" s="73">
        <f t="shared" si="11"/>
        <v>35.680972420904681</v>
      </c>
      <c r="J24" s="75">
        <f>H19*((1.025)^20)</f>
        <v>37.441654135438988</v>
      </c>
      <c r="K24" s="73">
        <f>K19*((1.025)^16)</f>
        <v>37.312319777007403</v>
      </c>
      <c r="L24" s="73">
        <f t="shared" si="12"/>
        <v>39.249069662995147</v>
      </c>
      <c r="M24" s="75">
        <f>K19*((1.025)^20)</f>
        <v>41.185819548982892</v>
      </c>
      <c r="N24" s="73" t="s">
        <v>54</v>
      </c>
      <c r="O24" s="73" t="s">
        <v>54</v>
      </c>
      <c r="P24" s="73" t="s">
        <v>54</v>
      </c>
      <c r="Q24" s="74" t="s">
        <v>54</v>
      </c>
      <c r="R24" s="73" t="s">
        <v>54</v>
      </c>
      <c r="S24" s="75" t="s">
        <v>54</v>
      </c>
      <c r="U24" s="1">
        <v>19</v>
      </c>
      <c r="V24" s="46">
        <f t="shared" si="0"/>
        <v>28.301999001918244</v>
      </c>
      <c r="W24" s="46">
        <f t="shared" si="1"/>
        <v>33.207675508149855</v>
      </c>
      <c r="X24" s="46">
        <f t="shared" si="2"/>
        <v>36.528443058964854</v>
      </c>
      <c r="Y24" s="46">
        <f t="shared" si="3"/>
        <v>40.181287364861333</v>
      </c>
      <c r="Z24" s="46" t="e">
        <f t="shared" si="14"/>
        <v>#VALUE!</v>
      </c>
      <c r="AA24" s="46" t="e">
        <f t="shared" si="14"/>
        <v>#VALUE!</v>
      </c>
    </row>
    <row r="25" spans="1:27" ht="15" x14ac:dyDescent="0.25">
      <c r="A25" s="44"/>
      <c r="B25" s="36"/>
      <c r="C25" s="46"/>
      <c r="D25" s="36"/>
      <c r="E25" s="81"/>
      <c r="F25" s="81"/>
      <c r="G25" s="81"/>
      <c r="H25" s="81"/>
      <c r="I25" s="73"/>
      <c r="J25" s="73"/>
      <c r="M25" s="40"/>
      <c r="P25" s="1"/>
      <c r="U25" s="1">
        <v>20</v>
      </c>
      <c r="V25" s="46">
        <f t="shared" si="0"/>
        <v>29.009548976966197</v>
      </c>
      <c r="W25" s="46">
        <f t="shared" si="1"/>
        <v>34.037867395853596</v>
      </c>
      <c r="X25" s="46">
        <f t="shared" si="2"/>
        <v>37.441654135438974</v>
      </c>
      <c r="Y25" s="46">
        <f t="shared" si="3"/>
        <v>41.185819548982863</v>
      </c>
      <c r="Z25" s="46" t="e">
        <f t="shared" si="14"/>
        <v>#VALUE!</v>
      </c>
      <c r="AA25" s="46" t="e">
        <f t="shared" si="14"/>
        <v>#VALUE!</v>
      </c>
    </row>
    <row r="26" spans="1:27" ht="15" x14ac:dyDescent="0.25">
      <c r="A26" s="44"/>
      <c r="B26" s="36"/>
      <c r="C26" s="46"/>
      <c r="D26" s="36"/>
      <c r="E26" s="81"/>
      <c r="F26" s="81"/>
      <c r="G26" s="81"/>
      <c r="H26" s="81"/>
      <c r="I26" s="73"/>
      <c r="J26" s="73"/>
      <c r="M26" s="40"/>
      <c r="P26" s="1"/>
      <c r="V26" s="46"/>
      <c r="W26" s="46"/>
      <c r="X26" s="46"/>
    </row>
    <row r="27" spans="1:27" ht="15" x14ac:dyDescent="0.25">
      <c r="A27" s="44"/>
      <c r="B27" s="36"/>
      <c r="C27" s="46"/>
      <c r="D27" s="36"/>
      <c r="E27" s="81"/>
      <c r="F27" s="81"/>
      <c r="G27" s="81"/>
      <c r="H27" s="81"/>
      <c r="I27" s="73"/>
      <c r="J27" s="73"/>
      <c r="M27" s="40"/>
      <c r="P27" s="1"/>
      <c r="U27" s="46"/>
    </row>
    <row r="28" spans="1:27" x14ac:dyDescent="0.2">
      <c r="O28" s="40"/>
      <c r="P28" s="1"/>
      <c r="V28" s="310" t="s">
        <v>182</v>
      </c>
      <c r="W28" s="310"/>
      <c r="X28" s="310"/>
      <c r="Y28" s="310"/>
      <c r="Z28" s="310"/>
      <c r="AA28" s="310"/>
    </row>
    <row r="29" spans="1:27" ht="16.5" thickBot="1" x14ac:dyDescent="0.3">
      <c r="A29" s="28" t="s">
        <v>190</v>
      </c>
      <c r="B29" s="28"/>
      <c r="C29" s="28"/>
      <c r="D29" s="28"/>
      <c r="E29" s="28"/>
      <c r="F29" s="28"/>
      <c r="G29" s="28"/>
      <c r="H29" s="28"/>
      <c r="I29" s="28"/>
      <c r="J29" s="28"/>
      <c r="K29" s="28"/>
      <c r="L29" s="28"/>
      <c r="M29" s="28"/>
      <c r="N29" s="28"/>
      <c r="O29" s="28"/>
      <c r="P29" s="28"/>
      <c r="Q29" s="28"/>
      <c r="R29" s="28"/>
      <c r="S29" s="28"/>
      <c r="U29" s="1" t="s">
        <v>167</v>
      </c>
      <c r="V29" s="44" t="s">
        <v>170</v>
      </c>
      <c r="W29" s="44" t="s">
        <v>168</v>
      </c>
      <c r="X29" s="44" t="s">
        <v>171</v>
      </c>
      <c r="Y29" s="44" t="s">
        <v>172</v>
      </c>
      <c r="Z29" s="44" t="s">
        <v>173</v>
      </c>
      <c r="AA29" s="44" t="s">
        <v>174</v>
      </c>
    </row>
    <row r="30" spans="1:27" ht="15.75" thickBot="1" x14ac:dyDescent="0.3">
      <c r="A30" s="298" t="s">
        <v>104</v>
      </c>
      <c r="B30" s="303" t="s">
        <v>78</v>
      </c>
      <c r="C30" s="282"/>
      <c r="D30" s="282"/>
      <c r="E30" s="282" t="s">
        <v>78</v>
      </c>
      <c r="F30" s="282"/>
      <c r="G30" s="282"/>
      <c r="H30" s="282" t="s">
        <v>79</v>
      </c>
      <c r="I30" s="282"/>
      <c r="J30" s="282"/>
      <c r="K30" s="282" t="s">
        <v>80</v>
      </c>
      <c r="L30" s="282"/>
      <c r="M30" s="282"/>
      <c r="N30" s="282" t="s">
        <v>80</v>
      </c>
      <c r="O30" s="282"/>
      <c r="P30" s="297"/>
      <c r="Q30" s="282" t="s">
        <v>80</v>
      </c>
      <c r="R30" s="282"/>
      <c r="S30" s="297"/>
      <c r="U30" s="1">
        <v>0</v>
      </c>
      <c r="V30" s="46">
        <f>H8</f>
        <v>16.094258914620532</v>
      </c>
      <c r="W30" s="46">
        <f>I8</f>
        <v>18.883928571428569</v>
      </c>
      <c r="X30" s="46">
        <f>K8</f>
        <v>20.772321428571427</v>
      </c>
      <c r="Y30" s="46">
        <f>M8</f>
        <v>22.849553571428572</v>
      </c>
      <c r="Z30" s="46" t="str">
        <f>N8</f>
        <v>-</v>
      </c>
      <c r="AA30" s="46" t="str">
        <f>O8</f>
        <v>-</v>
      </c>
    </row>
    <row r="31" spans="1:27" ht="15" x14ac:dyDescent="0.2">
      <c r="A31" s="299"/>
      <c r="B31" s="304" t="s">
        <v>103</v>
      </c>
      <c r="C31" s="305"/>
      <c r="D31" s="311"/>
      <c r="E31" s="294" t="s">
        <v>199</v>
      </c>
      <c r="F31" s="295"/>
      <c r="G31" s="295"/>
      <c r="H31" s="276" t="s">
        <v>200</v>
      </c>
      <c r="I31" s="277"/>
      <c r="J31" s="278"/>
      <c r="K31" s="294" t="s">
        <v>201</v>
      </c>
      <c r="L31" s="295"/>
      <c r="M31" s="296"/>
      <c r="N31" s="294" t="s">
        <v>202</v>
      </c>
      <c r="O31" s="295"/>
      <c r="P31" s="296"/>
      <c r="Q31" s="294" t="s">
        <v>207</v>
      </c>
      <c r="R31" s="295"/>
      <c r="S31" s="296"/>
      <c r="U31" s="1">
        <v>1</v>
      </c>
      <c r="V31" s="46">
        <f t="shared" ref="V31:V50" si="15">V30*1.025</f>
        <v>16.496615387486045</v>
      </c>
      <c r="W31" s="46">
        <f t="shared" ref="W31:W50" si="16">W30*1.025</f>
        <v>19.356026785714281</v>
      </c>
      <c r="X31" s="46">
        <f t="shared" ref="X31:X50" si="17">X30*1.025</f>
        <v>21.291629464285712</v>
      </c>
      <c r="Y31" s="46">
        <f t="shared" ref="Y31:Y50" si="18">Y30*1.025</f>
        <v>23.420792410714284</v>
      </c>
      <c r="Z31" s="46" t="e">
        <f t="shared" ref="Z31:AA31" si="19">Z30+0.15</f>
        <v>#VALUE!</v>
      </c>
      <c r="AA31" s="46" t="e">
        <f t="shared" si="19"/>
        <v>#VALUE!</v>
      </c>
    </row>
    <row r="32" spans="1:27" ht="15" thickBot="1" x14ac:dyDescent="0.25">
      <c r="A32" s="300"/>
      <c r="B32" s="65" t="s">
        <v>0</v>
      </c>
      <c r="C32" s="66" t="s">
        <v>1</v>
      </c>
      <c r="D32" s="70" t="s">
        <v>2</v>
      </c>
      <c r="E32" s="68" t="s">
        <v>0</v>
      </c>
      <c r="F32" s="68" t="s">
        <v>1</v>
      </c>
      <c r="G32" s="68" t="s">
        <v>2</v>
      </c>
      <c r="H32" s="65" t="s">
        <v>0</v>
      </c>
      <c r="I32" s="66" t="s">
        <v>1</v>
      </c>
      <c r="J32" s="70" t="s">
        <v>2</v>
      </c>
      <c r="K32" s="65" t="s">
        <v>0</v>
      </c>
      <c r="L32" s="66" t="s">
        <v>1</v>
      </c>
      <c r="M32" s="70" t="s">
        <v>2</v>
      </c>
      <c r="N32" s="65" t="s">
        <v>0</v>
      </c>
      <c r="O32" s="66" t="s">
        <v>1</v>
      </c>
      <c r="P32" s="70" t="s">
        <v>2</v>
      </c>
      <c r="Q32" s="65" t="s">
        <v>0</v>
      </c>
      <c r="R32" s="66" t="s">
        <v>1</v>
      </c>
      <c r="S32" s="70" t="s">
        <v>2</v>
      </c>
      <c r="U32" s="1">
        <v>2</v>
      </c>
      <c r="V32" s="46">
        <f t="shared" si="15"/>
        <v>16.909030772173196</v>
      </c>
      <c r="W32" s="46">
        <f t="shared" si="16"/>
        <v>19.839927455357138</v>
      </c>
      <c r="X32" s="46">
        <f t="shared" si="17"/>
        <v>21.823920200892854</v>
      </c>
      <c r="Y32" s="46">
        <f t="shared" si="18"/>
        <v>24.006312220982139</v>
      </c>
      <c r="Z32" s="46" t="e">
        <f t="shared" ref="Z32:AA38" si="20">Z31+0.15</f>
        <v>#VALUE!</v>
      </c>
      <c r="AA32" s="46" t="e">
        <f t="shared" si="20"/>
        <v>#VALUE!</v>
      </c>
    </row>
    <row r="33" spans="1:27" x14ac:dyDescent="0.2">
      <c r="A33" s="72" t="s">
        <v>3</v>
      </c>
      <c r="B33" s="73">
        <f>F8</f>
        <v>16.094258914620532</v>
      </c>
      <c r="C33" s="73">
        <f>MEDIAN(B33,D33)</f>
        <v>16.713007728049028</v>
      </c>
      <c r="D33" s="75">
        <f>B33*((1.025)^3)</f>
        <v>17.331756541477525</v>
      </c>
      <c r="E33" s="73">
        <f>I8</f>
        <v>18.883928571428569</v>
      </c>
      <c r="F33" s="73">
        <f>MEDIAN(E33,G33)</f>
        <v>19.60992710658482</v>
      </c>
      <c r="G33" s="73">
        <f>E33*((1.025)^3)</f>
        <v>20.335925641741067</v>
      </c>
      <c r="H33" s="74">
        <f>K8</f>
        <v>20.772321428571427</v>
      </c>
      <c r="I33" s="73">
        <f>MEDIAN(H33,J33)</f>
        <v>21.570919817243301</v>
      </c>
      <c r="J33" s="75">
        <f>H33*((1.025)^3)</f>
        <v>22.369518205915174</v>
      </c>
      <c r="K33" s="74">
        <f>M8</f>
        <v>22.849553571428572</v>
      </c>
      <c r="L33" s="73">
        <f>MEDIAN(K33,M33)</f>
        <v>23.728011798967636</v>
      </c>
      <c r="M33" s="75">
        <f>K33*((1.025)^3)</f>
        <v>24.606470026506695</v>
      </c>
      <c r="N33" s="74" t="s">
        <v>54</v>
      </c>
      <c r="O33" s="73" t="s">
        <v>54</v>
      </c>
      <c r="P33" s="75" t="s">
        <v>54</v>
      </c>
      <c r="Q33" s="74" t="s">
        <v>54</v>
      </c>
      <c r="R33" s="73" t="s">
        <v>54</v>
      </c>
      <c r="S33" s="75" t="s">
        <v>54</v>
      </c>
      <c r="U33" s="1">
        <v>3</v>
      </c>
      <c r="V33" s="46">
        <f t="shared" si="15"/>
        <v>17.331756541477525</v>
      </c>
      <c r="W33" s="46">
        <f t="shared" si="16"/>
        <v>20.335925641741063</v>
      </c>
      <c r="X33" s="46">
        <f t="shared" si="17"/>
        <v>22.369518205915174</v>
      </c>
      <c r="Y33" s="46">
        <f t="shared" si="18"/>
        <v>24.606470026506692</v>
      </c>
      <c r="Z33" s="46" t="e">
        <f t="shared" si="20"/>
        <v>#VALUE!</v>
      </c>
      <c r="AA33" s="46" t="e">
        <f t="shared" si="20"/>
        <v>#VALUE!</v>
      </c>
    </row>
    <row r="34" spans="1:27" x14ac:dyDescent="0.2">
      <c r="A34" s="76" t="s">
        <v>4</v>
      </c>
      <c r="B34" s="73">
        <f>B33*((1.025)^4)</f>
        <v>17.76505045501446</v>
      </c>
      <c r="C34" s="73">
        <f t="shared" ref="C34:C38" si="21">MEDIAN(B34,D34)</f>
        <v>18.214728294657014</v>
      </c>
      <c r="D34" s="75">
        <f>B33*((1.025)^6)</f>
        <v>18.664406134299565</v>
      </c>
      <c r="E34" s="73">
        <f>E33*((1.025)^4)</f>
        <v>20.844323782784592</v>
      </c>
      <c r="F34" s="73">
        <f t="shared" ref="F34:F38" si="22">MEDIAN(E34,G34)</f>
        <v>21.371945728536325</v>
      </c>
      <c r="G34" s="73">
        <f>E33*((1.025)^6)</f>
        <v>21.899567674288058</v>
      </c>
      <c r="H34" s="74">
        <f>H33*((1.025)^4)</f>
        <v>22.928756161063053</v>
      </c>
      <c r="I34" s="73">
        <f t="shared" ref="I34:I38" si="23">MEDIAN(H34,J34)</f>
        <v>23.509140301389959</v>
      </c>
      <c r="J34" s="75">
        <f>H33*((1.025)^6)</f>
        <v>24.089524441716865</v>
      </c>
      <c r="K34" s="74">
        <f>K33*((1.025)^4)</f>
        <v>25.22163177716936</v>
      </c>
      <c r="L34" s="73">
        <f t="shared" ref="L34:L38" si="24">MEDIAN(K34,M34)</f>
        <v>25.860054331528957</v>
      </c>
      <c r="M34" s="75">
        <f>K33*((1.025)^6)</f>
        <v>26.498476885888554</v>
      </c>
      <c r="N34" s="74" t="s">
        <v>54</v>
      </c>
      <c r="O34" s="73" t="s">
        <v>54</v>
      </c>
      <c r="P34" s="75" t="s">
        <v>54</v>
      </c>
      <c r="Q34" s="74" t="s">
        <v>54</v>
      </c>
      <c r="R34" s="73" t="s">
        <v>54</v>
      </c>
      <c r="S34" s="75" t="s">
        <v>54</v>
      </c>
      <c r="U34" s="1">
        <v>4</v>
      </c>
      <c r="V34" s="46">
        <f t="shared" si="15"/>
        <v>17.76505045501446</v>
      </c>
      <c r="W34" s="46">
        <f t="shared" si="16"/>
        <v>20.844323782784588</v>
      </c>
      <c r="X34" s="46">
        <f t="shared" si="17"/>
        <v>22.928756161063053</v>
      </c>
      <c r="Y34" s="46">
        <f t="shared" si="18"/>
        <v>25.221631777169357</v>
      </c>
      <c r="Z34" s="46" t="e">
        <f t="shared" si="20"/>
        <v>#VALUE!</v>
      </c>
      <c r="AA34" s="46" t="e">
        <f t="shared" si="20"/>
        <v>#VALUE!</v>
      </c>
    </row>
    <row r="35" spans="1:27" x14ac:dyDescent="0.2">
      <c r="A35" s="76" t="s">
        <v>5</v>
      </c>
      <c r="B35" s="73">
        <f>B33*((1.025)^7)</f>
        <v>19.131016287657054</v>
      </c>
      <c r="C35" s="73">
        <f t="shared" si="21"/>
        <v>19.615270137438372</v>
      </c>
      <c r="D35" s="75">
        <f>B33*((1.025)^9)</f>
        <v>20.099523987219687</v>
      </c>
      <c r="E35" s="73">
        <f>E33*((1.025)^7)</f>
        <v>22.44705686614526</v>
      </c>
      <c r="F35" s="73">
        <f t="shared" si="22"/>
        <v>23.015247993069558</v>
      </c>
      <c r="G35" s="73">
        <f>E33*((1.025)^9)</f>
        <v>23.583439119993859</v>
      </c>
      <c r="H35" s="74">
        <f>H33*((1.025)^7)</f>
        <v>24.691762552759787</v>
      </c>
      <c r="I35" s="73">
        <f t="shared" si="23"/>
        <v>25.316772792376518</v>
      </c>
      <c r="J35" s="75">
        <f>H33*((1.025)^9)</f>
        <v>25.941783031993246</v>
      </c>
      <c r="K35" s="74">
        <f>K33*((1.025)^7)</f>
        <v>27.16093880803577</v>
      </c>
      <c r="L35" s="73">
        <f t="shared" si="24"/>
        <v>27.84845007161417</v>
      </c>
      <c r="M35" s="75">
        <f>K33*((1.025)^9)</f>
        <v>28.535961335192571</v>
      </c>
      <c r="N35" s="74" t="s">
        <v>54</v>
      </c>
      <c r="O35" s="73" t="s">
        <v>54</v>
      </c>
      <c r="P35" s="75" t="s">
        <v>54</v>
      </c>
      <c r="Q35" s="74" t="s">
        <v>54</v>
      </c>
      <c r="R35" s="73" t="s">
        <v>54</v>
      </c>
      <c r="S35" s="75" t="s">
        <v>54</v>
      </c>
      <c r="U35" s="1">
        <v>5</v>
      </c>
      <c r="V35" s="46">
        <f t="shared" si="15"/>
        <v>18.20917671638982</v>
      </c>
      <c r="W35" s="46">
        <f t="shared" si="16"/>
        <v>21.365431877354201</v>
      </c>
      <c r="X35" s="46">
        <f t="shared" si="17"/>
        <v>23.501975065089628</v>
      </c>
      <c r="Y35" s="46">
        <f t="shared" si="18"/>
        <v>25.85217257159859</v>
      </c>
      <c r="Z35" s="46" t="e">
        <f t="shared" si="20"/>
        <v>#VALUE!</v>
      </c>
      <c r="AA35" s="46" t="e">
        <f t="shared" si="20"/>
        <v>#VALUE!</v>
      </c>
    </row>
    <row r="36" spans="1:27" x14ac:dyDescent="0.2">
      <c r="A36" s="76" t="s">
        <v>6</v>
      </c>
      <c r="B36" s="73">
        <f>B33*((1.025)^10)</f>
        <v>20.602012086900181</v>
      </c>
      <c r="C36" s="73">
        <f t="shared" si="21"/>
        <v>21.123500517849841</v>
      </c>
      <c r="D36" s="75">
        <f>B33*((1.025)^12)</f>
        <v>21.644988948799501</v>
      </c>
      <c r="E36" s="73">
        <f>E33*((1.025)^10)</f>
        <v>24.173025097993705</v>
      </c>
      <c r="F36" s="73">
        <f t="shared" si="22"/>
        <v>24.784904795786669</v>
      </c>
      <c r="G36" s="73">
        <f>E33*((1.025)^12)</f>
        <v>25.396784493579634</v>
      </c>
      <c r="H36" s="74">
        <f>H33*((1.025)^10)</f>
        <v>26.590327607793075</v>
      </c>
      <c r="I36" s="73">
        <f t="shared" si="23"/>
        <v>27.263395275365337</v>
      </c>
      <c r="J36" s="75">
        <f>H33*((1.025)^12)</f>
        <v>27.936462942937599</v>
      </c>
      <c r="K36" s="74">
        <f>K33*((1.025)^10)</f>
        <v>29.249360368572386</v>
      </c>
      <c r="L36" s="73">
        <f t="shared" si="24"/>
        <v>29.989734802901872</v>
      </c>
      <c r="M36" s="75">
        <f>K33*((1.025)^12)</f>
        <v>30.73010923723136</v>
      </c>
      <c r="N36" s="74" t="s">
        <v>54</v>
      </c>
      <c r="O36" s="73" t="s">
        <v>54</v>
      </c>
      <c r="P36" s="75" t="s">
        <v>54</v>
      </c>
      <c r="Q36" s="74" t="s">
        <v>54</v>
      </c>
      <c r="R36" s="73" t="s">
        <v>54</v>
      </c>
      <c r="S36" s="75" t="s">
        <v>54</v>
      </c>
      <c r="T36" s="46"/>
      <c r="U36" s="1">
        <v>6</v>
      </c>
      <c r="V36" s="46">
        <f t="shared" si="15"/>
        <v>18.664406134299565</v>
      </c>
      <c r="W36" s="46">
        <f t="shared" si="16"/>
        <v>21.899567674288054</v>
      </c>
      <c r="X36" s="46">
        <f t="shared" si="17"/>
        <v>24.089524441716865</v>
      </c>
      <c r="Y36" s="46">
        <f t="shared" si="18"/>
        <v>26.498476885888554</v>
      </c>
      <c r="Z36" s="46" t="e">
        <f t="shared" si="20"/>
        <v>#VALUE!</v>
      </c>
      <c r="AA36" s="46" t="e">
        <f t="shared" si="20"/>
        <v>#VALUE!</v>
      </c>
    </row>
    <row r="37" spans="1:27" x14ac:dyDescent="0.2">
      <c r="A37" s="76" t="s">
        <v>107</v>
      </c>
      <c r="B37" s="73">
        <f>B33*((1.025)^13)</f>
        <v>22.186113672519486</v>
      </c>
      <c r="C37" s="73">
        <f t="shared" si="21"/>
        <v>22.747699674855134</v>
      </c>
      <c r="D37" s="73">
        <f>B33*((1.025)^15)</f>
        <v>23.309285677190786</v>
      </c>
      <c r="E37" s="74">
        <f>E33*((1.025)^13)</f>
        <v>26.031704105919122</v>
      </c>
      <c r="F37" s="73">
        <f t="shared" si="22"/>
        <v>26.690631616100202</v>
      </c>
      <c r="G37" s="75">
        <f>E33*((1.025)^15)</f>
        <v>27.349559126281282</v>
      </c>
      <c r="H37" s="73">
        <f>H33*((1.025)^13)</f>
        <v>28.634874516511037</v>
      </c>
      <c r="I37" s="73">
        <f t="shared" si="23"/>
        <v>29.359694777710224</v>
      </c>
      <c r="J37" s="75">
        <f>H33*((1.025)^15)</f>
        <v>30.084515038909409</v>
      </c>
      <c r="K37" s="74">
        <f>K33*((1.025)^13)</f>
        <v>31.498361968162143</v>
      </c>
      <c r="L37" s="73">
        <f t="shared" si="24"/>
        <v>32.295664255481249</v>
      </c>
      <c r="M37" s="75">
        <f>K33*((1.025)^15)</f>
        <v>33.092966542800355</v>
      </c>
      <c r="N37" s="74" t="s">
        <v>54</v>
      </c>
      <c r="O37" s="73" t="s">
        <v>54</v>
      </c>
      <c r="P37" s="75" t="s">
        <v>54</v>
      </c>
      <c r="Q37" s="74" t="s">
        <v>54</v>
      </c>
      <c r="R37" s="73" t="s">
        <v>54</v>
      </c>
      <c r="S37" s="75" t="s">
        <v>54</v>
      </c>
      <c r="U37" s="1">
        <v>7</v>
      </c>
      <c r="V37" s="46">
        <f t="shared" si="15"/>
        <v>19.131016287657051</v>
      </c>
      <c r="W37" s="46">
        <f t="shared" si="16"/>
        <v>22.447056866145253</v>
      </c>
      <c r="X37" s="46">
        <f t="shared" si="17"/>
        <v>24.691762552759783</v>
      </c>
      <c r="Y37" s="46">
        <f t="shared" si="18"/>
        <v>27.160938808035766</v>
      </c>
      <c r="Z37" s="46" t="e">
        <f t="shared" si="20"/>
        <v>#VALUE!</v>
      </c>
      <c r="AA37" s="46" t="e">
        <f t="shared" si="20"/>
        <v>#VALUE!</v>
      </c>
    </row>
    <row r="38" spans="1:27" x14ac:dyDescent="0.2">
      <c r="A38" s="76" t="s">
        <v>108</v>
      </c>
      <c r="B38" s="73">
        <f>B33*((1.025)^16)</f>
        <v>23.892017819120554</v>
      </c>
      <c r="C38" s="73">
        <f t="shared" si="21"/>
        <v>25.132167535454009</v>
      </c>
      <c r="D38" s="73">
        <f>B33*((1.025)^20)</f>
        <v>26.372317251787461</v>
      </c>
      <c r="E38" s="74">
        <f>E33*((1.025)^16)</f>
        <v>28.033298104438309</v>
      </c>
      <c r="F38" s="73">
        <f t="shared" si="22"/>
        <v>29.48840695942534</v>
      </c>
      <c r="G38" s="75">
        <f>E33*((1.025)^20)</f>
        <v>30.943515814412375</v>
      </c>
      <c r="H38" s="74">
        <f>H33*((1.025)^16)</f>
        <v>30.836627914882143</v>
      </c>
      <c r="I38" s="73">
        <f t="shared" si="23"/>
        <v>32.437247655367884</v>
      </c>
      <c r="J38" s="75">
        <f>H33*((1.025)^20)</f>
        <v>34.037867395853617</v>
      </c>
      <c r="K38" s="73">
        <f>K33*((1.025)^16)</f>
        <v>33.920290706370359</v>
      </c>
      <c r="L38" s="73">
        <f t="shared" si="24"/>
        <v>35.680972420904666</v>
      </c>
      <c r="M38" s="75">
        <f>K33*((1.025)^20)</f>
        <v>37.441654135438981</v>
      </c>
      <c r="N38" s="73" t="s">
        <v>54</v>
      </c>
      <c r="O38" s="73" t="s">
        <v>54</v>
      </c>
      <c r="P38" s="73" t="s">
        <v>54</v>
      </c>
      <c r="Q38" s="74" t="s">
        <v>54</v>
      </c>
      <c r="R38" s="73" t="s">
        <v>54</v>
      </c>
      <c r="S38" s="75" t="s">
        <v>54</v>
      </c>
      <c r="U38" s="1">
        <v>8</v>
      </c>
      <c r="V38" s="46">
        <f t="shared" si="15"/>
        <v>19.609291694848476</v>
      </c>
      <c r="W38" s="46">
        <f t="shared" si="16"/>
        <v>23.008233287798884</v>
      </c>
      <c r="X38" s="46">
        <f t="shared" si="17"/>
        <v>25.309056616578776</v>
      </c>
      <c r="Y38" s="46">
        <f t="shared" si="18"/>
        <v>27.839962278236658</v>
      </c>
      <c r="Z38" s="46" t="e">
        <f t="shared" si="20"/>
        <v>#VALUE!</v>
      </c>
      <c r="AA38" s="46" t="e">
        <f t="shared" si="20"/>
        <v>#VALUE!</v>
      </c>
    </row>
    <row r="39" spans="1:27" ht="15" x14ac:dyDescent="0.25">
      <c r="A39" s="44"/>
      <c r="B39" s="36"/>
      <c r="C39" s="46"/>
      <c r="D39" s="36"/>
      <c r="E39" s="81"/>
      <c r="F39" s="81"/>
      <c r="G39" s="81"/>
      <c r="H39" s="81"/>
      <c r="I39" s="73"/>
      <c r="J39" s="73"/>
      <c r="M39" s="40"/>
      <c r="P39" s="1"/>
      <c r="U39" s="1">
        <v>9</v>
      </c>
      <c r="V39" s="46">
        <f t="shared" si="15"/>
        <v>20.099523987219687</v>
      </c>
      <c r="W39" s="46">
        <f t="shared" si="16"/>
        <v>23.583439119993855</v>
      </c>
      <c r="X39" s="46">
        <f t="shared" si="17"/>
        <v>25.941783031993243</v>
      </c>
      <c r="Y39" s="46">
        <f t="shared" si="18"/>
        <v>28.535961335192571</v>
      </c>
      <c r="Z39" s="46" t="e">
        <f t="shared" ref="Z39:AA39" si="25">Z38+0.15</f>
        <v>#VALUE!</v>
      </c>
      <c r="AA39" s="46" t="e">
        <f t="shared" si="25"/>
        <v>#VALUE!</v>
      </c>
    </row>
    <row r="40" spans="1:27" x14ac:dyDescent="0.2">
      <c r="O40" s="40"/>
      <c r="P40" s="1"/>
      <c r="U40" s="1">
        <v>10</v>
      </c>
      <c r="V40" s="46">
        <f t="shared" si="15"/>
        <v>20.602012086900178</v>
      </c>
      <c r="W40" s="46">
        <f t="shared" si="16"/>
        <v>24.173025097993701</v>
      </c>
      <c r="X40" s="46">
        <f t="shared" si="17"/>
        <v>26.590327607793071</v>
      </c>
      <c r="Y40" s="46">
        <f t="shared" si="18"/>
        <v>29.249360368572383</v>
      </c>
      <c r="Z40" s="46" t="e">
        <f t="shared" ref="Z40:AA50" si="26">Z39+0.15</f>
        <v>#VALUE!</v>
      </c>
      <c r="AA40" s="46" t="e">
        <f t="shared" si="26"/>
        <v>#VALUE!</v>
      </c>
    </row>
    <row r="41" spans="1:27" x14ac:dyDescent="0.2">
      <c r="U41" s="1">
        <v>11</v>
      </c>
      <c r="V41" s="46">
        <f t="shared" si="15"/>
        <v>21.117062389072682</v>
      </c>
      <c r="W41" s="46">
        <f t="shared" si="16"/>
        <v>24.77735072544354</v>
      </c>
      <c r="X41" s="46">
        <f t="shared" si="17"/>
        <v>27.255085797987896</v>
      </c>
      <c r="Y41" s="46">
        <f t="shared" si="18"/>
        <v>29.980594377786691</v>
      </c>
      <c r="Z41" s="46" t="e">
        <f t="shared" si="26"/>
        <v>#VALUE!</v>
      </c>
      <c r="AA41" s="46" t="e">
        <f t="shared" si="26"/>
        <v>#VALUE!</v>
      </c>
    </row>
    <row r="42" spans="1:27" x14ac:dyDescent="0.2">
      <c r="U42" s="1">
        <v>12</v>
      </c>
      <c r="V42" s="46">
        <f t="shared" si="15"/>
        <v>21.644988948799497</v>
      </c>
      <c r="W42" s="46">
        <f t="shared" si="16"/>
        <v>25.396784493579627</v>
      </c>
      <c r="X42" s="46">
        <f t="shared" si="17"/>
        <v>27.936462942937592</v>
      </c>
      <c r="Y42" s="46">
        <f t="shared" si="18"/>
        <v>30.730109237231357</v>
      </c>
      <c r="Z42" s="46" t="e">
        <f t="shared" si="26"/>
        <v>#VALUE!</v>
      </c>
      <c r="AA42" s="46" t="e">
        <f t="shared" si="26"/>
        <v>#VALUE!</v>
      </c>
    </row>
    <row r="43" spans="1:27" x14ac:dyDescent="0.2">
      <c r="D43" s="83"/>
      <c r="U43" s="1">
        <v>13</v>
      </c>
      <c r="V43" s="46">
        <f t="shared" si="15"/>
        <v>22.186113672519483</v>
      </c>
      <c r="W43" s="46">
        <f t="shared" si="16"/>
        <v>26.031704105919115</v>
      </c>
      <c r="X43" s="46">
        <f t="shared" si="17"/>
        <v>28.634874516511029</v>
      </c>
      <c r="Y43" s="46">
        <f t="shared" si="18"/>
        <v>31.49836196816214</v>
      </c>
      <c r="Z43" s="46" t="e">
        <f t="shared" si="26"/>
        <v>#VALUE!</v>
      </c>
      <c r="AA43" s="46" t="e">
        <f t="shared" si="26"/>
        <v>#VALUE!</v>
      </c>
    </row>
    <row r="44" spans="1:27" x14ac:dyDescent="0.2">
      <c r="D44" s="83"/>
      <c r="G44" s="35"/>
      <c r="U44" s="1">
        <v>14</v>
      </c>
      <c r="V44" s="46">
        <f t="shared" si="15"/>
        <v>22.740766514332467</v>
      </c>
      <c r="W44" s="46">
        <f t="shared" si="16"/>
        <v>26.68249670856709</v>
      </c>
      <c r="X44" s="46">
        <f t="shared" si="17"/>
        <v>29.350746379423803</v>
      </c>
      <c r="Y44" s="46">
        <f t="shared" si="18"/>
        <v>32.285821017366189</v>
      </c>
      <c r="Z44" s="46" t="e">
        <f t="shared" si="26"/>
        <v>#VALUE!</v>
      </c>
      <c r="AA44" s="46" t="e">
        <f t="shared" si="26"/>
        <v>#VALUE!</v>
      </c>
    </row>
    <row r="45" spans="1:27" x14ac:dyDescent="0.2">
      <c r="D45" s="83"/>
      <c r="U45" s="1">
        <v>15</v>
      </c>
      <c r="V45" s="46">
        <f t="shared" si="15"/>
        <v>23.309285677190775</v>
      </c>
      <c r="W45" s="46">
        <f t="shared" si="16"/>
        <v>27.349559126281264</v>
      </c>
      <c r="X45" s="46">
        <f t="shared" si="17"/>
        <v>30.084515038909394</v>
      </c>
      <c r="Y45" s="46">
        <f t="shared" si="18"/>
        <v>33.09296654280034</v>
      </c>
      <c r="Z45" s="46" t="e">
        <f t="shared" si="26"/>
        <v>#VALUE!</v>
      </c>
      <c r="AA45" s="46" t="e">
        <f t="shared" si="26"/>
        <v>#VALUE!</v>
      </c>
    </row>
    <row r="46" spans="1:27" x14ac:dyDescent="0.2">
      <c r="U46" s="1">
        <v>16</v>
      </c>
      <c r="V46" s="46">
        <f t="shared" si="15"/>
        <v>23.892017819120543</v>
      </c>
      <c r="W46" s="46">
        <f t="shared" si="16"/>
        <v>28.033298104438295</v>
      </c>
      <c r="X46" s="46">
        <f t="shared" si="17"/>
        <v>30.836627914882126</v>
      </c>
      <c r="Y46" s="46">
        <f t="shared" si="18"/>
        <v>33.920290706370345</v>
      </c>
      <c r="Z46" s="46" t="e">
        <f t="shared" si="26"/>
        <v>#VALUE!</v>
      </c>
      <c r="AA46" s="46" t="e">
        <f t="shared" si="26"/>
        <v>#VALUE!</v>
      </c>
    </row>
    <row r="47" spans="1:27" x14ac:dyDescent="0.2">
      <c r="U47" s="1">
        <v>17</v>
      </c>
      <c r="V47" s="46">
        <f t="shared" si="15"/>
        <v>24.489318264598555</v>
      </c>
      <c r="W47" s="46">
        <f t="shared" si="16"/>
        <v>28.734130557049248</v>
      </c>
      <c r="X47" s="46">
        <f t="shared" si="17"/>
        <v>31.607543612754178</v>
      </c>
      <c r="Y47" s="46">
        <f t="shared" si="18"/>
        <v>34.768297974029601</v>
      </c>
      <c r="Z47" s="46" t="e">
        <f t="shared" si="26"/>
        <v>#VALUE!</v>
      </c>
      <c r="AA47" s="46" t="e">
        <f t="shared" si="26"/>
        <v>#VALUE!</v>
      </c>
    </row>
    <row r="48" spans="1:27" x14ac:dyDescent="0.2">
      <c r="U48" s="1">
        <v>18</v>
      </c>
      <c r="V48" s="46">
        <f t="shared" si="15"/>
        <v>25.101551221213516</v>
      </c>
      <c r="W48" s="46">
        <f t="shared" si="16"/>
        <v>29.452483820975477</v>
      </c>
      <c r="X48" s="46">
        <f t="shared" si="17"/>
        <v>32.397732203073026</v>
      </c>
      <c r="Y48" s="46">
        <f t="shared" si="18"/>
        <v>35.63750542338034</v>
      </c>
      <c r="Z48" s="46" t="e">
        <f t="shared" si="26"/>
        <v>#VALUE!</v>
      </c>
      <c r="AA48" s="46" t="e">
        <f t="shared" si="26"/>
        <v>#VALUE!</v>
      </c>
    </row>
    <row r="49" spans="21:27" x14ac:dyDescent="0.2">
      <c r="U49" s="1">
        <v>19</v>
      </c>
      <c r="V49" s="46">
        <f t="shared" si="15"/>
        <v>25.729090001743852</v>
      </c>
      <c r="W49" s="46">
        <f t="shared" si="16"/>
        <v>30.18879591649986</v>
      </c>
      <c r="X49" s="46">
        <f t="shared" si="17"/>
        <v>33.207675508149848</v>
      </c>
      <c r="Y49" s="46">
        <f t="shared" si="18"/>
        <v>36.528443058964847</v>
      </c>
      <c r="Z49" s="46" t="e">
        <f t="shared" si="26"/>
        <v>#VALUE!</v>
      </c>
      <c r="AA49" s="46" t="e">
        <f t="shared" si="26"/>
        <v>#VALUE!</v>
      </c>
    </row>
    <row r="50" spans="21:27" x14ac:dyDescent="0.2">
      <c r="U50" s="1">
        <v>20</v>
      </c>
      <c r="V50" s="46">
        <f t="shared" si="15"/>
        <v>26.372317251787447</v>
      </c>
      <c r="W50" s="46">
        <f t="shared" si="16"/>
        <v>30.943515814412354</v>
      </c>
      <c r="X50" s="46">
        <f t="shared" si="17"/>
        <v>34.037867395853588</v>
      </c>
      <c r="Y50" s="46">
        <f t="shared" si="18"/>
        <v>37.441654135438966</v>
      </c>
      <c r="Z50" s="46" t="e">
        <f t="shared" si="26"/>
        <v>#VALUE!</v>
      </c>
      <c r="AA50" s="46" t="e">
        <f t="shared" si="26"/>
        <v>#VALUE!</v>
      </c>
    </row>
  </sheetData>
  <mergeCells count="47">
    <mergeCell ref="V3:AA3"/>
    <mergeCell ref="B4:B5"/>
    <mergeCell ref="C4:C5"/>
    <mergeCell ref="D4:D5"/>
    <mergeCell ref="E4:E5"/>
    <mergeCell ref="A1:R1"/>
    <mergeCell ref="A3:A5"/>
    <mergeCell ref="B3:C3"/>
    <mergeCell ref="D3:E3"/>
    <mergeCell ref="I3:J3"/>
    <mergeCell ref="N4:N5"/>
    <mergeCell ref="O4:O5"/>
    <mergeCell ref="M4:M5"/>
    <mergeCell ref="F4:F5"/>
    <mergeCell ref="G4:G5"/>
    <mergeCell ref="H4:H5"/>
    <mergeCell ref="I4:J4"/>
    <mergeCell ref="K4:L4"/>
    <mergeCell ref="A7:H7"/>
    <mergeCell ref="A9:H9"/>
    <mergeCell ref="A16:A18"/>
    <mergeCell ref="B16:D16"/>
    <mergeCell ref="E16:G16"/>
    <mergeCell ref="H16:J16"/>
    <mergeCell ref="Q16:S16"/>
    <mergeCell ref="B17:D17"/>
    <mergeCell ref="E17:G17"/>
    <mergeCell ref="H17:J17"/>
    <mergeCell ref="K17:M17"/>
    <mergeCell ref="N17:P17"/>
    <mergeCell ref="Q17:S17"/>
    <mergeCell ref="K16:M16"/>
    <mergeCell ref="N16:P16"/>
    <mergeCell ref="A30:A32"/>
    <mergeCell ref="B30:D30"/>
    <mergeCell ref="E30:G30"/>
    <mergeCell ref="H30:J30"/>
    <mergeCell ref="K30:M30"/>
    <mergeCell ref="B31:D31"/>
    <mergeCell ref="E31:G31"/>
    <mergeCell ref="H31:J31"/>
    <mergeCell ref="K31:M31"/>
    <mergeCell ref="N31:P31"/>
    <mergeCell ref="Q31:S31"/>
    <mergeCell ref="V28:AA28"/>
    <mergeCell ref="N30:P30"/>
    <mergeCell ref="Q30:S30"/>
  </mergeCells>
  <pageMargins left="0.7" right="0.7" top="0.75" bottom="0.75" header="0.3" footer="0.3"/>
  <pageSetup orientation="portrait" r:id="rId1"/>
  <ignoredErrors>
    <ignoredError sqref="L7 I8:M8"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ED4D0-F531-4DAB-8E79-984D32FA915F}">
  <sheetPr>
    <tabColor rgb="FF605677"/>
  </sheetPr>
  <dimension ref="A1:AH13"/>
  <sheetViews>
    <sheetView zoomScaleNormal="100" workbookViewId="0">
      <selection activeCell="A3" sqref="A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42" t="s">
        <v>273</v>
      </c>
      <c r="B1" s="242"/>
      <c r="C1" s="242"/>
      <c r="D1" s="242"/>
      <c r="E1" s="242"/>
      <c r="F1" s="242"/>
      <c r="G1" s="242"/>
      <c r="H1" s="242"/>
      <c r="I1" s="242"/>
      <c r="J1" s="242"/>
      <c r="K1" s="242"/>
      <c r="L1" s="242"/>
      <c r="M1" s="242"/>
      <c r="N1" s="242"/>
      <c r="O1" s="242"/>
      <c r="P1" s="242"/>
      <c r="Q1" s="242"/>
      <c r="R1" s="242"/>
      <c r="S1" s="242"/>
      <c r="T1" s="242"/>
      <c r="U1" s="242"/>
      <c r="V1" s="242"/>
      <c r="W1" s="242"/>
      <c r="X1" s="242"/>
      <c r="Y1" s="242"/>
      <c r="Z1" s="242"/>
    </row>
    <row r="2" spans="1:26" ht="15.75" x14ac:dyDescent="0.25">
      <c r="A2" s="225" t="s">
        <v>452</v>
      </c>
    </row>
    <row r="3" spans="1:26" x14ac:dyDescent="0.25">
      <c r="A3" s="12">
        <v>440</v>
      </c>
    </row>
    <row r="4" spans="1:26" ht="20.25" x14ac:dyDescent="0.3">
      <c r="A4" s="171"/>
      <c r="B4" s="171"/>
      <c r="C4" s="171"/>
      <c r="D4" s="171"/>
      <c r="E4" s="171"/>
      <c r="F4" s="171"/>
      <c r="G4" s="171"/>
      <c r="H4" s="171"/>
      <c r="I4" s="171"/>
      <c r="J4" s="171"/>
      <c r="K4" s="171"/>
      <c r="L4" s="171"/>
      <c r="M4" s="171"/>
      <c r="N4" s="171"/>
      <c r="O4" s="171"/>
    </row>
    <row r="5" spans="1:26" ht="15.75" x14ac:dyDescent="0.25">
      <c r="A5" s="317" t="s">
        <v>306</v>
      </c>
      <c r="B5" s="317"/>
      <c r="C5" s="317"/>
      <c r="E5" s="317" t="s">
        <v>307</v>
      </c>
      <c r="F5" s="317"/>
      <c r="G5" s="317"/>
      <c r="I5" s="317" t="s">
        <v>308</v>
      </c>
      <c r="J5" s="317"/>
      <c r="K5" s="317"/>
      <c r="M5" s="34" t="s">
        <v>309</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2</v>
      </c>
      <c r="C7" s="19">
        <f>B7/A3</f>
        <v>4.5454545454545452E-3</v>
      </c>
      <c r="E7" s="23" t="s">
        <v>125</v>
      </c>
      <c r="F7" s="18"/>
      <c r="G7" s="19">
        <v>0.02</v>
      </c>
      <c r="I7" s="23" t="s">
        <v>136</v>
      </c>
      <c r="J7" s="18">
        <v>349</v>
      </c>
      <c r="K7" s="19">
        <f>J7/A3</f>
        <v>0.79318181818181821</v>
      </c>
      <c r="M7" s="23" t="s">
        <v>133</v>
      </c>
      <c r="N7" s="18">
        <v>119</v>
      </c>
      <c r="O7" s="19">
        <f>N7/A3</f>
        <v>0.27045454545454545</v>
      </c>
    </row>
    <row r="8" spans="1:26" x14ac:dyDescent="0.25">
      <c r="A8" s="20" t="s">
        <v>119</v>
      </c>
      <c r="B8" s="21">
        <v>43</v>
      </c>
      <c r="C8" s="22">
        <f>B8/A3</f>
        <v>9.7727272727272732E-2</v>
      </c>
      <c r="E8" s="24" t="s">
        <v>126</v>
      </c>
      <c r="F8" s="21"/>
      <c r="G8" s="19">
        <v>0.109</v>
      </c>
      <c r="I8" s="24" t="s">
        <v>138</v>
      </c>
      <c r="J8" s="21">
        <v>50</v>
      </c>
      <c r="K8" s="19">
        <f>J8/A3</f>
        <v>0.11363636363636363</v>
      </c>
      <c r="M8" s="24" t="s">
        <v>134</v>
      </c>
      <c r="N8" s="21">
        <v>321</v>
      </c>
      <c r="O8" s="22">
        <f>N8/A3</f>
        <v>0.7295454545454545</v>
      </c>
    </row>
    <row r="9" spans="1:26" x14ac:dyDescent="0.25">
      <c r="A9" s="20" t="s">
        <v>120</v>
      </c>
      <c r="B9" s="21">
        <v>84</v>
      </c>
      <c r="C9" s="22">
        <f>B9/A3</f>
        <v>0.19090909090909092</v>
      </c>
      <c r="E9" s="24" t="s">
        <v>127</v>
      </c>
      <c r="F9" s="21"/>
      <c r="G9" s="19">
        <v>0.17699999999999999</v>
      </c>
      <c r="I9" s="24" t="s">
        <v>137</v>
      </c>
      <c r="J9" s="21">
        <v>19</v>
      </c>
      <c r="K9" s="19">
        <f>J9/A3</f>
        <v>4.3181818181818182E-2</v>
      </c>
    </row>
    <row r="10" spans="1:26" x14ac:dyDescent="0.25">
      <c r="A10" s="20" t="s">
        <v>121</v>
      </c>
      <c r="B10" s="21">
        <v>104</v>
      </c>
      <c r="C10" s="22">
        <f>B10/A3</f>
        <v>0.23636363636363636</v>
      </c>
      <c r="E10" s="24" t="s">
        <v>128</v>
      </c>
      <c r="F10" s="21"/>
      <c r="G10" s="19">
        <v>8.5999999999999993E-2</v>
      </c>
      <c r="I10" s="24" t="s">
        <v>140</v>
      </c>
      <c r="J10" s="21">
        <v>13</v>
      </c>
      <c r="K10" s="19">
        <f>J10/A3</f>
        <v>2.9545454545454545E-2</v>
      </c>
    </row>
    <row r="11" spans="1:26" x14ac:dyDescent="0.25">
      <c r="A11" s="20" t="s">
        <v>122</v>
      </c>
      <c r="B11" s="21">
        <v>101</v>
      </c>
      <c r="C11" s="22">
        <f>B11/A3</f>
        <v>0.22954545454545455</v>
      </c>
      <c r="E11" s="24" t="s">
        <v>129</v>
      </c>
      <c r="F11" s="21"/>
      <c r="G11" s="19">
        <v>0.36</v>
      </c>
      <c r="I11" s="24" t="s">
        <v>139</v>
      </c>
      <c r="J11" s="21">
        <v>7</v>
      </c>
      <c r="K11" s="19">
        <f>J11/A3</f>
        <v>1.5909090909090907E-2</v>
      </c>
    </row>
    <row r="12" spans="1:26" x14ac:dyDescent="0.25">
      <c r="A12" s="20" t="s">
        <v>123</v>
      </c>
      <c r="B12" s="21">
        <v>73</v>
      </c>
      <c r="C12" s="22">
        <f>B12/A3</f>
        <v>0.16590909090909092</v>
      </c>
      <c r="E12" s="24" t="s">
        <v>130</v>
      </c>
      <c r="F12" s="21"/>
      <c r="G12" s="19">
        <v>0.20200000000000001</v>
      </c>
      <c r="I12" s="24" t="s">
        <v>141</v>
      </c>
      <c r="J12" s="21">
        <v>1</v>
      </c>
      <c r="K12" s="19">
        <f>J12/A3</f>
        <v>2.2727272727272726E-3</v>
      </c>
    </row>
    <row r="13" spans="1:26" x14ac:dyDescent="0.25">
      <c r="A13" s="20" t="s">
        <v>124</v>
      </c>
      <c r="B13" s="21">
        <v>33</v>
      </c>
      <c r="C13" s="22">
        <f>B13/A3</f>
        <v>7.4999999999999997E-2</v>
      </c>
      <c r="E13" s="24" t="s">
        <v>131</v>
      </c>
      <c r="F13" s="21"/>
      <c r="G13" s="19">
        <v>4.5999999999999999E-2</v>
      </c>
      <c r="I13" s="24" t="s">
        <v>142</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A5FA-C7B7-4F71-BB48-A1CD42093362}">
  <sheetPr>
    <tabColor rgb="FF605677"/>
  </sheetPr>
  <dimension ref="A1:Z56"/>
  <sheetViews>
    <sheetView topLeftCell="A5" zoomScaleNormal="100" workbookViewId="0">
      <selection activeCell="D13" sqref="D13"/>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8" bestFit="1" customWidth="1"/>
    <col min="16" max="16" width="8" style="10" bestFit="1" customWidth="1"/>
    <col min="17" max="18" width="8"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42" t="s">
        <v>274</v>
      </c>
      <c r="B1" s="242"/>
      <c r="C1" s="242"/>
      <c r="D1" s="242"/>
      <c r="E1" s="242"/>
      <c r="F1" s="242"/>
      <c r="G1" s="242"/>
      <c r="H1" s="242"/>
      <c r="I1" s="242"/>
      <c r="J1" s="242"/>
      <c r="K1" s="242"/>
      <c r="L1" s="242"/>
      <c r="M1" s="242"/>
      <c r="N1" s="242"/>
      <c r="O1" s="242"/>
      <c r="P1" s="242"/>
      <c r="Q1" s="242"/>
      <c r="R1" s="242"/>
      <c r="S1" s="242"/>
      <c r="T1" s="242"/>
      <c r="U1" s="242"/>
      <c r="V1" s="242"/>
      <c r="W1" s="242"/>
      <c r="X1" s="242"/>
      <c r="Y1" s="242"/>
      <c r="Z1" s="242"/>
    </row>
    <row r="4" spans="1:26" ht="18.75" x14ac:dyDescent="0.3">
      <c r="A4" s="321" t="s">
        <v>275</v>
      </c>
      <c r="B4" s="321"/>
      <c r="C4" s="321"/>
      <c r="D4" s="321"/>
      <c r="E4" s="321"/>
      <c r="F4" s="321"/>
      <c r="G4" s="321"/>
      <c r="H4" s="321"/>
    </row>
    <row r="5" spans="1:26" ht="36" customHeight="1" x14ac:dyDescent="0.25">
      <c r="A5" s="319" t="s">
        <v>211</v>
      </c>
      <c r="B5" s="320" t="s">
        <v>143</v>
      </c>
      <c r="C5" s="320" t="s">
        <v>213</v>
      </c>
      <c r="D5" s="320" t="s">
        <v>276</v>
      </c>
      <c r="E5" s="320" t="s">
        <v>234</v>
      </c>
      <c r="F5" s="320"/>
      <c r="G5" s="320" t="s">
        <v>214</v>
      </c>
      <c r="H5" s="320"/>
      <c r="P5"/>
      <c r="R5" s="10"/>
    </row>
    <row r="6" spans="1:26" ht="15.75" thickBot="1" x14ac:dyDescent="0.3">
      <c r="A6" s="319"/>
      <c r="B6" s="320"/>
      <c r="C6" s="320"/>
      <c r="D6" s="322"/>
      <c r="E6" s="163" t="s">
        <v>157</v>
      </c>
      <c r="F6" s="163" t="s">
        <v>215</v>
      </c>
      <c r="G6" s="163" t="s">
        <v>157</v>
      </c>
      <c r="H6" s="163" t="s">
        <v>215</v>
      </c>
      <c r="P6"/>
      <c r="R6" s="10"/>
    </row>
    <row r="7" spans="1:26" ht="15.75" thickBot="1" x14ac:dyDescent="0.3">
      <c r="A7" s="195" t="s">
        <v>86</v>
      </c>
      <c r="B7" s="196">
        <v>1</v>
      </c>
      <c r="C7" s="197">
        <f>'1A'!B14</f>
        <v>14.67</v>
      </c>
      <c r="D7" s="198" t="s">
        <v>186</v>
      </c>
      <c r="E7" s="199">
        <f t="shared" ref="E7:E12" si="0">W19-B19</f>
        <v>-39</v>
      </c>
      <c r="F7" s="200">
        <f t="shared" ref="F7" si="1">W29</f>
        <v>-8.1419624217118999E-2</v>
      </c>
      <c r="G7" s="201">
        <f t="shared" ref="G7:G12" si="2">S38-B38</f>
        <v>0.41999999999999993</v>
      </c>
      <c r="H7" s="202">
        <f t="shared" ref="H7" si="3">S48</f>
        <v>2.951510892480674E-2</v>
      </c>
      <c r="P7"/>
      <c r="R7" s="10"/>
    </row>
    <row r="8" spans="1:26" ht="15.75" thickTop="1" x14ac:dyDescent="0.25">
      <c r="A8" s="178" t="s">
        <v>212</v>
      </c>
      <c r="B8" s="164">
        <v>0.96</v>
      </c>
      <c r="C8" s="185">
        <f>S39</f>
        <v>29.71</v>
      </c>
      <c r="D8" s="187">
        <f>C8-C7</f>
        <v>15.040000000000001</v>
      </c>
      <c r="E8" s="174">
        <f t="shared" si="0"/>
        <v>-106</v>
      </c>
      <c r="F8" s="173">
        <f>W30</f>
        <v>-0.58563535911602205</v>
      </c>
      <c r="G8" s="175">
        <f t="shared" si="2"/>
        <v>5.5399999999999991</v>
      </c>
      <c r="H8" s="177">
        <f>S49</f>
        <v>0.22920976417045918</v>
      </c>
      <c r="P8"/>
      <c r="R8" s="10"/>
    </row>
    <row r="9" spans="1:26" x14ac:dyDescent="0.25">
      <c r="A9" s="178" t="s">
        <v>291</v>
      </c>
      <c r="B9" s="164">
        <v>0.96</v>
      </c>
      <c r="C9" s="185">
        <f t="shared" ref="C9:C12" si="4">S40</f>
        <v>21.2</v>
      </c>
      <c r="D9" s="187">
        <f>C9-C7</f>
        <v>6.5299999999999994</v>
      </c>
      <c r="E9" s="174">
        <f t="shared" si="0"/>
        <v>275</v>
      </c>
      <c r="F9" s="173">
        <f>W31</f>
        <v>1.740506329113924</v>
      </c>
      <c r="G9" s="175">
        <f t="shared" si="2"/>
        <v>6.6</v>
      </c>
      <c r="H9" s="177">
        <f>S50</f>
        <v>0.45205479452054792</v>
      </c>
      <c r="P9"/>
      <c r="R9" s="10"/>
    </row>
    <row r="10" spans="1:26" x14ac:dyDescent="0.25">
      <c r="A10" s="178" t="s">
        <v>293</v>
      </c>
      <c r="B10" s="164">
        <v>0.95</v>
      </c>
      <c r="C10" s="185">
        <f t="shared" si="4"/>
        <v>13.86</v>
      </c>
      <c r="D10" s="217">
        <f>C10-C7</f>
        <v>-0.8100000000000005</v>
      </c>
      <c r="E10" s="174">
        <f t="shared" si="0"/>
        <v>174</v>
      </c>
      <c r="F10" s="173">
        <f>W32</f>
        <v>1.6261682242990654</v>
      </c>
      <c r="G10" s="175">
        <f t="shared" si="2"/>
        <v>0.58999999999999986</v>
      </c>
      <c r="H10" s="177">
        <f>S51</f>
        <v>4.4461190655614158E-2</v>
      </c>
      <c r="P10"/>
      <c r="R10" s="10"/>
    </row>
    <row r="11" spans="1:26" x14ac:dyDescent="0.25">
      <c r="A11" s="178" t="s">
        <v>294</v>
      </c>
      <c r="B11" s="164">
        <v>0.92</v>
      </c>
      <c r="C11" s="185">
        <f t="shared" si="4"/>
        <v>18.75</v>
      </c>
      <c r="D11" s="187">
        <f>C11-C7</f>
        <v>4.08</v>
      </c>
      <c r="E11" s="174">
        <f t="shared" si="0"/>
        <v>-185</v>
      </c>
      <c r="F11" s="173">
        <f>W33</f>
        <v>-6.9706103993971369E-2</v>
      </c>
      <c r="G11" s="175">
        <f t="shared" si="2"/>
        <v>5.23</v>
      </c>
      <c r="H11" s="177">
        <f>S52</f>
        <v>0.38683431952662728</v>
      </c>
      <c r="P11"/>
      <c r="R11" s="10"/>
    </row>
    <row r="12" spans="1:26" ht="15.75" thickBot="1" x14ac:dyDescent="0.3">
      <c r="A12" s="179" t="s">
        <v>295</v>
      </c>
      <c r="B12" s="180">
        <v>0.92</v>
      </c>
      <c r="C12" s="186">
        <f t="shared" si="4"/>
        <v>17.41</v>
      </c>
      <c r="D12" s="188">
        <f>C12-C7</f>
        <v>2.74</v>
      </c>
      <c r="E12" s="181">
        <f t="shared" si="0"/>
        <v>1472</v>
      </c>
      <c r="F12" s="182">
        <f>W34</f>
        <v>0.39783783783783783</v>
      </c>
      <c r="G12" s="183">
        <f t="shared" si="2"/>
        <v>3.41</v>
      </c>
      <c r="H12" s="184">
        <f>S53</f>
        <v>0.24357142857142858</v>
      </c>
      <c r="P12"/>
      <c r="R12" s="10"/>
    </row>
    <row r="13" spans="1:26" x14ac:dyDescent="0.25">
      <c r="A13" s="1"/>
      <c r="B13" s="35"/>
      <c r="C13" s="36"/>
      <c r="D13" s="36"/>
    </row>
    <row r="14" spans="1:26" x14ac:dyDescent="0.25">
      <c r="G14" s="215"/>
    </row>
    <row r="17" spans="1:26" ht="15.75" x14ac:dyDescent="0.25">
      <c r="A17" s="318" t="s">
        <v>332</v>
      </c>
      <c r="B17" s="318"/>
      <c r="C17" s="318"/>
      <c r="D17" s="318"/>
      <c r="E17" s="318"/>
      <c r="F17" s="318"/>
      <c r="G17" s="318"/>
      <c r="H17" s="318"/>
      <c r="I17" s="318"/>
      <c r="J17" s="318"/>
      <c r="K17" s="318"/>
      <c r="L17" s="318"/>
      <c r="M17" s="318"/>
      <c r="N17" s="318"/>
      <c r="O17" s="318"/>
      <c r="P17" s="318"/>
      <c r="Q17" s="318"/>
      <c r="R17" s="318"/>
      <c r="S17" s="318"/>
      <c r="T17" s="318"/>
      <c r="U17" s="318"/>
      <c r="V17" s="318"/>
      <c r="W17" s="318"/>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86</v>
      </c>
      <c r="B19" s="166">
        <v>479</v>
      </c>
      <c r="C19" s="166">
        <v>538</v>
      </c>
      <c r="D19" s="166">
        <v>578</v>
      </c>
      <c r="E19" s="166">
        <v>576</v>
      </c>
      <c r="F19" s="166">
        <v>639</v>
      </c>
      <c r="G19" s="166">
        <v>709</v>
      </c>
      <c r="H19" s="166">
        <v>650</v>
      </c>
      <c r="I19" s="166">
        <v>695</v>
      </c>
      <c r="J19" s="166">
        <v>749</v>
      </c>
      <c r="K19" s="166">
        <v>814</v>
      </c>
      <c r="L19" s="166">
        <v>938</v>
      </c>
      <c r="M19" s="166">
        <v>1083</v>
      </c>
      <c r="N19" s="166">
        <v>1106</v>
      </c>
      <c r="O19" s="166">
        <v>1119</v>
      </c>
      <c r="P19" s="166">
        <v>1256</v>
      </c>
      <c r="Q19" s="166">
        <v>1134</v>
      </c>
      <c r="R19" s="166">
        <v>1100</v>
      </c>
      <c r="S19" s="166">
        <v>695</v>
      </c>
      <c r="T19" s="166">
        <v>483</v>
      </c>
      <c r="U19" s="166">
        <v>318</v>
      </c>
      <c r="V19" s="166">
        <v>337</v>
      </c>
      <c r="W19" s="166">
        <v>440</v>
      </c>
    </row>
    <row r="20" spans="1:26" ht="15.75" thickTop="1" x14ac:dyDescent="0.25">
      <c r="A20" s="143" t="s">
        <v>212</v>
      </c>
      <c r="B20" s="146">
        <v>181</v>
      </c>
      <c r="C20" s="146">
        <v>184</v>
      </c>
      <c r="D20" s="146">
        <v>173</v>
      </c>
      <c r="E20" s="146">
        <v>163</v>
      </c>
      <c r="F20" s="146">
        <v>169</v>
      </c>
      <c r="G20" s="146">
        <v>139</v>
      </c>
      <c r="H20" s="146">
        <v>149</v>
      </c>
      <c r="I20" s="146">
        <v>164</v>
      </c>
      <c r="J20" s="146">
        <v>184</v>
      </c>
      <c r="K20" s="146">
        <v>205</v>
      </c>
      <c r="L20" s="146">
        <v>203</v>
      </c>
      <c r="M20" s="146">
        <v>202</v>
      </c>
      <c r="N20" s="146">
        <v>204</v>
      </c>
      <c r="O20" s="146">
        <v>215</v>
      </c>
      <c r="P20" s="146">
        <v>201</v>
      </c>
      <c r="Q20" s="146">
        <v>169</v>
      </c>
      <c r="R20" s="146">
        <v>134</v>
      </c>
      <c r="S20" s="146">
        <v>117</v>
      </c>
      <c r="T20" s="146">
        <v>108</v>
      </c>
      <c r="U20" s="146">
        <v>84</v>
      </c>
      <c r="V20" s="146">
        <v>80</v>
      </c>
      <c r="W20" s="146">
        <v>75</v>
      </c>
    </row>
    <row r="21" spans="1:26" x14ac:dyDescent="0.25">
      <c r="A21" s="143" t="s">
        <v>291</v>
      </c>
      <c r="B21" s="144">
        <v>158</v>
      </c>
      <c r="C21" s="144">
        <v>177</v>
      </c>
      <c r="D21" s="144">
        <v>189</v>
      </c>
      <c r="E21" s="144">
        <v>195</v>
      </c>
      <c r="F21" s="144">
        <v>207</v>
      </c>
      <c r="G21" s="144">
        <v>224</v>
      </c>
      <c r="H21" s="144">
        <v>242</v>
      </c>
      <c r="I21" s="144">
        <v>245</v>
      </c>
      <c r="J21" s="144">
        <v>227</v>
      </c>
      <c r="K21" s="144">
        <v>227</v>
      </c>
      <c r="L21" s="144">
        <v>243</v>
      </c>
      <c r="M21" s="144">
        <v>258</v>
      </c>
      <c r="N21" s="144">
        <v>254</v>
      </c>
      <c r="O21" s="144">
        <v>275</v>
      </c>
      <c r="P21" s="144">
        <v>304</v>
      </c>
      <c r="Q21" s="144">
        <v>303</v>
      </c>
      <c r="R21" s="144">
        <v>310</v>
      </c>
      <c r="S21" s="144">
        <v>306</v>
      </c>
      <c r="T21" s="144">
        <v>329</v>
      </c>
      <c r="U21" s="144">
        <v>281</v>
      </c>
      <c r="V21" s="144">
        <v>350</v>
      </c>
      <c r="W21" s="144">
        <v>433</v>
      </c>
    </row>
    <row r="22" spans="1:26" x14ac:dyDescent="0.25">
      <c r="A22" s="143" t="s">
        <v>293</v>
      </c>
      <c r="B22" s="144">
        <v>107</v>
      </c>
      <c r="C22" s="144">
        <v>132</v>
      </c>
      <c r="D22" s="144">
        <v>155</v>
      </c>
      <c r="E22" s="144">
        <v>173</v>
      </c>
      <c r="F22" s="144">
        <v>191</v>
      </c>
      <c r="G22" s="144">
        <v>211</v>
      </c>
      <c r="H22" s="144">
        <v>209</v>
      </c>
      <c r="I22" s="144">
        <v>202</v>
      </c>
      <c r="J22" s="144">
        <v>208</v>
      </c>
      <c r="K22" s="144">
        <v>252</v>
      </c>
      <c r="L22" s="144">
        <v>273</v>
      </c>
      <c r="M22" s="144">
        <v>297</v>
      </c>
      <c r="N22" s="144">
        <v>265</v>
      </c>
      <c r="O22" s="144">
        <v>232</v>
      </c>
      <c r="P22" s="144">
        <v>215</v>
      </c>
      <c r="Q22" s="144">
        <v>203</v>
      </c>
      <c r="R22" s="144">
        <v>196</v>
      </c>
      <c r="S22" s="144">
        <v>211</v>
      </c>
      <c r="T22" s="144">
        <v>218</v>
      </c>
      <c r="U22" s="144">
        <v>182</v>
      </c>
      <c r="V22" s="144">
        <v>218</v>
      </c>
      <c r="W22" s="144">
        <v>281</v>
      </c>
    </row>
    <row r="23" spans="1:26" x14ac:dyDescent="0.25">
      <c r="A23" s="178" t="s">
        <v>294</v>
      </c>
      <c r="B23" s="146">
        <v>2654</v>
      </c>
      <c r="C23" s="146">
        <v>2659</v>
      </c>
      <c r="D23" s="146">
        <v>2644</v>
      </c>
      <c r="E23" s="146">
        <v>2715</v>
      </c>
      <c r="F23" s="146">
        <v>2793</v>
      </c>
      <c r="G23" s="146">
        <v>2516</v>
      </c>
      <c r="H23" s="146">
        <v>2525</v>
      </c>
      <c r="I23" s="146">
        <v>2488</v>
      </c>
      <c r="J23" s="146">
        <v>2286</v>
      </c>
      <c r="K23" s="146">
        <v>2423</v>
      </c>
      <c r="L23" s="146">
        <v>2723</v>
      </c>
      <c r="M23" s="146">
        <v>3025</v>
      </c>
      <c r="N23" s="146">
        <v>3230</v>
      </c>
      <c r="O23" s="146">
        <v>3250</v>
      </c>
      <c r="P23" s="146">
        <v>3573</v>
      </c>
      <c r="Q23" s="146">
        <v>3703</v>
      </c>
      <c r="R23" s="146">
        <v>3580</v>
      </c>
      <c r="S23" s="146">
        <v>3205</v>
      </c>
      <c r="T23" s="146">
        <v>2785</v>
      </c>
      <c r="U23" s="146">
        <v>2301</v>
      </c>
      <c r="V23" s="146">
        <v>2411</v>
      </c>
      <c r="W23" s="146">
        <v>2469</v>
      </c>
    </row>
    <row r="24" spans="1:26" x14ac:dyDescent="0.25">
      <c r="A24" s="143" t="s">
        <v>295</v>
      </c>
      <c r="B24" s="146">
        <v>3700</v>
      </c>
      <c r="C24" s="146">
        <v>3640</v>
      </c>
      <c r="D24" s="146">
        <v>3713</v>
      </c>
      <c r="E24" s="146">
        <v>3840</v>
      </c>
      <c r="F24" s="146">
        <v>3948</v>
      </c>
      <c r="G24" s="146">
        <v>4008</v>
      </c>
      <c r="H24" s="146">
        <v>4088</v>
      </c>
      <c r="I24" s="146">
        <v>4052</v>
      </c>
      <c r="J24" s="146">
        <v>3929</v>
      </c>
      <c r="K24" s="146">
        <v>4383</v>
      </c>
      <c r="L24" s="146">
        <v>4707</v>
      </c>
      <c r="M24" s="146">
        <v>4894</v>
      </c>
      <c r="N24" s="146">
        <v>4960</v>
      </c>
      <c r="O24" s="146">
        <v>5170</v>
      </c>
      <c r="P24" s="146">
        <v>5244</v>
      </c>
      <c r="Q24" s="146">
        <v>5305</v>
      </c>
      <c r="R24" s="146">
        <v>5272</v>
      </c>
      <c r="S24" s="146">
        <v>5332</v>
      </c>
      <c r="T24" s="146">
        <v>5052</v>
      </c>
      <c r="U24" s="146">
        <v>4575</v>
      </c>
      <c r="V24" s="146">
        <v>4976</v>
      </c>
      <c r="W24" s="146">
        <v>5172</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8" t="s">
        <v>333</v>
      </c>
      <c r="B27" s="318"/>
      <c r="C27" s="318"/>
      <c r="D27" s="318"/>
      <c r="E27" s="318"/>
      <c r="F27" s="318"/>
      <c r="G27" s="318"/>
      <c r="H27" s="318"/>
      <c r="I27" s="318"/>
      <c r="J27" s="318"/>
      <c r="K27" s="318"/>
      <c r="L27" s="318"/>
      <c r="M27" s="318"/>
      <c r="N27" s="318"/>
      <c r="O27" s="318"/>
      <c r="P27" s="318"/>
      <c r="Q27" s="318"/>
      <c r="R27" s="318"/>
      <c r="S27" s="318"/>
      <c r="T27" s="318"/>
      <c r="U27" s="318"/>
      <c r="V27" s="318"/>
      <c r="W27" s="318"/>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86</v>
      </c>
      <c r="B29" s="167">
        <f t="shared" ref="B29:B34" si="5">(B19-B19)/B19</f>
        <v>0</v>
      </c>
      <c r="C29" s="167">
        <f t="shared" ref="C29:C34" si="6">(C19-B19)/B19</f>
        <v>0.12317327766179541</v>
      </c>
      <c r="D29" s="167">
        <f t="shared" ref="D29:D34" si="7">(D19-B19)/B19</f>
        <v>0.20668058455114824</v>
      </c>
      <c r="E29" s="167">
        <f t="shared" ref="E29:E34" si="8">(E19-B19)/B19</f>
        <v>0.20250521920668058</v>
      </c>
      <c r="F29" s="167">
        <f t="shared" ref="F29:F34" si="9">(F19-B19)/B19</f>
        <v>0.33402922755741127</v>
      </c>
      <c r="G29" s="167">
        <f t="shared" ref="G29:G34" si="10">(G19-B19)/B19</f>
        <v>0.4801670146137787</v>
      </c>
      <c r="H29" s="167">
        <f t="shared" ref="H29:H34" si="11">(H19-B19)/B19</f>
        <v>0.35699373695198328</v>
      </c>
      <c r="I29" s="167">
        <f t="shared" ref="I29:I34" si="12">(I19-B19)/B19</f>
        <v>0.45093945720250522</v>
      </c>
      <c r="J29" s="167">
        <f t="shared" ref="J29:J34" si="13">(J19-B19)/B19</f>
        <v>0.56367432150313157</v>
      </c>
      <c r="K29" s="167">
        <f t="shared" ref="K29:K34" si="14">(K19-B19)/B19</f>
        <v>0.69937369519832981</v>
      </c>
      <c r="L29" s="167">
        <f t="shared" ref="L29:L34" si="15">(L19-B19)/B19</f>
        <v>0.95824634655532359</v>
      </c>
      <c r="M29" s="167">
        <f t="shared" ref="M29:M34" si="16">(M19-B19)/B19</f>
        <v>1.2609603340292275</v>
      </c>
      <c r="N29" s="167">
        <f t="shared" ref="N29:N34" si="17">(N19-B19)/B19</f>
        <v>1.3089770354906054</v>
      </c>
      <c r="O29" s="167">
        <f t="shared" ref="O29:O34" si="18">(O19-B19)/B19</f>
        <v>1.3361169102296451</v>
      </c>
      <c r="P29" s="167">
        <f t="shared" ref="P29:P34" si="19">(P19-B19)/B19</f>
        <v>1.6221294363256784</v>
      </c>
      <c r="Q29" s="167">
        <f t="shared" ref="Q29:Q34" si="20">(Q19-B19)/B19</f>
        <v>1.3674321503131524</v>
      </c>
      <c r="R29" s="167">
        <f t="shared" ref="R29:R34" si="21">(R19-B19)/B19</f>
        <v>1.2964509394572026</v>
      </c>
      <c r="S29" s="167">
        <f t="shared" ref="S29:S34" si="22">(S19-B19)/B19</f>
        <v>0.45093945720250522</v>
      </c>
      <c r="T29" s="167">
        <f t="shared" ref="T29:T34" si="23">(T19-B19)/B19</f>
        <v>8.350730688935281E-3</v>
      </c>
      <c r="U29" s="167">
        <f t="shared" ref="U29:U34" si="24">(U19-B19)/B19</f>
        <v>-0.33611691022964507</v>
      </c>
      <c r="V29" s="167">
        <f t="shared" ref="V29:V34" si="25">(V19-B19)/B19</f>
        <v>-0.29645093945720252</v>
      </c>
      <c r="W29" s="167">
        <f t="shared" ref="W29:W34" si="26">(W19-B19)/B19</f>
        <v>-8.1419624217118999E-2</v>
      </c>
      <c r="Y29" t="s">
        <v>86</v>
      </c>
      <c r="Z29" s="214">
        <v>0.42</v>
      </c>
    </row>
    <row r="30" spans="1:26" ht="15.75" thickTop="1" x14ac:dyDescent="0.25">
      <c r="A30" s="143" t="s">
        <v>212</v>
      </c>
      <c r="B30" s="147">
        <f t="shared" si="5"/>
        <v>0</v>
      </c>
      <c r="C30" s="147">
        <f t="shared" si="6"/>
        <v>1.6574585635359115E-2</v>
      </c>
      <c r="D30" s="147">
        <f t="shared" si="7"/>
        <v>-4.4198895027624308E-2</v>
      </c>
      <c r="E30" s="147">
        <f t="shared" si="8"/>
        <v>-9.9447513812154692E-2</v>
      </c>
      <c r="F30" s="147">
        <f t="shared" si="9"/>
        <v>-6.6298342541436461E-2</v>
      </c>
      <c r="G30" s="147">
        <f t="shared" si="10"/>
        <v>-0.23204419889502761</v>
      </c>
      <c r="H30" s="147">
        <f t="shared" si="11"/>
        <v>-0.17679558011049723</v>
      </c>
      <c r="I30" s="147">
        <f t="shared" si="12"/>
        <v>-9.3922651933701654E-2</v>
      </c>
      <c r="J30" s="147">
        <f t="shared" si="13"/>
        <v>1.6574585635359115E-2</v>
      </c>
      <c r="K30" s="147">
        <f t="shared" si="14"/>
        <v>0.13259668508287292</v>
      </c>
      <c r="L30" s="147">
        <f t="shared" si="15"/>
        <v>0.12154696132596685</v>
      </c>
      <c r="M30" s="147">
        <f t="shared" si="16"/>
        <v>0.11602209944751381</v>
      </c>
      <c r="N30" s="147">
        <f t="shared" si="17"/>
        <v>0.1270718232044199</v>
      </c>
      <c r="O30" s="147">
        <f t="shared" si="18"/>
        <v>0.18784530386740331</v>
      </c>
      <c r="P30" s="147">
        <f t="shared" si="19"/>
        <v>0.11049723756906077</v>
      </c>
      <c r="Q30" s="147">
        <f t="shared" si="20"/>
        <v>-6.6298342541436461E-2</v>
      </c>
      <c r="R30" s="147">
        <f t="shared" si="21"/>
        <v>-0.25966850828729282</v>
      </c>
      <c r="S30" s="147">
        <f t="shared" si="22"/>
        <v>-0.35359116022099446</v>
      </c>
      <c r="T30" s="147">
        <f t="shared" si="23"/>
        <v>-0.40331491712707185</v>
      </c>
      <c r="U30" s="147">
        <f t="shared" si="24"/>
        <v>-0.53591160220994472</v>
      </c>
      <c r="V30" s="147">
        <f t="shared" si="25"/>
        <v>-0.55801104972375692</v>
      </c>
      <c r="W30" s="147">
        <f t="shared" si="26"/>
        <v>-0.58563535911602205</v>
      </c>
      <c r="Y30" t="s">
        <v>293</v>
      </c>
      <c r="Z30" s="214">
        <v>0.59</v>
      </c>
    </row>
    <row r="31" spans="1:26" x14ac:dyDescent="0.25">
      <c r="A31" s="143" t="s">
        <v>291</v>
      </c>
      <c r="B31" s="147">
        <f t="shared" si="5"/>
        <v>0</v>
      </c>
      <c r="C31" s="147">
        <f t="shared" si="6"/>
        <v>0.12025316455696203</v>
      </c>
      <c r="D31" s="147">
        <f t="shared" si="7"/>
        <v>0.19620253164556961</v>
      </c>
      <c r="E31" s="147">
        <f t="shared" si="8"/>
        <v>0.23417721518987342</v>
      </c>
      <c r="F31" s="147">
        <f t="shared" si="9"/>
        <v>0.310126582278481</v>
      </c>
      <c r="G31" s="147">
        <f t="shared" si="10"/>
        <v>0.41772151898734178</v>
      </c>
      <c r="H31" s="147">
        <f t="shared" si="11"/>
        <v>0.53164556962025311</v>
      </c>
      <c r="I31" s="147">
        <f t="shared" si="12"/>
        <v>0.55063291139240511</v>
      </c>
      <c r="J31" s="147">
        <f t="shared" si="13"/>
        <v>0.43670886075949367</v>
      </c>
      <c r="K31" s="147">
        <f t="shared" si="14"/>
        <v>0.43670886075949367</v>
      </c>
      <c r="L31" s="147">
        <f t="shared" si="15"/>
        <v>0.53797468354430378</v>
      </c>
      <c r="M31" s="147">
        <f t="shared" si="16"/>
        <v>0.63291139240506333</v>
      </c>
      <c r="N31" s="147">
        <f t="shared" si="17"/>
        <v>0.60759493670886078</v>
      </c>
      <c r="O31" s="147">
        <f t="shared" si="18"/>
        <v>0.740506329113924</v>
      </c>
      <c r="P31" s="147">
        <f t="shared" si="19"/>
        <v>0.92405063291139244</v>
      </c>
      <c r="Q31" s="147">
        <f t="shared" si="20"/>
        <v>0.91772151898734178</v>
      </c>
      <c r="R31" s="147">
        <f t="shared" si="21"/>
        <v>0.96202531645569622</v>
      </c>
      <c r="S31" s="147">
        <f t="shared" si="22"/>
        <v>0.93670886075949367</v>
      </c>
      <c r="T31" s="147">
        <f t="shared" si="23"/>
        <v>1.0822784810126582</v>
      </c>
      <c r="U31" s="147">
        <f t="shared" si="24"/>
        <v>0.77848101265822789</v>
      </c>
      <c r="V31" s="147">
        <f t="shared" si="25"/>
        <v>1.2151898734177216</v>
      </c>
      <c r="W31" s="147">
        <f t="shared" si="26"/>
        <v>1.740506329113924</v>
      </c>
      <c r="Y31" t="s">
        <v>295</v>
      </c>
      <c r="Z31" s="214">
        <v>3.41</v>
      </c>
    </row>
    <row r="32" spans="1:26" x14ac:dyDescent="0.25">
      <c r="A32" s="143" t="s">
        <v>293</v>
      </c>
      <c r="B32" s="147">
        <f t="shared" si="5"/>
        <v>0</v>
      </c>
      <c r="C32" s="147">
        <f t="shared" si="6"/>
        <v>0.23364485981308411</v>
      </c>
      <c r="D32" s="147">
        <f t="shared" si="7"/>
        <v>0.44859813084112149</v>
      </c>
      <c r="E32" s="147">
        <f t="shared" si="8"/>
        <v>0.61682242990654201</v>
      </c>
      <c r="F32" s="147">
        <f t="shared" si="9"/>
        <v>0.78504672897196259</v>
      </c>
      <c r="G32" s="147">
        <f t="shared" si="10"/>
        <v>0.9719626168224299</v>
      </c>
      <c r="H32" s="147">
        <f t="shared" si="11"/>
        <v>0.95327102803738317</v>
      </c>
      <c r="I32" s="147">
        <f t="shared" si="12"/>
        <v>0.88785046728971961</v>
      </c>
      <c r="J32" s="147">
        <f t="shared" si="13"/>
        <v>0.94392523364485981</v>
      </c>
      <c r="K32" s="147">
        <f t="shared" si="14"/>
        <v>1.3551401869158879</v>
      </c>
      <c r="L32" s="147">
        <f t="shared" si="15"/>
        <v>1.5514018691588785</v>
      </c>
      <c r="M32" s="147">
        <f t="shared" si="16"/>
        <v>1.7757009345794392</v>
      </c>
      <c r="N32" s="147">
        <f t="shared" si="17"/>
        <v>1.4766355140186915</v>
      </c>
      <c r="O32" s="147">
        <f t="shared" si="18"/>
        <v>1.1682242990654206</v>
      </c>
      <c r="P32" s="147">
        <f t="shared" si="19"/>
        <v>1.0093457943925233</v>
      </c>
      <c r="Q32" s="147">
        <f t="shared" si="20"/>
        <v>0.89719626168224298</v>
      </c>
      <c r="R32" s="147">
        <f t="shared" si="21"/>
        <v>0.83177570093457942</v>
      </c>
      <c r="S32" s="147">
        <f t="shared" si="22"/>
        <v>0.9719626168224299</v>
      </c>
      <c r="T32" s="147">
        <f t="shared" si="23"/>
        <v>1.0373831775700935</v>
      </c>
      <c r="U32" s="147">
        <f t="shared" si="24"/>
        <v>0.7009345794392523</v>
      </c>
      <c r="V32" s="147">
        <f t="shared" si="25"/>
        <v>1.0373831775700935</v>
      </c>
      <c r="W32" s="147">
        <f t="shared" si="26"/>
        <v>1.6261682242990654</v>
      </c>
      <c r="Y32" t="s">
        <v>294</v>
      </c>
      <c r="Z32" s="214">
        <v>5.23</v>
      </c>
    </row>
    <row r="33" spans="1:26" x14ac:dyDescent="0.25">
      <c r="A33" s="178" t="s">
        <v>294</v>
      </c>
      <c r="B33" s="147">
        <f t="shared" si="5"/>
        <v>0</v>
      </c>
      <c r="C33" s="147">
        <f t="shared" si="6"/>
        <v>1.8839487565938207E-3</v>
      </c>
      <c r="D33" s="147">
        <f t="shared" si="7"/>
        <v>-3.7678975131876413E-3</v>
      </c>
      <c r="E33" s="147">
        <f t="shared" si="8"/>
        <v>2.2984174830444612E-2</v>
      </c>
      <c r="F33" s="147">
        <f t="shared" si="9"/>
        <v>5.2373775433308213E-2</v>
      </c>
      <c r="G33" s="147">
        <f t="shared" si="10"/>
        <v>-5.1996985681989447E-2</v>
      </c>
      <c r="H33" s="147">
        <f t="shared" si="11"/>
        <v>-4.8605877920120576E-2</v>
      </c>
      <c r="I33" s="147">
        <f t="shared" si="12"/>
        <v>-6.254709871891484E-2</v>
      </c>
      <c r="J33" s="147">
        <f t="shared" si="13"/>
        <v>-0.13865862848530519</v>
      </c>
      <c r="K33" s="147">
        <f t="shared" si="14"/>
        <v>-8.7038432554634518E-2</v>
      </c>
      <c r="L33" s="147">
        <f t="shared" si="15"/>
        <v>2.5998492840994723E-2</v>
      </c>
      <c r="M33" s="147">
        <f t="shared" si="16"/>
        <v>0.13978899773926148</v>
      </c>
      <c r="N33" s="147">
        <f t="shared" si="17"/>
        <v>0.21703089675960813</v>
      </c>
      <c r="O33" s="147">
        <f t="shared" si="18"/>
        <v>0.22456669178598343</v>
      </c>
      <c r="P33" s="147">
        <f t="shared" si="19"/>
        <v>0.34626978146194426</v>
      </c>
      <c r="Q33" s="147">
        <f t="shared" si="20"/>
        <v>0.39525244913338359</v>
      </c>
      <c r="R33" s="147">
        <f t="shared" si="21"/>
        <v>0.34890730972117556</v>
      </c>
      <c r="S33" s="147">
        <f t="shared" si="22"/>
        <v>0.20761115297663904</v>
      </c>
      <c r="T33" s="147">
        <f t="shared" si="23"/>
        <v>4.9359457422758102E-2</v>
      </c>
      <c r="U33" s="147">
        <f t="shared" si="24"/>
        <v>-0.13300678221552373</v>
      </c>
      <c r="V33" s="147">
        <f t="shared" si="25"/>
        <v>-9.1559909570459688E-2</v>
      </c>
      <c r="W33" s="147">
        <f t="shared" si="26"/>
        <v>-6.9706103993971369E-2</v>
      </c>
      <c r="Y33" t="s">
        <v>212</v>
      </c>
      <c r="Z33" s="216">
        <v>5.54</v>
      </c>
    </row>
    <row r="34" spans="1:26" x14ac:dyDescent="0.25">
      <c r="A34" s="143" t="s">
        <v>295</v>
      </c>
      <c r="B34" s="147">
        <f t="shared" si="5"/>
        <v>0</v>
      </c>
      <c r="C34" s="147">
        <f t="shared" si="6"/>
        <v>-1.6216216216216217E-2</v>
      </c>
      <c r="D34" s="147">
        <f t="shared" si="7"/>
        <v>3.5135135135135136E-3</v>
      </c>
      <c r="E34" s="147">
        <f t="shared" si="8"/>
        <v>3.783783783783784E-2</v>
      </c>
      <c r="F34" s="147">
        <f t="shared" si="9"/>
        <v>6.7027027027027022E-2</v>
      </c>
      <c r="G34" s="147">
        <f t="shared" si="10"/>
        <v>8.324324324324324E-2</v>
      </c>
      <c r="H34" s="147">
        <f t="shared" si="11"/>
        <v>0.10486486486486486</v>
      </c>
      <c r="I34" s="147">
        <f t="shared" si="12"/>
        <v>9.5135135135135135E-2</v>
      </c>
      <c r="J34" s="147">
        <f t="shared" si="13"/>
        <v>6.1891891891891891E-2</v>
      </c>
      <c r="K34" s="147">
        <f t="shared" si="14"/>
        <v>0.1845945945945946</v>
      </c>
      <c r="L34" s="147">
        <f t="shared" si="15"/>
        <v>0.27216216216216216</v>
      </c>
      <c r="M34" s="147">
        <f t="shared" si="16"/>
        <v>0.32270270270270268</v>
      </c>
      <c r="N34" s="147">
        <f t="shared" si="17"/>
        <v>0.34054054054054056</v>
      </c>
      <c r="O34" s="147">
        <f t="shared" si="18"/>
        <v>0.39729729729729729</v>
      </c>
      <c r="P34" s="147">
        <f t="shared" si="19"/>
        <v>0.41729729729729731</v>
      </c>
      <c r="Q34" s="147">
        <f t="shared" si="20"/>
        <v>0.43378378378378379</v>
      </c>
      <c r="R34" s="147">
        <f t="shared" si="21"/>
        <v>0.42486486486486486</v>
      </c>
      <c r="S34" s="147">
        <f t="shared" si="22"/>
        <v>0.44108108108108107</v>
      </c>
      <c r="T34" s="147">
        <f t="shared" si="23"/>
        <v>0.36540540540540539</v>
      </c>
      <c r="U34" s="147">
        <f t="shared" si="24"/>
        <v>0.23648648648648649</v>
      </c>
      <c r="V34" s="147">
        <f t="shared" si="25"/>
        <v>0.34486486486486484</v>
      </c>
      <c r="W34" s="147">
        <f t="shared" si="26"/>
        <v>0.39783783783783783</v>
      </c>
      <c r="Y34" t="s">
        <v>291</v>
      </c>
      <c r="Z34" s="214">
        <v>6.6</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8" t="s">
        <v>334</v>
      </c>
      <c r="B36" s="318"/>
      <c r="C36" s="318"/>
      <c r="D36" s="318"/>
      <c r="E36" s="318"/>
      <c r="F36" s="318"/>
      <c r="G36" s="318"/>
      <c r="H36" s="318"/>
      <c r="I36" s="318"/>
      <c r="J36" s="318"/>
      <c r="K36" s="318"/>
      <c r="L36" s="318"/>
      <c r="M36" s="318"/>
      <c r="N36" s="318"/>
      <c r="O36" s="318"/>
      <c r="P36" s="318"/>
      <c r="Q36" s="318"/>
      <c r="R36" s="318"/>
      <c r="S36" s="318"/>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86</v>
      </c>
      <c r="B38" s="168">
        <v>14.23</v>
      </c>
      <c r="C38" s="168">
        <v>20.49</v>
      </c>
      <c r="D38" s="168">
        <v>21.09</v>
      </c>
      <c r="E38" s="168">
        <v>26.94</v>
      </c>
      <c r="F38" s="168">
        <v>18.23</v>
      </c>
      <c r="G38" s="168">
        <v>17.809999999999999</v>
      </c>
      <c r="H38" s="168">
        <v>14.72</v>
      </c>
      <c r="I38" s="168">
        <v>11.91</v>
      </c>
      <c r="J38" s="168">
        <v>11.52</v>
      </c>
      <c r="K38" s="168">
        <v>12.22</v>
      </c>
      <c r="L38" s="168">
        <v>11.17</v>
      </c>
      <c r="M38" s="168">
        <v>12.33</v>
      </c>
      <c r="N38" s="168">
        <v>11.82</v>
      </c>
      <c r="O38" s="168">
        <v>13.45</v>
      </c>
      <c r="P38" s="168">
        <v>12.99</v>
      </c>
      <c r="Q38" s="168">
        <v>12.75</v>
      </c>
      <c r="R38" s="168">
        <v>14.44</v>
      </c>
      <c r="S38" s="169">
        <v>14.65</v>
      </c>
      <c r="T38" s="214">
        <f>S38-(B38*1.4985)</f>
        <v>-6.6736549999999983</v>
      </c>
      <c r="U38" s="224">
        <f>T38/B38</f>
        <v>-0.46898489107519314</v>
      </c>
    </row>
    <row r="39" spans="1:26" ht="15.75" thickTop="1" x14ac:dyDescent="0.25">
      <c r="A39" s="143" t="s">
        <v>212</v>
      </c>
      <c r="B39" s="150">
        <v>24.17</v>
      </c>
      <c r="C39" s="150">
        <v>24.38</v>
      </c>
      <c r="D39" s="150">
        <v>26.41</v>
      </c>
      <c r="E39" s="150">
        <v>25.64</v>
      </c>
      <c r="F39" s="150">
        <v>24.05</v>
      </c>
      <c r="G39" s="150">
        <v>26.85</v>
      </c>
      <c r="H39" s="150">
        <v>22.68</v>
      </c>
      <c r="I39" s="150">
        <v>25.89</v>
      </c>
      <c r="J39" s="150">
        <v>24.39</v>
      </c>
      <c r="K39" s="150">
        <v>25.59</v>
      </c>
      <c r="L39" s="150">
        <v>23.68</v>
      </c>
      <c r="M39" s="150">
        <v>24.67</v>
      </c>
      <c r="N39" s="150">
        <v>25.24</v>
      </c>
      <c r="O39" s="150">
        <v>29.55</v>
      </c>
      <c r="P39" s="150">
        <v>28.78</v>
      </c>
      <c r="Q39" s="150">
        <v>29.92</v>
      </c>
      <c r="R39" s="150">
        <v>29.46</v>
      </c>
      <c r="S39" s="151">
        <v>29.71</v>
      </c>
      <c r="T39" s="214">
        <f t="shared" ref="T39:T43" si="27">S39-(B39*1.4985)</f>
        <v>-6.5087449999999976</v>
      </c>
      <c r="U39" s="224">
        <f>T39/B39</f>
        <v>-0.26929023582954065</v>
      </c>
    </row>
    <row r="40" spans="1:26" x14ac:dyDescent="0.25">
      <c r="A40" s="143" t="s">
        <v>291</v>
      </c>
      <c r="B40" s="150">
        <v>14.6</v>
      </c>
      <c r="C40" s="150">
        <v>16.600000000000001</v>
      </c>
      <c r="D40" s="150">
        <v>17.55</v>
      </c>
      <c r="E40" s="150">
        <v>17.72</v>
      </c>
      <c r="F40" s="150">
        <v>16.12</v>
      </c>
      <c r="G40" s="150">
        <v>14.37</v>
      </c>
      <c r="H40" s="150">
        <v>13.14</v>
      </c>
      <c r="I40" s="150">
        <v>12.64</v>
      </c>
      <c r="J40" s="150">
        <v>15.61</v>
      </c>
      <c r="K40" s="150">
        <v>15.94</v>
      </c>
      <c r="L40" s="150">
        <v>14.44</v>
      </c>
      <c r="M40" s="150">
        <v>11.56</v>
      </c>
      <c r="N40" s="150">
        <v>13.14</v>
      </c>
      <c r="O40" s="150">
        <v>14.25</v>
      </c>
      <c r="P40" s="150">
        <v>16.440000000000001</v>
      </c>
      <c r="Q40" s="150">
        <v>15.73</v>
      </c>
      <c r="R40" s="150">
        <v>16.66</v>
      </c>
      <c r="S40" s="151">
        <v>21.2</v>
      </c>
      <c r="T40" s="214">
        <f t="shared" si="27"/>
        <v>-0.67810000000000059</v>
      </c>
      <c r="U40" s="224">
        <f t="shared" ref="U40:U43" si="28">T40/B40</f>
        <v>-4.6445205479452099E-2</v>
      </c>
    </row>
    <row r="41" spans="1:26" x14ac:dyDescent="0.25">
      <c r="A41" s="143" t="s">
        <v>293</v>
      </c>
      <c r="B41" s="150">
        <v>13.27</v>
      </c>
      <c r="C41" s="150">
        <v>18.89</v>
      </c>
      <c r="D41" s="150">
        <v>19.47</v>
      </c>
      <c r="E41" s="150">
        <v>24.44</v>
      </c>
      <c r="F41" s="150">
        <v>16.59</v>
      </c>
      <c r="G41" s="150">
        <v>16.16</v>
      </c>
      <c r="H41" s="150">
        <v>13.5</v>
      </c>
      <c r="I41" s="150">
        <v>22.67</v>
      </c>
      <c r="J41" s="150">
        <v>28.07</v>
      </c>
      <c r="K41" s="150">
        <v>26.39</v>
      </c>
      <c r="L41" s="150">
        <v>25.43</v>
      </c>
      <c r="M41" s="150">
        <v>15.64</v>
      </c>
      <c r="N41" s="150">
        <v>19.7</v>
      </c>
      <c r="O41" s="150">
        <v>19.899999999999999</v>
      </c>
      <c r="P41" s="150">
        <v>22.06</v>
      </c>
      <c r="Q41" s="150">
        <v>19.829999999999998</v>
      </c>
      <c r="R41" s="150">
        <v>13.5</v>
      </c>
      <c r="S41" s="151">
        <v>13.86</v>
      </c>
      <c r="T41" s="214">
        <f t="shared" si="27"/>
        <v>-6.0250950000000003</v>
      </c>
      <c r="U41" s="224">
        <f t="shared" si="28"/>
        <v>-0.4540388093443859</v>
      </c>
    </row>
    <row r="42" spans="1:26" x14ac:dyDescent="0.25">
      <c r="A42" s="178" t="s">
        <v>294</v>
      </c>
      <c r="B42" s="152">
        <v>13.52</v>
      </c>
      <c r="C42" s="152">
        <v>14.76</v>
      </c>
      <c r="D42" s="152">
        <v>15.16</v>
      </c>
      <c r="E42" s="152">
        <v>15.02</v>
      </c>
      <c r="F42" s="152">
        <v>15.28</v>
      </c>
      <c r="G42" s="152">
        <v>15.11</v>
      </c>
      <c r="H42" s="152">
        <v>15.3</v>
      </c>
      <c r="I42" s="152">
        <v>15.29</v>
      </c>
      <c r="J42" s="152">
        <v>15.5</v>
      </c>
      <c r="K42" s="152">
        <v>15.19</v>
      </c>
      <c r="L42" s="152">
        <v>15.41</v>
      </c>
      <c r="M42" s="152">
        <v>15.48</v>
      </c>
      <c r="N42" s="152">
        <v>16.28</v>
      </c>
      <c r="O42" s="152">
        <v>16.89</v>
      </c>
      <c r="P42" s="152">
        <v>17.829999999999998</v>
      </c>
      <c r="Q42" s="152">
        <v>18.440000000000001</v>
      </c>
      <c r="R42" s="152">
        <v>17.73</v>
      </c>
      <c r="S42" s="153">
        <v>18.75</v>
      </c>
      <c r="T42" s="214">
        <f t="shared" si="27"/>
        <v>-1.509719999999998</v>
      </c>
      <c r="U42" s="224">
        <f t="shared" si="28"/>
        <v>-0.11166568047337264</v>
      </c>
    </row>
    <row r="43" spans="1:26" x14ac:dyDescent="0.25">
      <c r="A43" s="143" t="s">
        <v>295</v>
      </c>
      <c r="B43" s="152">
        <v>14</v>
      </c>
      <c r="C43" s="152">
        <v>14.04</v>
      </c>
      <c r="D43" s="152">
        <v>14.8</v>
      </c>
      <c r="E43" s="152">
        <v>15.11</v>
      </c>
      <c r="F43" s="152">
        <v>15.07</v>
      </c>
      <c r="G43" s="152">
        <v>14.74</v>
      </c>
      <c r="H43" s="152">
        <v>14.59</v>
      </c>
      <c r="I43" s="152">
        <v>14.28</v>
      </c>
      <c r="J43" s="152">
        <v>13.86</v>
      </c>
      <c r="K43" s="152">
        <v>13.38</v>
      </c>
      <c r="L43" s="152">
        <v>13.35</v>
      </c>
      <c r="M43" s="152">
        <v>14.14</v>
      </c>
      <c r="N43" s="152">
        <v>14.5</v>
      </c>
      <c r="O43" s="152">
        <v>15.12</v>
      </c>
      <c r="P43" s="152">
        <v>15.64</v>
      </c>
      <c r="Q43" s="152">
        <v>16.66</v>
      </c>
      <c r="R43" s="152">
        <v>16.72</v>
      </c>
      <c r="S43" s="153">
        <v>17.41</v>
      </c>
      <c r="T43" s="214">
        <f t="shared" si="27"/>
        <v>-3.5689999999999991</v>
      </c>
      <c r="U43" s="224">
        <f t="shared" si="28"/>
        <v>-0.25492857142857134</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8" t="s">
        <v>335</v>
      </c>
      <c r="B46" s="318"/>
      <c r="C46" s="318"/>
      <c r="D46" s="318"/>
      <c r="E46" s="318"/>
      <c r="F46" s="318"/>
      <c r="G46" s="318"/>
      <c r="H46" s="318"/>
      <c r="I46" s="318"/>
      <c r="J46" s="318"/>
      <c r="K46" s="318"/>
      <c r="L46" s="318"/>
      <c r="M46" s="318"/>
      <c r="N46" s="318"/>
      <c r="O46" s="318"/>
      <c r="P46" s="318"/>
      <c r="Q46" s="318"/>
      <c r="R46" s="318"/>
      <c r="S46" s="318"/>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86</v>
      </c>
      <c r="B48" s="167">
        <f>(B38-B38)/B38</f>
        <v>0</v>
      </c>
      <c r="C48" s="167">
        <f>(C38-B38)/B38</f>
        <v>0.43991567111735752</v>
      </c>
      <c r="D48" s="167">
        <f>(D38-B38)/B38</f>
        <v>0.48208011243851012</v>
      </c>
      <c r="E48" s="167">
        <f>(E38-B38)/B38</f>
        <v>0.8931834153197471</v>
      </c>
      <c r="F48" s="167">
        <f>(F38-B38)/B38</f>
        <v>0.28109627547434995</v>
      </c>
      <c r="G48" s="167">
        <f>(G38-B38)/B38</f>
        <v>0.2515811665495431</v>
      </c>
      <c r="H48" s="167">
        <f>(H38-B38)/B38</f>
        <v>3.4434293745607886E-2</v>
      </c>
      <c r="I48" s="167">
        <f t="shared" ref="I48:I53" si="29">(I38-B38)/B38</f>
        <v>-0.16303583977512298</v>
      </c>
      <c r="J48" s="167">
        <f t="shared" ref="J48:J53" si="30">(J38-B38)/B38</f>
        <v>-0.19044272663387216</v>
      </c>
      <c r="K48" s="167">
        <f t="shared" ref="K48:K53" si="31">(K38-B38)/B38</f>
        <v>-0.14125087842586084</v>
      </c>
      <c r="L48" s="167">
        <f t="shared" ref="L48:L53" si="32">(L38-B38)/B38</f>
        <v>-0.21503865073787776</v>
      </c>
      <c r="M48" s="167">
        <f t="shared" ref="M48:M53" si="33">(M38-B38)/B38</f>
        <v>-0.13352073085031627</v>
      </c>
      <c r="N48" s="167">
        <f t="shared" ref="N48:N53" si="34">(N38-B38)/B38</f>
        <v>-0.16936050597329586</v>
      </c>
      <c r="O48" s="167">
        <f t="shared" ref="O48:O53" si="35">(O38-B38)/B38</f>
        <v>-5.4813773717498321E-2</v>
      </c>
      <c r="P48" s="167">
        <f t="shared" ref="P48:P53" si="36">(P38-B38)/B38</f>
        <v>-8.7139845397048499E-2</v>
      </c>
      <c r="Q48" s="167">
        <f t="shared" ref="Q48:Q53" si="37">(Q38-B38)/B38</f>
        <v>-0.10400562192550951</v>
      </c>
      <c r="R48" s="167">
        <f t="shared" ref="R48:R53" si="38">(R38-B38)/B38</f>
        <v>1.4757554462403307E-2</v>
      </c>
      <c r="S48" s="167">
        <f t="shared" ref="S48:S53" si="39">(S38-B38)/B38</f>
        <v>2.951510892480674E-2</v>
      </c>
    </row>
    <row r="49" spans="1:19" ht="15.75" thickTop="1" x14ac:dyDescent="0.25">
      <c r="A49" s="143" t="s">
        <v>212</v>
      </c>
      <c r="B49" s="147">
        <f>(B39-B39)/B39</f>
        <v>0</v>
      </c>
      <c r="C49" s="147">
        <f>(C39-B39)/B39</f>
        <v>8.6884567645840825E-3</v>
      </c>
      <c r="D49" s="147">
        <f>(D39-B39)/B39</f>
        <v>9.267687215556468E-2</v>
      </c>
      <c r="E49" s="147">
        <f>(E39-B39)/B39</f>
        <v>6.0819197352089314E-2</v>
      </c>
      <c r="F49" s="147">
        <f>(F39-B39)/B39</f>
        <v>-4.9648324369052955E-3</v>
      </c>
      <c r="G49" s="147">
        <f>(G39-B39)/B39</f>
        <v>0.11088125775755066</v>
      </c>
      <c r="H49" s="147">
        <f>(H39-B39)/B39</f>
        <v>-6.1646669424906986E-2</v>
      </c>
      <c r="I49" s="147">
        <f t="shared" si="29"/>
        <v>7.1162598262308599E-2</v>
      </c>
      <c r="J49" s="147">
        <f t="shared" si="30"/>
        <v>9.1021928009929181E-3</v>
      </c>
      <c r="K49" s="147">
        <f t="shared" si="31"/>
        <v>5.8750517170045431E-2</v>
      </c>
      <c r="L49" s="147">
        <f t="shared" si="32"/>
        <v>-2.0273065784029869E-2</v>
      </c>
      <c r="M49" s="147">
        <f t="shared" si="33"/>
        <v>2.0686801820438559E-2</v>
      </c>
      <c r="N49" s="147">
        <f t="shared" si="34"/>
        <v>4.426975589573838E-2</v>
      </c>
      <c r="O49" s="147">
        <f t="shared" si="35"/>
        <v>0.22258998758791884</v>
      </c>
      <c r="P49" s="147">
        <f t="shared" si="36"/>
        <v>0.1907323127844435</v>
      </c>
      <c r="Q49" s="147">
        <f t="shared" si="37"/>
        <v>0.23789822093504343</v>
      </c>
      <c r="R49" s="147">
        <f t="shared" si="38"/>
        <v>0.21886636326023992</v>
      </c>
      <c r="S49" s="147">
        <f t="shared" si="39"/>
        <v>0.22920976417045918</v>
      </c>
    </row>
    <row r="50" spans="1:19" x14ac:dyDescent="0.25">
      <c r="A50" s="143" t="s">
        <v>291</v>
      </c>
      <c r="B50" s="147">
        <f>(B40-B40)/B40</f>
        <v>0</v>
      </c>
      <c r="C50" s="147">
        <f>(C40-B40)/B40</f>
        <v>0.13698630136986314</v>
      </c>
      <c r="D50" s="147">
        <f>(D40-B40)/B40</f>
        <v>0.20205479452054803</v>
      </c>
      <c r="E50" s="147">
        <f>(E40-B40)/B40</f>
        <v>0.21369863013698626</v>
      </c>
      <c r="F50" s="147">
        <f>(F40-B40)/B40</f>
        <v>0.10410958904109599</v>
      </c>
      <c r="G50" s="147">
        <f>(G40-B40)/B40</f>
        <v>-1.5753424657534276E-2</v>
      </c>
      <c r="H50" s="147">
        <f>(H40-B40)/B40</f>
        <v>-9.9999999999999936E-2</v>
      </c>
      <c r="I50" s="147">
        <f t="shared" si="29"/>
        <v>-0.1342465753424657</v>
      </c>
      <c r="J50" s="147">
        <f t="shared" si="30"/>
        <v>6.9178082191780815E-2</v>
      </c>
      <c r="K50" s="147">
        <f t="shared" si="31"/>
        <v>9.1780821917808217E-2</v>
      </c>
      <c r="L50" s="147">
        <f t="shared" si="32"/>
        <v>-1.0958904109589052E-2</v>
      </c>
      <c r="M50" s="147">
        <f t="shared" si="33"/>
        <v>-0.20821917808219173</v>
      </c>
      <c r="N50" s="147">
        <f t="shared" si="34"/>
        <v>-9.9999999999999936E-2</v>
      </c>
      <c r="O50" s="147">
        <f t="shared" si="35"/>
        <v>-2.3972602739726005E-2</v>
      </c>
      <c r="P50" s="147">
        <f t="shared" si="36"/>
        <v>0.12602739726027409</v>
      </c>
      <c r="Q50" s="147">
        <f t="shared" si="37"/>
        <v>7.739726027397266E-2</v>
      </c>
      <c r="R50" s="147">
        <f t="shared" si="38"/>
        <v>0.14109589041095894</v>
      </c>
      <c r="S50" s="147">
        <f t="shared" si="39"/>
        <v>0.45205479452054792</v>
      </c>
    </row>
    <row r="51" spans="1:19" x14ac:dyDescent="0.25">
      <c r="A51" s="143" t="s">
        <v>293</v>
      </c>
      <c r="B51" s="147">
        <f>(B41-B41)/B41</f>
        <v>0</v>
      </c>
      <c r="C51" s="147">
        <f>(C41-B41)/B41</f>
        <v>0.42351168048229099</v>
      </c>
      <c r="D51" s="147">
        <f>(D41-B41)/B41</f>
        <v>0.46721929163526749</v>
      </c>
      <c r="E51" s="147">
        <f>(E41-B41)/B41</f>
        <v>0.84174830444611926</v>
      </c>
      <c r="F51" s="147">
        <f>(F41-B41)/B41</f>
        <v>0.25018839487565941</v>
      </c>
      <c r="G51" s="147">
        <f>(G41-B41)/B41</f>
        <v>0.21778447626224573</v>
      </c>
      <c r="H51" s="147">
        <f>(H41-B41)/B41</f>
        <v>1.7332328560663184E-2</v>
      </c>
      <c r="I51" s="147">
        <f t="shared" si="29"/>
        <v>0.70836473247927678</v>
      </c>
      <c r="J51" s="147">
        <f t="shared" si="30"/>
        <v>1.1152976639035419</v>
      </c>
      <c r="K51" s="147">
        <f t="shared" si="31"/>
        <v>0.98869630746043713</v>
      </c>
      <c r="L51" s="147">
        <f t="shared" si="32"/>
        <v>0.9163526752072344</v>
      </c>
      <c r="M51" s="147">
        <f t="shared" si="33"/>
        <v>0.17859834212509429</v>
      </c>
      <c r="N51" s="147">
        <f t="shared" si="34"/>
        <v>0.48455162019593068</v>
      </c>
      <c r="O51" s="147">
        <f t="shared" si="35"/>
        <v>0.49962321024868117</v>
      </c>
      <c r="P51" s="147">
        <f t="shared" si="36"/>
        <v>0.66239638281838731</v>
      </c>
      <c r="Q51" s="147">
        <f t="shared" si="37"/>
        <v>0.49434815373021845</v>
      </c>
      <c r="R51" s="147">
        <f t="shared" si="38"/>
        <v>1.7332328560663184E-2</v>
      </c>
      <c r="S51" s="147">
        <f t="shared" si="39"/>
        <v>4.4461190655614158E-2</v>
      </c>
    </row>
    <row r="52" spans="1:19" x14ac:dyDescent="0.25">
      <c r="A52" s="178" t="s">
        <v>294</v>
      </c>
      <c r="B52" s="147">
        <f t="shared" ref="B52:B53" si="40">(B42-B42)/B42</f>
        <v>0</v>
      </c>
      <c r="C52" s="147">
        <f t="shared" ref="C52:C53" si="41">(C42-B42)/B42</f>
        <v>9.1715976331360971E-2</v>
      </c>
      <c r="D52" s="147">
        <f t="shared" ref="D52:D53" si="42">(D42-B42)/B42</f>
        <v>0.12130177514792904</v>
      </c>
      <c r="E52" s="147">
        <f t="shared" ref="E52:E53" si="43">(E42-B42)/B42</f>
        <v>0.11094674556213018</v>
      </c>
      <c r="F52" s="147">
        <f t="shared" ref="F52:F53" si="44">(F42-B42)/B42</f>
        <v>0.13017751479289941</v>
      </c>
      <c r="G52" s="147">
        <f t="shared" ref="G52:G53" si="45">(G42-B42)/B42</f>
        <v>0.11760355029585798</v>
      </c>
      <c r="H52" s="147">
        <f t="shared" ref="H52:H53" si="46">(H42-B42)/B42</f>
        <v>0.1316568047337279</v>
      </c>
      <c r="I52" s="147">
        <f t="shared" si="29"/>
        <v>0.13091715976331358</v>
      </c>
      <c r="J52" s="147">
        <f t="shared" si="30"/>
        <v>0.14644970414201186</v>
      </c>
      <c r="K52" s="147">
        <f t="shared" si="31"/>
        <v>0.12352071005917159</v>
      </c>
      <c r="L52" s="147">
        <f t="shared" si="32"/>
        <v>0.13979289940828407</v>
      </c>
      <c r="M52" s="147">
        <f t="shared" si="33"/>
        <v>0.14497041420118351</v>
      </c>
      <c r="N52" s="147">
        <f t="shared" si="34"/>
        <v>0.20414201183431965</v>
      </c>
      <c r="O52" s="147">
        <f t="shared" si="35"/>
        <v>0.24926035502958588</v>
      </c>
      <c r="P52" s="147">
        <f t="shared" si="36"/>
        <v>0.31878698224852065</v>
      </c>
      <c r="Q52" s="147">
        <f t="shared" si="37"/>
        <v>0.36390532544378712</v>
      </c>
      <c r="R52" s="147">
        <f t="shared" si="38"/>
        <v>0.31139053254437876</v>
      </c>
      <c r="S52" s="147">
        <f t="shared" si="39"/>
        <v>0.38683431952662728</v>
      </c>
    </row>
    <row r="53" spans="1:19" x14ac:dyDescent="0.25">
      <c r="A53" s="143" t="s">
        <v>295</v>
      </c>
      <c r="B53" s="147">
        <f t="shared" si="40"/>
        <v>0</v>
      </c>
      <c r="C53" s="147">
        <f t="shared" si="41"/>
        <v>2.8571428571427964E-3</v>
      </c>
      <c r="D53" s="147">
        <f t="shared" si="42"/>
        <v>5.7142857142857197E-2</v>
      </c>
      <c r="E53" s="147">
        <f t="shared" si="43"/>
        <v>7.9285714285714251E-2</v>
      </c>
      <c r="F53" s="147">
        <f t="shared" si="44"/>
        <v>7.6428571428571443E-2</v>
      </c>
      <c r="G53" s="147">
        <f t="shared" si="45"/>
        <v>5.2857142857142873E-2</v>
      </c>
      <c r="H53" s="147">
        <f t="shared" si="46"/>
        <v>4.2142857142857135E-2</v>
      </c>
      <c r="I53" s="147">
        <f t="shared" si="29"/>
        <v>1.9999999999999955E-2</v>
      </c>
      <c r="J53" s="147">
        <f t="shared" si="30"/>
        <v>-1.000000000000004E-2</v>
      </c>
      <c r="K53" s="147">
        <f t="shared" si="31"/>
        <v>-4.4285714285714227E-2</v>
      </c>
      <c r="L53" s="147">
        <f t="shared" si="32"/>
        <v>-4.6428571428571451E-2</v>
      </c>
      <c r="M53" s="147">
        <f t="shared" si="33"/>
        <v>1.000000000000004E-2</v>
      </c>
      <c r="N53" s="147">
        <f t="shared" si="34"/>
        <v>3.5714285714285712E-2</v>
      </c>
      <c r="O53" s="147">
        <f t="shared" si="35"/>
        <v>7.9999999999999946E-2</v>
      </c>
      <c r="P53" s="147">
        <f t="shared" si="36"/>
        <v>0.11714285714285719</v>
      </c>
      <c r="Q53" s="147">
        <f t="shared" si="37"/>
        <v>0.19</v>
      </c>
      <c r="R53" s="147">
        <f t="shared" si="38"/>
        <v>0.1942857142857142</v>
      </c>
      <c r="S53" s="147">
        <f t="shared" si="39"/>
        <v>0.24357142857142858</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88C9-860C-4BEA-8E5F-2DBE6FB34137}">
  <sheetPr>
    <tabColor rgb="FF605677"/>
  </sheetPr>
  <dimension ref="A1:AJ27"/>
  <sheetViews>
    <sheetView zoomScaleNormal="100" workbookViewId="0">
      <selection activeCell="B7" sqref="B7:W7"/>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42" t="s">
        <v>281</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row>
    <row r="3" spans="1:28" ht="15.75" x14ac:dyDescent="0.25">
      <c r="A3" s="318" t="s">
        <v>282</v>
      </c>
      <c r="B3" s="318"/>
      <c r="C3" s="318"/>
      <c r="D3" s="318"/>
      <c r="E3" s="318"/>
      <c r="F3" s="318"/>
      <c r="G3" s="318"/>
      <c r="H3" s="318"/>
      <c r="I3" s="318"/>
      <c r="J3" s="318"/>
      <c r="K3" s="318"/>
      <c r="L3" s="318"/>
      <c r="M3" s="318"/>
      <c r="N3" s="318"/>
      <c r="O3" s="318"/>
      <c r="P3" s="318"/>
      <c r="Q3" s="318"/>
      <c r="R3" s="318"/>
      <c r="S3" s="318"/>
      <c r="T3" s="318"/>
      <c r="U3" s="318"/>
      <c r="V3" s="318"/>
      <c r="W3" s="318"/>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314</v>
      </c>
      <c r="B5" s="144">
        <f>'5C'!B19</f>
        <v>479</v>
      </c>
      <c r="C5" s="144">
        <f>'5C'!C19</f>
        <v>538</v>
      </c>
      <c r="D5" s="144">
        <f>'5C'!D19</f>
        <v>578</v>
      </c>
      <c r="E5" s="144">
        <f>'5C'!E19</f>
        <v>576</v>
      </c>
      <c r="F5" s="144">
        <f>'5C'!F19</f>
        <v>639</v>
      </c>
      <c r="G5" s="144">
        <f>'5C'!G19</f>
        <v>709</v>
      </c>
      <c r="H5" s="144">
        <f>'5C'!H19</f>
        <v>650</v>
      </c>
      <c r="I5" s="144">
        <f>'5C'!I19</f>
        <v>695</v>
      </c>
      <c r="J5" s="144">
        <f>'5C'!J19</f>
        <v>749</v>
      </c>
      <c r="K5" s="144">
        <f>'5C'!K19</f>
        <v>814</v>
      </c>
      <c r="L5" s="144">
        <f>'5C'!L19</f>
        <v>938</v>
      </c>
      <c r="M5" s="144">
        <f>'5C'!M19</f>
        <v>1083</v>
      </c>
      <c r="N5" s="144">
        <f>'5C'!N19</f>
        <v>1106</v>
      </c>
      <c r="O5" s="144">
        <f>'5C'!O19</f>
        <v>1119</v>
      </c>
      <c r="P5" s="144">
        <f>'5C'!P19</f>
        <v>1256</v>
      </c>
      <c r="Q5" s="144">
        <f>'5C'!Q19</f>
        <v>1134</v>
      </c>
      <c r="R5" s="144">
        <f>'5C'!R19</f>
        <v>1100</v>
      </c>
      <c r="S5" s="144">
        <f>'5C'!S19</f>
        <v>695</v>
      </c>
      <c r="T5" s="144">
        <f>'5C'!T19</f>
        <v>483</v>
      </c>
      <c r="U5" s="144">
        <f>'5C'!U19</f>
        <v>318</v>
      </c>
      <c r="V5" s="144">
        <f>'5C'!V19</f>
        <v>337</v>
      </c>
      <c r="W5" s="144">
        <f>'5C'!W19</f>
        <v>440</v>
      </c>
      <c r="X5" s="145"/>
    </row>
    <row r="6" spans="1:28" x14ac:dyDescent="0.2">
      <c r="A6" s="143" t="s">
        <v>92</v>
      </c>
      <c r="B6" s="144">
        <v>11397</v>
      </c>
      <c r="C6" s="144">
        <v>12608</v>
      </c>
      <c r="D6" s="144">
        <v>14351</v>
      </c>
      <c r="E6" s="144">
        <v>14916</v>
      </c>
      <c r="F6" s="144">
        <v>15586</v>
      </c>
      <c r="G6" s="144">
        <v>16533</v>
      </c>
      <c r="H6" s="144">
        <v>14850</v>
      </c>
      <c r="I6" s="144">
        <v>15608</v>
      </c>
      <c r="J6" s="144">
        <v>16187</v>
      </c>
      <c r="K6" s="144">
        <v>16358</v>
      </c>
      <c r="L6" s="144">
        <v>18002</v>
      </c>
      <c r="M6" s="144">
        <v>19622</v>
      </c>
      <c r="N6" s="144">
        <v>19750</v>
      </c>
      <c r="O6" s="144">
        <v>19021</v>
      </c>
      <c r="P6" s="144">
        <v>19802</v>
      </c>
      <c r="Q6" s="144">
        <v>17400</v>
      </c>
      <c r="R6" s="144">
        <v>16257</v>
      </c>
      <c r="S6" s="144">
        <v>12079</v>
      </c>
      <c r="T6" s="144">
        <v>8631</v>
      </c>
      <c r="U6" s="144">
        <v>4796</v>
      </c>
      <c r="V6" s="144">
        <v>3435</v>
      </c>
      <c r="W6" s="144">
        <v>4344</v>
      </c>
      <c r="X6" s="145"/>
    </row>
    <row r="7" spans="1:28" x14ac:dyDescent="0.2">
      <c r="A7" s="143" t="s">
        <v>183</v>
      </c>
      <c r="B7" s="144">
        <v>241633</v>
      </c>
      <c r="C7" s="144">
        <v>266625</v>
      </c>
      <c r="D7" s="144">
        <v>296677</v>
      </c>
      <c r="E7" s="144">
        <v>313183</v>
      </c>
      <c r="F7" s="144">
        <v>333940</v>
      </c>
      <c r="G7" s="144">
        <v>363872</v>
      </c>
      <c r="H7" s="144">
        <v>352112</v>
      </c>
      <c r="I7" s="144">
        <v>394219</v>
      </c>
      <c r="J7" s="144">
        <v>436449</v>
      </c>
      <c r="K7" s="144">
        <v>479093</v>
      </c>
      <c r="L7" s="144">
        <v>527455</v>
      </c>
      <c r="M7" s="144">
        <v>581178</v>
      </c>
      <c r="N7" s="144">
        <v>593379</v>
      </c>
      <c r="O7" s="144">
        <v>588151</v>
      </c>
      <c r="P7" s="144">
        <v>595373</v>
      </c>
      <c r="Q7" s="144">
        <v>578689</v>
      </c>
      <c r="R7" s="144">
        <v>581696</v>
      </c>
      <c r="S7" s="144">
        <v>558876</v>
      </c>
      <c r="T7" s="144">
        <v>526599</v>
      </c>
      <c r="U7" s="144">
        <v>432561</v>
      </c>
      <c r="V7" s="144">
        <v>363801</v>
      </c>
      <c r="W7" s="144">
        <v>385418</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8" t="s">
        <v>283</v>
      </c>
      <c r="B10" s="318"/>
      <c r="C10" s="318"/>
      <c r="D10" s="318"/>
      <c r="E10" s="318"/>
      <c r="F10" s="318"/>
      <c r="G10" s="318"/>
      <c r="H10" s="318"/>
      <c r="I10" s="318"/>
      <c r="J10" s="318"/>
      <c r="K10" s="318"/>
      <c r="L10" s="318"/>
      <c r="M10" s="318"/>
      <c r="N10" s="318"/>
      <c r="O10" s="318"/>
      <c r="P10" s="318"/>
      <c r="Q10" s="318"/>
      <c r="R10" s="318"/>
      <c r="S10" s="318"/>
      <c r="T10" s="318"/>
      <c r="U10" s="318"/>
      <c r="V10" s="318"/>
      <c r="W10" s="318"/>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314</v>
      </c>
      <c r="B12" s="170">
        <f>(B5-B5)/B5</f>
        <v>0</v>
      </c>
      <c r="C12" s="170">
        <f>(C5-B5)/B5</f>
        <v>0.12317327766179541</v>
      </c>
      <c r="D12" s="170">
        <f>(D5-B5)/B5</f>
        <v>0.20668058455114824</v>
      </c>
      <c r="E12" s="170">
        <f>(E5-B5)/B5</f>
        <v>0.20250521920668058</v>
      </c>
      <c r="F12" s="170">
        <f>(F5-B5)/B5</f>
        <v>0.33402922755741127</v>
      </c>
      <c r="G12" s="170">
        <f>(G5-B5)/B5</f>
        <v>0.4801670146137787</v>
      </c>
      <c r="H12" s="170">
        <f>(H5-B5)/B5</f>
        <v>0.35699373695198328</v>
      </c>
      <c r="I12" s="170">
        <f>(I5-B5)/B5</f>
        <v>0.45093945720250522</v>
      </c>
      <c r="J12" s="170">
        <f>(J5-B5)/B5</f>
        <v>0.56367432150313157</v>
      </c>
      <c r="K12" s="170">
        <f>(K5-B5)/B5</f>
        <v>0.69937369519832981</v>
      </c>
      <c r="L12" s="170">
        <f>(L5-B5)/B5</f>
        <v>0.95824634655532359</v>
      </c>
      <c r="M12" s="170">
        <f>(M5-B5)/B5</f>
        <v>1.2609603340292275</v>
      </c>
      <c r="N12" s="170">
        <f>(N5-B5)/B5</f>
        <v>1.3089770354906054</v>
      </c>
      <c r="O12" s="170">
        <f>(O5-B5)/B5</f>
        <v>1.3361169102296451</v>
      </c>
      <c r="P12" s="170">
        <f>(P5-B5)/B5</f>
        <v>1.6221294363256784</v>
      </c>
      <c r="Q12" s="170">
        <f>(Q5-B5)/B5</f>
        <v>1.3674321503131524</v>
      </c>
      <c r="R12" s="170">
        <f>(R5-B5)/B5</f>
        <v>1.2964509394572026</v>
      </c>
      <c r="S12" s="170">
        <f>(S5-B5)/B5</f>
        <v>0.45093945720250522</v>
      </c>
      <c r="T12" s="170">
        <f>(T5-B5)/B5</f>
        <v>8.350730688935281E-3</v>
      </c>
      <c r="U12" s="170">
        <f>(U5-B5)/B5</f>
        <v>-0.33611691022964507</v>
      </c>
      <c r="V12" s="170">
        <f>(V5-B5)/B5</f>
        <v>-0.29645093945720252</v>
      </c>
      <c r="W12" s="170">
        <f>(W5-B5)/B5</f>
        <v>-8.1419624217118999E-2</v>
      </c>
    </row>
    <row r="13" spans="1:28" x14ac:dyDescent="0.2">
      <c r="A13" s="143" t="s">
        <v>92</v>
      </c>
      <c r="B13" s="170">
        <f>(B6-B6)/B6</f>
        <v>0</v>
      </c>
      <c r="C13" s="170">
        <f>(C6-B6)/B6</f>
        <v>0.10625603228919892</v>
      </c>
      <c r="D13" s="170">
        <f>(D6-B6)/B6</f>
        <v>0.25919101517943316</v>
      </c>
      <c r="E13" s="170">
        <f>(E6-B6)/B6</f>
        <v>0.30876546459594628</v>
      </c>
      <c r="F13" s="170">
        <f>(F6-B6)/B6</f>
        <v>0.36755286478897958</v>
      </c>
      <c r="G13" s="170">
        <f>(G6-B6)/B6</f>
        <v>0.45064490655435641</v>
      </c>
      <c r="H13" s="170">
        <f>(H6-B6)/B6</f>
        <v>0.30297446696499081</v>
      </c>
      <c r="I13" s="170">
        <f>(I6-B6)/B6</f>
        <v>0.36948319733263141</v>
      </c>
      <c r="J13" s="170">
        <f>(J6-B6)/B6</f>
        <v>0.42028604018601384</v>
      </c>
      <c r="K13" s="170">
        <f>(K6-B6)/B6</f>
        <v>0.4352899885934895</v>
      </c>
      <c r="L13" s="170">
        <f>(L6-B6)/B6</f>
        <v>0.5795384750372905</v>
      </c>
      <c r="M13" s="170">
        <f>(M6-B6)/B6</f>
        <v>0.72168114416074403</v>
      </c>
      <c r="N13" s="170">
        <f>(N6-B6)/B6</f>
        <v>0.73291216986926389</v>
      </c>
      <c r="O13" s="170">
        <f>(O6-B6)/B6</f>
        <v>0.66894796876370977</v>
      </c>
      <c r="P13" s="170">
        <f>(P6-B6)/B6</f>
        <v>0.73747477406335005</v>
      </c>
      <c r="Q13" s="170">
        <f>(Q6-B6)/B6</f>
        <v>0.52671755725190839</v>
      </c>
      <c r="R13" s="170">
        <f>(R6-B6)/B6</f>
        <v>0.42642800737036063</v>
      </c>
      <c r="S13" s="170">
        <f>(S6-B6)/B6</f>
        <v>5.9840308853206986E-2</v>
      </c>
      <c r="T13" s="170">
        <f>(T6-B6)/B6</f>
        <v>-0.24269544617004474</v>
      </c>
      <c r="U13" s="170">
        <f>(U6-B6)/B6</f>
        <v>-0.5791875054838993</v>
      </c>
      <c r="V13" s="170">
        <f>(V6-B6)/B6</f>
        <v>-0.69860489602526976</v>
      </c>
      <c r="W13" s="170">
        <f>(W6-B6)/B6</f>
        <v>-0.61884706501710973</v>
      </c>
    </row>
    <row r="14" spans="1:28" x14ac:dyDescent="0.2">
      <c r="A14" s="143" t="s">
        <v>183</v>
      </c>
      <c r="B14" s="170">
        <f>(B7-B7)/B7</f>
        <v>0</v>
      </c>
      <c r="C14" s="170">
        <f>(C7-B7)/B7</f>
        <v>0.10342958122441885</v>
      </c>
      <c r="D14" s="170">
        <f>(D7-B7)/B7</f>
        <v>0.22780001076011969</v>
      </c>
      <c r="E14" s="170">
        <f>(E7-B7)/B7</f>
        <v>0.29611021673364152</v>
      </c>
      <c r="F14" s="170">
        <f>(F7-B7)/B7</f>
        <v>0.38201321839318303</v>
      </c>
      <c r="G14" s="170">
        <f>(G7-B7)/B7</f>
        <v>0.50588702702031596</v>
      </c>
      <c r="H14" s="170">
        <f>(H7-B7)/B7</f>
        <v>0.45721817798065661</v>
      </c>
      <c r="I14" s="170">
        <f>(I7-B7)/B7</f>
        <v>0.63147831628957962</v>
      </c>
      <c r="J14" s="170">
        <f>(J7-B7)/B7</f>
        <v>0.80624749102978488</v>
      </c>
      <c r="K14" s="170">
        <f>(K7-B7)/B7</f>
        <v>0.98273000790454945</v>
      </c>
      <c r="L14" s="170">
        <f>(L7-B7)/B7</f>
        <v>1.182876511072577</v>
      </c>
      <c r="M14" s="170">
        <f>(M7-B7)/B7</f>
        <v>1.4052095533308777</v>
      </c>
      <c r="N14" s="170">
        <f>(N7-B7)/B7</f>
        <v>1.4557034842095244</v>
      </c>
      <c r="O14" s="170">
        <f>(O7-B7)/B7</f>
        <v>1.4340673666262473</v>
      </c>
      <c r="P14" s="170">
        <f>(P7-B7)/B7</f>
        <v>1.4639556683068953</v>
      </c>
      <c r="Q14" s="170">
        <f>(Q7-B7)/B7</f>
        <v>1.3949088079856642</v>
      </c>
      <c r="R14" s="170">
        <f>(R7-B7)/B7</f>
        <v>1.4073533002528629</v>
      </c>
      <c r="S14" s="170">
        <f>(S7-B7)/B7</f>
        <v>1.3129125574735239</v>
      </c>
      <c r="T14" s="170">
        <f>(T7-B7)/B7</f>
        <v>1.1793339485914589</v>
      </c>
      <c r="U14" s="170">
        <f>(U7-B7)/B7</f>
        <v>0.79015697359218318</v>
      </c>
      <c r="V14" s="170">
        <f>(V7-B7)/B7</f>
        <v>0.50559319298274652</v>
      </c>
      <c r="W14" s="170">
        <f>(W7-B7)/B7</f>
        <v>0.5950553111536917</v>
      </c>
    </row>
    <row r="16" spans="1:28" ht="15.75" x14ac:dyDescent="0.25">
      <c r="A16" s="318" t="s">
        <v>284</v>
      </c>
      <c r="B16" s="318"/>
      <c r="C16" s="318"/>
      <c r="D16" s="318"/>
      <c r="E16" s="318"/>
      <c r="F16" s="318"/>
      <c r="G16" s="318"/>
      <c r="H16" s="318"/>
      <c r="I16" s="318"/>
      <c r="J16" s="318"/>
      <c r="K16" s="318"/>
      <c r="L16" s="318"/>
      <c r="M16" s="318"/>
      <c r="N16" s="318"/>
      <c r="O16" s="318"/>
      <c r="P16" s="318"/>
      <c r="Q16" s="318"/>
      <c r="R16" s="318"/>
      <c r="S16" s="318"/>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314</v>
      </c>
      <c r="B18" s="150">
        <f>'5C'!B38</f>
        <v>14.23</v>
      </c>
      <c r="C18" s="150">
        <f>'5C'!C38</f>
        <v>20.49</v>
      </c>
      <c r="D18" s="150">
        <f>'5C'!D38</f>
        <v>21.09</v>
      </c>
      <c r="E18" s="150">
        <f>'5C'!E38</f>
        <v>26.94</v>
      </c>
      <c r="F18" s="150">
        <f>'5C'!F38</f>
        <v>18.23</v>
      </c>
      <c r="G18" s="150">
        <f>'5C'!G38</f>
        <v>17.809999999999999</v>
      </c>
      <c r="H18" s="150">
        <f>'5C'!H38</f>
        <v>14.72</v>
      </c>
      <c r="I18" s="150">
        <f>'5C'!I38</f>
        <v>11.91</v>
      </c>
      <c r="J18" s="150">
        <f>'5C'!J38</f>
        <v>11.52</v>
      </c>
      <c r="K18" s="150">
        <f>'5C'!K38</f>
        <v>12.22</v>
      </c>
      <c r="L18" s="150">
        <f>'5C'!L38</f>
        <v>11.17</v>
      </c>
      <c r="M18" s="150">
        <f>'5C'!M38</f>
        <v>12.33</v>
      </c>
      <c r="N18" s="150">
        <f>'5C'!N38</f>
        <v>11.82</v>
      </c>
      <c r="O18" s="150">
        <f>'5C'!O38</f>
        <v>13.45</v>
      </c>
      <c r="P18" s="150">
        <f>'5C'!P38</f>
        <v>12.99</v>
      </c>
      <c r="Q18" s="150">
        <f>'5C'!Q38</f>
        <v>12.75</v>
      </c>
      <c r="R18" s="150">
        <f>'5C'!R38</f>
        <v>14.44</v>
      </c>
      <c r="S18" s="150">
        <f>'5C'!S38</f>
        <v>14.65</v>
      </c>
      <c r="T18"/>
      <c r="U18"/>
      <c r="V18"/>
      <c r="W18"/>
    </row>
    <row r="19" spans="1:23" ht="15" x14ac:dyDescent="0.25">
      <c r="A19" s="143" t="s">
        <v>92</v>
      </c>
      <c r="B19" s="150">
        <v>15.33</v>
      </c>
      <c r="C19" s="150">
        <v>21.09</v>
      </c>
      <c r="D19" s="150">
        <v>22.62</v>
      </c>
      <c r="E19" s="150">
        <v>23.41</v>
      </c>
      <c r="F19" s="150">
        <v>17.850000000000001</v>
      </c>
      <c r="G19" s="150">
        <v>17.2</v>
      </c>
      <c r="H19" s="150">
        <v>15.76</v>
      </c>
      <c r="I19" s="150">
        <v>11.16</v>
      </c>
      <c r="J19" s="150">
        <v>11.11</v>
      </c>
      <c r="K19" s="150">
        <v>11.2</v>
      </c>
      <c r="L19" s="150">
        <v>11.27</v>
      </c>
      <c r="M19" s="150">
        <v>12.13</v>
      </c>
      <c r="N19" s="150">
        <v>12.14</v>
      </c>
      <c r="O19" s="150">
        <v>13.42</v>
      </c>
      <c r="P19" s="150">
        <v>12.8</v>
      </c>
      <c r="Q19" s="150">
        <v>12.3</v>
      </c>
      <c r="R19" s="150">
        <v>14.44</v>
      </c>
      <c r="S19" s="219">
        <v>15.05</v>
      </c>
      <c r="T19"/>
      <c r="U19"/>
      <c r="V19"/>
      <c r="W19"/>
    </row>
    <row r="20" spans="1:23" ht="15" x14ac:dyDescent="0.25">
      <c r="A20" s="143" t="s">
        <v>183</v>
      </c>
      <c r="B20" s="150">
        <v>13.39</v>
      </c>
      <c r="C20" s="150">
        <v>13.51</v>
      </c>
      <c r="D20" s="150">
        <v>14.01</v>
      </c>
      <c r="E20" s="150">
        <v>14.58</v>
      </c>
      <c r="F20" s="150">
        <v>14.98</v>
      </c>
      <c r="G20" s="150">
        <v>14.2</v>
      </c>
      <c r="H20" s="150">
        <v>14.02</v>
      </c>
      <c r="I20" s="150">
        <v>12.7</v>
      </c>
      <c r="J20" s="150">
        <v>12.65</v>
      </c>
      <c r="K20" s="150">
        <v>12.91</v>
      </c>
      <c r="L20" s="150">
        <v>13.11</v>
      </c>
      <c r="M20" s="150">
        <v>13.52</v>
      </c>
      <c r="N20" s="150">
        <v>13.73</v>
      </c>
      <c r="O20" s="150">
        <v>13.88</v>
      </c>
      <c r="P20" s="150">
        <v>13.84</v>
      </c>
      <c r="Q20" s="150">
        <v>14.12</v>
      </c>
      <c r="R20" s="150">
        <v>14.47</v>
      </c>
      <c r="S20" s="219">
        <v>16.95</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8" t="s">
        <v>285</v>
      </c>
      <c r="B23" s="318"/>
      <c r="C23" s="318"/>
      <c r="D23" s="318"/>
      <c r="E23" s="318"/>
      <c r="F23" s="318"/>
      <c r="G23" s="318"/>
      <c r="H23" s="318"/>
      <c r="I23" s="318"/>
      <c r="J23" s="318"/>
      <c r="K23" s="318"/>
      <c r="L23" s="318"/>
      <c r="M23" s="318"/>
      <c r="N23" s="318"/>
      <c r="O23" s="318"/>
      <c r="P23" s="318"/>
      <c r="Q23" s="318"/>
      <c r="R23" s="318"/>
      <c r="S23" s="318"/>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315</v>
      </c>
      <c r="B25" s="170">
        <f>(B18-B18)/B18</f>
        <v>0</v>
      </c>
      <c r="C25" s="170">
        <f>(C18-B18)/B18</f>
        <v>0.43991567111735752</v>
      </c>
      <c r="D25" s="170">
        <f>(D18-B18)/B18</f>
        <v>0.48208011243851012</v>
      </c>
      <c r="E25" s="170">
        <f>(E18-B18)/B18</f>
        <v>0.8931834153197471</v>
      </c>
      <c r="F25" s="170">
        <f>(F18-B18)/B18</f>
        <v>0.28109627547434995</v>
      </c>
      <c r="G25" s="170">
        <f>(G18-B18)/B18</f>
        <v>0.2515811665495431</v>
      </c>
      <c r="H25" s="170">
        <f>(H18-B18)/B18</f>
        <v>3.4434293745607886E-2</v>
      </c>
      <c r="I25" s="170">
        <f>(I18-B18)/B18</f>
        <v>-0.16303583977512298</v>
      </c>
      <c r="J25" s="170">
        <f>(J18-B18)/B18</f>
        <v>-0.19044272663387216</v>
      </c>
      <c r="K25" s="170">
        <f>(K18-B18)/B18</f>
        <v>-0.14125087842586084</v>
      </c>
      <c r="L25" s="170">
        <f>(L18-B18)/B18</f>
        <v>-0.21503865073787776</v>
      </c>
      <c r="M25" s="170">
        <f>(M18-B18)/B18</f>
        <v>-0.13352073085031627</v>
      </c>
      <c r="N25" s="170">
        <f>(N18-B18)/B18</f>
        <v>-0.16936050597329586</v>
      </c>
      <c r="O25" s="170">
        <f>(O18-B18)/B18</f>
        <v>-5.4813773717498321E-2</v>
      </c>
      <c r="P25" s="170">
        <f>(P18-B18)/B18</f>
        <v>-8.7139845397048499E-2</v>
      </c>
      <c r="Q25" s="170">
        <f>(Q18-B18)/B18</f>
        <v>-0.10400562192550951</v>
      </c>
      <c r="R25" s="170">
        <f>(R18-B18)/B18</f>
        <v>1.4757554462403307E-2</v>
      </c>
      <c r="S25" s="170">
        <f>(S18-B18)/B18</f>
        <v>2.951510892480674E-2</v>
      </c>
      <c r="T25"/>
      <c r="U25"/>
      <c r="V25"/>
      <c r="W25"/>
    </row>
    <row r="26" spans="1:23" ht="15" x14ac:dyDescent="0.25">
      <c r="A26" s="143" t="s">
        <v>92</v>
      </c>
      <c r="B26" s="170">
        <f>(B19-B19)/B19</f>
        <v>0</v>
      </c>
      <c r="C26" s="170">
        <f>(C19-B19)/B19</f>
        <v>0.37573385518590996</v>
      </c>
      <c r="D26" s="170">
        <f>(D19-B19)/B19</f>
        <v>0.4755381604696674</v>
      </c>
      <c r="E26" s="170">
        <f>(E19-B19)/B19</f>
        <v>0.52707110241356814</v>
      </c>
      <c r="F26" s="170">
        <f>(F19-B19)/B19</f>
        <v>0.16438356164383569</v>
      </c>
      <c r="G26" s="170">
        <f>(G19-B19)/B19</f>
        <v>0.12198303979125892</v>
      </c>
      <c r="H26" s="170">
        <f>(H19-B19)/B19</f>
        <v>2.8049575994781455E-2</v>
      </c>
      <c r="I26" s="170">
        <f>(I19-B19)/B19</f>
        <v>-0.2720156555772994</v>
      </c>
      <c r="J26" s="170">
        <f>(J19-B19)/B19</f>
        <v>-0.27527723418134381</v>
      </c>
      <c r="K26" s="170">
        <f>(K19-B19)/B19</f>
        <v>-0.26940639269406397</v>
      </c>
      <c r="L26" s="170">
        <f>(L19-B19)/B19</f>
        <v>-0.26484018264840187</v>
      </c>
      <c r="M26" s="170">
        <f>(M19-B19)/B19</f>
        <v>-0.20874103065883884</v>
      </c>
      <c r="N26" s="170">
        <f>(N19-B19)/B19</f>
        <v>-0.20808871493802997</v>
      </c>
      <c r="O26" s="170">
        <f>(O19-B19)/B19</f>
        <v>-0.12459230267449446</v>
      </c>
      <c r="P26" s="170">
        <f>(P19-B19)/B19</f>
        <v>-0.16503587736464445</v>
      </c>
      <c r="Q26" s="170">
        <f>(Q19-B19)/B19</f>
        <v>-0.19765166340508802</v>
      </c>
      <c r="R26" s="170">
        <f>(R19-B19)/B19</f>
        <v>-5.8056099151989601E-2</v>
      </c>
      <c r="S26" s="170">
        <f>(S19-B19)/B19</f>
        <v>-1.8264840182648359E-2</v>
      </c>
      <c r="T26"/>
      <c r="U26"/>
      <c r="V26"/>
      <c r="W26"/>
    </row>
    <row r="27" spans="1:23" ht="15" x14ac:dyDescent="0.25">
      <c r="A27" s="143" t="s">
        <v>183</v>
      </c>
      <c r="B27" s="170">
        <f>(B20-B20)/B20</f>
        <v>0</v>
      </c>
      <c r="C27" s="170">
        <f>(C20-B20)/B20</f>
        <v>8.9619118745331745E-3</v>
      </c>
      <c r="D27" s="170">
        <f>(D20-B20)/B20</f>
        <v>4.6303211351754983E-2</v>
      </c>
      <c r="E27" s="170">
        <f>(E20-B20)/B20</f>
        <v>8.8872292755787854E-2</v>
      </c>
      <c r="F27" s="170">
        <f>(F20-B20)/B20</f>
        <v>0.11874533233756533</v>
      </c>
      <c r="G27" s="170">
        <f>(G20-B20)/B20</f>
        <v>6.0492905153099227E-2</v>
      </c>
      <c r="H27" s="170">
        <f>(H20-B20)/B20</f>
        <v>4.7050037341299401E-2</v>
      </c>
      <c r="I27" s="170">
        <f>(I20-B20)/B20</f>
        <v>-5.1530993278566188E-2</v>
      </c>
      <c r="J27" s="170">
        <f>(J20-B20)/B20</f>
        <v>-5.5265123226288286E-2</v>
      </c>
      <c r="K27" s="170">
        <f>(K20-B20)/B20</f>
        <v>-3.5847647498132969E-2</v>
      </c>
      <c r="L27" s="170">
        <f>(L20-B20)/B20</f>
        <v>-2.0911127707244296E-2</v>
      </c>
      <c r="M27" s="170">
        <f>(M20-B20)/B20</f>
        <v>9.7087378640775945E-3</v>
      </c>
      <c r="N27" s="170">
        <f>(N20-B20)/B20</f>
        <v>2.5392083644510816E-2</v>
      </c>
      <c r="O27" s="170">
        <f>(O20-B20)/B20</f>
        <v>3.6594473487677387E-2</v>
      </c>
      <c r="P27" s="170">
        <f>(P20-B20)/B20</f>
        <v>3.3607169529499575E-2</v>
      </c>
      <c r="Q27" s="170">
        <f>(Q20-B20)/B20</f>
        <v>5.4518297236743736E-2</v>
      </c>
      <c r="R27" s="170">
        <f>(R20-B20)/B20</f>
        <v>8.0657206870799109E-2</v>
      </c>
      <c r="S27" s="170">
        <f>(S20-B20)/B20</f>
        <v>0.26587005227781918</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B18:S18" unlocked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8A6D2-C8FF-4765-B7F0-3D9744F8172F}">
  <sheetPr>
    <tabColor rgb="FF605677"/>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2" t="s">
        <v>286</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row>
    <row r="4" spans="1:27" ht="15" x14ac:dyDescent="0.25">
      <c r="A4" s="323" t="s">
        <v>323</v>
      </c>
      <c r="B4" s="323"/>
      <c r="C4" s="323"/>
      <c r="D4" s="323"/>
    </row>
    <row r="5" spans="1:27" ht="15" x14ac:dyDescent="0.25">
      <c r="A5" s="324" t="s">
        <v>144</v>
      </c>
      <c r="B5" s="325"/>
      <c r="C5" s="324" t="s">
        <v>145</v>
      </c>
      <c r="D5" s="324"/>
    </row>
    <row r="6" spans="1:27" x14ac:dyDescent="0.2">
      <c r="A6" s="154" t="s">
        <v>158</v>
      </c>
      <c r="B6" s="155" t="s">
        <v>157</v>
      </c>
      <c r="C6" s="154" t="s">
        <v>158</v>
      </c>
      <c r="D6" s="156" t="s">
        <v>157</v>
      </c>
    </row>
    <row r="7" spans="1:27" x14ac:dyDescent="0.2">
      <c r="A7" s="1" t="s">
        <v>277</v>
      </c>
      <c r="B7" s="157">
        <v>0.16289999999999999</v>
      </c>
      <c r="C7" s="1" t="s">
        <v>277</v>
      </c>
      <c r="D7" s="158">
        <v>17.39</v>
      </c>
    </row>
    <row r="8" spans="1:27" x14ac:dyDescent="0.2">
      <c r="A8" s="1" t="s">
        <v>87</v>
      </c>
      <c r="B8" s="157">
        <v>0.12797</v>
      </c>
      <c r="C8" s="1" t="s">
        <v>150</v>
      </c>
      <c r="D8" s="158">
        <v>0.1477</v>
      </c>
    </row>
    <row r="9" spans="1:27" x14ac:dyDescent="0.2">
      <c r="A9" s="1" t="s">
        <v>149</v>
      </c>
      <c r="B9" s="157">
        <v>8.9389999999999997E-2</v>
      </c>
      <c r="C9" s="1" t="s">
        <v>87</v>
      </c>
      <c r="D9" s="158">
        <v>0.14099</v>
      </c>
    </row>
    <row r="10" spans="1:27" x14ac:dyDescent="0.2">
      <c r="A10" s="1" t="s">
        <v>150</v>
      </c>
      <c r="B10" s="157">
        <v>6.361E-2</v>
      </c>
      <c r="C10" s="1" t="s">
        <v>114</v>
      </c>
      <c r="D10" s="158">
        <v>0.1331</v>
      </c>
    </row>
    <row r="11" spans="1:27" x14ac:dyDescent="0.2">
      <c r="A11" s="1" t="s">
        <v>278</v>
      </c>
      <c r="B11" s="157">
        <v>6.3310000000000005E-2</v>
      </c>
      <c r="C11" s="1" t="s">
        <v>149</v>
      </c>
      <c r="D11" s="158">
        <v>0.13009999999999999</v>
      </c>
    </row>
    <row r="12" spans="1:27" x14ac:dyDescent="0.2">
      <c r="A12" s="1" t="s">
        <v>151</v>
      </c>
      <c r="B12" s="157">
        <v>6.0699999999999997E-2</v>
      </c>
      <c r="C12" s="1" t="s">
        <v>279</v>
      </c>
      <c r="D12" s="158">
        <v>6.1080000000000002E-2</v>
      </c>
    </row>
    <row r="13" spans="1:27" x14ac:dyDescent="0.2">
      <c r="A13" s="1" t="s">
        <v>148</v>
      </c>
      <c r="B13" s="157">
        <v>5.8740000000000001E-2</v>
      </c>
      <c r="C13" s="1" t="s">
        <v>148</v>
      </c>
      <c r="D13" s="158">
        <v>5.8180000000000003E-2</v>
      </c>
    </row>
    <row r="14" spans="1:27" x14ac:dyDescent="0.2">
      <c r="A14" s="1" t="s">
        <v>147</v>
      </c>
      <c r="B14" s="157">
        <v>5.6640000000000003E-2</v>
      </c>
      <c r="C14" s="1" t="s">
        <v>151</v>
      </c>
      <c r="D14" s="158">
        <v>5.57E-2</v>
      </c>
    </row>
    <row r="15" spans="1:27" x14ac:dyDescent="0.2">
      <c r="A15" s="1" t="s">
        <v>114</v>
      </c>
      <c r="B15" s="157">
        <v>5.1389999999999998E-2</v>
      </c>
      <c r="C15" s="1" t="s">
        <v>278</v>
      </c>
      <c r="D15" s="158">
        <v>5.024E-2</v>
      </c>
    </row>
    <row r="16" spans="1:27" x14ac:dyDescent="0.2">
      <c r="A16" s="1" t="s">
        <v>192</v>
      </c>
      <c r="B16" s="157">
        <v>5.0880000000000002E-2</v>
      </c>
      <c r="C16" s="1" t="s">
        <v>192</v>
      </c>
      <c r="D16" s="158">
        <v>4.8911000000000003E-2</v>
      </c>
    </row>
    <row r="17" spans="2:2" x14ac:dyDescent="0.2">
      <c r="B17" s="1" t="s">
        <v>280</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591B-2EAA-45F4-85A2-AF23E454EB35}">
  <sheetPr>
    <tabColor rgb="FF605677"/>
  </sheetPr>
  <dimension ref="A1:AI79"/>
  <sheetViews>
    <sheetView zoomScaleNormal="100" workbookViewId="0">
      <selection activeCell="O10" sqref="O10"/>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2" t="s">
        <v>287</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row>
    <row r="3" spans="1:27" ht="15" x14ac:dyDescent="0.25">
      <c r="A3" s="193" t="s">
        <v>336</v>
      </c>
      <c r="B3" s="193"/>
      <c r="C3" s="193"/>
      <c r="D3" s="193"/>
      <c r="F3" s="323" t="s">
        <v>337</v>
      </c>
      <c r="G3" s="323"/>
      <c r="H3" s="323"/>
    </row>
    <row r="4" spans="1:27" ht="28.5" x14ac:dyDescent="0.2">
      <c r="A4" s="191" t="s">
        <v>165</v>
      </c>
      <c r="B4" s="191" t="s">
        <v>218</v>
      </c>
      <c r="C4" s="192" t="s">
        <v>164</v>
      </c>
      <c r="D4" s="1"/>
      <c r="F4" s="191" t="s">
        <v>219</v>
      </c>
      <c r="G4" s="192" t="s">
        <v>220</v>
      </c>
      <c r="H4" s="37" t="s">
        <v>221</v>
      </c>
      <c r="O4" s="1"/>
    </row>
    <row r="5" spans="1:27" ht="15" x14ac:dyDescent="0.25">
      <c r="A5" s="160">
        <v>43313</v>
      </c>
      <c r="B5">
        <v>3</v>
      </c>
      <c r="C5" s="218" t="s">
        <v>247</v>
      </c>
      <c r="D5" s="161"/>
      <c r="F5" s="1" t="s">
        <v>442</v>
      </c>
      <c r="G5" s="159">
        <v>18</v>
      </c>
      <c r="H5" s="203" t="s">
        <v>298</v>
      </c>
      <c r="O5" s="1"/>
    </row>
    <row r="6" spans="1:27" ht="15" x14ac:dyDescent="0.25">
      <c r="A6" s="160">
        <v>43344</v>
      </c>
      <c r="B6">
        <v>7</v>
      </c>
      <c r="C6" s="218" t="s">
        <v>247</v>
      </c>
      <c r="D6" s="161"/>
      <c r="F6" s="1" t="s">
        <v>359</v>
      </c>
      <c r="G6" s="159">
        <v>16</v>
      </c>
      <c r="H6" s="203" t="s">
        <v>352</v>
      </c>
      <c r="O6" s="1"/>
    </row>
    <row r="7" spans="1:27" ht="15" x14ac:dyDescent="0.25">
      <c r="A7" s="160">
        <v>43374</v>
      </c>
      <c r="B7">
        <v>2</v>
      </c>
      <c r="C7" s="218" t="s">
        <v>247</v>
      </c>
      <c r="D7" s="161"/>
      <c r="F7" s="1" t="s">
        <v>346</v>
      </c>
      <c r="G7" s="159">
        <v>9</v>
      </c>
      <c r="H7" s="203" t="s">
        <v>351</v>
      </c>
      <c r="O7" s="1"/>
    </row>
    <row r="8" spans="1:27" ht="15" x14ac:dyDescent="0.25">
      <c r="A8" s="160">
        <v>43405</v>
      </c>
      <c r="B8">
        <v>9</v>
      </c>
      <c r="C8" s="218" t="s">
        <v>247</v>
      </c>
      <c r="D8" s="161"/>
      <c r="F8" s="1" t="s">
        <v>349</v>
      </c>
      <c r="G8" s="159">
        <v>6</v>
      </c>
      <c r="H8" s="203" t="s">
        <v>448</v>
      </c>
      <c r="O8" s="1"/>
    </row>
    <row r="9" spans="1:27" ht="15" x14ac:dyDescent="0.25">
      <c r="A9" s="160">
        <v>43435</v>
      </c>
      <c r="B9">
        <v>4</v>
      </c>
      <c r="C9" s="218" t="s">
        <v>247</v>
      </c>
      <c r="D9" s="161"/>
      <c r="F9" s="1" t="s">
        <v>443</v>
      </c>
      <c r="G9" s="159">
        <v>5</v>
      </c>
      <c r="H9" s="203" t="s">
        <v>356</v>
      </c>
      <c r="O9" s="1"/>
    </row>
    <row r="10" spans="1:27" ht="15" x14ac:dyDescent="0.25">
      <c r="A10" s="160">
        <v>43466</v>
      </c>
      <c r="B10">
        <v>0</v>
      </c>
      <c r="C10" s="218" t="s">
        <v>247</v>
      </c>
      <c r="D10" s="161"/>
      <c r="F10" s="1" t="s">
        <v>358</v>
      </c>
      <c r="G10" s="159">
        <v>3</v>
      </c>
      <c r="H10" s="203" t="s">
        <v>356</v>
      </c>
      <c r="O10" s="1"/>
    </row>
    <row r="11" spans="1:27" ht="15" x14ac:dyDescent="0.25">
      <c r="A11" s="160">
        <v>43497</v>
      </c>
      <c r="B11">
        <v>6</v>
      </c>
      <c r="C11" s="218" t="s">
        <v>247</v>
      </c>
      <c r="D11" s="161"/>
      <c r="F11" s="1" t="s">
        <v>444</v>
      </c>
      <c r="G11" s="159">
        <v>3</v>
      </c>
      <c r="H11" s="203" t="s">
        <v>439</v>
      </c>
      <c r="O11" s="1"/>
    </row>
    <row r="12" spans="1:27" ht="15" x14ac:dyDescent="0.25">
      <c r="A12" s="160">
        <v>43525</v>
      </c>
      <c r="B12">
        <v>5</v>
      </c>
      <c r="C12" s="218" t="s">
        <v>247</v>
      </c>
      <c r="D12" s="161"/>
      <c r="F12" s="1" t="s">
        <v>445</v>
      </c>
      <c r="G12" s="159">
        <v>2</v>
      </c>
      <c r="H12" s="203" t="s">
        <v>449</v>
      </c>
      <c r="O12" s="1"/>
    </row>
    <row r="13" spans="1:27" ht="15" x14ac:dyDescent="0.25">
      <c r="A13" s="160">
        <v>43556</v>
      </c>
      <c r="B13">
        <v>2</v>
      </c>
      <c r="C13" s="218" t="s">
        <v>247</v>
      </c>
      <c r="D13" s="161"/>
      <c r="F13" s="1" t="s">
        <v>446</v>
      </c>
      <c r="G13" s="159">
        <v>2</v>
      </c>
      <c r="H13" s="203" t="s">
        <v>450</v>
      </c>
      <c r="O13" s="1"/>
    </row>
    <row r="14" spans="1:27" ht="15" x14ac:dyDescent="0.25">
      <c r="A14" s="160">
        <v>43586</v>
      </c>
      <c r="B14">
        <v>3</v>
      </c>
      <c r="C14" s="218" t="s">
        <v>247</v>
      </c>
      <c r="D14" s="161"/>
      <c r="F14" s="1" t="s">
        <v>447</v>
      </c>
      <c r="G14" s="159">
        <v>2</v>
      </c>
      <c r="H14" s="203" t="s">
        <v>301</v>
      </c>
      <c r="O14" s="1"/>
    </row>
    <row r="15" spans="1:27" ht="15" x14ac:dyDescent="0.25">
      <c r="A15" s="160">
        <v>43617</v>
      </c>
      <c r="B15">
        <v>0</v>
      </c>
      <c r="C15" s="218" t="s">
        <v>247</v>
      </c>
      <c r="D15" s="161"/>
      <c r="O15" s="1"/>
    </row>
    <row r="16" spans="1:27" ht="15" x14ac:dyDescent="0.25">
      <c r="A16" s="160">
        <v>43647</v>
      </c>
      <c r="B16">
        <v>7</v>
      </c>
      <c r="C16" s="218" t="s">
        <v>247</v>
      </c>
      <c r="D16" s="161"/>
      <c r="O16" s="1"/>
    </row>
    <row r="17" spans="1:15" ht="15" x14ac:dyDescent="0.25">
      <c r="A17" s="160">
        <v>43678</v>
      </c>
      <c r="B17">
        <v>18</v>
      </c>
      <c r="C17" s="218" t="s">
        <v>247</v>
      </c>
      <c r="D17" s="161"/>
      <c r="O17" s="1"/>
    </row>
    <row r="18" spans="1:15" ht="15" x14ac:dyDescent="0.25">
      <c r="A18" s="160">
        <v>43709</v>
      </c>
      <c r="B18">
        <v>29</v>
      </c>
      <c r="C18" s="218" t="s">
        <v>247</v>
      </c>
      <c r="D18" s="161"/>
      <c r="I18" s="39"/>
      <c r="O18" s="1"/>
    </row>
    <row r="19" spans="1:15" ht="15" x14ac:dyDescent="0.25">
      <c r="A19" s="160">
        <v>43739</v>
      </c>
      <c r="B19">
        <v>8</v>
      </c>
      <c r="C19" s="218" t="s">
        <v>247</v>
      </c>
      <c r="D19" s="161"/>
      <c r="I19" s="39"/>
      <c r="O19" s="1"/>
    </row>
    <row r="20" spans="1:15" ht="15" x14ac:dyDescent="0.25">
      <c r="A20" s="160">
        <v>43770</v>
      </c>
      <c r="B20">
        <v>9</v>
      </c>
      <c r="C20" s="218" t="s">
        <v>247</v>
      </c>
      <c r="D20" s="161"/>
      <c r="I20" s="39"/>
      <c r="O20" s="1"/>
    </row>
    <row r="21" spans="1:15" ht="15" x14ac:dyDescent="0.25">
      <c r="A21" s="160">
        <v>43800</v>
      </c>
      <c r="B21">
        <v>3</v>
      </c>
      <c r="C21" s="218" t="s">
        <v>247</v>
      </c>
      <c r="D21" s="161"/>
      <c r="I21" s="39"/>
      <c r="O21" s="1"/>
    </row>
    <row r="22" spans="1:15" ht="15" x14ac:dyDescent="0.25">
      <c r="A22" s="160">
        <v>43831</v>
      </c>
      <c r="B22">
        <v>6</v>
      </c>
      <c r="C22" s="218" t="s">
        <v>247</v>
      </c>
      <c r="D22" s="161"/>
      <c r="I22" s="39"/>
      <c r="O22" s="1"/>
    </row>
    <row r="23" spans="1:15" ht="15" x14ac:dyDescent="0.25">
      <c r="A23" s="160">
        <v>43862</v>
      </c>
      <c r="B23">
        <v>5</v>
      </c>
      <c r="C23" s="218" t="s">
        <v>247</v>
      </c>
      <c r="D23" s="161"/>
      <c r="O23" s="1"/>
    </row>
    <row r="24" spans="1:15" ht="15" x14ac:dyDescent="0.25">
      <c r="A24" s="160">
        <v>43891</v>
      </c>
      <c r="B24">
        <v>3</v>
      </c>
      <c r="C24" s="218" t="s">
        <v>247</v>
      </c>
      <c r="D24" s="161"/>
      <c r="O24" s="1"/>
    </row>
    <row r="25" spans="1:15" ht="15" x14ac:dyDescent="0.25">
      <c r="A25" s="160">
        <v>43922</v>
      </c>
      <c r="B25">
        <v>0</v>
      </c>
      <c r="C25" s="218" t="s">
        <v>247</v>
      </c>
      <c r="D25" s="161"/>
      <c r="O25" s="1"/>
    </row>
    <row r="26" spans="1:15" ht="15" x14ac:dyDescent="0.25">
      <c r="A26" s="160">
        <v>43952</v>
      </c>
      <c r="B26">
        <v>0</v>
      </c>
      <c r="C26" s="218" t="s">
        <v>247</v>
      </c>
      <c r="D26" s="161"/>
      <c r="O26" s="1"/>
    </row>
    <row r="27" spans="1:15" ht="15" x14ac:dyDescent="0.25">
      <c r="A27" s="160">
        <v>43983</v>
      </c>
      <c r="B27">
        <v>1</v>
      </c>
      <c r="C27" s="218" t="s">
        <v>247</v>
      </c>
      <c r="D27" s="161"/>
      <c r="O27" s="1"/>
    </row>
    <row r="28" spans="1:15" ht="15" x14ac:dyDescent="0.25">
      <c r="A28" s="160">
        <v>44013</v>
      </c>
      <c r="B28">
        <v>8</v>
      </c>
      <c r="C28" s="218" t="s">
        <v>247</v>
      </c>
      <c r="D28" s="161"/>
      <c r="O28" s="1"/>
    </row>
    <row r="29" spans="1:15" ht="15" x14ac:dyDescent="0.25">
      <c r="A29" s="160">
        <v>44044</v>
      </c>
      <c r="B29">
        <v>5</v>
      </c>
      <c r="C29" s="218" t="s">
        <v>247</v>
      </c>
      <c r="D29" s="161"/>
      <c r="O29" s="1"/>
    </row>
    <row r="30" spans="1:15" ht="15" x14ac:dyDescent="0.25">
      <c r="A30" s="160">
        <v>44075</v>
      </c>
      <c r="B30">
        <v>3</v>
      </c>
      <c r="C30" s="218" t="s">
        <v>247</v>
      </c>
      <c r="D30" s="161"/>
      <c r="O30" s="1"/>
    </row>
    <row r="31" spans="1:15" ht="15" x14ac:dyDescent="0.25">
      <c r="A31" s="160">
        <v>44105</v>
      </c>
      <c r="B31">
        <v>6</v>
      </c>
      <c r="C31" s="218" t="s">
        <v>247</v>
      </c>
      <c r="D31" s="161"/>
      <c r="O31" s="1"/>
    </row>
    <row r="32" spans="1:15" ht="15" x14ac:dyDescent="0.25">
      <c r="A32" s="160">
        <v>44136</v>
      </c>
      <c r="B32">
        <v>4</v>
      </c>
      <c r="C32" s="218" t="s">
        <v>247</v>
      </c>
      <c r="D32" s="161"/>
      <c r="O32" s="1"/>
    </row>
    <row r="33" spans="1:15" ht="15" x14ac:dyDescent="0.25">
      <c r="A33" s="160">
        <v>44166</v>
      </c>
      <c r="B33">
        <v>5</v>
      </c>
      <c r="C33" s="218" t="s">
        <v>247</v>
      </c>
      <c r="D33" s="161"/>
      <c r="O33" s="1"/>
    </row>
    <row r="34" spans="1:15" ht="15" x14ac:dyDescent="0.25">
      <c r="A34" s="160">
        <v>44197</v>
      </c>
      <c r="B34">
        <v>5</v>
      </c>
      <c r="C34" s="218" t="s">
        <v>247</v>
      </c>
      <c r="D34" s="161"/>
      <c r="O34" s="1"/>
    </row>
    <row r="35" spans="1:15" ht="15" x14ac:dyDescent="0.25">
      <c r="A35" s="160">
        <v>44228</v>
      </c>
      <c r="B35">
        <v>2</v>
      </c>
      <c r="C35" s="218" t="s">
        <v>247</v>
      </c>
      <c r="D35" s="161"/>
      <c r="O35" s="1"/>
    </row>
    <row r="36" spans="1:15" ht="15" x14ac:dyDescent="0.25">
      <c r="A36" s="160">
        <v>44256</v>
      </c>
      <c r="B36">
        <v>6</v>
      </c>
      <c r="C36" s="218" t="s">
        <v>247</v>
      </c>
      <c r="D36" s="161"/>
      <c r="O36" s="1"/>
    </row>
    <row r="37" spans="1:15" ht="15" x14ac:dyDescent="0.25">
      <c r="A37" s="160">
        <v>44287</v>
      </c>
      <c r="B37">
        <v>2</v>
      </c>
      <c r="C37" s="218" t="s">
        <v>247</v>
      </c>
      <c r="D37" s="161"/>
      <c r="O37" s="1"/>
    </row>
    <row r="38" spans="1:15" ht="15" x14ac:dyDescent="0.25">
      <c r="A38" s="160">
        <v>44317</v>
      </c>
      <c r="B38">
        <v>1</v>
      </c>
      <c r="C38" s="218" t="s">
        <v>247</v>
      </c>
      <c r="D38" s="161"/>
      <c r="O38" s="1"/>
    </row>
    <row r="39" spans="1:15" ht="15" x14ac:dyDescent="0.25">
      <c r="A39" s="160">
        <v>44348</v>
      </c>
      <c r="B39">
        <v>1</v>
      </c>
      <c r="C39" s="218" t="s">
        <v>247</v>
      </c>
      <c r="D39" s="161"/>
      <c r="O39" s="1"/>
    </row>
    <row r="40" spans="1:15" ht="15" x14ac:dyDescent="0.25">
      <c r="A40" s="160">
        <v>44378</v>
      </c>
      <c r="B40">
        <v>3</v>
      </c>
      <c r="C40" s="218" t="s">
        <v>247</v>
      </c>
      <c r="D40" s="161"/>
      <c r="O40" s="1"/>
    </row>
    <row r="41" spans="1:15" ht="15" x14ac:dyDescent="0.25">
      <c r="A41" s="160">
        <v>44409</v>
      </c>
      <c r="B41">
        <v>14</v>
      </c>
      <c r="C41" s="218" t="s">
        <v>247</v>
      </c>
      <c r="D41" s="161"/>
      <c r="O41" s="1"/>
    </row>
    <row r="42" spans="1:15" ht="15" x14ac:dyDescent="0.25">
      <c r="A42" s="160">
        <v>44440</v>
      </c>
      <c r="B42">
        <v>5</v>
      </c>
      <c r="C42" s="218" t="s">
        <v>247</v>
      </c>
      <c r="D42" s="161"/>
      <c r="O42" s="1"/>
    </row>
    <row r="43" spans="1:15" ht="15" x14ac:dyDescent="0.25">
      <c r="A43" s="160">
        <v>44470</v>
      </c>
      <c r="B43">
        <v>3</v>
      </c>
      <c r="C43" s="218" t="s">
        <v>247</v>
      </c>
      <c r="D43" s="161"/>
      <c r="O43" s="1"/>
    </row>
    <row r="44" spans="1:15" ht="15" x14ac:dyDescent="0.25">
      <c r="A44" s="160">
        <v>44501</v>
      </c>
      <c r="B44">
        <v>5</v>
      </c>
      <c r="C44" s="218" t="s">
        <v>247</v>
      </c>
      <c r="D44" s="161"/>
      <c r="O44" s="1"/>
    </row>
    <row r="45" spans="1:15" ht="15" x14ac:dyDescent="0.25">
      <c r="A45" s="160">
        <v>44531</v>
      </c>
      <c r="B45">
        <v>4</v>
      </c>
      <c r="C45" s="218" t="s">
        <v>247</v>
      </c>
      <c r="D45" s="161"/>
      <c r="O45" s="1"/>
    </row>
    <row r="46" spans="1:15" ht="15" x14ac:dyDescent="0.25">
      <c r="A46" s="160">
        <v>44562</v>
      </c>
      <c r="B46">
        <v>2</v>
      </c>
      <c r="C46" s="218" t="s">
        <v>247</v>
      </c>
      <c r="D46" s="161"/>
      <c r="O46" s="1"/>
    </row>
    <row r="47" spans="1:15" ht="15" x14ac:dyDescent="0.25">
      <c r="A47" s="160">
        <v>44593</v>
      </c>
      <c r="B47">
        <v>4</v>
      </c>
      <c r="C47" s="218" t="s">
        <v>247</v>
      </c>
      <c r="D47" s="161"/>
      <c r="O47" s="1"/>
    </row>
    <row r="48" spans="1:15" ht="15" x14ac:dyDescent="0.25">
      <c r="A48" s="160">
        <v>44621</v>
      </c>
      <c r="B48">
        <v>4</v>
      </c>
      <c r="C48" s="218" t="s">
        <v>247</v>
      </c>
      <c r="D48" s="161"/>
      <c r="O48" s="1"/>
    </row>
    <row r="49" spans="1:15" ht="15" x14ac:dyDescent="0.25">
      <c r="A49" s="160">
        <v>44652</v>
      </c>
      <c r="B49">
        <v>1</v>
      </c>
      <c r="C49" s="218" t="s">
        <v>247</v>
      </c>
      <c r="D49" s="161"/>
      <c r="O49" s="1"/>
    </row>
    <row r="50" spans="1:15" ht="15" x14ac:dyDescent="0.25">
      <c r="A50" s="160">
        <v>44682</v>
      </c>
      <c r="B50">
        <v>15</v>
      </c>
      <c r="C50" s="218" t="s">
        <v>247</v>
      </c>
      <c r="D50" s="161"/>
      <c r="O50" s="1"/>
    </row>
    <row r="51" spans="1:15" ht="15" x14ac:dyDescent="0.25">
      <c r="A51" s="160">
        <v>44713</v>
      </c>
      <c r="B51">
        <v>2</v>
      </c>
      <c r="C51" s="218" t="s">
        <v>247</v>
      </c>
      <c r="D51" s="161"/>
      <c r="O51" s="1"/>
    </row>
    <row r="52" spans="1:15" ht="15" x14ac:dyDescent="0.25">
      <c r="A52" s="160">
        <v>44743</v>
      </c>
      <c r="B52">
        <v>6</v>
      </c>
      <c r="C52" s="218" t="s">
        <v>247</v>
      </c>
      <c r="D52" s="161"/>
      <c r="O52" s="1"/>
    </row>
    <row r="53" spans="1:15" ht="15" x14ac:dyDescent="0.25">
      <c r="A53" s="160">
        <v>44774</v>
      </c>
      <c r="B53">
        <v>10</v>
      </c>
      <c r="C53" s="218" t="s">
        <v>247</v>
      </c>
      <c r="D53" s="161"/>
      <c r="O53" s="1"/>
    </row>
    <row r="54" spans="1:15" ht="15" x14ac:dyDescent="0.25">
      <c r="A54" s="160">
        <v>44805</v>
      </c>
      <c r="B54">
        <v>5</v>
      </c>
      <c r="C54" s="218" t="s">
        <v>247</v>
      </c>
      <c r="D54" s="161"/>
      <c r="O54" s="1"/>
    </row>
    <row r="55" spans="1:15" ht="15" x14ac:dyDescent="0.25">
      <c r="A55" s="160">
        <v>44835</v>
      </c>
      <c r="B55">
        <v>3</v>
      </c>
      <c r="C55" s="218" t="s">
        <v>247</v>
      </c>
      <c r="D55" s="161"/>
      <c r="O55" s="1"/>
    </row>
    <row r="56" spans="1:15" ht="15" x14ac:dyDescent="0.25">
      <c r="A56" s="160">
        <v>44866</v>
      </c>
      <c r="B56">
        <v>8</v>
      </c>
      <c r="C56" s="218" t="s">
        <v>247</v>
      </c>
      <c r="D56" s="161"/>
      <c r="O56" s="1"/>
    </row>
    <row r="57" spans="1:15" ht="15" x14ac:dyDescent="0.25">
      <c r="A57" s="160">
        <v>44896</v>
      </c>
      <c r="B57">
        <v>0</v>
      </c>
      <c r="C57" s="218" t="s">
        <v>247</v>
      </c>
      <c r="D57" s="161"/>
      <c r="O57" s="1"/>
    </row>
    <row r="58" spans="1:15" ht="15" x14ac:dyDescent="0.25">
      <c r="A58" s="160">
        <v>44927</v>
      </c>
      <c r="B58">
        <v>5</v>
      </c>
      <c r="C58" s="218" t="s">
        <v>247</v>
      </c>
      <c r="D58" s="161"/>
      <c r="O58" s="1"/>
    </row>
    <row r="59" spans="1:15" ht="15" x14ac:dyDescent="0.25">
      <c r="A59" s="160">
        <v>44958</v>
      </c>
      <c r="B59">
        <v>2</v>
      </c>
      <c r="C59" s="218" t="s">
        <v>247</v>
      </c>
      <c r="D59" s="161"/>
      <c r="O59" s="1"/>
    </row>
    <row r="60" spans="1:15" ht="15" x14ac:dyDescent="0.25">
      <c r="A60" s="160">
        <v>44986</v>
      </c>
      <c r="B60">
        <v>8</v>
      </c>
      <c r="C60" s="218" t="s">
        <v>247</v>
      </c>
      <c r="D60" s="161"/>
      <c r="O60" s="1"/>
    </row>
    <row r="61" spans="1:15" ht="15" x14ac:dyDescent="0.25">
      <c r="A61" s="160">
        <v>45017</v>
      </c>
      <c r="B61">
        <v>4</v>
      </c>
      <c r="C61" s="218" t="s">
        <v>247</v>
      </c>
      <c r="D61" s="161"/>
      <c r="O61" s="1"/>
    </row>
    <row r="62" spans="1:15" ht="15" x14ac:dyDescent="0.25">
      <c r="A62" s="160">
        <v>45047</v>
      </c>
      <c r="B62">
        <v>2</v>
      </c>
      <c r="C62" s="218" t="s">
        <v>247</v>
      </c>
      <c r="D62" s="161"/>
      <c r="O62" s="1"/>
    </row>
    <row r="63" spans="1:15" ht="15" x14ac:dyDescent="0.25">
      <c r="A63" s="160">
        <v>45078</v>
      </c>
      <c r="B63">
        <v>1</v>
      </c>
      <c r="C63" s="218" t="s">
        <v>247</v>
      </c>
      <c r="D63" s="1"/>
      <c r="O63" s="1"/>
    </row>
    <row r="64" spans="1:15" ht="15" x14ac:dyDescent="0.25">
      <c r="A64" s="160">
        <v>45108</v>
      </c>
      <c r="B64">
        <v>4</v>
      </c>
      <c r="C64" s="218" t="s">
        <v>247</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61C78-79DF-4BDB-AA3B-792AF63A1E6F}">
  <sheetPr>
    <tabColor rgb="FF605677"/>
  </sheetPr>
  <dimension ref="A1:AG72"/>
  <sheetViews>
    <sheetView zoomScaleNormal="100" workbookViewId="0">
      <selection activeCell="G28" sqref="G28"/>
    </sheetView>
  </sheetViews>
  <sheetFormatPr defaultColWidth="9.140625" defaultRowHeight="14.25" x14ac:dyDescent="0.2"/>
  <cols>
    <col min="1" max="1" width="15.7109375" style="1" bestFit="1" customWidth="1"/>
    <col min="2" max="2" width="20.7109375" style="1" bestFit="1" customWidth="1"/>
    <col min="3" max="3" width="9.42578125" style="1" customWidth="1"/>
    <col min="4" max="4" width="15.140625" style="1" customWidth="1"/>
    <col min="5" max="5" width="13.855468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42" t="s">
        <v>288</v>
      </c>
      <c r="B1" s="242"/>
      <c r="C1" s="242"/>
      <c r="D1" s="242"/>
      <c r="E1" s="242"/>
      <c r="F1" s="242"/>
      <c r="G1" s="242"/>
      <c r="H1" s="242"/>
      <c r="I1" s="242"/>
      <c r="J1" s="242"/>
      <c r="K1" s="242"/>
      <c r="L1" s="242"/>
      <c r="M1" s="242"/>
      <c r="N1" s="242"/>
      <c r="O1" s="242"/>
      <c r="P1" s="242"/>
      <c r="Q1" s="242"/>
      <c r="R1" s="242"/>
      <c r="S1" s="242"/>
      <c r="T1" s="242"/>
      <c r="U1" s="242"/>
      <c r="V1" s="242"/>
      <c r="W1" s="242"/>
      <c r="X1" s="242"/>
      <c r="Y1" s="242"/>
    </row>
    <row r="4" spans="1:25" ht="15" x14ac:dyDescent="0.25">
      <c r="A4" s="323" t="s">
        <v>451</v>
      </c>
      <c r="B4" s="323"/>
      <c r="C4" s="323"/>
      <c r="D4" s="323"/>
      <c r="E4" s="323"/>
      <c r="F4" s="193"/>
    </row>
    <row r="5" spans="1:25" ht="28.5" x14ac:dyDescent="0.2">
      <c r="A5" s="191" t="s">
        <v>367</v>
      </c>
      <c r="B5" s="191" t="s">
        <v>368</v>
      </c>
      <c r="C5" s="220" t="s">
        <v>116</v>
      </c>
      <c r="D5" s="37" t="s">
        <v>369</v>
      </c>
      <c r="E5" s="37" t="s">
        <v>370</v>
      </c>
    </row>
    <row r="6" spans="1:25" x14ac:dyDescent="0.2">
      <c r="A6" s="223" t="s">
        <v>372</v>
      </c>
      <c r="B6" s="221" t="s">
        <v>413</v>
      </c>
      <c r="C6" s="159">
        <v>13</v>
      </c>
      <c r="D6" s="222">
        <v>39</v>
      </c>
      <c r="E6" s="222">
        <v>-26</v>
      </c>
    </row>
    <row r="7" spans="1:25" x14ac:dyDescent="0.2">
      <c r="A7" s="223" t="s">
        <v>373</v>
      </c>
      <c r="B7" s="221" t="s">
        <v>414</v>
      </c>
      <c r="C7" s="159">
        <v>17</v>
      </c>
      <c r="D7" s="222">
        <v>35</v>
      </c>
      <c r="E7" s="222">
        <v>-18</v>
      </c>
    </row>
    <row r="8" spans="1:25" x14ac:dyDescent="0.2">
      <c r="A8" s="223" t="s">
        <v>374</v>
      </c>
      <c r="B8" s="221" t="s">
        <v>415</v>
      </c>
      <c r="C8" s="159">
        <v>45</v>
      </c>
      <c r="D8" s="222">
        <v>33</v>
      </c>
      <c r="E8" s="222">
        <v>12</v>
      </c>
    </row>
    <row r="9" spans="1:25" x14ac:dyDescent="0.2">
      <c r="A9" s="223" t="s">
        <v>375</v>
      </c>
      <c r="B9" s="221" t="s">
        <v>413</v>
      </c>
      <c r="C9" s="159">
        <v>12</v>
      </c>
      <c r="D9" s="222">
        <v>27</v>
      </c>
      <c r="E9" s="222">
        <v>-15</v>
      </c>
    </row>
    <row r="10" spans="1:25" x14ac:dyDescent="0.2">
      <c r="A10" s="223" t="s">
        <v>376</v>
      </c>
      <c r="B10" s="221" t="s">
        <v>416</v>
      </c>
      <c r="C10" s="159">
        <v>17</v>
      </c>
      <c r="D10" s="222">
        <v>24</v>
      </c>
      <c r="E10" s="222">
        <v>-7</v>
      </c>
    </row>
    <row r="11" spans="1:25" x14ac:dyDescent="0.2">
      <c r="A11" s="223" t="s">
        <v>379</v>
      </c>
      <c r="B11" s="221" t="s">
        <v>414</v>
      </c>
      <c r="C11" s="159">
        <v>10</v>
      </c>
      <c r="D11" s="222">
        <v>23</v>
      </c>
      <c r="E11" s="222" t="s">
        <v>432</v>
      </c>
    </row>
    <row r="12" spans="1:25" x14ac:dyDescent="0.2">
      <c r="A12" s="223" t="s">
        <v>377</v>
      </c>
      <c r="B12" s="221" t="s">
        <v>417</v>
      </c>
      <c r="C12" s="159">
        <v>21</v>
      </c>
      <c r="D12" s="222">
        <v>22</v>
      </c>
      <c r="E12" s="222">
        <v>-1</v>
      </c>
    </row>
    <row r="13" spans="1:25" x14ac:dyDescent="0.2">
      <c r="A13" s="223" t="s">
        <v>378</v>
      </c>
      <c r="B13" s="221" t="s">
        <v>415</v>
      </c>
      <c r="C13" s="159">
        <v>10</v>
      </c>
      <c r="D13" s="222">
        <v>20</v>
      </c>
      <c r="E13" s="222" t="s">
        <v>432</v>
      </c>
    </row>
    <row r="14" spans="1:25" x14ac:dyDescent="0.2">
      <c r="A14" s="223" t="s">
        <v>380</v>
      </c>
      <c r="B14" s="221" t="s">
        <v>418</v>
      </c>
      <c r="C14" s="159">
        <v>24</v>
      </c>
      <c r="D14" s="222">
        <v>18</v>
      </c>
      <c r="E14" s="222">
        <v>6</v>
      </c>
    </row>
    <row r="15" spans="1:25" x14ac:dyDescent="0.2">
      <c r="A15" s="223" t="s">
        <v>381</v>
      </c>
      <c r="B15" s="221" t="s">
        <v>419</v>
      </c>
      <c r="C15" s="159">
        <v>11</v>
      </c>
      <c r="D15" s="222">
        <v>16</v>
      </c>
      <c r="E15" s="222">
        <v>-5</v>
      </c>
    </row>
    <row r="16" spans="1:25" x14ac:dyDescent="0.2">
      <c r="A16" s="223" t="s">
        <v>382</v>
      </c>
      <c r="B16" s="221" t="s">
        <v>419</v>
      </c>
      <c r="C16" s="159">
        <v>10</v>
      </c>
      <c r="D16" s="222">
        <v>16</v>
      </c>
      <c r="E16" s="222" t="s">
        <v>432</v>
      </c>
    </row>
    <row r="17" spans="1:8" x14ac:dyDescent="0.2">
      <c r="A17" s="223" t="s">
        <v>385</v>
      </c>
      <c r="B17" s="221" t="s">
        <v>419</v>
      </c>
      <c r="C17" s="159">
        <v>10</v>
      </c>
      <c r="D17" s="222">
        <v>16</v>
      </c>
      <c r="E17" s="222" t="s">
        <v>432</v>
      </c>
    </row>
    <row r="18" spans="1:8" x14ac:dyDescent="0.2">
      <c r="A18" s="223" t="s">
        <v>386</v>
      </c>
      <c r="B18" s="221" t="s">
        <v>421</v>
      </c>
      <c r="C18" s="159">
        <v>10</v>
      </c>
      <c r="D18" s="222">
        <v>16</v>
      </c>
      <c r="E18" s="222">
        <v>-6</v>
      </c>
    </row>
    <row r="19" spans="1:8" x14ac:dyDescent="0.2">
      <c r="A19" s="223" t="s">
        <v>383</v>
      </c>
      <c r="B19" s="221" t="s">
        <v>420</v>
      </c>
      <c r="C19" s="159">
        <v>10</v>
      </c>
      <c r="D19" s="222">
        <v>16</v>
      </c>
      <c r="E19" s="222" t="s">
        <v>432</v>
      </c>
      <c r="H19" s="39"/>
    </row>
    <row r="20" spans="1:8" x14ac:dyDescent="0.2">
      <c r="A20" s="223" t="s">
        <v>384</v>
      </c>
      <c r="B20" s="221" t="s">
        <v>421</v>
      </c>
      <c r="C20" s="159">
        <v>13</v>
      </c>
      <c r="D20" s="222">
        <v>15</v>
      </c>
      <c r="E20" s="222">
        <v>-2</v>
      </c>
      <c r="H20" s="39"/>
    </row>
    <row r="21" spans="1:8" x14ac:dyDescent="0.2">
      <c r="A21" s="223" t="s">
        <v>392</v>
      </c>
      <c r="B21" s="221" t="s">
        <v>422</v>
      </c>
      <c r="C21" s="159">
        <v>10</v>
      </c>
      <c r="D21" s="222">
        <v>14</v>
      </c>
      <c r="E21" s="222" t="s">
        <v>432</v>
      </c>
      <c r="H21" s="39"/>
    </row>
    <row r="22" spans="1:8" x14ac:dyDescent="0.2">
      <c r="A22" s="223" t="s">
        <v>387</v>
      </c>
      <c r="B22" s="221" t="s">
        <v>421</v>
      </c>
      <c r="C22" s="159">
        <v>10</v>
      </c>
      <c r="D22" s="222">
        <v>14</v>
      </c>
      <c r="E22" s="222" t="s">
        <v>432</v>
      </c>
    </row>
    <row r="23" spans="1:8" x14ac:dyDescent="0.2">
      <c r="A23" s="223" t="s">
        <v>388</v>
      </c>
      <c r="B23" s="221" t="s">
        <v>420</v>
      </c>
      <c r="C23" s="159">
        <v>10</v>
      </c>
      <c r="D23" s="222">
        <v>14</v>
      </c>
      <c r="E23" s="222" t="s">
        <v>432</v>
      </c>
    </row>
    <row r="24" spans="1:8" x14ac:dyDescent="0.2">
      <c r="A24" s="223" t="s">
        <v>389</v>
      </c>
      <c r="B24" s="221" t="s">
        <v>422</v>
      </c>
      <c r="C24" s="159">
        <v>13</v>
      </c>
      <c r="D24" s="222">
        <v>14</v>
      </c>
      <c r="E24" s="222">
        <v>0</v>
      </c>
    </row>
    <row r="25" spans="1:8" x14ac:dyDescent="0.2">
      <c r="A25" s="223" t="s">
        <v>390</v>
      </c>
      <c r="B25" s="221" t="s">
        <v>415</v>
      </c>
      <c r="C25" s="159">
        <v>68</v>
      </c>
      <c r="D25" s="222">
        <v>12</v>
      </c>
      <c r="E25" s="222">
        <v>55</v>
      </c>
    </row>
    <row r="26" spans="1:8" x14ac:dyDescent="0.2">
      <c r="A26" s="223" t="s">
        <v>391</v>
      </c>
      <c r="B26" s="221" t="s">
        <v>422</v>
      </c>
      <c r="C26" s="159">
        <v>10</v>
      </c>
      <c r="D26" s="222">
        <v>12</v>
      </c>
      <c r="E26" s="222" t="s">
        <v>432</v>
      </c>
    </row>
    <row r="27" spans="1:8" x14ac:dyDescent="0.2">
      <c r="A27" s="223" t="s">
        <v>393</v>
      </c>
      <c r="B27" s="221" t="s">
        <v>422</v>
      </c>
      <c r="C27" s="159">
        <v>10</v>
      </c>
      <c r="D27" s="222">
        <v>12</v>
      </c>
      <c r="E27" s="222" t="s">
        <v>432</v>
      </c>
    </row>
    <row r="28" spans="1:8" x14ac:dyDescent="0.2">
      <c r="A28" s="223" t="s">
        <v>394</v>
      </c>
      <c r="B28" s="221" t="s">
        <v>420</v>
      </c>
      <c r="C28" s="159">
        <v>10</v>
      </c>
      <c r="D28" s="222">
        <v>12</v>
      </c>
      <c r="E28" s="222" t="s">
        <v>432</v>
      </c>
    </row>
    <row r="29" spans="1:8" x14ac:dyDescent="0.2">
      <c r="A29" s="223" t="s">
        <v>395</v>
      </c>
      <c r="B29" s="221" t="s">
        <v>423</v>
      </c>
      <c r="C29" s="159">
        <v>10</v>
      </c>
      <c r="D29" s="222">
        <v>12</v>
      </c>
      <c r="E29" s="222" t="s">
        <v>432</v>
      </c>
    </row>
    <row r="30" spans="1:8" x14ac:dyDescent="0.2">
      <c r="A30" s="223" t="s">
        <v>397</v>
      </c>
      <c r="B30" s="221" t="s">
        <v>424</v>
      </c>
      <c r="C30" s="159">
        <v>10</v>
      </c>
      <c r="D30" s="222">
        <v>11</v>
      </c>
      <c r="E30" s="222">
        <v>-1</v>
      </c>
    </row>
    <row r="31" spans="1:8" x14ac:dyDescent="0.2">
      <c r="A31" s="223" t="s">
        <v>396</v>
      </c>
      <c r="B31" s="221" t="s">
        <v>422</v>
      </c>
      <c r="C31" s="159">
        <v>17</v>
      </c>
      <c r="D31" s="222">
        <v>11</v>
      </c>
      <c r="E31" s="222">
        <v>6</v>
      </c>
    </row>
    <row r="32" spans="1:8" x14ac:dyDescent="0.2">
      <c r="A32" s="223" t="s">
        <v>403</v>
      </c>
      <c r="B32" s="221" t="s">
        <v>429</v>
      </c>
      <c r="C32" s="159">
        <v>10</v>
      </c>
      <c r="D32" s="222">
        <v>10</v>
      </c>
      <c r="E32" s="222" t="s">
        <v>432</v>
      </c>
    </row>
    <row r="33" spans="1:33" x14ac:dyDescent="0.2">
      <c r="A33" s="223" t="s">
        <v>405</v>
      </c>
      <c r="B33" s="221" t="s">
        <v>430</v>
      </c>
      <c r="C33" s="159">
        <v>10</v>
      </c>
      <c r="D33" s="222">
        <v>10</v>
      </c>
      <c r="E33" s="222" t="s">
        <v>432</v>
      </c>
    </row>
    <row r="34" spans="1:33" x14ac:dyDescent="0.2">
      <c r="A34" s="223" t="s">
        <v>399</v>
      </c>
      <c r="B34" s="221" t="s">
        <v>425</v>
      </c>
      <c r="C34" s="159">
        <v>10</v>
      </c>
      <c r="D34" s="222">
        <v>10</v>
      </c>
      <c r="E34" s="222" t="s">
        <v>432</v>
      </c>
    </row>
    <row r="35" spans="1:33" x14ac:dyDescent="0.2">
      <c r="A35" s="223" t="s">
        <v>400</v>
      </c>
      <c r="B35" s="221" t="s">
        <v>426</v>
      </c>
      <c r="C35" s="159">
        <v>39</v>
      </c>
      <c r="D35" s="222">
        <v>10</v>
      </c>
      <c r="E35" s="222" t="s">
        <v>432</v>
      </c>
    </row>
    <row r="36" spans="1:33" x14ac:dyDescent="0.2">
      <c r="A36" s="223" t="s">
        <v>402</v>
      </c>
      <c r="B36" s="221" t="s">
        <v>428</v>
      </c>
      <c r="C36" s="159">
        <v>10</v>
      </c>
      <c r="D36" s="222">
        <v>10</v>
      </c>
      <c r="E36" s="222" t="s">
        <v>432</v>
      </c>
    </row>
    <row r="37" spans="1:33" x14ac:dyDescent="0.2">
      <c r="A37" s="223" t="s">
        <v>407</v>
      </c>
      <c r="B37" s="221" t="s">
        <v>428</v>
      </c>
      <c r="C37" s="159">
        <v>10</v>
      </c>
      <c r="D37" s="222">
        <v>10</v>
      </c>
      <c r="E37" s="222" t="s">
        <v>432</v>
      </c>
    </row>
    <row r="38" spans="1:33" x14ac:dyDescent="0.2">
      <c r="A38" s="223" t="s">
        <v>401</v>
      </c>
      <c r="B38" s="221" t="s">
        <v>427</v>
      </c>
      <c r="C38" s="159">
        <v>10</v>
      </c>
      <c r="D38" s="222">
        <v>10</v>
      </c>
      <c r="E38" s="222" t="s">
        <v>432</v>
      </c>
    </row>
    <row r="39" spans="1:33" x14ac:dyDescent="0.2">
      <c r="A39" s="223" t="s">
        <v>404</v>
      </c>
      <c r="B39" s="221" t="s">
        <v>423</v>
      </c>
      <c r="C39" s="159">
        <v>0</v>
      </c>
      <c r="D39" s="222">
        <v>10</v>
      </c>
      <c r="E39" s="222" t="s">
        <v>432</v>
      </c>
    </row>
    <row r="40" spans="1:33" x14ac:dyDescent="0.2">
      <c r="A40" s="223" t="s">
        <v>406</v>
      </c>
      <c r="B40" s="221" t="s">
        <v>431</v>
      </c>
      <c r="C40" s="159">
        <v>0</v>
      </c>
      <c r="D40" s="222">
        <v>10</v>
      </c>
      <c r="E40" s="222" t="s">
        <v>432</v>
      </c>
    </row>
    <row r="41" spans="1:33" x14ac:dyDescent="0.2">
      <c r="A41" s="223" t="s">
        <v>398</v>
      </c>
      <c r="B41" s="221" t="s">
        <v>419</v>
      </c>
      <c r="C41" s="159">
        <v>50</v>
      </c>
      <c r="D41" s="222">
        <v>10</v>
      </c>
      <c r="E41" s="222" t="s">
        <v>432</v>
      </c>
    </row>
    <row r="42" spans="1:33" x14ac:dyDescent="0.2">
      <c r="A42" s="223" t="s">
        <v>408</v>
      </c>
      <c r="B42" s="221" t="s">
        <v>426</v>
      </c>
      <c r="C42" s="159">
        <v>0</v>
      </c>
      <c r="D42" s="222">
        <v>0</v>
      </c>
      <c r="E42" s="222">
        <v>0</v>
      </c>
    </row>
    <row r="43" spans="1:33" x14ac:dyDescent="0.2">
      <c r="A43" s="223" t="s">
        <v>409</v>
      </c>
      <c r="B43" s="221" t="s">
        <v>422</v>
      </c>
      <c r="C43" s="159">
        <v>0</v>
      </c>
      <c r="D43" s="222">
        <v>0</v>
      </c>
      <c r="E43" s="222">
        <v>0</v>
      </c>
    </row>
    <row r="44" spans="1:33" x14ac:dyDescent="0.2">
      <c r="A44" s="223" t="s">
        <v>410</v>
      </c>
      <c r="B44" s="221" t="s">
        <v>419</v>
      </c>
      <c r="C44" s="159">
        <v>0</v>
      </c>
      <c r="D44" s="222">
        <v>0</v>
      </c>
      <c r="E44" s="222">
        <v>0</v>
      </c>
    </row>
    <row r="45" spans="1:33" x14ac:dyDescent="0.2">
      <c r="A45" s="223" t="s">
        <v>411</v>
      </c>
      <c r="B45" s="221" t="s">
        <v>421</v>
      </c>
      <c r="C45" s="159">
        <v>0</v>
      </c>
      <c r="D45" s="222">
        <v>0</v>
      </c>
      <c r="E45" s="222">
        <v>0</v>
      </c>
    </row>
    <row r="46" spans="1:33" x14ac:dyDescent="0.2">
      <c r="A46" s="223" t="s">
        <v>412</v>
      </c>
      <c r="B46" s="221" t="s">
        <v>422</v>
      </c>
      <c r="C46" s="159">
        <v>0</v>
      </c>
      <c r="D46" s="222">
        <v>0</v>
      </c>
      <c r="E46" s="222">
        <v>0</v>
      </c>
    </row>
    <row r="47" spans="1:33" x14ac:dyDescent="0.2">
      <c r="E47" s="1"/>
      <c r="H47" s="40"/>
      <c r="M47" s="1"/>
      <c r="AB47" s="84"/>
      <c r="AG47" s="1"/>
    </row>
    <row r="48" spans="1:33" x14ac:dyDescent="0.2">
      <c r="E48" s="1"/>
      <c r="H48" s="40"/>
      <c r="M48" s="1"/>
      <c r="AB48" s="84"/>
      <c r="AG48" s="1"/>
    </row>
    <row r="49" spans="1:33" x14ac:dyDescent="0.2">
      <c r="E49" s="1"/>
      <c r="H49" s="40"/>
      <c r="M49" s="1"/>
      <c r="AB49" s="84"/>
      <c r="AG49" s="1"/>
    </row>
    <row r="50" spans="1:33" x14ac:dyDescent="0.2">
      <c r="E50" s="1"/>
      <c r="H50" s="40"/>
      <c r="M50" s="1"/>
      <c r="AB50" s="84"/>
      <c r="AG50" s="1"/>
    </row>
    <row r="51" spans="1:33" x14ac:dyDescent="0.2">
      <c r="E51" s="1"/>
      <c r="H51" s="40"/>
      <c r="M51" s="1"/>
      <c r="AB51" s="84"/>
      <c r="AG51" s="1"/>
    </row>
    <row r="52" spans="1:33" x14ac:dyDescent="0.2">
      <c r="E52" s="1"/>
      <c r="H52" s="40"/>
      <c r="M52" s="1"/>
      <c r="AB52" s="84"/>
      <c r="AG52" s="1"/>
    </row>
    <row r="53" spans="1:33" x14ac:dyDescent="0.2">
      <c r="E53" s="1"/>
      <c r="H53" s="40"/>
      <c r="M53" s="1"/>
      <c r="AB53" s="84"/>
      <c r="AG53" s="1"/>
    </row>
    <row r="54" spans="1:33" x14ac:dyDescent="0.2">
      <c r="E54" s="1"/>
      <c r="H54" s="40"/>
      <c r="M54" s="1"/>
      <c r="AB54" s="84"/>
      <c r="AG54" s="1"/>
    </row>
    <row r="55" spans="1:33" x14ac:dyDescent="0.2">
      <c r="A55" s="161"/>
      <c r="E55" s="1"/>
      <c r="H55" s="40"/>
      <c r="M55" s="1"/>
      <c r="AB55" s="84"/>
      <c r="AG55" s="1"/>
    </row>
    <row r="56" spans="1:33" x14ac:dyDescent="0.2">
      <c r="E56" s="1"/>
      <c r="H56" s="40"/>
      <c r="M56" s="1"/>
      <c r="AB56" s="84"/>
      <c r="AG56" s="1"/>
    </row>
    <row r="57" spans="1:33" x14ac:dyDescent="0.2">
      <c r="E57" s="1"/>
      <c r="H57" s="40"/>
      <c r="M57" s="1"/>
      <c r="AB57" s="84"/>
      <c r="AG57" s="1"/>
    </row>
    <row r="58" spans="1:33" x14ac:dyDescent="0.2">
      <c r="E58" s="1"/>
      <c r="H58" s="40"/>
      <c r="M58" s="1"/>
      <c r="AB58" s="84"/>
      <c r="AG58" s="1"/>
    </row>
    <row r="59" spans="1:33" x14ac:dyDescent="0.2">
      <c r="E59" s="1"/>
      <c r="H59" s="40"/>
      <c r="M59" s="1"/>
      <c r="AB59" s="84"/>
      <c r="AG59" s="1"/>
    </row>
    <row r="60" spans="1:33" x14ac:dyDescent="0.2">
      <c r="E60" s="1"/>
      <c r="H60" s="40"/>
      <c r="M60" s="1"/>
      <c r="AB60" s="84"/>
      <c r="AG60" s="1"/>
    </row>
    <row r="61" spans="1:33" x14ac:dyDescent="0.2">
      <c r="E61" s="1"/>
      <c r="H61" s="40"/>
      <c r="M61" s="1"/>
      <c r="AB61" s="84"/>
      <c r="AG61" s="1"/>
    </row>
    <row r="62" spans="1:33" x14ac:dyDescent="0.2">
      <c r="E62" s="1"/>
      <c r="H62" s="40"/>
      <c r="M62" s="1"/>
      <c r="AB62" s="84"/>
      <c r="AG62" s="1"/>
    </row>
    <row r="63" spans="1:33" x14ac:dyDescent="0.2">
      <c r="E63" s="1"/>
      <c r="H63" s="40"/>
      <c r="M63" s="1"/>
      <c r="AB63" s="84"/>
      <c r="AG63" s="1"/>
    </row>
    <row r="64" spans="1:33" x14ac:dyDescent="0.2">
      <c r="E64" s="1"/>
      <c r="H64" s="40"/>
      <c r="M64" s="1"/>
      <c r="AB64" s="84"/>
      <c r="AG64" s="1"/>
    </row>
    <row r="65" spans="1:33" x14ac:dyDescent="0.2">
      <c r="A65" s="39"/>
      <c r="E65" s="1"/>
      <c r="H65" s="40"/>
      <c r="M65" s="1"/>
      <c r="AB65" s="84"/>
      <c r="AG65" s="1"/>
    </row>
    <row r="66" spans="1:33" x14ac:dyDescent="0.2">
      <c r="A66" s="39"/>
      <c r="E66" s="1"/>
      <c r="H66" s="40"/>
      <c r="M66" s="1"/>
      <c r="AB66" s="84"/>
      <c r="AG66" s="1"/>
    </row>
    <row r="67" spans="1:33" x14ac:dyDescent="0.2">
      <c r="A67" s="39"/>
      <c r="E67" s="1"/>
      <c r="H67" s="40"/>
      <c r="M67" s="1"/>
      <c r="AB67" s="84"/>
      <c r="AG67" s="1"/>
    </row>
    <row r="68" spans="1:33" x14ac:dyDescent="0.2">
      <c r="A68" s="39"/>
      <c r="E68" s="1"/>
      <c r="H68" s="40"/>
      <c r="M68" s="1"/>
      <c r="AB68" s="84"/>
      <c r="AG68" s="1"/>
    </row>
    <row r="69" spans="1:33" x14ac:dyDescent="0.2">
      <c r="A69" s="39"/>
      <c r="E69" s="1"/>
      <c r="H69" s="40"/>
      <c r="M69" s="1"/>
      <c r="AB69" s="84"/>
      <c r="AG69" s="1"/>
    </row>
    <row r="70" spans="1:33" x14ac:dyDescent="0.2">
      <c r="A70" s="39"/>
      <c r="E70" s="1"/>
      <c r="H70" s="40"/>
      <c r="M70" s="1"/>
      <c r="AB70" s="84"/>
      <c r="AG70" s="1"/>
    </row>
    <row r="71" spans="1:33" x14ac:dyDescent="0.2">
      <c r="A71" s="39"/>
      <c r="E71" s="1"/>
      <c r="H71" s="40"/>
      <c r="M71" s="1"/>
      <c r="AB71" s="84"/>
      <c r="AG71" s="1"/>
    </row>
    <row r="72" spans="1:33" x14ac:dyDescent="0.2">
      <c r="A72" s="39"/>
      <c r="E72" s="1"/>
      <c r="H72" s="40"/>
      <c r="M72" s="1"/>
      <c r="AB72" s="84"/>
      <c r="AG72" s="1"/>
    </row>
  </sheetData>
  <mergeCells count="2">
    <mergeCell ref="A1:Y1"/>
    <mergeCell ref="A4:E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bb833f9-8d39-4014-89df-b80a2295c159">
      <Terms xmlns="http://schemas.microsoft.com/office/infopath/2007/PartnerControls"/>
    </lcf76f155ced4ddcb4097134ff3c332f>
    <TaxCatchAll xmlns="4af6a590-cd46-4f33-908b-d7bae934b03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B1F1EFF8A3CB47B12ABB4D7F9C0359" ma:contentTypeVersion="18" ma:contentTypeDescription="Create a new document." ma:contentTypeScope="" ma:versionID="8bb51ea4e56611fef95082c73f241317">
  <xsd:schema xmlns:xsd="http://www.w3.org/2001/XMLSchema" xmlns:xs="http://www.w3.org/2001/XMLSchema" xmlns:p="http://schemas.microsoft.com/office/2006/metadata/properties" xmlns:ns2="bbb833f9-8d39-4014-89df-b80a2295c159" xmlns:ns3="4af6a590-cd46-4f33-908b-d7bae934b03d" targetNamespace="http://schemas.microsoft.com/office/2006/metadata/properties" ma:root="true" ma:fieldsID="5abce1c52e90ddd0c57c40787554de90" ns2:_="" ns3:_="">
    <xsd:import namespace="bbb833f9-8d39-4014-89df-b80a2295c159"/>
    <xsd:import namespace="4af6a590-cd46-4f33-908b-d7bae934b0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833f9-8d39-4014-89df-b80a2295c1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967bc0a-00cb-4799-88cf-00a717b068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f6a590-cd46-4f33-908b-d7bae934b03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41ea7d-4aac-4d45-8da5-e55939d21bd4}" ma:internalName="TaxCatchAll" ma:showField="CatchAllData" ma:web="4af6a590-cd46-4f33-908b-d7bae934b0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0F52E0-7692-4187-88D7-24664B20A148}">
  <ds:schemaRefs>
    <ds:schemaRef ds:uri="http://schemas.microsoft.com/office/2006/metadata/properties"/>
    <ds:schemaRef ds:uri="http://schemas.microsoft.com/office/infopath/2007/PartnerControls"/>
    <ds:schemaRef ds:uri="bbb833f9-8d39-4014-89df-b80a2295c159"/>
    <ds:schemaRef ds:uri="4af6a590-cd46-4f33-908b-d7bae934b03d"/>
  </ds:schemaRefs>
</ds:datastoreItem>
</file>

<file path=customXml/itemProps2.xml><?xml version="1.0" encoding="utf-8"?>
<ds:datastoreItem xmlns:ds="http://schemas.openxmlformats.org/officeDocument/2006/customXml" ds:itemID="{CC8E6ABC-05F3-4649-87B5-8660A8355832}">
  <ds:schemaRefs>
    <ds:schemaRef ds:uri="http://schemas.microsoft.com/sharepoint/v3/contenttype/forms"/>
  </ds:schemaRefs>
</ds:datastoreItem>
</file>

<file path=customXml/itemProps3.xml><?xml version="1.0" encoding="utf-8"?>
<ds:datastoreItem xmlns:ds="http://schemas.openxmlformats.org/officeDocument/2006/customXml" ds:itemID="{8C1DA4E4-8E98-4B36-8E47-FDD54F3E0D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Main Menu</vt:lpstr>
      <vt:lpstr>1A</vt:lpstr>
      <vt:lpstr>1B</vt:lpstr>
      <vt:lpstr>2A</vt:lpstr>
      <vt:lpstr>2B</vt:lpstr>
      <vt:lpstr>2C</vt:lpstr>
      <vt:lpstr>2D</vt:lpstr>
      <vt:lpstr>2E</vt:lpstr>
      <vt:lpstr>2F</vt:lpstr>
      <vt:lpstr>2G</vt:lpstr>
      <vt:lpstr>3A</vt:lpstr>
      <vt:lpstr>3B</vt:lpstr>
      <vt:lpstr>3C</vt:lpstr>
      <vt:lpstr>3D</vt:lpstr>
      <vt:lpstr>3E</vt:lpstr>
      <vt:lpstr>3F</vt:lpstr>
      <vt:lpstr>3G</vt:lpstr>
      <vt:lpstr>4A</vt:lpstr>
      <vt:lpstr>4B</vt:lpstr>
      <vt:lpstr>4C</vt:lpstr>
      <vt:lpstr>4D</vt:lpstr>
      <vt:lpstr>4E</vt:lpstr>
      <vt:lpstr>4F</vt:lpstr>
      <vt:lpstr>4G</vt:lpstr>
      <vt:lpstr>5A</vt:lpstr>
      <vt:lpstr>5B</vt:lpstr>
      <vt:lpstr>5C</vt:lpstr>
      <vt:lpstr>5D</vt:lpstr>
      <vt:lpstr>5E</vt:lpstr>
      <vt:lpstr>5F</vt:lpstr>
      <vt:lpstr>5G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Andrews</dc:creator>
  <cp:lastModifiedBy>Alex Andrews</cp:lastModifiedBy>
  <cp:lastPrinted>2023-08-14T15:40:12Z</cp:lastPrinted>
  <dcterms:created xsi:type="dcterms:W3CDTF">2023-03-27T15:01:32Z</dcterms:created>
  <dcterms:modified xsi:type="dcterms:W3CDTF">2023-11-15T19:14:11Z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0x010100B1B1F1EFF8A3CB47B12ABB4D7F9C0359</vt:lpwstr>
  </property>
  <property fmtid="{D5CDD505-2E9C-101B-9397-08002B2CF9AE}" pid="3" name="MediaServiceImageTags">
    <vt:lpwstr/>
  </property>
</Properties>
</file>