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583" documentId="8_{C35C686B-21C5-40FC-8B6C-8853F62AA08B}" xr6:coauthVersionLast="47" xr6:coauthVersionMax="47" xr10:uidLastSave="{00F100FA-8B36-4D2D-8A03-9ADC930C5F76}"/>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48" l="1"/>
  <c r="U43" i="48" s="1"/>
  <c r="T42" i="48"/>
  <c r="U42" i="48" s="1"/>
  <c r="U41" i="48"/>
  <c r="T41" i="48"/>
  <c r="T40" i="48"/>
  <c r="U40" i="48" s="1"/>
  <c r="U39" i="48"/>
  <c r="T39" i="48"/>
  <c r="T38" i="48"/>
  <c r="U38" i="48" s="1"/>
  <c r="T43" i="36"/>
  <c r="U43" i="36" s="1"/>
  <c r="T42" i="36"/>
  <c r="U42" i="36" s="1"/>
  <c r="U41" i="36"/>
  <c r="T41" i="36"/>
  <c r="T40" i="36"/>
  <c r="U40" i="36" s="1"/>
  <c r="U39" i="36"/>
  <c r="T39" i="36"/>
  <c r="T38" i="36"/>
  <c r="U38" i="36" s="1"/>
  <c r="T43" i="32"/>
  <c r="U43" i="32" s="1"/>
  <c r="U42" i="32"/>
  <c r="T42" i="32"/>
  <c r="T41" i="32"/>
  <c r="U41" i="32" s="1"/>
  <c r="U40" i="32"/>
  <c r="T40" i="32"/>
  <c r="T39" i="32"/>
  <c r="U39" i="32" s="1"/>
  <c r="T38" i="32"/>
  <c r="U38" i="32" s="1"/>
  <c r="T43" i="18"/>
  <c r="U43" i="18" s="1"/>
  <c r="T42" i="18"/>
  <c r="U42" i="18" s="1"/>
  <c r="T41" i="18"/>
  <c r="U41" i="18" s="1"/>
  <c r="T40" i="18"/>
  <c r="U40" i="18" s="1"/>
  <c r="T39" i="18"/>
  <c r="U39" i="18" s="1"/>
  <c r="T38" i="18"/>
  <c r="U38" i="18" s="1"/>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G21" i="13"/>
  <c r="G8" i="23" s="1"/>
  <c r="J21" i="13"/>
  <c r="J8" i="23" s="1"/>
  <c r="I12" i="13"/>
  <c r="I6" i="22" s="1"/>
  <c r="E12" i="13"/>
  <c r="H33" i="25" l="1"/>
  <c r="K9"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35" i="25"/>
  <c r="E35" i="25"/>
  <c r="F35" i="25" s="1"/>
  <c r="G38" i="25"/>
  <c r="E38" i="25"/>
  <c r="E34" i="25"/>
  <c r="G36" i="25"/>
  <c r="E36" i="25"/>
  <c r="E37" i="25"/>
  <c r="G37" i="25"/>
  <c r="G33" i="25"/>
  <c r="F33" i="25"/>
  <c r="G34" i="25"/>
  <c r="F34" i="15"/>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F37" i="25" l="1"/>
  <c r="F36" i="25"/>
  <c r="F34" i="25"/>
  <c r="F38" i="25"/>
  <c r="K33" i="25"/>
  <c r="M9"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20" i="15"/>
  <c r="H36" i="25"/>
  <c r="H37" i="25"/>
  <c r="J38" i="25"/>
  <c r="H35" i="25"/>
  <c r="J35" i="25"/>
  <c r="J37" i="25"/>
  <c r="H38" i="25"/>
  <c r="J33" i="25"/>
  <c r="I33" i="25" s="1"/>
  <c r="H34" i="25"/>
  <c r="I34" i="25" s="1"/>
  <c r="J34" i="25"/>
  <c r="J36" i="25"/>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X5" i="25" l="1"/>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I36" i="25"/>
  <c r="G11" i="13"/>
  <c r="G6" i="15" s="1"/>
  <c r="I38" i="25"/>
  <c r="B35" i="25"/>
  <c r="C35" i="25" s="1"/>
  <c r="D33" i="25"/>
  <c r="C33" i="25" s="1"/>
  <c r="D36" i="25"/>
  <c r="C36" i="25" s="1"/>
  <c r="B37" i="25"/>
  <c r="D34" i="25"/>
  <c r="D37" i="25"/>
  <c r="B38" i="25"/>
  <c r="B36" i="25"/>
  <c r="B34" i="25"/>
  <c r="C34" i="25" s="1"/>
  <c r="D35" i="25"/>
  <c r="D38" i="25"/>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M36" i="25"/>
  <c r="K36" i="25"/>
  <c r="M37" i="25"/>
  <c r="K37" i="25"/>
  <c r="L33" i="25"/>
  <c r="M34" i="25"/>
  <c r="K34" i="25"/>
  <c r="L34" i="25" s="1"/>
  <c r="K35" i="25"/>
  <c r="K38" i="25"/>
  <c r="M33" i="25"/>
  <c r="M38" i="25"/>
  <c r="M35" i="25"/>
  <c r="L35" i="25" s="1"/>
  <c r="L33" i="22"/>
  <c r="G23" i="25"/>
  <c r="G20" i="25"/>
  <c r="G22" i="25"/>
  <c r="E22" i="25"/>
  <c r="F22" i="25" s="1"/>
  <c r="E23" i="25"/>
  <c r="G24" i="25"/>
  <c r="G21" i="25"/>
  <c r="E20" i="25"/>
  <c r="E21" i="25"/>
  <c r="F21" i="25" s="1"/>
  <c r="E24" i="25"/>
  <c r="F24" i="25" s="1"/>
  <c r="G19" i="25"/>
  <c r="F19" i="25" s="1"/>
  <c r="I35" i="25"/>
  <c r="I37"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D24" i="25" l="1"/>
  <c r="D21" i="25"/>
  <c r="B24" i="25"/>
  <c r="C24" i="25" s="1"/>
  <c r="B21" i="25"/>
  <c r="C21" i="25" s="1"/>
  <c r="D22" i="25"/>
  <c r="B22" i="25"/>
  <c r="D19" i="25"/>
  <c r="C19" i="25" s="1"/>
  <c r="B20" i="25"/>
  <c r="D23" i="25"/>
  <c r="B23" i="25"/>
  <c r="C23" i="25" s="1"/>
  <c r="D20"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L37" i="25"/>
  <c r="C37" i="25"/>
  <c r="L36" i="25"/>
  <c r="K19" i="25"/>
  <c r="M7"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F20" i="25"/>
  <c r="L38" i="25"/>
  <c r="J23" i="25"/>
  <c r="I23" i="25" s="1"/>
  <c r="J20" i="25"/>
  <c r="H22" i="25"/>
  <c r="H23" i="25"/>
  <c r="H20" i="25"/>
  <c r="J24" i="25"/>
  <c r="H24" i="25"/>
  <c r="I24" i="25" s="1"/>
  <c r="J21" i="25"/>
  <c r="J22" i="25"/>
  <c r="H21" i="25"/>
  <c r="I21" i="25" s="1"/>
  <c r="J19" i="25"/>
  <c r="I19" i="25" s="1"/>
  <c r="F23" i="25"/>
  <c r="C38"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S36" i="22"/>
  <c r="S33" i="22"/>
  <c r="S32" i="22"/>
  <c r="R32" i="22" s="1"/>
  <c r="S35" i="22"/>
  <c r="S34" i="22"/>
  <c r="Q36" i="22"/>
  <c r="Q34" i="22"/>
  <c r="N37" i="22"/>
  <c r="N35" i="22"/>
  <c r="N33" i="22"/>
  <c r="P32" i="22"/>
  <c r="O32" i="22" s="1"/>
  <c r="P36" i="22"/>
  <c r="P33" i="22"/>
  <c r="N36" i="22"/>
  <c r="P35" i="22"/>
  <c r="P34" i="22"/>
  <c r="N34" i="22"/>
  <c r="P37" i="22"/>
  <c r="C20" i="25" l="1"/>
  <c r="K21" i="25"/>
  <c r="M23" i="25"/>
  <c r="M20" i="25"/>
  <c r="K23" i="25"/>
  <c r="L23" i="25" s="1"/>
  <c r="K24" i="25"/>
  <c r="M22" i="25"/>
  <c r="M19" i="25"/>
  <c r="L19" i="25" s="1"/>
  <c r="M21" i="25"/>
  <c r="K22" i="25"/>
  <c r="L22" i="25" s="1"/>
  <c r="K20" i="25"/>
  <c r="L20" i="25" s="1"/>
  <c r="M24" i="25"/>
  <c r="C22" i="25"/>
  <c r="I20" i="25"/>
  <c r="R37" i="22"/>
  <c r="I22"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4" i="25" l="1"/>
  <c r="L21"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<sst xmlns="http://schemas.openxmlformats.org/spreadsheetml/2006/main" count="2170" uniqueCount="453">
  <si>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</si>
  <si>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</si>
  <si>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</si>
  <si>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</si>
  <si>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</si>
  <si>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</si>
  <si>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</si>
  <si>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</si>
  <si>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</si>
  <si>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</si>
  <si>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</si>
  <si>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</si>
  <si>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</si>
  <si>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</si>
  <si>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</si>
  <si>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</si>
  <si>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</si>
  <si>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</si>
  <si>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</si>
  <si>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</si>
  <si>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</si>
  <si>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</si>
  <si>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</si>
  <si>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</si>
  <si>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</si>
  <si>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</si>
  <si>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</si>
  <si>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</si>
  <si>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</si>
  <si>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</si>
  <si>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</si>
  <si>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</si>
  <si>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</si>
  <si>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</si>
  <si>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</si>
  <si>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</si>
  <si>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</si>
  <si>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</si>
  <si>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</si>
  <si>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</si>
  <si>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</si>
  <si>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</si>
  <si>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</si>
  <si>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</si>
  <si>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</si>
  <si>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</si>
  <si>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</si>
  <si>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</si>
  <si>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</si>
  <si>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</si>
  <si>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</si>
  <si>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</si>
  <si>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</si>
  <si>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</si>
  <si>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</si>
  <si>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</si>
  <si>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</si>
  <si>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</si>
  <si>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</si>
  <si>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</si>
  <si>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</si>
  <si>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</si>
  <si>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</si>
  <si>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</si>
  <si>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</si>
  <si>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</si>
  <si>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</si>
  <si>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</si>
  <si>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</si>
  <si>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</si>
  <si>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</si>
  <si>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</si>
  <si>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</si>
  <si>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</si>
  <si>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</si>
  <si>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</si>
  <si>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</si>
  <si>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</si>
  <si>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</si>
  <si>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</si>
  <si>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</si>
  <si>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</si>
  <si>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</si>
  <si>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</si>
  <si>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</si>
  <si>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</si>
  <si>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</si>
  <si>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</si>
  <si>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</si>
  <si>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</si>
  <si>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</si>
  <si>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</si>
  <si>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</si>
  <si>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</si>
  <si>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</si>
  <si>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</si>
  <si>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</si>
  <si>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</si>
  <si>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</si>
  <si>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</si>
  <si>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</si>
  <si>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</si>
  <si>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</si>
  <si>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</si>
  <si>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</si>
  <si>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</si>
  <si>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</si>
  <si>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</si>
  <si>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</si>
  <si>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</si>
  <si>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</si>
  <si>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</si>
  <si>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</si>
  <si>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</si>
  <si>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</si>
  <si>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</si>
  <si>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</si>
  <si>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</si>
  <si>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</si>
  <si>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</si>
  <si>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</si>
  <si>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</si>
  <si>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</si>
  <si>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</si>
  <si>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</si>
  <si>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</si>
  <si>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</si>
  <si>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</si>
  <si>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</si>
  <si>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</si>
  <si>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</si>
  <si>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</si>
  <si>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</si>
  <si>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</si>
  <si>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</si>
  <si>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</si>
  <si>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</si>
  <si>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</si>
  <si>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</si>
  <si>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</si>
  <si>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</si>
  <si>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</si>
  <si>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</si>
  <si>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</si>
  <si>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</si>
  <si>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</si>
  <si>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</si>
  <si>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</si>
  <si>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</si>
  <si>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</si>
  <si>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</si>
  <si>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</si>
  <si>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</si>
  <si>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</si>
  <si>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</si>
  <si>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</si>
  <si>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</si>
  <si>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</si>
  <si>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</si>
  <si>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</si>
  <si>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</si>
  <si>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</si>
  <si>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</si>
  <si>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</si>
  <si>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</si>
  <si>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</si>
  <si>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</si>
  <si>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</si>
  <si>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</si>
  <si>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</si>
  <si>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</si>
  <si>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</si>
  <si>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</si>
  <si>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</si>
  <si>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</si>
  <si>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</si>
  <si>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</si>
  <si>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</si>
  <si>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</si>
  <si>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</si>
  <si>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</si>
  <si>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</si>
  <si>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</si>
  <si>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</si>
  <si>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</si>
  <si>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</si>
  <si>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</si>
  <si>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</si>
  <si>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</si>
  <si>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</si>
  <si>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</si>
  <si>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</si>
  <si>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</si>
  <si>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</si>
  <si>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</si>
  <si>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</si>
  <si>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</si>
  <si>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</si>
  <si>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</si>
  <si>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</si>
  <si>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</si>
  <si>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</si>
  <si>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</si>
  <si>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</si>
  <si>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</si>
  <si>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</si>
  <si>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</si>
  <si>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</si>
  <si>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</si>
  <si>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</si>
  <si>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</si>
  <si>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</si>
  <si>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</si>
  <si>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</si>
  <si>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</si>
  <si>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</si>
  <si>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</si>
  <si>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</si>
  <si>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</si>
  <si>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</si>
  <si>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</si>
  <si>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</si>
  <si>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32 days</t>
  </si>
  <si>
    <t>YMCA</t>
  </si>
  <si>
    <t>36 days</t>
  </si>
  <si>
    <t>37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</si>
  <si>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</si>
  <si>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</si>
  <si>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</si>
  <si>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</si>
  <si>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</si>
  <si>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</si>
  <si>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</si>
  <si>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</si>
  <si>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</si>
  <si>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</si>
  <si>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</si>
  <si>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</si>
  <si>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</si>
  <si>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</si>
  <si>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</si>
  <si>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</si>
  <si>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</si>
  <si>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</si>
  <si>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</si>
  <si>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</si>
  <si>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</si>
  <si>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</si>
  <si>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</si>
  <si>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</si>
  <si>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</si>
  <si>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</si>
  <si>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</si>
  <si>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</si>
  <si>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</si>
  <si>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</si>
  <si>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</si>
  <si>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</si>
  <si>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</si>
  <si>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</si>
  <si>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</si>
  <si>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</si>
  <si>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</si>
  <si>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</si>
  <si>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</si>
  <si>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</si>
  <si>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</si>
  <si>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</si>
  <si>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</si>
  <si>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</si>
  <si>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</si>
  <si>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</si>
  <si>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</si>
  <si>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</si>
  <si>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</si>
  <si>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</si>
  <si>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</si>
  <si>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</si>
  <si>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</si>
  <si>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</si>
  <si>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</si>
  <si>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</si>
  <si>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</si>
  <si>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</si>
  <si>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</si>
  <si>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</si>
  <si>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</si>
  <si>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</si>
  <si>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</si>
  <si>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AA + Apprenticeship</t>
  </si>
  <si>
    <t>Office Clerk</t>
  </si>
  <si>
    <t>Self-Enrichment Teacher</t>
  </si>
  <si>
    <t>Psychiatric Aide</t>
  </si>
  <si>
    <t>Tutor</t>
  </si>
  <si>
    <t>Administrative Assistant</t>
  </si>
  <si>
    <t>Customer Service Representative</t>
  </si>
  <si>
    <t>Methodology</t>
  </si>
  <si>
    <t>21 days</t>
  </si>
  <si>
    <t>17 days</t>
  </si>
  <si>
    <t>Tutors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</si>
  <si>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</si>
  <si>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n/a</t>
  </si>
  <si>
    <t>Typically negotiated through a union contract. However, less than half of School-based teachers are covered by a contract.</t>
  </si>
  <si>
    <t xml:space="preserve">The proposed wage scale benchmarks ECE wages against comparable K-12 roles by setting the Lead Teacher wage on par with the starting salary of a K-12 teacher in Region 10a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</si>
  <si>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10a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</si>
  <si>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10a teaching certificate</t>
  </si>
  <si>
    <t>Age Distribution, Region 10a, 2022</t>
  </si>
  <si>
    <t>Education, Region 10a, 2022</t>
  </si>
  <si>
    <t>Racial/Ethnic Distribution, Region 10a, 2022</t>
  </si>
  <si>
    <t>Gender Distribution, Region 10a, 2022</t>
  </si>
  <si>
    <t>Lead Teacher, Employment Trends, Region 10a (2001-2022)</t>
  </si>
  <si>
    <t>Lead Teacher, Employment Growth, Region 10a (Indexed to 2001)</t>
  </si>
  <si>
    <t>Lead Teacher, Growth in Median Hourly Earnings, Region 10a (2005-2022)</t>
  </si>
  <si>
    <t>Lead Teacher, Median Hourly Wage Growth, Region 10a (Indexed to 2005)</t>
  </si>
  <si>
    <t>Region 10a</t>
  </si>
  <si>
    <t xml:space="preserve">Region 10a </t>
  </si>
  <si>
    <t>Top Preceeding and Superseding Occupations, Region 10a, 2022</t>
  </si>
  <si>
    <t>Online Ads and Median Wages, Lead Teacher, Region 10a</t>
  </si>
  <si>
    <t>Top Posting Employers, Lead Teacher, Region 10a (Jan. 2022 - Jul. 2023)</t>
  </si>
  <si>
    <t>Assistant Teacher, Employment Trends, Region 10a (2001-2022)</t>
  </si>
  <si>
    <t>Assistant Teacher, Employment Growth, Region 10a (Indexed to 2001)</t>
  </si>
  <si>
    <t>Assistant Teacher, Growth in Median Hourly Earnings, Region 10a (2005-2022)</t>
  </si>
  <si>
    <t>Assistant Teacher, Median Hourly Wage Growth, Region 10a (Indexed to 2005)</t>
  </si>
  <si>
    <t>Top Preceeding and Superseding Occupations, Region 10a</t>
  </si>
  <si>
    <t>Online Ads and Median Wages, Assistant Teacher, Region 10a</t>
  </si>
  <si>
    <t>Top Posting Employers, Assistant Teacher, Region 10a (Jan. 2022 - Jul. 2023)</t>
  </si>
  <si>
    <t>Aide/Floater, Employment Trends, Region 10a (2001-2022)</t>
  </si>
  <si>
    <t>Aide/Floater, Employment Growth, Region 10a (Indexed to 2001)</t>
  </si>
  <si>
    <t>Aide/Floater, Growth in Median Hourly Earnings, Region 10a (2005-2022)</t>
  </si>
  <si>
    <t>Aide/Floater, Median Hourly Wage Growth, Region 10a (Indexed to 2005)</t>
  </si>
  <si>
    <t>Online Ads and Median Wages, Aide/Floater, Region 10a</t>
  </si>
  <si>
    <t>Top Posting Employers, Aide/Floater, Region 10a (Jan. 2022 - Jul. 2023)</t>
  </si>
  <si>
    <t>Substitute, Employment Trends, Region 10a (2001-2022)</t>
  </si>
  <si>
    <t>Substitute, Employment Growth, Region 10a (Indexed to 2001)</t>
  </si>
  <si>
    <t>Substitute, Growth in Median Hourly Earnings, Region 10a (2005-2022)</t>
  </si>
  <si>
    <t>Substitute, Median Hourly Wage Growth, Region 10a (Indexed to 2005)</t>
  </si>
  <si>
    <t>Online Ads and Median Wages, Substitute, Region 10a</t>
  </si>
  <si>
    <t>Top Posting Employers, Substitute, Region 10a (Jan. 2022 - Jul. 2023)</t>
  </si>
  <si>
    <t>Region 10a - Macomb County</t>
  </si>
  <si>
    <t>Median Hourly rate for Step 1 Teacher Salary ($42,300 a year)</t>
  </si>
  <si>
    <t>Median Hourly rate for Step 1 Teacher Salary ($42,300 a year) + 10%</t>
  </si>
  <si>
    <t>KinderCare Education</t>
  </si>
  <si>
    <t>The Goddard School</t>
  </si>
  <si>
    <t>Learning Care Group</t>
  </si>
  <si>
    <t>Childtime Learning Centers</t>
  </si>
  <si>
    <t>Tutor Time Learning Centers</t>
  </si>
  <si>
    <t>Chippewa Valley Schools</t>
  </si>
  <si>
    <t>The Joyful Jungle Christian Learning Center</t>
  </si>
  <si>
    <t>Kid Town USA</t>
  </si>
  <si>
    <t>Macomb County</t>
  </si>
  <si>
    <t>Trinity Lutheran Church And Early Childhood Center</t>
  </si>
  <si>
    <t>35 days</t>
  </si>
  <si>
    <t>29 days</t>
  </si>
  <si>
    <t>34 days</t>
  </si>
  <si>
    <t>28 days</t>
  </si>
  <si>
    <t>19 days</t>
  </si>
  <si>
    <t>22 days</t>
  </si>
  <si>
    <t>30 days</t>
  </si>
  <si>
    <t>Warren Woods Public Schools</t>
  </si>
  <si>
    <t>National Heritage Academies</t>
  </si>
  <si>
    <t>Eastpointe Community Schools</t>
  </si>
  <si>
    <t>Special Services</t>
  </si>
  <si>
    <t>Michigan Association Of School Boards</t>
  </si>
  <si>
    <t>Integrated Living</t>
  </si>
  <si>
    <t>20 days</t>
  </si>
  <si>
    <t>10 days</t>
  </si>
  <si>
    <t>26 days</t>
  </si>
  <si>
    <t>ZIP Code</t>
  </si>
  <si>
    <t>ZIP Name</t>
  </si>
  <si>
    <t>Resident Workers</t>
  </si>
  <si>
    <t>Net Commuters</t>
  </si>
  <si>
    <t>Commuting Patterns, Assistant Teacher, Region 10a, 2022</t>
  </si>
  <si>
    <t>48044</t>
  </si>
  <si>
    <t>48047</t>
  </si>
  <si>
    <t>48038</t>
  </si>
  <si>
    <t>48042</t>
  </si>
  <si>
    <t>48066</t>
  </si>
  <si>
    <t>48045</t>
  </si>
  <si>
    <t>48035</t>
  </si>
  <si>
    <t>48051</t>
  </si>
  <si>
    <t>48021</t>
  </si>
  <si>
    <t>48310</t>
  </si>
  <si>
    <t>48313</t>
  </si>
  <si>
    <t>48080</t>
  </si>
  <si>
    <t>48316</t>
  </si>
  <si>
    <t>48312</t>
  </si>
  <si>
    <t>48317</t>
  </si>
  <si>
    <t>48315</t>
  </si>
  <si>
    <t>48081</t>
  </si>
  <si>
    <t>48091</t>
  </si>
  <si>
    <t>48036</t>
  </si>
  <si>
    <t>48089</t>
  </si>
  <si>
    <t>48092</t>
  </si>
  <si>
    <t>48093</t>
  </si>
  <si>
    <t>48082</t>
  </si>
  <si>
    <t>48094</t>
  </si>
  <si>
    <t>48088</t>
  </si>
  <si>
    <t>48062</t>
  </si>
  <si>
    <t>48314</t>
  </si>
  <si>
    <t>48026</t>
  </si>
  <si>
    <t>48043</t>
  </si>
  <si>
    <t>48065</t>
  </si>
  <si>
    <t>48048</t>
  </si>
  <si>
    <t>48005</t>
  </si>
  <si>
    <t>48095</t>
  </si>
  <si>
    <t>48015</t>
  </si>
  <si>
    <t>48096</t>
  </si>
  <si>
    <t>48050</t>
  </si>
  <si>
    <t>48046</t>
  </si>
  <si>
    <t>48090</t>
  </si>
  <si>
    <t>48311</t>
  </si>
  <si>
    <t>48318</t>
  </si>
  <si>
    <t>48397</t>
  </si>
  <si>
    <t>Macomb, MI</t>
  </si>
  <si>
    <t>New Baltimore, MI</t>
  </si>
  <si>
    <t>Clinton Township, MI</t>
  </si>
  <si>
    <t>Roseville, MI</t>
  </si>
  <si>
    <t>Harrison Township, MI</t>
  </si>
  <si>
    <t>Eastpointe, MI</t>
  </si>
  <si>
    <t>Sterling Heights, MI</t>
  </si>
  <si>
    <t>Saint Clair Shores, MI</t>
  </si>
  <si>
    <t>Utica, MI</t>
  </si>
  <si>
    <t>Warren, MI</t>
  </si>
  <si>
    <t>Washington, MI</t>
  </si>
  <si>
    <t>Richmond, MI</t>
  </si>
  <si>
    <t>Fraser, MI</t>
  </si>
  <si>
    <t>Mount Clemens, MI</t>
  </si>
  <si>
    <t>Romeo, MI</t>
  </si>
  <si>
    <t>New Haven, MI</t>
  </si>
  <si>
    <t>Armada, MI</t>
  </si>
  <si>
    <t>Center Line, MI</t>
  </si>
  <si>
    <t>Ray, MI</t>
  </si>
  <si>
    <t>Insf. Data</t>
  </si>
  <si>
    <t>Commuting Patterns, Lead Teachers, Region 10a, 2022</t>
  </si>
  <si>
    <t>Edge Fitness Clubs</t>
  </si>
  <si>
    <t>Rover</t>
  </si>
  <si>
    <t>Lakeshore Learning Center</t>
  </si>
  <si>
    <t>Drivergent</t>
  </si>
  <si>
    <t>33 days</t>
  </si>
  <si>
    <t>39 days</t>
  </si>
  <si>
    <t>50 days</t>
  </si>
  <si>
    <t>Commuting Patterns, Aide/Floater, Region 10a, 2022</t>
  </si>
  <si>
    <t>Sub Teacher Source Texas</t>
  </si>
  <si>
    <t>Ece Subhub</t>
  </si>
  <si>
    <t>Choice Schools.Com</t>
  </si>
  <si>
    <t>Hamadeh Educational Services</t>
  </si>
  <si>
    <t>Romeo Community Schools</t>
  </si>
  <si>
    <t>Heartfelt Impressions Learning Centers</t>
  </si>
  <si>
    <t>15 days</t>
  </si>
  <si>
    <t>51 days</t>
  </si>
  <si>
    <t>31 days</t>
  </si>
  <si>
    <t>Commuting Patterns, Substitute, Region 10a, 2022</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</si>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</sst>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3" fillId="0" borderId="0"/>
  </cellStyleXfs>
  <cellXfs count="334">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9" fillId="2" borderId="0" xfId="0" applyFont="1" applyFill="1" applyAlignment="1">
      <alignment horizontal="center" vertical="center"/>
    </xf>
    <xf numFmtId="17" fontId="3" fillId="7" borderId="0" xfId="0" applyNumberFormat="1" applyFont="1" applyFill="1"/>
    <xf numFmtId="3" fontId="3" fillId="0" borderId="0" xfId="1" applyNumberFormat="1" applyFont="1"/>
    <xf numFmtId="0" fontId="23" fillId="0" borderId="0" xfId="5" applyAlignment="1" applyProtection="1">
      <alignment horizontal="left" vertical="center"/>
      <protection locked="0"/>
    </xf>
    <xf numFmtId="9" fontId="0" fillId="0" borderId="0" xfId="3" applyFon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6">
    <cellStyle name="Comma" xfId="4" builtinId="3"/>
    <cellStyle name="Currency" xfId="1" builtinId="4"/>
    <cellStyle name="Hyperlink" xfId="2" builtinId="8"/>
    <cellStyle name="Normal" xfId="0" builtinId="0"/>
    <cellStyle name="Normal 2" xfId="5" xr:uid="{16E88B8E-EEE6-405F-A79F-B20C20E16C55}"/>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22.129606007603236</c:v>
                </c:pt>
                <c:pt idx="1">
                  <c:v>22.682846157793314</c:v>
                </c:pt>
                <c:pt idx="2">
                  <c:v>23.249917311738145</c:v>
                </c:pt>
                <c:pt idx="3">
                  <c:v>23.831165244531597</c:v>
                </c:pt>
                <c:pt idx="4">
                  <c:v>24.426944375644887</c:v>
                </c:pt>
                <c:pt idx="5">
                  <c:v>25.037617985036007</c:v>
                </c:pt>
                <c:pt idx="6">
                  <c:v>25.663558434661905</c:v>
                </c:pt>
                <c:pt idx="7">
                  <c:v>26.305147395528451</c:v>
                </c:pt>
                <c:pt idx="8">
                  <c:v>26.96277608041666</c:v>
                </c:pt>
                <c:pt idx="9">
                  <c:v>27.636845482427074</c:v>
                </c:pt>
                <c:pt idx="10">
                  <c:v>28.327766619487747</c:v>
                </c:pt>
                <c:pt idx="11">
                  <c:v>29.035960784974939</c:v>
                </c:pt>
                <c:pt idx="12">
                  <c:v>29.761859804599311</c:v>
                </c:pt>
                <c:pt idx="13">
                  <c:v>30.50590629971429</c:v>
                </c:pt>
                <c:pt idx="14">
                  <c:v>31.268553957207146</c:v>
                </c:pt>
                <c:pt idx="15">
                  <c:v>32.05026780613732</c:v>
                </c:pt>
                <c:pt idx="16">
                  <c:v>32.851524501290747</c:v>
                </c:pt>
                <c:pt idx="17">
                  <c:v>33.672812613823012</c:v>
                </c:pt>
                <c:pt idx="18">
                  <c:v>34.514632929168584</c:v>
                </c:pt>
                <c:pt idx="19">
                  <c:v>35.377498752397798</c:v>
                </c:pt>
                <c:pt idx="20">
                  <c:v>36.261936221207741</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27.696428571428573</c:v>
                </c:pt>
                <c:pt idx="1">
                  <c:v>28.388839285714283</c:v>
                </c:pt>
                <c:pt idx="2">
                  <c:v>29.098560267857138</c:v>
                </c:pt>
                <c:pt idx="3">
                  <c:v>29.826024274553564</c:v>
                </c:pt>
                <c:pt idx="4">
                  <c:v>30.571674881417401</c:v>
                </c:pt>
                <c:pt idx="5">
                  <c:v>31.335966753452833</c:v>
                </c:pt>
                <c:pt idx="6">
                  <c:v>32.119365922289148</c:v>
                </c:pt>
                <c:pt idx="7">
                  <c:v>32.922350070346376</c:v>
                </c:pt>
                <c:pt idx="8">
                  <c:v>33.745408822105034</c:v>
                </c:pt>
                <c:pt idx="9">
                  <c:v>34.589044042657655</c:v>
                </c:pt>
                <c:pt idx="10">
                  <c:v>35.453770143724093</c:v>
                </c:pt>
                <c:pt idx="11">
                  <c:v>36.340114397317194</c:v>
                </c:pt>
                <c:pt idx="12">
                  <c:v>37.248617257250118</c:v>
                </c:pt>
                <c:pt idx="13">
                  <c:v>38.179832688681365</c:v>
                </c:pt>
                <c:pt idx="14">
                  <c:v>39.134328505898395</c:v>
                </c:pt>
                <c:pt idx="15">
                  <c:v>40.112686718545852</c:v>
                </c:pt>
                <c:pt idx="16">
                  <c:v>41.115503886509494</c:v>
                </c:pt>
                <c:pt idx="17">
                  <c:v>42.143391483672225</c:v>
                </c:pt>
                <c:pt idx="18">
                  <c:v>43.196976270764026</c:v>
                </c:pt>
                <c:pt idx="19">
                  <c:v>44.276900677533121</c:v>
                </c:pt>
                <c:pt idx="20">
                  <c:v>45.383823194471447</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30.466071428571432</c:v>
                </c:pt>
                <c:pt idx="1">
                  <c:v>31.227723214285714</c:v>
                </c:pt>
                <c:pt idx="2">
                  <c:v>32.008416294642856</c:v>
                </c:pt>
                <c:pt idx="3">
                  <c:v>32.808626702008922</c:v>
                </c:pt>
                <c:pt idx="4">
                  <c:v>33.628842369559145</c:v>
                </c:pt>
                <c:pt idx="5">
                  <c:v>34.469563428798118</c:v>
                </c:pt>
                <c:pt idx="6">
                  <c:v>35.331302514518065</c:v>
                </c:pt>
                <c:pt idx="7">
                  <c:v>36.21458507738101</c:v>
                </c:pt>
                <c:pt idx="8">
                  <c:v>37.11994970431553</c:v>
                </c:pt>
                <c:pt idx="9">
                  <c:v>38.047948446923414</c:v>
                </c:pt>
                <c:pt idx="10">
                  <c:v>38.999147158096498</c:v>
                </c:pt>
                <c:pt idx="11">
                  <c:v>39.974125837048909</c:v>
                </c:pt>
                <c:pt idx="12">
                  <c:v>40.973478982975131</c:v>
                </c:pt>
                <c:pt idx="13">
                  <c:v>41.997815957549506</c:v>
                </c:pt>
                <c:pt idx="14">
                  <c:v>43.047761356488238</c:v>
                </c:pt>
                <c:pt idx="15">
                  <c:v>44.12395539040044</c:v>
                </c:pt>
                <c:pt idx="16">
                  <c:v>45.227054275160448</c:v>
                </c:pt>
                <c:pt idx="17">
                  <c:v>46.357730632039456</c:v>
                </c:pt>
                <c:pt idx="18">
                  <c:v>47.516673897840441</c:v>
                </c:pt>
                <c:pt idx="19">
                  <c:v>48.704590745286445</c:v>
                </c:pt>
                <c:pt idx="20">
                  <c:v>49.922205513918605</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33.51267857142858</c:v>
                </c:pt>
                <c:pt idx="1">
                  <c:v>34.350495535714295</c:v>
                </c:pt>
                <c:pt idx="2">
                  <c:v>35.209257924107149</c:v>
                </c:pt>
                <c:pt idx="3">
                  <c:v>36.089489372209826</c:v>
                </c:pt>
                <c:pt idx="4">
                  <c:v>36.991726606515066</c:v>
                </c:pt>
                <c:pt idx="5">
                  <c:v>37.91651977167794</c:v>
                </c:pt>
                <c:pt idx="6">
                  <c:v>38.864432765969887</c:v>
                </c:pt>
                <c:pt idx="7">
                  <c:v>39.836043585119128</c:v>
                </c:pt>
                <c:pt idx="8">
                  <c:v>40.831944674747106</c:v>
                </c:pt>
                <c:pt idx="9">
                  <c:v>41.852743291615781</c:v>
                </c:pt>
                <c:pt idx="10">
                  <c:v>42.89906187390617</c:v>
                </c:pt>
                <c:pt idx="11">
                  <c:v>43.971538420753824</c:v>
                </c:pt>
                <c:pt idx="12">
                  <c:v>45.070826881272666</c:v>
                </c:pt>
                <c:pt idx="13">
                  <c:v>46.197597553304476</c:v>
                </c:pt>
                <c:pt idx="14">
                  <c:v>47.352537492137081</c:v>
                </c:pt>
                <c:pt idx="15">
                  <c:v>48.536350929440502</c:v>
                </c:pt>
                <c:pt idx="16">
                  <c:v>49.749759702676513</c:v>
                </c:pt>
                <c:pt idx="17">
                  <c:v>50.993503695243419</c:v>
                </c:pt>
                <c:pt idx="18">
                  <c:v>52.268341287624501</c:v>
                </c:pt>
                <c:pt idx="19">
                  <c:v>53.575049819815106</c:v>
                </c:pt>
                <c:pt idx="20">
                  <c:v>54.914426065310479</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36.863946428571438</c:v>
                </c:pt>
                <c:pt idx="1">
                  <c:v>37.785545089285719</c:v>
                </c:pt>
                <c:pt idx="2">
                  <c:v>38.730183716517857</c:v>
                </c:pt>
                <c:pt idx="3">
                  <c:v>39.698438309430799</c:v>
                </c:pt>
                <c:pt idx="4">
                  <c:v>40.690899267166564</c:v>
                </c:pt>
                <c:pt idx="5">
                  <c:v>41.708171748845722</c:v>
                </c:pt>
                <c:pt idx="6">
                  <c:v>42.750876042566858</c:v>
                </c:pt>
                <c:pt idx="7">
                  <c:v>43.819647943631026</c:v>
                </c:pt>
                <c:pt idx="8">
                  <c:v>44.915139142221797</c:v>
                </c:pt>
                <c:pt idx="9">
                  <c:v>46.038017620777339</c:v>
                </c:pt>
                <c:pt idx="10">
                  <c:v>47.188968061296769</c:v>
                </c:pt>
                <c:pt idx="11">
                  <c:v>48.368692262829185</c:v>
                </c:pt>
                <c:pt idx="12">
                  <c:v>49.577909569399914</c:v>
                </c:pt>
                <c:pt idx="13">
                  <c:v>50.817357308634911</c:v>
                </c:pt>
                <c:pt idx="14">
                  <c:v>52.087791241350779</c:v>
                </c:pt>
                <c:pt idx="15">
                  <c:v>53.389986022384541</c:v>
                </c:pt>
                <c:pt idx="16">
                  <c:v>54.724735672944149</c:v>
                </c:pt>
                <c:pt idx="17">
                  <c:v>56.092854064767749</c:v>
                </c:pt>
                <c:pt idx="18">
                  <c:v>57.495175416386935</c:v>
                </c:pt>
                <c:pt idx="19">
                  <c:v>58.932554801796606</c:v>
                </c:pt>
                <c:pt idx="20">
                  <c:v>60.405868671841517</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40.550341071428583</c:v>
                </c:pt>
                <c:pt idx="1">
                  <c:v>41.564099598214291</c:v>
                </c:pt>
                <c:pt idx="2">
                  <c:v>42.603202088169645</c:v>
                </c:pt>
                <c:pt idx="3">
                  <c:v>43.668282140373883</c:v>
                </c:pt>
                <c:pt idx="4">
                  <c:v>44.759989193883229</c:v>
                </c:pt>
                <c:pt idx="5">
                  <c:v>45.878988923730304</c:v>
                </c:pt>
                <c:pt idx="6">
                  <c:v>47.025963646823556</c:v>
                </c:pt>
                <c:pt idx="7">
                  <c:v>48.201612737994139</c:v>
                </c:pt>
                <c:pt idx="8">
                  <c:v>49.406653056443986</c:v>
                </c:pt>
                <c:pt idx="9">
                  <c:v>50.641819382855083</c:v>
                </c:pt>
                <c:pt idx="10">
                  <c:v>51.907864867426454</c:v>
                </c:pt>
                <c:pt idx="11">
                  <c:v>53.205561489112114</c:v>
                </c:pt>
                <c:pt idx="12">
                  <c:v>54.535700526339909</c:v>
                </c:pt>
                <c:pt idx="13">
                  <c:v>55.899093039498403</c:v>
                </c:pt>
                <c:pt idx="14">
                  <c:v>57.296570365485856</c:v>
                </c:pt>
                <c:pt idx="15">
                  <c:v>58.728984624622996</c:v>
                </c:pt>
                <c:pt idx="16">
                  <c:v>60.197209240238564</c:v>
                </c:pt>
                <c:pt idx="17">
                  <c:v>61.702139471244521</c:v>
                </c:pt>
                <c:pt idx="18">
                  <c:v>63.244692958025631</c:v>
                </c:pt>
                <c:pt idx="19">
                  <c:v>64.82581028197626</c:v>
                </c:pt>
                <c:pt idx="20">
                  <c:v>66.446455539025663</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10a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0.16792452830188689</c:v>
                </c:pt>
                <c:pt idx="2">
                  <c:v>0.21603773584905669</c:v>
                </c:pt>
                <c:pt idx="3">
                  <c:v>0.25283018867924528</c:v>
                </c:pt>
                <c:pt idx="4">
                  <c:v>0.30094339622641508</c:v>
                </c:pt>
                <c:pt idx="5">
                  <c:v>0.24716981132075483</c:v>
                </c:pt>
                <c:pt idx="6">
                  <c:v>0.4603773584905661</c:v>
                </c:pt>
                <c:pt idx="7">
                  <c:v>0.23301886792452836</c:v>
                </c:pt>
                <c:pt idx="8">
                  <c:v>0.21886792452830192</c:v>
                </c:pt>
                <c:pt idx="9">
                  <c:v>0.16415094339622643</c:v>
                </c:pt>
                <c:pt idx="10">
                  <c:v>0.16886792452830199</c:v>
                </c:pt>
                <c:pt idx="11">
                  <c:v>0.11886792452830187</c:v>
                </c:pt>
                <c:pt idx="12">
                  <c:v>0.25188679245283019</c:v>
                </c:pt>
                <c:pt idx="13">
                  <c:v>0.4424528301886792</c:v>
                </c:pt>
                <c:pt idx="14">
                  <c:v>0.28396226415094339</c:v>
                </c:pt>
                <c:pt idx="15">
                  <c:v>0.2141509433962264</c:v>
                </c:pt>
                <c:pt idx="16">
                  <c:v>0.34811320754716979</c:v>
                </c:pt>
                <c:pt idx="17">
                  <c:v>0.64811320754716972</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0.13219</c:v>
                </c:pt>
                <c:pt idx="2">
                  <c:v>8.3199999999999996E-2</c:v>
                </c:pt>
                <c:pt idx="3">
                  <c:v>7.8700000000000006E-2</c:v>
                </c:pt>
                <c:pt idx="4">
                  <c:v>6.7979999999999999E-2</c:v>
                </c:pt>
                <c:pt idx="5">
                  <c:v>6.6890000000000005E-2</c:v>
                </c:pt>
                <c:pt idx="6">
                  <c:v>6.658E-2</c:v>
                </c:pt>
                <c:pt idx="7">
                  <c:v>6.6299999999999998E-2</c:v>
                </c:pt>
                <c:pt idx="8">
                  <c:v>6.565E-2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0.15029899999999999</c:v>
                </c:pt>
                <c:pt idx="1">
                  <c:v>0.1414</c:v>
                </c:pt>
                <c:pt idx="2">
                  <c:v>0.1195</c:v>
                </c:pt>
                <c:pt idx="3">
                  <c:v>0.10111000000000001</c:v>
                </c:pt>
                <c:pt idx="4">
                  <c:v>9.7350000000000006E-2</c:v>
                </c:pt>
                <c:pt idx="5">
                  <c:v>9.1439999999999994E-2</c:v>
                </c:pt>
                <c:pt idx="6">
                  <c:v>8.9149999999999993E-2</c:v>
                </c:pt>
                <c:pt idx="7">
                  <c:v>7.17E-2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15</c:v>
                </c:pt>
                <c:pt idx="1">
                  <c:v>23</c:v>
                </c:pt>
                <c:pt idx="2">
                  <c:v>28</c:v>
                </c:pt>
                <c:pt idx="3">
                  <c:v>13</c:v>
                </c:pt>
                <c:pt idx="4">
                  <c:v>23</c:v>
                </c:pt>
                <c:pt idx="5">
                  <c:v>18</c:v>
                </c:pt>
                <c:pt idx="6">
                  <c:v>24</c:v>
                </c:pt>
                <c:pt idx="7">
                  <c:v>25</c:v>
                </c:pt>
                <c:pt idx="8">
                  <c:v>22</c:v>
                </c:pt>
                <c:pt idx="9">
                  <c:v>13</c:v>
                </c:pt>
                <c:pt idx="10">
                  <c:v>15</c:v>
                </c:pt>
                <c:pt idx="11">
                  <c:v>6</c:v>
                </c:pt>
                <c:pt idx="12">
                  <c:v>32</c:v>
                </c:pt>
                <c:pt idx="13">
                  <c:v>52</c:v>
                </c:pt>
                <c:pt idx="14">
                  <c:v>25</c:v>
                </c:pt>
                <c:pt idx="15">
                  <c:v>32</c:v>
                </c:pt>
                <c:pt idx="16">
                  <c:v>23</c:v>
                </c:pt>
                <c:pt idx="17">
                  <c:v>23</c:v>
                </c:pt>
                <c:pt idx="18">
                  <c:v>18</c:v>
                </c:pt>
                <c:pt idx="19">
                  <c:v>14</c:v>
                </c:pt>
                <c:pt idx="20">
                  <c:v>2</c:v>
                </c:pt>
                <c:pt idx="21">
                  <c:v>4</c:v>
                </c:pt>
                <c:pt idx="22">
                  <c:v>18</c:v>
                </c:pt>
                <c:pt idx="23">
                  <c:v>32</c:v>
                </c:pt>
                <c:pt idx="24">
                  <c:v>46</c:v>
                </c:pt>
                <c:pt idx="25">
                  <c:v>27</c:v>
                </c:pt>
                <c:pt idx="26">
                  <c:v>18</c:v>
                </c:pt>
                <c:pt idx="27">
                  <c:v>20</c:v>
                </c:pt>
                <c:pt idx="28">
                  <c:v>18</c:v>
                </c:pt>
                <c:pt idx="29">
                  <c:v>32</c:v>
                </c:pt>
                <c:pt idx="30">
                  <c:v>24</c:v>
                </c:pt>
                <c:pt idx="31">
                  <c:v>36</c:v>
                </c:pt>
                <c:pt idx="32">
                  <c:v>23</c:v>
                </c:pt>
                <c:pt idx="33">
                  <c:v>30</c:v>
                </c:pt>
                <c:pt idx="34">
                  <c:v>29</c:v>
                </c:pt>
                <c:pt idx="35">
                  <c:v>32</c:v>
                </c:pt>
                <c:pt idx="36">
                  <c:v>65</c:v>
                </c:pt>
                <c:pt idx="37">
                  <c:v>35</c:v>
                </c:pt>
                <c:pt idx="38">
                  <c:v>30</c:v>
                </c:pt>
                <c:pt idx="39">
                  <c:v>20</c:v>
                </c:pt>
                <c:pt idx="40">
                  <c:v>24</c:v>
                </c:pt>
                <c:pt idx="41">
                  <c:v>31</c:v>
                </c:pt>
                <c:pt idx="42">
                  <c:v>20</c:v>
                </c:pt>
                <c:pt idx="43">
                  <c:v>40</c:v>
                </c:pt>
                <c:pt idx="44">
                  <c:v>22</c:v>
                </c:pt>
                <c:pt idx="45">
                  <c:v>46</c:v>
                </c:pt>
                <c:pt idx="46">
                  <c:v>16</c:v>
                </c:pt>
                <c:pt idx="47">
                  <c:v>39</c:v>
                </c:pt>
                <c:pt idx="48">
                  <c:v>42</c:v>
                </c:pt>
                <c:pt idx="49">
                  <c:v>33</c:v>
                </c:pt>
                <c:pt idx="50">
                  <c:v>30</c:v>
                </c:pt>
                <c:pt idx="51">
                  <c:v>19</c:v>
                </c:pt>
                <c:pt idx="52">
                  <c:v>23</c:v>
                </c:pt>
                <c:pt idx="53">
                  <c:v>36</c:v>
                </c:pt>
                <c:pt idx="54">
                  <c:v>15</c:v>
                </c:pt>
                <c:pt idx="55">
                  <c:v>36</c:v>
                </c:pt>
                <c:pt idx="56">
                  <c:v>14</c:v>
                </c:pt>
                <c:pt idx="57">
                  <c:v>31</c:v>
                </c:pt>
                <c:pt idx="58">
                  <c:v>12</c:v>
                </c:pt>
                <c:pt idx="59">
                  <c:v>41</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 Education</c:v>
                </c:pt>
                <c:pt idx="1">
                  <c:v>The Goddard School</c:v>
                </c:pt>
                <c:pt idx="2">
                  <c:v>Learning Care Group</c:v>
                </c:pt>
                <c:pt idx="3">
                  <c:v>Childtime Learning Centers</c:v>
                </c:pt>
                <c:pt idx="4">
                  <c:v>Tutor Time Learning Centers</c:v>
                </c:pt>
                <c:pt idx="5">
                  <c:v>Chippewa Valley Schools</c:v>
                </c:pt>
                <c:pt idx="6">
                  <c:v>The Joyful Jungle Christian Learning Center</c:v>
                </c:pt>
                <c:pt idx="7">
                  <c:v>Kid Town USA</c:v>
                </c:pt>
                <c:pt idx="8">
                  <c:v>Macomb County</c:v>
                </c:pt>
                <c:pt idx="9">
                  <c:v>Trinity Lutheran Church And Early Childhood Center</c:v>
                </c:pt>
              </c:strCache>
            </c:strRef>
          </c:cat>
          <c:val>
            <c:numRef>
              <c:f>'2F'!$G$5:$G$14</c:f>
              <c:numCache>
                <c:formatCode>#,##0</c:formatCode>
                <c:ptCount val="10"/>
                <c:pt idx="0">
                  <c:v>141</c:v>
                </c:pt>
                <c:pt idx="1">
                  <c:v>34</c:v>
                </c:pt>
                <c:pt idx="2">
                  <c:v>33</c:v>
                </c:pt>
                <c:pt idx="3">
                  <c:v>20</c:v>
                </c:pt>
                <c:pt idx="4">
                  <c:v>16</c:v>
                </c:pt>
                <c:pt idx="5">
                  <c:v>15</c:v>
                </c:pt>
                <c:pt idx="6">
                  <c:v>11</c:v>
                </c:pt>
                <c:pt idx="7">
                  <c:v>7</c:v>
                </c:pt>
                <c:pt idx="8">
                  <c:v>7</c:v>
                </c:pt>
                <c:pt idx="9">
                  <c:v>7</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17.703684806082588</c:v>
                </c:pt>
                <c:pt idx="1">
                  <c:v>18.146276926234652</c:v>
                </c:pt>
                <c:pt idx="2">
                  <c:v>18.599933849390517</c:v>
                </c:pt>
                <c:pt idx="3">
                  <c:v>19.064932195625278</c:v>
                </c:pt>
                <c:pt idx="4">
                  <c:v>19.541555500515909</c:v>
                </c:pt>
                <c:pt idx="5">
                  <c:v>20.030094388028804</c:v>
                </c:pt>
                <c:pt idx="6">
                  <c:v>20.530846747729523</c:v>
                </c:pt>
                <c:pt idx="7">
                  <c:v>21.04411791642276</c:v>
                </c:pt>
                <c:pt idx="8">
                  <c:v>21.570220864333326</c:v>
                </c:pt>
                <c:pt idx="9">
                  <c:v>22.109476385941658</c:v>
                </c:pt>
                <c:pt idx="10">
                  <c:v>22.662213295590199</c:v>
                </c:pt>
                <c:pt idx="11">
                  <c:v>23.228768627979953</c:v>
                </c:pt>
                <c:pt idx="12">
                  <c:v>23.809487843679449</c:v>
                </c:pt>
                <c:pt idx="13">
                  <c:v>24.404725039771431</c:v>
                </c:pt>
                <c:pt idx="14">
                  <c:v>25.014843165765715</c:v>
                </c:pt>
                <c:pt idx="15">
                  <c:v>25.640214244909856</c:v>
                </c:pt>
                <c:pt idx="16">
                  <c:v>26.2812196010326</c:v>
                </c:pt>
                <c:pt idx="17">
                  <c:v>26.938250091058414</c:v>
                </c:pt>
                <c:pt idx="18">
                  <c:v>27.611706343334873</c:v>
                </c:pt>
                <c:pt idx="19">
                  <c:v>28.301999001918244</c:v>
                </c:pt>
                <c:pt idx="20">
                  <c:v>29.009548976966197</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20.772321428571431</c:v>
                </c:pt>
                <c:pt idx="1">
                  <c:v>21.291629464285716</c:v>
                </c:pt>
                <c:pt idx="2">
                  <c:v>21.823920200892857</c:v>
                </c:pt>
                <c:pt idx="3">
                  <c:v>22.369518205915178</c:v>
                </c:pt>
                <c:pt idx="4">
                  <c:v>22.928756161063056</c:v>
                </c:pt>
                <c:pt idx="5">
                  <c:v>23.501975065089631</c:v>
                </c:pt>
                <c:pt idx="6">
                  <c:v>24.089524441716868</c:v>
                </c:pt>
                <c:pt idx="7">
                  <c:v>24.691762552759787</c:v>
                </c:pt>
                <c:pt idx="8">
                  <c:v>25.309056616578779</c:v>
                </c:pt>
                <c:pt idx="9">
                  <c:v>25.941783031993246</c:v>
                </c:pt>
                <c:pt idx="10">
                  <c:v>26.590327607793075</c:v>
                </c:pt>
                <c:pt idx="11">
                  <c:v>27.255085797987899</c:v>
                </c:pt>
                <c:pt idx="12">
                  <c:v>27.936462942937595</c:v>
                </c:pt>
                <c:pt idx="13">
                  <c:v>28.634874516511033</c:v>
                </c:pt>
                <c:pt idx="14">
                  <c:v>29.350746379423807</c:v>
                </c:pt>
                <c:pt idx="15">
                  <c:v>30.084515038909398</c:v>
                </c:pt>
                <c:pt idx="16">
                  <c:v>30.836627914882129</c:v>
                </c:pt>
                <c:pt idx="17">
                  <c:v>31.607543612754181</c:v>
                </c:pt>
                <c:pt idx="18">
                  <c:v>32.397732203073033</c:v>
                </c:pt>
                <c:pt idx="19">
                  <c:v>33.207675508149855</c:v>
                </c:pt>
                <c:pt idx="20">
                  <c:v>34.037867395853596</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22.849553571428576</c:v>
                </c:pt>
                <c:pt idx="1">
                  <c:v>23.420792410714288</c:v>
                </c:pt>
                <c:pt idx="2">
                  <c:v>24.006312220982142</c:v>
                </c:pt>
                <c:pt idx="3">
                  <c:v>24.606470026506695</c:v>
                </c:pt>
                <c:pt idx="4">
                  <c:v>25.22163177716936</c:v>
                </c:pt>
                <c:pt idx="5">
                  <c:v>25.852172571598594</c:v>
                </c:pt>
                <c:pt idx="6">
                  <c:v>26.498476885888557</c:v>
                </c:pt>
                <c:pt idx="7">
                  <c:v>27.16093880803577</c:v>
                </c:pt>
                <c:pt idx="8">
                  <c:v>27.839962278236662</c:v>
                </c:pt>
                <c:pt idx="9">
                  <c:v>28.535961335192574</c:v>
                </c:pt>
                <c:pt idx="10">
                  <c:v>29.249360368572386</c:v>
                </c:pt>
                <c:pt idx="11">
                  <c:v>29.980594377786694</c:v>
                </c:pt>
                <c:pt idx="12">
                  <c:v>30.73010923723136</c:v>
                </c:pt>
                <c:pt idx="13">
                  <c:v>31.498361968162143</c:v>
                </c:pt>
                <c:pt idx="14">
                  <c:v>32.285821017366196</c:v>
                </c:pt>
                <c:pt idx="15">
                  <c:v>33.092966542800347</c:v>
                </c:pt>
                <c:pt idx="16">
                  <c:v>33.920290706370352</c:v>
                </c:pt>
                <c:pt idx="17">
                  <c:v>34.768297974029608</c:v>
                </c:pt>
                <c:pt idx="18">
                  <c:v>35.637505423380347</c:v>
                </c:pt>
                <c:pt idx="19">
                  <c:v>36.528443058964854</c:v>
                </c:pt>
                <c:pt idx="20">
                  <c:v>37.441654135438974</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25.134508928571435</c:v>
                </c:pt>
                <c:pt idx="1">
                  <c:v>25.762871651785719</c:v>
                </c:pt>
                <c:pt idx="2">
                  <c:v>26.406943443080358</c:v>
                </c:pt>
                <c:pt idx="3">
                  <c:v>27.067117029157366</c:v>
                </c:pt>
                <c:pt idx="4">
                  <c:v>27.743794954886297</c:v>
                </c:pt>
                <c:pt idx="5">
                  <c:v>28.437389828758452</c:v>
                </c:pt>
                <c:pt idx="6">
                  <c:v>29.14832457447741</c:v>
                </c:pt>
                <c:pt idx="7">
                  <c:v>29.877032688839343</c:v>
                </c:pt>
                <c:pt idx="8">
                  <c:v>30.623958506060323</c:v>
                </c:pt>
                <c:pt idx="9">
                  <c:v>31.389557468711828</c:v>
                </c:pt>
                <c:pt idx="10">
                  <c:v>32.174296405429622</c:v>
                </c:pt>
                <c:pt idx="11">
                  <c:v>32.978653815565359</c:v>
                </c:pt>
                <c:pt idx="12">
                  <c:v>33.803120160954492</c:v>
                </c:pt>
                <c:pt idx="13">
                  <c:v>34.648198164978353</c:v>
                </c:pt>
                <c:pt idx="14">
                  <c:v>35.514403119102809</c:v>
                </c:pt>
                <c:pt idx="15">
                  <c:v>36.402263197080373</c:v>
                </c:pt>
                <c:pt idx="16">
                  <c:v>37.312319777007382</c:v>
                </c:pt>
                <c:pt idx="17">
                  <c:v>38.245127771432564</c:v>
                </c:pt>
                <c:pt idx="18">
                  <c:v>39.201255965718374</c:v>
                </c:pt>
                <c:pt idx="19">
                  <c:v>40.181287364861333</c:v>
                </c:pt>
                <c:pt idx="20">
                  <c:v>41.185819548982863</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27.647959821428582</c:v>
                </c:pt>
                <c:pt idx="1">
                  <c:v>28.339158816964293</c:v>
                </c:pt>
                <c:pt idx="2">
                  <c:v>29.047637787388396</c:v>
                </c:pt>
                <c:pt idx="3">
                  <c:v>29.773828732073103</c:v>
                </c:pt>
                <c:pt idx="4">
                  <c:v>30.518174450374929</c:v>
                </c:pt>
                <c:pt idx="5">
                  <c:v>31.2811288116343</c:v>
                </c:pt>
                <c:pt idx="6">
                  <c:v>32.063157031925158</c:v>
                </c:pt>
                <c:pt idx="7">
                  <c:v>32.864735957723283</c:v>
                </c:pt>
                <c:pt idx="8">
                  <c:v>33.686354356666364</c:v>
                </c:pt>
                <c:pt idx="9">
                  <c:v>34.528513215583018</c:v>
                </c:pt>
                <c:pt idx="10">
                  <c:v>35.39172604597259</c:v>
                </c:pt>
                <c:pt idx="11">
                  <c:v>36.2765191971219</c:v>
                </c:pt>
                <c:pt idx="12">
                  <c:v>37.183432177049944</c:v>
                </c:pt>
                <c:pt idx="13">
                  <c:v>38.11301798147619</c:v>
                </c:pt>
                <c:pt idx="14">
                  <c:v>39.065843431013093</c:v>
                </c:pt>
                <c:pt idx="15">
                  <c:v>40.042489516788415</c:v>
                </c:pt>
                <c:pt idx="16">
                  <c:v>41.043551754708119</c:v>
                </c:pt>
                <c:pt idx="17">
                  <c:v>42.069640548575819</c:v>
                </c:pt>
                <c:pt idx="18">
                  <c:v>43.12138156229021</c:v>
                </c:pt>
                <c:pt idx="19">
                  <c:v>44.19941610134746</c:v>
                </c:pt>
                <c:pt idx="20">
                  <c:v>45.304401503881145</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30.412755803571443</c:v>
                </c:pt>
                <c:pt idx="1">
                  <c:v>31.173074698660727</c:v>
                </c:pt>
                <c:pt idx="2">
                  <c:v>31.952401566127243</c:v>
                </c:pt>
                <c:pt idx="3">
                  <c:v>32.751211605280425</c:v>
                </c:pt>
                <c:pt idx="4">
                  <c:v>33.569991895412436</c:v>
                </c:pt>
                <c:pt idx="5">
                  <c:v>34.409241692797742</c:v>
                </c:pt>
                <c:pt idx="6">
                  <c:v>35.269472735117681</c:v>
                </c:pt>
                <c:pt idx="7">
                  <c:v>36.151209553495619</c:v>
                </c:pt>
                <c:pt idx="8">
                  <c:v>37.054989792333004</c:v>
                </c:pt>
                <c:pt idx="9">
                  <c:v>37.981364537141324</c:v>
                </c:pt>
                <c:pt idx="10">
                  <c:v>38.930898650569851</c:v>
                </c:pt>
                <c:pt idx="11">
                  <c:v>39.904171116834092</c:v>
                </c:pt>
                <c:pt idx="12">
                  <c:v>40.901775394754942</c:v>
                </c:pt>
                <c:pt idx="13">
                  <c:v>41.924319779623815</c:v>
                </c:pt>
                <c:pt idx="14">
                  <c:v>42.972427774114408</c:v>
                </c:pt>
                <c:pt idx="15">
                  <c:v>44.046738468467261</c:v>
                </c:pt>
                <c:pt idx="16">
                  <c:v>45.147906930178941</c:v>
                </c:pt>
                <c:pt idx="17">
                  <c:v>46.276604603433412</c:v>
                </c:pt>
                <c:pt idx="18">
                  <c:v>47.433519718519243</c:v>
                </c:pt>
                <c:pt idx="19">
                  <c:v>48.619357711482216</c:v>
                </c:pt>
                <c:pt idx="20">
                  <c:v>49.834841654269269</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16.094258914620532</c:v>
                </c:pt>
                <c:pt idx="1">
                  <c:v>16.496615387486045</c:v>
                </c:pt>
                <c:pt idx="2">
                  <c:v>16.909030772173196</c:v>
                </c:pt>
                <c:pt idx="3">
                  <c:v>17.331756541477525</c:v>
                </c:pt>
                <c:pt idx="4">
                  <c:v>17.76505045501446</c:v>
                </c:pt>
                <c:pt idx="5">
                  <c:v>18.20917671638982</c:v>
                </c:pt>
                <c:pt idx="6">
                  <c:v>18.664406134299565</c:v>
                </c:pt>
                <c:pt idx="7">
                  <c:v>19.131016287657051</c:v>
                </c:pt>
                <c:pt idx="8">
                  <c:v>19.609291694848476</c:v>
                </c:pt>
                <c:pt idx="9">
                  <c:v>20.099523987219687</c:v>
                </c:pt>
                <c:pt idx="10">
                  <c:v>20.602012086900178</c:v>
                </c:pt>
                <c:pt idx="11">
                  <c:v>21.117062389072682</c:v>
                </c:pt>
                <c:pt idx="12">
                  <c:v>21.644988948799497</c:v>
                </c:pt>
                <c:pt idx="13">
                  <c:v>22.186113672519483</c:v>
                </c:pt>
                <c:pt idx="14">
                  <c:v>22.740766514332467</c:v>
                </c:pt>
                <c:pt idx="15">
                  <c:v>23.309285677190775</c:v>
                </c:pt>
                <c:pt idx="16">
                  <c:v>23.892017819120543</c:v>
                </c:pt>
                <c:pt idx="17">
                  <c:v>24.489318264598555</c:v>
                </c:pt>
                <c:pt idx="18">
                  <c:v>25.101551221213516</c:v>
                </c:pt>
                <c:pt idx="19">
                  <c:v>25.729090001743852</c:v>
                </c:pt>
                <c:pt idx="20">
                  <c:v>26.372317251787447</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18.883928571428569</c:v>
                </c:pt>
                <c:pt idx="1">
                  <c:v>19.356026785714281</c:v>
                </c:pt>
                <c:pt idx="2">
                  <c:v>19.839927455357138</c:v>
                </c:pt>
                <c:pt idx="3">
                  <c:v>20.335925641741063</c:v>
                </c:pt>
                <c:pt idx="4">
                  <c:v>20.844323782784588</c:v>
                </c:pt>
                <c:pt idx="5">
                  <c:v>21.365431877354201</c:v>
                </c:pt>
                <c:pt idx="6">
                  <c:v>21.899567674288054</c:v>
                </c:pt>
                <c:pt idx="7">
                  <c:v>22.447056866145253</c:v>
                </c:pt>
                <c:pt idx="8">
                  <c:v>23.008233287798884</c:v>
                </c:pt>
                <c:pt idx="9">
                  <c:v>23.583439119993855</c:v>
                </c:pt>
                <c:pt idx="10">
                  <c:v>24.173025097993701</c:v>
                </c:pt>
                <c:pt idx="11">
                  <c:v>24.77735072544354</c:v>
                </c:pt>
                <c:pt idx="12">
                  <c:v>25.396784493579627</c:v>
                </c:pt>
                <c:pt idx="13">
                  <c:v>26.031704105919115</c:v>
                </c:pt>
                <c:pt idx="14">
                  <c:v>26.68249670856709</c:v>
                </c:pt>
                <c:pt idx="15">
                  <c:v>27.349559126281264</c:v>
                </c:pt>
                <c:pt idx="16">
                  <c:v>28.033298104438295</c:v>
                </c:pt>
                <c:pt idx="17">
                  <c:v>28.734130557049248</c:v>
                </c:pt>
                <c:pt idx="18">
                  <c:v>29.452483820975477</c:v>
                </c:pt>
                <c:pt idx="19">
                  <c:v>30.18879591649986</c:v>
                </c:pt>
                <c:pt idx="20">
                  <c:v>30.943515814412354</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20.772321428571427</c:v>
                </c:pt>
                <c:pt idx="1">
                  <c:v>21.291629464285712</c:v>
                </c:pt>
                <c:pt idx="2">
                  <c:v>21.823920200892854</c:v>
                </c:pt>
                <c:pt idx="3">
                  <c:v>22.369518205915174</c:v>
                </c:pt>
                <c:pt idx="4">
                  <c:v>22.928756161063053</c:v>
                </c:pt>
                <c:pt idx="5">
                  <c:v>23.501975065089628</c:v>
                </c:pt>
                <c:pt idx="6">
                  <c:v>24.089524441716865</c:v>
                </c:pt>
                <c:pt idx="7">
                  <c:v>24.691762552759783</c:v>
                </c:pt>
                <c:pt idx="8">
                  <c:v>25.309056616578776</c:v>
                </c:pt>
                <c:pt idx="9">
                  <c:v>25.941783031993243</c:v>
                </c:pt>
                <c:pt idx="10">
                  <c:v>26.590327607793071</c:v>
                </c:pt>
                <c:pt idx="11">
                  <c:v>27.255085797987896</c:v>
                </c:pt>
                <c:pt idx="12">
                  <c:v>27.936462942937592</c:v>
                </c:pt>
                <c:pt idx="13">
                  <c:v>28.634874516511029</c:v>
                </c:pt>
                <c:pt idx="14">
                  <c:v>29.350746379423803</c:v>
                </c:pt>
                <c:pt idx="15">
                  <c:v>30.084515038909394</c:v>
                </c:pt>
                <c:pt idx="16">
                  <c:v>30.836627914882126</c:v>
                </c:pt>
                <c:pt idx="17">
                  <c:v>31.607543612754178</c:v>
                </c:pt>
                <c:pt idx="18">
                  <c:v>32.397732203073026</c:v>
                </c:pt>
                <c:pt idx="19">
                  <c:v>33.207675508149848</c:v>
                </c:pt>
                <c:pt idx="20">
                  <c:v>34.037867395853588</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22.849553571428572</c:v>
                </c:pt>
                <c:pt idx="1">
                  <c:v>23.420792410714284</c:v>
                </c:pt>
                <c:pt idx="2">
                  <c:v>24.006312220982139</c:v>
                </c:pt>
                <c:pt idx="3">
                  <c:v>24.606470026506692</c:v>
                </c:pt>
                <c:pt idx="4">
                  <c:v>25.221631777169357</c:v>
                </c:pt>
                <c:pt idx="5">
                  <c:v>25.85217257159859</c:v>
                </c:pt>
                <c:pt idx="6">
                  <c:v>26.498476885888554</c:v>
                </c:pt>
                <c:pt idx="7">
                  <c:v>27.160938808035766</c:v>
                </c:pt>
                <c:pt idx="8">
                  <c:v>27.839962278236658</c:v>
                </c:pt>
                <c:pt idx="9">
                  <c:v>28.535961335192571</c:v>
                </c:pt>
                <c:pt idx="10">
                  <c:v>29.249360368572383</c:v>
                </c:pt>
                <c:pt idx="11">
                  <c:v>29.980594377786691</c:v>
                </c:pt>
                <c:pt idx="12">
                  <c:v>30.730109237231357</c:v>
                </c:pt>
                <c:pt idx="13">
                  <c:v>31.49836196816214</c:v>
                </c:pt>
                <c:pt idx="14">
                  <c:v>32.285821017366189</c:v>
                </c:pt>
                <c:pt idx="15">
                  <c:v>33.09296654280034</c:v>
                </c:pt>
                <c:pt idx="16">
                  <c:v>33.920290706370345</c:v>
                </c:pt>
                <c:pt idx="17">
                  <c:v>34.768297974029601</c:v>
                </c:pt>
                <c:pt idx="18">
                  <c:v>35.63750542338034</c:v>
                </c:pt>
                <c:pt idx="19">
                  <c:v>36.528443058964847</c:v>
                </c:pt>
                <c:pt idx="20">
                  <c:v>37.441654135438966</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25.134508928571432</c:v>
                </c:pt>
                <c:pt idx="1">
                  <c:v>25.762871651785716</c:v>
                </c:pt>
                <c:pt idx="2">
                  <c:v>26.406943443080355</c:v>
                </c:pt>
                <c:pt idx="3">
                  <c:v>27.067117029157362</c:v>
                </c:pt>
                <c:pt idx="4">
                  <c:v>27.743794954886294</c:v>
                </c:pt>
                <c:pt idx="5">
                  <c:v>28.437389828758448</c:v>
                </c:pt>
                <c:pt idx="6">
                  <c:v>29.148324574477407</c:v>
                </c:pt>
                <c:pt idx="7">
                  <c:v>29.877032688839339</c:v>
                </c:pt>
                <c:pt idx="8">
                  <c:v>30.623958506060319</c:v>
                </c:pt>
                <c:pt idx="9">
                  <c:v>31.389557468711825</c:v>
                </c:pt>
                <c:pt idx="10">
                  <c:v>32.174296405429615</c:v>
                </c:pt>
                <c:pt idx="11">
                  <c:v>32.978653815565352</c:v>
                </c:pt>
                <c:pt idx="12">
                  <c:v>33.803120160954485</c:v>
                </c:pt>
                <c:pt idx="13">
                  <c:v>34.648198164978346</c:v>
                </c:pt>
                <c:pt idx="14">
                  <c:v>35.514403119102802</c:v>
                </c:pt>
                <c:pt idx="15">
                  <c:v>36.402263197080366</c:v>
                </c:pt>
                <c:pt idx="16">
                  <c:v>37.312319777007374</c:v>
                </c:pt>
                <c:pt idx="17">
                  <c:v>38.245127771432557</c:v>
                </c:pt>
                <c:pt idx="18">
                  <c:v>39.201255965718367</c:v>
                </c:pt>
                <c:pt idx="19">
                  <c:v>40.181287364861326</c:v>
                </c:pt>
                <c:pt idx="20">
                  <c:v>41.185819548982856</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27.647959821428579</c:v>
                </c:pt>
                <c:pt idx="1">
                  <c:v>28.339158816964289</c:v>
                </c:pt>
                <c:pt idx="2">
                  <c:v>29.047637787388393</c:v>
                </c:pt>
                <c:pt idx="3">
                  <c:v>29.773828732073099</c:v>
                </c:pt>
                <c:pt idx="4">
                  <c:v>30.518174450374925</c:v>
                </c:pt>
                <c:pt idx="5">
                  <c:v>31.281128811634296</c:v>
                </c:pt>
                <c:pt idx="6">
                  <c:v>32.063157031925151</c:v>
                </c:pt>
                <c:pt idx="7">
                  <c:v>32.864735957723276</c:v>
                </c:pt>
                <c:pt idx="8">
                  <c:v>33.686354356666357</c:v>
                </c:pt>
                <c:pt idx="9">
                  <c:v>34.528513215583011</c:v>
                </c:pt>
                <c:pt idx="10">
                  <c:v>35.391726045972582</c:v>
                </c:pt>
                <c:pt idx="11">
                  <c:v>36.276519197121893</c:v>
                </c:pt>
                <c:pt idx="12">
                  <c:v>37.183432177049937</c:v>
                </c:pt>
                <c:pt idx="13">
                  <c:v>38.113017981476183</c:v>
                </c:pt>
                <c:pt idx="14">
                  <c:v>39.065843431013086</c:v>
                </c:pt>
                <c:pt idx="15">
                  <c:v>40.042489516788407</c:v>
                </c:pt>
                <c:pt idx="16">
                  <c:v>41.043551754708112</c:v>
                </c:pt>
                <c:pt idx="17">
                  <c:v>42.069640548575812</c:v>
                </c:pt>
                <c:pt idx="18">
                  <c:v>43.121381562290203</c:v>
                </c:pt>
                <c:pt idx="19">
                  <c:v>44.199416101347452</c:v>
                </c:pt>
                <c:pt idx="20">
                  <c:v>45.304401503881138</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3.5934291581108829E-3</c:v>
                </c:pt>
                <c:pt idx="1">
                  <c:v>5.1848049281314167E-2</c:v>
                </c:pt>
                <c:pt idx="2">
                  <c:v>0.1606776180698152</c:v>
                </c:pt>
                <c:pt idx="3">
                  <c:v>0.26180698151950721</c:v>
                </c:pt>
                <c:pt idx="4">
                  <c:v>0.29825462012320331</c:v>
                </c:pt>
                <c:pt idx="5">
                  <c:v>0.1806981519507187</c:v>
                </c:pt>
                <c:pt idx="6">
                  <c:v>4.2607802874743327E-2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0.79568788501026699</c:v>
                </c:pt>
                <c:pt idx="1">
                  <c:v>0.11344969199178645</c:v>
                </c:pt>
                <c:pt idx="2">
                  <c:v>5.2361396303901436E-2</c:v>
                </c:pt>
                <c:pt idx="3">
                  <c:v>2.3100616016427104E-2</c:v>
                </c:pt>
                <c:pt idx="4">
                  <c:v>1.2320328542094456E-2</c:v>
                </c:pt>
                <c:pt idx="5">
                  <c:v>3.0800821355236141E-3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20.620769234357553</c:v>
                </c:pt>
                <c:pt idx="1">
                  <c:v>21.136288465216492</c:v>
                </c:pt>
                <c:pt idx="2">
                  <c:v>21.6646956768469</c:v>
                </c:pt>
                <c:pt idx="3">
                  <c:v>22.206313068768072</c:v>
                </c:pt>
                <c:pt idx="4">
                  <c:v>22.761470895487271</c:v>
                </c:pt>
                <c:pt idx="5">
                  <c:v>23.33050766787445</c:v>
                </c:pt>
                <c:pt idx="6">
                  <c:v>23.913770359571309</c:v>
                </c:pt>
                <c:pt idx="7">
                  <c:v>24.511614618560589</c:v>
                </c:pt>
                <c:pt idx="8">
                  <c:v>25.124404984024601</c:v>
                </c:pt>
                <c:pt idx="9">
                  <c:v>25.752515108625214</c:v>
                </c:pt>
                <c:pt idx="10">
                  <c:v>26.396327986340843</c:v>
                </c:pt>
                <c:pt idx="11">
                  <c:v>27.05623618599936</c:v>
                </c:pt>
                <c:pt idx="12">
                  <c:v>27.732642090649342</c:v>
                </c:pt>
                <c:pt idx="13">
                  <c:v>28.425958142915572</c:v>
                </c:pt>
                <c:pt idx="14">
                  <c:v>29.136607096488458</c:v>
                </c:pt>
                <c:pt idx="15">
                  <c:v>29.865022273900667</c:v>
                </c:pt>
                <c:pt idx="16">
                  <c:v>30.611647830748183</c:v>
                </c:pt>
                <c:pt idx="17">
                  <c:v>31.376939026516883</c:v>
                </c:pt>
                <c:pt idx="18">
                  <c:v>32.161362502179806</c:v>
                </c:pt>
                <c:pt idx="19">
                  <c:v>32.965396564734299</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25.808035714285712</c:v>
                </c:pt>
                <c:pt idx="1">
                  <c:v>26.453236607142852</c:v>
                </c:pt>
                <c:pt idx="2">
                  <c:v>27.114567522321423</c:v>
                </c:pt>
                <c:pt idx="3">
                  <c:v>27.792431710379457</c:v>
                </c:pt>
                <c:pt idx="4">
                  <c:v>28.48724250313894</c:v>
                </c:pt>
                <c:pt idx="5">
                  <c:v>29.19942356571741</c:v>
                </c:pt>
                <c:pt idx="6">
                  <c:v>29.929409154860341</c:v>
                </c:pt>
                <c:pt idx="7">
                  <c:v>30.677644383731845</c:v>
                </c:pt>
                <c:pt idx="8">
                  <c:v>31.444585493325139</c:v>
                </c:pt>
                <c:pt idx="9">
                  <c:v>32.230700130658263</c:v>
                </c:pt>
                <c:pt idx="10">
                  <c:v>33.036467633924715</c:v>
                </c:pt>
                <c:pt idx="11">
                  <c:v>33.862379324772832</c:v>
                </c:pt>
                <c:pt idx="12">
                  <c:v>34.708938807892146</c:v>
                </c:pt>
                <c:pt idx="13">
                  <c:v>35.576662278089444</c:v>
                </c:pt>
                <c:pt idx="14">
                  <c:v>36.466078835041678</c:v>
                </c:pt>
                <c:pt idx="15">
                  <c:v>37.377730805917714</c:v>
                </c:pt>
                <c:pt idx="16">
                  <c:v>38.312174076065652</c:v>
                </c:pt>
                <c:pt idx="17">
                  <c:v>39.269978427967288</c:v>
                </c:pt>
                <c:pt idx="18">
                  <c:v>40.251727888666466</c:v>
                </c:pt>
                <c:pt idx="19">
                  <c:v>41.258021085883122</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28.388839285714283</c:v>
                </c:pt>
                <c:pt idx="1">
                  <c:v>29.098560267857138</c:v>
                </c:pt>
                <c:pt idx="2">
                  <c:v>29.826024274553564</c:v>
                </c:pt>
                <c:pt idx="3">
                  <c:v>30.571674881417401</c:v>
                </c:pt>
                <c:pt idx="4">
                  <c:v>31.335966753452833</c:v>
                </c:pt>
                <c:pt idx="5">
                  <c:v>32.119365922289148</c:v>
                </c:pt>
                <c:pt idx="6">
                  <c:v>32.922350070346376</c:v>
                </c:pt>
                <c:pt idx="7">
                  <c:v>33.745408822105034</c:v>
                </c:pt>
                <c:pt idx="8">
                  <c:v>34.589044042657655</c:v>
                </c:pt>
                <c:pt idx="9">
                  <c:v>35.453770143724093</c:v>
                </c:pt>
                <c:pt idx="10">
                  <c:v>36.340114397317194</c:v>
                </c:pt>
                <c:pt idx="11">
                  <c:v>37.248617257250118</c:v>
                </c:pt>
                <c:pt idx="12">
                  <c:v>38.179832688681365</c:v>
                </c:pt>
                <c:pt idx="13">
                  <c:v>39.134328505898395</c:v>
                </c:pt>
                <c:pt idx="14">
                  <c:v>40.112686718545852</c:v>
                </c:pt>
                <c:pt idx="15">
                  <c:v>41.115503886509494</c:v>
                </c:pt>
                <c:pt idx="16">
                  <c:v>42.143391483672225</c:v>
                </c:pt>
                <c:pt idx="17">
                  <c:v>43.196976270764026</c:v>
                </c:pt>
                <c:pt idx="18">
                  <c:v>44.276900677533121</c:v>
                </c:pt>
                <c:pt idx="19">
                  <c:v>45.383823194471447</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31.227723214285714</c:v>
                </c:pt>
                <c:pt idx="1">
                  <c:v>32.008416294642856</c:v>
                </c:pt>
                <c:pt idx="2">
                  <c:v>32.808626702008922</c:v>
                </c:pt>
                <c:pt idx="3">
                  <c:v>33.628842369559145</c:v>
                </c:pt>
                <c:pt idx="4">
                  <c:v>34.469563428798118</c:v>
                </c:pt>
                <c:pt idx="5">
                  <c:v>35.331302514518065</c:v>
                </c:pt>
                <c:pt idx="6">
                  <c:v>36.21458507738101</c:v>
                </c:pt>
                <c:pt idx="7">
                  <c:v>37.11994970431553</c:v>
                </c:pt>
                <c:pt idx="8">
                  <c:v>38.047948446923414</c:v>
                </c:pt>
                <c:pt idx="9">
                  <c:v>38.999147158096498</c:v>
                </c:pt>
                <c:pt idx="10">
                  <c:v>39.974125837048909</c:v>
                </c:pt>
                <c:pt idx="11">
                  <c:v>40.973478982975131</c:v>
                </c:pt>
                <c:pt idx="12">
                  <c:v>41.997815957549506</c:v>
                </c:pt>
                <c:pt idx="13">
                  <c:v>43.047761356488238</c:v>
                </c:pt>
                <c:pt idx="14">
                  <c:v>44.12395539040044</c:v>
                </c:pt>
                <c:pt idx="15">
                  <c:v>45.227054275160448</c:v>
                </c:pt>
                <c:pt idx="16">
                  <c:v>46.357730632039456</c:v>
                </c:pt>
                <c:pt idx="17">
                  <c:v>47.516673897840441</c:v>
                </c:pt>
                <c:pt idx="18">
                  <c:v>48.704590745286445</c:v>
                </c:pt>
                <c:pt idx="19">
                  <c:v>49.922205513918605</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34.350495535714295</c:v>
                </c:pt>
                <c:pt idx="1">
                  <c:v>35.209257924107149</c:v>
                </c:pt>
                <c:pt idx="2">
                  <c:v>36.089489372209826</c:v>
                </c:pt>
                <c:pt idx="3">
                  <c:v>36.991726606515066</c:v>
                </c:pt>
                <c:pt idx="4">
                  <c:v>37.91651977167794</c:v>
                </c:pt>
                <c:pt idx="5">
                  <c:v>38.864432765969887</c:v>
                </c:pt>
                <c:pt idx="6">
                  <c:v>39.836043585119128</c:v>
                </c:pt>
                <c:pt idx="7">
                  <c:v>40.831944674747106</c:v>
                </c:pt>
                <c:pt idx="8">
                  <c:v>41.852743291615781</c:v>
                </c:pt>
                <c:pt idx="9">
                  <c:v>42.89906187390617</c:v>
                </c:pt>
                <c:pt idx="10">
                  <c:v>43.971538420753824</c:v>
                </c:pt>
                <c:pt idx="11">
                  <c:v>45.070826881272666</c:v>
                </c:pt>
                <c:pt idx="12">
                  <c:v>46.197597553304476</c:v>
                </c:pt>
                <c:pt idx="13">
                  <c:v>47.352537492137081</c:v>
                </c:pt>
                <c:pt idx="14">
                  <c:v>48.536350929440502</c:v>
                </c:pt>
                <c:pt idx="15">
                  <c:v>49.749759702676513</c:v>
                </c:pt>
                <c:pt idx="16">
                  <c:v>50.993503695243419</c:v>
                </c:pt>
                <c:pt idx="17">
                  <c:v>52.268341287624501</c:v>
                </c:pt>
                <c:pt idx="18">
                  <c:v>53.575049819815106</c:v>
                </c:pt>
                <c:pt idx="19">
                  <c:v>54.914426065310479</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37.785545089285719</c:v>
                </c:pt>
                <c:pt idx="1">
                  <c:v>38.730183716517857</c:v>
                </c:pt>
                <c:pt idx="2">
                  <c:v>39.698438309430799</c:v>
                </c:pt>
                <c:pt idx="3">
                  <c:v>40.690899267166564</c:v>
                </c:pt>
                <c:pt idx="4">
                  <c:v>41.708171748845722</c:v>
                </c:pt>
                <c:pt idx="5">
                  <c:v>42.750876042566858</c:v>
                </c:pt>
                <c:pt idx="6">
                  <c:v>43.819647943631026</c:v>
                </c:pt>
                <c:pt idx="7">
                  <c:v>44.915139142221797</c:v>
                </c:pt>
                <c:pt idx="8">
                  <c:v>46.038017620777339</c:v>
                </c:pt>
                <c:pt idx="9">
                  <c:v>47.188968061296769</c:v>
                </c:pt>
                <c:pt idx="10">
                  <c:v>48.368692262829185</c:v>
                </c:pt>
                <c:pt idx="11">
                  <c:v>49.577909569399914</c:v>
                </c:pt>
                <c:pt idx="12">
                  <c:v>50.817357308634911</c:v>
                </c:pt>
                <c:pt idx="13">
                  <c:v>52.087791241350779</c:v>
                </c:pt>
                <c:pt idx="14">
                  <c:v>53.389986022384541</c:v>
                </c:pt>
                <c:pt idx="15">
                  <c:v>54.724735672944149</c:v>
                </c:pt>
                <c:pt idx="16">
                  <c:v>56.092854064767749</c:v>
                </c:pt>
                <c:pt idx="17">
                  <c:v>57.495175416386935</c:v>
                </c:pt>
                <c:pt idx="18">
                  <c:v>58.932554801796606</c:v>
                </c:pt>
                <c:pt idx="19">
                  <c:v>60.405868671841517</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21.2</c:v>
                </c:pt>
                <c:pt idx="1">
                  <c:v>13.86</c:v>
                </c:pt>
                <c:pt idx="2">
                  <c:v>29.71</c:v>
                </c:pt>
                <c:pt idx="3">
                  <c:v>18.75</c:v>
                </c:pt>
                <c:pt idx="4">
                  <c:v>17.41</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7764-434C-B3AF-0E82277610C1}"/>
              </c:ext>
            </c:extLst>
          </c:dPt>
          <c:dPt>
            <c:idx val="3"/>
            <c:invertIfNegative val="0"/>
            <c:bubble3D val="0"/>
            <c:spPr>
              <a:solidFill>
                <a:srgbClr val="003E51"/>
              </a:solidFill>
              <a:ln>
                <a:noFill/>
              </a:ln>
              <a:effectLst/>
            </c:spPr>
            <c:extLst>
              <c:ext xmlns:c16="http://schemas.microsoft.com/office/drawing/2014/chart" uri="{C3380CC4-5D6E-409C-BE32-E72D297353CC}">
                <c16:uniqueId val="{00000003-DDB2-4B22-808A-9437E49B5781}"/>
              </c:ext>
            </c:extLst>
          </c:dPt>
          <c:dPt>
            <c:idx val="4"/>
            <c:invertIfNegative val="0"/>
            <c:bubble3D val="0"/>
            <c:spPr>
              <a:solidFill>
                <a:srgbClr val="D45D00"/>
              </a:solidFill>
              <a:ln>
                <a:noFill/>
              </a:ln>
              <a:effectLst/>
            </c:spPr>
            <c:extLst>
              <c:ext xmlns:c16="http://schemas.microsoft.com/office/drawing/2014/chart" uri="{C3380CC4-5D6E-409C-BE32-E72D297353CC}">
                <c16:uniqueId val="{00000005-FAFE-491E-BEF0-DCD783E6E0ED}"/>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FE-491E-BEF0-DCD783E6E0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Customer Service Representative</c:v>
                </c:pt>
                <c:pt idx="2">
                  <c:v>Administrative Assistant</c:v>
                </c:pt>
                <c:pt idx="3">
                  <c:v>Kindergarten Teacher</c:v>
                </c:pt>
                <c:pt idx="4">
                  <c:v>Assistant Teacher</c:v>
                </c:pt>
                <c:pt idx="5">
                  <c:v>Self-Enrichment Teacher</c:v>
                </c:pt>
              </c:strCache>
            </c:strRef>
          </c:cat>
          <c:val>
            <c:numRef>
              <c:f>'3C'!$Z$29:$Z$34</c:f>
              <c:numCache>
                <c:formatCode>_("$"* #,##0.00_);_("$"* \(#,##0.00\);_("$"* "-"??_);_(@_)</c:formatCode>
                <c:ptCount val="6"/>
                <c:pt idx="0">
                  <c:v>0.59</c:v>
                </c:pt>
                <c:pt idx="1">
                  <c:v>3.41</c:v>
                </c:pt>
                <c:pt idx="2">
                  <c:v>5.23</c:v>
                </c:pt>
                <c:pt idx="3">
                  <c:v>5.54</c:v>
                </c:pt>
                <c:pt idx="4">
                  <c:v>6.6</c:v>
                </c:pt>
                <c:pt idx="5">
                  <c:v>6.6</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10a</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2.1085513471300273E-2</c:v>
                </c:pt>
                <c:pt idx="2">
                  <c:v>-3.5923467395548615E-2</c:v>
                </c:pt>
                <c:pt idx="3">
                  <c:v>-7.340882467786021E-2</c:v>
                </c:pt>
                <c:pt idx="4">
                  <c:v>-4.4513861772745023E-2</c:v>
                </c:pt>
                <c:pt idx="5">
                  <c:v>-5.2713783678250685E-2</c:v>
                </c:pt>
                <c:pt idx="6">
                  <c:v>-9.0589613432253024E-2</c:v>
                </c:pt>
                <c:pt idx="7">
                  <c:v>-0.10152284263959391</c:v>
                </c:pt>
                <c:pt idx="8">
                  <c:v>-0.10035142522452167</c:v>
                </c:pt>
                <c:pt idx="9">
                  <c:v>-7.6142131979695438E-2</c:v>
                </c:pt>
                <c:pt idx="10">
                  <c:v>-6.7551737602499023E-2</c:v>
                </c:pt>
                <c:pt idx="11">
                  <c:v>-0.1202655212807497</c:v>
                </c:pt>
                <c:pt idx="12">
                  <c:v>-0.14369386958219446</c:v>
                </c:pt>
                <c:pt idx="13">
                  <c:v>-0.15696993361967981</c:v>
                </c:pt>
                <c:pt idx="14">
                  <c:v>-0.16321749316673176</c:v>
                </c:pt>
                <c:pt idx="15">
                  <c:v>-0.1850839515814135</c:v>
                </c:pt>
                <c:pt idx="16">
                  <c:v>-0.19055056618508395</c:v>
                </c:pt>
                <c:pt idx="17">
                  <c:v>-0.20148379539242484</c:v>
                </c:pt>
                <c:pt idx="18">
                  <c:v>-0.19523623584537289</c:v>
                </c:pt>
                <c:pt idx="19">
                  <c:v>-0.27254978524014056</c:v>
                </c:pt>
                <c:pt idx="20">
                  <c:v>-0.29207340882467786</c:v>
                </c:pt>
                <c:pt idx="21">
                  <c:v>-0.23935962514642717</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10a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4.2424242424242288E-2</c:v>
                </c:pt>
                <c:pt idx="2">
                  <c:v>-2.8571428571428577E-2</c:v>
                </c:pt>
                <c:pt idx="3">
                  <c:v>6.0606060606059314E-3</c:v>
                </c:pt>
                <c:pt idx="4">
                  <c:v>1.6450216450216406E-2</c:v>
                </c:pt>
                <c:pt idx="5">
                  <c:v>7.272727272727271E-2</c:v>
                </c:pt>
                <c:pt idx="6">
                  <c:v>6.8398268398268319E-2</c:v>
                </c:pt>
                <c:pt idx="7">
                  <c:v>3.6363636363636355E-2</c:v>
                </c:pt>
                <c:pt idx="8">
                  <c:v>6.0606060606060538E-2</c:v>
                </c:pt>
                <c:pt idx="9">
                  <c:v>3.4632034632034507E-2</c:v>
                </c:pt>
                <c:pt idx="10">
                  <c:v>5.54112554112553E-2</c:v>
                </c:pt>
                <c:pt idx="11">
                  <c:v>4.155844155844144E-2</c:v>
                </c:pt>
                <c:pt idx="12">
                  <c:v>2.1645021645021644E-2</c:v>
                </c:pt>
                <c:pt idx="13">
                  <c:v>8.3116883116883034E-2</c:v>
                </c:pt>
                <c:pt idx="14">
                  <c:v>0.12813852813852802</c:v>
                </c:pt>
                <c:pt idx="15">
                  <c:v>0.18701298701298702</c:v>
                </c:pt>
                <c:pt idx="16">
                  <c:v>0.21991341991341984</c:v>
                </c:pt>
                <c:pt idx="17">
                  <c:v>0.20259740259740258</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0.16600000000000001</c:v>
                </c:pt>
                <c:pt idx="1">
                  <c:v>9.7309999999999994E-2</c:v>
                </c:pt>
                <c:pt idx="2">
                  <c:v>9.2609999999999998E-2</c:v>
                </c:pt>
                <c:pt idx="3">
                  <c:v>8.8499999999999995E-2</c:v>
                </c:pt>
                <c:pt idx="4">
                  <c:v>7.6490000000000002E-2</c:v>
                </c:pt>
                <c:pt idx="5">
                  <c:v>7.349E-2</c:v>
                </c:pt>
                <c:pt idx="6">
                  <c:v>6.0699999999999997E-2</c:v>
                </c:pt>
                <c:pt idx="7">
                  <c:v>5.4769999999999999E-2</c:v>
                </c:pt>
                <c:pt idx="8">
                  <c:v>5.3159999999999999E-2</c:v>
                </c:pt>
                <c:pt idx="9">
                  <c:v>5.3150000000000003E-2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0.17022999999999999</c:v>
                </c:pt>
                <c:pt idx="1">
                  <c:v>0.15625</c:v>
                </c:pt>
                <c:pt idx="2">
                  <c:v>0.12637999999999999</c:v>
                </c:pt>
                <c:pt idx="3">
                  <c:v>0.10639</c:v>
                </c:pt>
                <c:pt idx="4">
                  <c:v>0.102299</c:v>
                </c:pt>
                <c:pt idx="5">
                  <c:v>9.5112000000000002E-2</c:v>
                </c:pt>
                <c:pt idx="6">
                  <c:v>8.523E-2</c:v>
                </c:pt>
                <c:pt idx="7">
                  <c:v>5.67E-2</c:v>
                </c:pt>
                <c:pt idx="8">
                  <c:v>5.3060000000000003E-2</c:v>
                </c:pt>
                <c:pt idx="9">
                  <c:v>5.2963999999999997E-2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17</c:v>
                </c:pt>
                <c:pt idx="1">
                  <c:v>29</c:v>
                </c:pt>
                <c:pt idx="2">
                  <c:v>23</c:v>
                </c:pt>
                <c:pt idx="3">
                  <c:v>25</c:v>
                </c:pt>
                <c:pt idx="4">
                  <c:v>50</c:v>
                </c:pt>
                <c:pt idx="5">
                  <c:v>24</c:v>
                </c:pt>
                <c:pt idx="6">
                  <c:v>39</c:v>
                </c:pt>
                <c:pt idx="7">
                  <c:v>54</c:v>
                </c:pt>
                <c:pt idx="8">
                  <c:v>36</c:v>
                </c:pt>
                <c:pt idx="9">
                  <c:v>24</c:v>
                </c:pt>
                <c:pt idx="10">
                  <c:v>15</c:v>
                </c:pt>
                <c:pt idx="11">
                  <c:v>11</c:v>
                </c:pt>
                <c:pt idx="12">
                  <c:v>56</c:v>
                </c:pt>
                <c:pt idx="13">
                  <c:v>73</c:v>
                </c:pt>
                <c:pt idx="14">
                  <c:v>32</c:v>
                </c:pt>
                <c:pt idx="15">
                  <c:v>48</c:v>
                </c:pt>
                <c:pt idx="16">
                  <c:v>31</c:v>
                </c:pt>
                <c:pt idx="17">
                  <c:v>32</c:v>
                </c:pt>
                <c:pt idx="18">
                  <c:v>31</c:v>
                </c:pt>
                <c:pt idx="19">
                  <c:v>31</c:v>
                </c:pt>
                <c:pt idx="20">
                  <c:v>5</c:v>
                </c:pt>
                <c:pt idx="21">
                  <c:v>6</c:v>
                </c:pt>
                <c:pt idx="22">
                  <c:v>27</c:v>
                </c:pt>
                <c:pt idx="23">
                  <c:v>28</c:v>
                </c:pt>
                <c:pt idx="24">
                  <c:v>41</c:v>
                </c:pt>
                <c:pt idx="25">
                  <c:v>34</c:v>
                </c:pt>
                <c:pt idx="26">
                  <c:v>49</c:v>
                </c:pt>
                <c:pt idx="27">
                  <c:v>34</c:v>
                </c:pt>
                <c:pt idx="28">
                  <c:v>24</c:v>
                </c:pt>
                <c:pt idx="29">
                  <c:v>56</c:v>
                </c:pt>
                <c:pt idx="30">
                  <c:v>33</c:v>
                </c:pt>
                <c:pt idx="31">
                  <c:v>40</c:v>
                </c:pt>
                <c:pt idx="32">
                  <c:v>27</c:v>
                </c:pt>
                <c:pt idx="33">
                  <c:v>27</c:v>
                </c:pt>
                <c:pt idx="34">
                  <c:v>30</c:v>
                </c:pt>
                <c:pt idx="35">
                  <c:v>39</c:v>
                </c:pt>
                <c:pt idx="36">
                  <c:v>56</c:v>
                </c:pt>
                <c:pt idx="37">
                  <c:v>57</c:v>
                </c:pt>
                <c:pt idx="38">
                  <c:v>51</c:v>
                </c:pt>
                <c:pt idx="39">
                  <c:v>25</c:v>
                </c:pt>
                <c:pt idx="40">
                  <c:v>50</c:v>
                </c:pt>
                <c:pt idx="41">
                  <c:v>39</c:v>
                </c:pt>
                <c:pt idx="42">
                  <c:v>24</c:v>
                </c:pt>
                <c:pt idx="43">
                  <c:v>38</c:v>
                </c:pt>
                <c:pt idx="44">
                  <c:v>26</c:v>
                </c:pt>
                <c:pt idx="45">
                  <c:v>30</c:v>
                </c:pt>
                <c:pt idx="46">
                  <c:v>47</c:v>
                </c:pt>
                <c:pt idx="47">
                  <c:v>29</c:v>
                </c:pt>
                <c:pt idx="48">
                  <c:v>64</c:v>
                </c:pt>
                <c:pt idx="49">
                  <c:v>45</c:v>
                </c:pt>
                <c:pt idx="50">
                  <c:v>35</c:v>
                </c:pt>
                <c:pt idx="51">
                  <c:v>34</c:v>
                </c:pt>
                <c:pt idx="52">
                  <c:v>27</c:v>
                </c:pt>
                <c:pt idx="53">
                  <c:v>32</c:v>
                </c:pt>
                <c:pt idx="54">
                  <c:v>28</c:v>
                </c:pt>
                <c:pt idx="55">
                  <c:v>19</c:v>
                </c:pt>
                <c:pt idx="56">
                  <c:v>20</c:v>
                </c:pt>
                <c:pt idx="57">
                  <c:v>16</c:v>
                </c:pt>
                <c:pt idx="58">
                  <c:v>24</c:v>
                </c:pt>
                <c:pt idx="59">
                  <c:v>32</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Chippewa Valley Schools</c:v>
                </c:pt>
                <c:pt idx="1">
                  <c:v>KinderCare Education</c:v>
                </c:pt>
                <c:pt idx="2">
                  <c:v>Warren Woods Public Schools</c:v>
                </c:pt>
                <c:pt idx="3">
                  <c:v>National Heritage Academies</c:v>
                </c:pt>
                <c:pt idx="4">
                  <c:v>Learning Care Group</c:v>
                </c:pt>
                <c:pt idx="5">
                  <c:v>The Goddard School</c:v>
                </c:pt>
                <c:pt idx="6">
                  <c:v>Eastpointe Community Schools</c:v>
                </c:pt>
                <c:pt idx="7">
                  <c:v>Special Services</c:v>
                </c:pt>
                <c:pt idx="8">
                  <c:v>Michigan Association Of School Boards</c:v>
                </c:pt>
                <c:pt idx="9">
                  <c:v>Integrated Living</c:v>
                </c:pt>
              </c:strCache>
            </c:strRef>
          </c:cat>
          <c:val>
            <c:numRef>
              <c:f>'3F'!$G$5:$G$14</c:f>
              <c:numCache>
                <c:formatCode>#,##0</c:formatCode>
                <c:ptCount val="10"/>
                <c:pt idx="0">
                  <c:v>94</c:v>
                </c:pt>
                <c:pt idx="1">
                  <c:v>35</c:v>
                </c:pt>
                <c:pt idx="2">
                  <c:v>23</c:v>
                </c:pt>
                <c:pt idx="3">
                  <c:v>20</c:v>
                </c:pt>
                <c:pt idx="4">
                  <c:v>18</c:v>
                </c:pt>
                <c:pt idx="5">
                  <c:v>18</c:v>
                </c:pt>
                <c:pt idx="6">
                  <c:v>16</c:v>
                </c:pt>
                <c:pt idx="7">
                  <c:v>14</c:v>
                </c:pt>
                <c:pt idx="8">
                  <c:v>14</c:v>
                </c:pt>
                <c:pt idx="9">
                  <c:v>10</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14.162947844866071</c:v>
                </c:pt>
                <c:pt idx="1">
                  <c:v>14.517021540987722</c:v>
                </c:pt>
                <c:pt idx="2">
                  <c:v>14.879947079512414</c:v>
                </c:pt>
                <c:pt idx="3">
                  <c:v>15.251945756500223</c:v>
                </c:pt>
                <c:pt idx="4">
                  <c:v>15.633244400412728</c:v>
                </c:pt>
                <c:pt idx="5">
                  <c:v>16.024075510423046</c:v>
                </c:pt>
                <c:pt idx="6">
                  <c:v>16.424677398183622</c:v>
                </c:pt>
                <c:pt idx="7">
                  <c:v>16.835294333138211</c:v>
                </c:pt>
                <c:pt idx="8">
                  <c:v>17.256176691466667</c:v>
                </c:pt>
                <c:pt idx="9">
                  <c:v>17.687581108753331</c:v>
                </c:pt>
                <c:pt idx="10">
                  <c:v>18.129770636472163</c:v>
                </c:pt>
                <c:pt idx="11">
                  <c:v>18.583014902383965</c:v>
                </c:pt>
                <c:pt idx="12">
                  <c:v>19.047590274943563</c:v>
                </c:pt>
                <c:pt idx="13">
                  <c:v>19.52378003181715</c:v>
                </c:pt>
                <c:pt idx="14">
                  <c:v>20.011874532612577</c:v>
                </c:pt>
                <c:pt idx="15">
                  <c:v>20.51217139592789</c:v>
                </c:pt>
                <c:pt idx="16">
                  <c:v>21.024975680826085</c:v>
                </c:pt>
                <c:pt idx="17">
                  <c:v>21.550600072846734</c:v>
                </c:pt>
                <c:pt idx="18">
                  <c:v>22.089365074667899</c:v>
                </c:pt>
                <c:pt idx="19">
                  <c:v>22.641599201534596</c:v>
                </c:pt>
                <c:pt idx="20">
                  <c:v>23.207639181572958</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15.579241071428573</c:v>
                </c:pt>
                <c:pt idx="1">
                  <c:v>15.968722098214286</c:v>
                </c:pt>
                <c:pt idx="2">
                  <c:v>16.367940150669643</c:v>
                </c:pt>
                <c:pt idx="3">
                  <c:v>16.777138654436381</c:v>
                </c:pt>
                <c:pt idx="4">
                  <c:v>17.19656712079729</c:v>
                </c:pt>
                <c:pt idx="5">
                  <c:v>17.626481298817222</c:v>
                </c:pt>
                <c:pt idx="6">
                  <c:v>18.067143331287649</c:v>
                </c:pt>
                <c:pt idx="7">
                  <c:v>18.518821914569838</c:v>
                </c:pt>
                <c:pt idx="8">
                  <c:v>18.981792462434083</c:v>
                </c:pt>
                <c:pt idx="9">
                  <c:v>19.456337273994933</c:v>
                </c:pt>
                <c:pt idx="10">
                  <c:v>19.942745705844803</c:v>
                </c:pt>
                <c:pt idx="11">
                  <c:v>20.441314348490923</c:v>
                </c:pt>
                <c:pt idx="12">
                  <c:v>20.952347207203196</c:v>
                </c:pt>
                <c:pt idx="13">
                  <c:v>21.476155887383275</c:v>
                </c:pt>
                <c:pt idx="14">
                  <c:v>22.013059784567854</c:v>
                </c:pt>
                <c:pt idx="15">
                  <c:v>22.563386279182048</c:v>
                </c:pt>
                <c:pt idx="16">
                  <c:v>23.127470936161597</c:v>
                </c:pt>
                <c:pt idx="17">
                  <c:v>23.705657709565635</c:v>
                </c:pt>
                <c:pt idx="18">
                  <c:v>24.298299152304775</c:v>
                </c:pt>
                <c:pt idx="19">
                  <c:v>24.905756631112393</c:v>
                </c:pt>
                <c:pt idx="20">
                  <c:v>25.5284005468902</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17.137165178571433</c:v>
                </c:pt>
                <c:pt idx="1">
                  <c:v>17.565594308035717</c:v>
                </c:pt>
                <c:pt idx="2">
                  <c:v>18.004734165736608</c:v>
                </c:pt>
                <c:pt idx="3">
                  <c:v>18.454852519880021</c:v>
                </c:pt>
                <c:pt idx="4">
                  <c:v>18.916223832877019</c:v>
                </c:pt>
                <c:pt idx="5">
                  <c:v>19.389129428698944</c:v>
                </c:pt>
                <c:pt idx="6">
                  <c:v>19.873857664416416</c:v>
                </c:pt>
                <c:pt idx="7">
                  <c:v>20.370704106026825</c:v>
                </c:pt>
                <c:pt idx="8">
                  <c:v>20.879971708677495</c:v>
                </c:pt>
                <c:pt idx="9">
                  <c:v>21.401971001394429</c:v>
                </c:pt>
                <c:pt idx="10">
                  <c:v>21.937020276429287</c:v>
                </c:pt>
                <c:pt idx="11">
                  <c:v>22.485445783340019</c:v>
                </c:pt>
                <c:pt idx="12">
                  <c:v>23.047581927923517</c:v>
                </c:pt>
                <c:pt idx="13">
                  <c:v>23.623771476121604</c:v>
                </c:pt>
                <c:pt idx="14">
                  <c:v>24.214365763024642</c:v>
                </c:pt>
                <c:pt idx="15">
                  <c:v>24.819724907100255</c:v>
                </c:pt>
                <c:pt idx="16">
                  <c:v>25.44021802977776</c:v>
                </c:pt>
                <c:pt idx="17">
                  <c:v>26.076223480522202</c:v>
                </c:pt>
                <c:pt idx="18">
                  <c:v>26.728129067535257</c:v>
                </c:pt>
                <c:pt idx="19">
                  <c:v>27.396332294223637</c:v>
                </c:pt>
                <c:pt idx="20">
                  <c:v>28.081240601579225</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18.850881696428576</c:v>
                </c:pt>
                <c:pt idx="1">
                  <c:v>19.32215373883929</c:v>
                </c:pt>
                <c:pt idx="2">
                  <c:v>19.80520758231027</c:v>
                </c:pt>
                <c:pt idx="3">
                  <c:v>20.300337771868026</c:v>
                </c:pt>
                <c:pt idx="4">
                  <c:v>20.807846216164727</c:v>
                </c:pt>
                <c:pt idx="5">
                  <c:v>21.328042371568841</c:v>
                </c:pt>
                <c:pt idx="6">
                  <c:v>21.86124343085806</c:v>
                </c:pt>
                <c:pt idx="7">
                  <c:v>22.407774516629509</c:v>
                </c:pt>
                <c:pt idx="8">
                  <c:v>22.967968879545243</c:v>
                </c:pt>
                <c:pt idx="9">
                  <c:v>23.542168101533871</c:v>
                </c:pt>
                <c:pt idx="10">
                  <c:v>24.130722304072215</c:v>
                </c:pt>
                <c:pt idx="11">
                  <c:v>24.733990361674017</c:v>
                </c:pt>
                <c:pt idx="12">
                  <c:v>25.352340120715866</c:v>
                </c:pt>
                <c:pt idx="13">
                  <c:v>25.986148623733762</c:v>
                </c:pt>
                <c:pt idx="14">
                  <c:v>26.635802339327103</c:v>
                </c:pt>
                <c:pt idx="15">
                  <c:v>27.30169739781028</c:v>
                </c:pt>
                <c:pt idx="16">
                  <c:v>27.984239832755534</c:v>
                </c:pt>
                <c:pt idx="17">
                  <c:v>28.68384582857442</c:v>
                </c:pt>
                <c:pt idx="18">
                  <c:v>29.400941974288777</c:v>
                </c:pt>
                <c:pt idx="19">
                  <c:v>30.135965523645993</c:v>
                </c:pt>
                <c:pt idx="20">
                  <c:v>30.88936466173714</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20.735969866071436</c:v>
                </c:pt>
                <c:pt idx="1">
                  <c:v>21.254369112723221</c:v>
                </c:pt>
                <c:pt idx="2">
                  <c:v>21.785728340541301</c:v>
                </c:pt>
                <c:pt idx="3">
                  <c:v>22.330371549054831</c:v>
                </c:pt>
                <c:pt idx="4">
                  <c:v>22.8886308377812</c:v>
                </c:pt>
                <c:pt idx="5">
                  <c:v>23.460846608725728</c:v>
                </c:pt>
                <c:pt idx="6">
                  <c:v>24.047367773943868</c:v>
                </c:pt>
                <c:pt idx="7">
                  <c:v>24.648551968292463</c:v>
                </c:pt>
                <c:pt idx="8">
                  <c:v>25.264765767499771</c:v>
                </c:pt>
                <c:pt idx="9">
                  <c:v>25.896384911687264</c:v>
                </c:pt>
                <c:pt idx="10">
                  <c:v>26.543794534479442</c:v>
                </c:pt>
                <c:pt idx="11">
                  <c:v>27.207389397841425</c:v>
                </c:pt>
                <c:pt idx="12">
                  <c:v>27.887574132787456</c:v>
                </c:pt>
                <c:pt idx="13">
                  <c:v>28.584763486107139</c:v>
                </c:pt>
                <c:pt idx="14">
                  <c:v>29.299382573259816</c:v>
                </c:pt>
                <c:pt idx="15">
                  <c:v>30.031867137591309</c:v>
                </c:pt>
                <c:pt idx="16">
                  <c:v>30.782663816031089</c:v>
                </c:pt>
                <c:pt idx="17">
                  <c:v>31.552230411431864</c:v>
                </c:pt>
                <c:pt idx="18">
                  <c:v>32.341036171717661</c:v>
                </c:pt>
                <c:pt idx="19">
                  <c:v>33.149562076010596</c:v>
                </c:pt>
                <c:pt idx="20">
                  <c:v>33.978301127910861</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22.809566852678582</c:v>
                </c:pt>
                <c:pt idx="1">
                  <c:v>23.379806023995545</c:v>
                </c:pt>
                <c:pt idx="2">
                  <c:v>23.96430117459543</c:v>
                </c:pt>
                <c:pt idx="3">
                  <c:v>24.563408703960313</c:v>
                </c:pt>
                <c:pt idx="4">
                  <c:v>25.177493921559318</c:v>
                </c:pt>
                <c:pt idx="5">
                  <c:v>25.806931269598298</c:v>
                </c:pt>
                <c:pt idx="6">
                  <c:v>26.452104551338252</c:v>
                </c:pt>
                <c:pt idx="7">
                  <c:v>27.113407165121707</c:v>
                </c:pt>
                <c:pt idx="8">
                  <c:v>27.791242344249746</c:v>
                </c:pt>
                <c:pt idx="9">
                  <c:v>28.486023402855988</c:v>
                </c:pt>
                <c:pt idx="10">
                  <c:v>29.198173987927387</c:v>
                </c:pt>
                <c:pt idx="11">
                  <c:v>29.928128337625569</c:v>
                </c:pt>
                <c:pt idx="12">
                  <c:v>30.676331546066205</c:v>
                </c:pt>
                <c:pt idx="13">
                  <c:v>31.443239834717858</c:v>
                </c:pt>
                <c:pt idx="14">
                  <c:v>32.229320830585799</c:v>
                </c:pt>
                <c:pt idx="15">
                  <c:v>33.03505385135044</c:v>
                </c:pt>
                <c:pt idx="16">
                  <c:v>33.860930197634197</c:v>
                </c:pt>
                <c:pt idx="17">
                  <c:v>34.707453452575052</c:v>
                </c:pt>
                <c:pt idx="18">
                  <c:v>35.575139788889423</c:v>
                </c:pt>
                <c:pt idx="19">
                  <c:v>36.464518283611653</c:v>
                </c:pt>
                <c:pt idx="20">
                  <c:v>37.376131240701945</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5.8027079303675051E-3</c:v>
                </c:pt>
                <c:pt idx="1">
                  <c:v>0.16054158607350097</c:v>
                </c:pt>
                <c:pt idx="2">
                  <c:v>0.29400386847195359</c:v>
                </c:pt>
                <c:pt idx="3">
                  <c:v>0.22630560928433269</c:v>
                </c:pt>
                <c:pt idx="4">
                  <c:v>0.18568665377176016</c:v>
                </c:pt>
                <c:pt idx="5">
                  <c:v>9.8646034816247577E-2</c:v>
                </c:pt>
                <c:pt idx="6">
                  <c:v>2.9013539651837523E-2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12.875407131696427</c:v>
                </c:pt>
                <c:pt idx="1">
                  <c:v>13.197292309988837</c:v>
                </c:pt>
                <c:pt idx="2">
                  <c:v>13.527224617738558</c:v>
                </c:pt>
                <c:pt idx="3">
                  <c:v>13.86540523318202</c:v>
                </c:pt>
                <c:pt idx="4">
                  <c:v>14.212040364011569</c:v>
                </c:pt>
                <c:pt idx="5">
                  <c:v>14.567341373111857</c:v>
                </c:pt>
                <c:pt idx="6">
                  <c:v>14.931524907439652</c:v>
                </c:pt>
                <c:pt idx="7">
                  <c:v>15.304813030125642</c:v>
                </c:pt>
                <c:pt idx="8">
                  <c:v>15.687433355878781</c:v>
                </c:pt>
                <c:pt idx="9">
                  <c:v>16.079619189775748</c:v>
                </c:pt>
                <c:pt idx="10">
                  <c:v>16.48160966952014</c:v>
                </c:pt>
                <c:pt idx="11">
                  <c:v>16.893649911258141</c:v>
                </c:pt>
                <c:pt idx="12">
                  <c:v>17.315991159039594</c:v>
                </c:pt>
                <c:pt idx="13">
                  <c:v>17.748890938015581</c:v>
                </c:pt>
                <c:pt idx="14">
                  <c:v>18.192613211465968</c:v>
                </c:pt>
                <c:pt idx="15">
                  <c:v>18.647428541752614</c:v>
                </c:pt>
                <c:pt idx="16">
                  <c:v>19.113614255296429</c:v>
                </c:pt>
                <c:pt idx="17">
                  <c:v>19.591454611678838</c:v>
                </c:pt>
                <c:pt idx="18">
                  <c:v>20.081240976970808</c:v>
                </c:pt>
                <c:pt idx="19">
                  <c:v>20.583272001395077</c:v>
                </c:pt>
                <c:pt idx="20">
                  <c:v>21.097853801429952</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14.162946428571427</c:v>
                </c:pt>
                <c:pt idx="1">
                  <c:v>14.517020089285712</c:v>
                </c:pt>
                <c:pt idx="2">
                  <c:v>14.879945591517853</c:v>
                </c:pt>
                <c:pt idx="3">
                  <c:v>15.251944231305798</c:v>
                </c:pt>
                <c:pt idx="4">
                  <c:v>15.63324283708844</c:v>
                </c:pt>
                <c:pt idx="5">
                  <c:v>16.024073908015652</c:v>
                </c:pt>
                <c:pt idx="6">
                  <c:v>16.424675755716041</c:v>
                </c:pt>
                <c:pt idx="7">
                  <c:v>16.835292649608942</c:v>
                </c:pt>
                <c:pt idx="8">
                  <c:v>17.256174965849162</c:v>
                </c:pt>
                <c:pt idx="9">
                  <c:v>17.687579339995391</c:v>
                </c:pt>
                <c:pt idx="10">
                  <c:v>18.129768823495276</c:v>
                </c:pt>
                <c:pt idx="11">
                  <c:v>18.583013044082655</c:v>
                </c:pt>
                <c:pt idx="12">
                  <c:v>19.04758837018472</c:v>
                </c:pt>
                <c:pt idx="13">
                  <c:v>19.523778079439335</c:v>
                </c:pt>
                <c:pt idx="14">
                  <c:v>20.011872531425318</c:v>
                </c:pt>
                <c:pt idx="15">
                  <c:v>20.512169344710948</c:v>
                </c:pt>
                <c:pt idx="16">
                  <c:v>21.024973578328719</c:v>
                </c:pt>
                <c:pt idx="17">
                  <c:v>21.550597917786934</c:v>
                </c:pt>
                <c:pt idx="18">
                  <c:v>22.089362865731605</c:v>
                </c:pt>
                <c:pt idx="19">
                  <c:v>22.641596937374892</c:v>
                </c:pt>
                <c:pt idx="20">
                  <c:v>23.207636860809263</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15.579241071428571</c:v>
                </c:pt>
                <c:pt idx="1">
                  <c:v>15.968722098214284</c:v>
                </c:pt>
                <c:pt idx="2">
                  <c:v>16.367940150669639</c:v>
                </c:pt>
                <c:pt idx="3">
                  <c:v>16.777138654436378</c:v>
                </c:pt>
                <c:pt idx="4">
                  <c:v>17.196567120797287</c:v>
                </c:pt>
                <c:pt idx="5">
                  <c:v>17.626481298817218</c:v>
                </c:pt>
                <c:pt idx="6">
                  <c:v>18.067143331287646</c:v>
                </c:pt>
                <c:pt idx="7">
                  <c:v>18.518821914569834</c:v>
                </c:pt>
                <c:pt idx="8">
                  <c:v>18.981792462434079</c:v>
                </c:pt>
                <c:pt idx="9">
                  <c:v>19.456337273994929</c:v>
                </c:pt>
                <c:pt idx="10">
                  <c:v>19.9427457058448</c:v>
                </c:pt>
                <c:pt idx="11">
                  <c:v>20.44131434849092</c:v>
                </c:pt>
                <c:pt idx="12">
                  <c:v>20.952347207203189</c:v>
                </c:pt>
                <c:pt idx="13">
                  <c:v>21.476155887383268</c:v>
                </c:pt>
                <c:pt idx="14">
                  <c:v>22.013059784567847</c:v>
                </c:pt>
                <c:pt idx="15">
                  <c:v>22.563386279182041</c:v>
                </c:pt>
                <c:pt idx="16">
                  <c:v>23.12747093616159</c:v>
                </c:pt>
                <c:pt idx="17">
                  <c:v>23.705657709565628</c:v>
                </c:pt>
                <c:pt idx="18">
                  <c:v>24.298299152304768</c:v>
                </c:pt>
                <c:pt idx="19">
                  <c:v>24.905756631112386</c:v>
                </c:pt>
                <c:pt idx="20">
                  <c:v>25.528400546890193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17.137165178571429</c:v>
                </c:pt>
                <c:pt idx="1">
                  <c:v>17.565594308035713</c:v>
                </c:pt>
                <c:pt idx="2">
                  <c:v>18.004734165736604</c:v>
                </c:pt>
                <c:pt idx="3">
                  <c:v>18.454852519880017</c:v>
                </c:pt>
                <c:pt idx="4">
                  <c:v>18.916223832877016</c:v>
                </c:pt>
                <c:pt idx="5">
                  <c:v>19.38912942869894</c:v>
                </c:pt>
                <c:pt idx="6">
                  <c:v>19.873857664416413</c:v>
                </c:pt>
                <c:pt idx="7">
                  <c:v>20.370704106026821</c:v>
                </c:pt>
                <c:pt idx="8">
                  <c:v>20.879971708677491</c:v>
                </c:pt>
                <c:pt idx="9">
                  <c:v>21.401971001394426</c:v>
                </c:pt>
                <c:pt idx="10">
                  <c:v>21.937020276429283</c:v>
                </c:pt>
                <c:pt idx="11">
                  <c:v>22.485445783340012</c:v>
                </c:pt>
                <c:pt idx="12">
                  <c:v>23.04758192792351</c:v>
                </c:pt>
                <c:pt idx="13">
                  <c:v>23.623771476121597</c:v>
                </c:pt>
                <c:pt idx="14">
                  <c:v>24.214365763024635</c:v>
                </c:pt>
                <c:pt idx="15">
                  <c:v>24.819724907100248</c:v>
                </c:pt>
                <c:pt idx="16">
                  <c:v>25.440218029777753</c:v>
                </c:pt>
                <c:pt idx="17">
                  <c:v>26.076223480522195</c:v>
                </c:pt>
                <c:pt idx="18">
                  <c:v>26.728129067535246</c:v>
                </c:pt>
                <c:pt idx="19">
                  <c:v>27.396332294223626</c:v>
                </c:pt>
                <c:pt idx="20">
                  <c:v>28.081240601579214</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18.850881696428573</c:v>
                </c:pt>
                <c:pt idx="1">
                  <c:v>19.322153738839287</c:v>
                </c:pt>
                <c:pt idx="2">
                  <c:v>19.805207582310267</c:v>
                </c:pt>
                <c:pt idx="3">
                  <c:v>20.300337771868023</c:v>
                </c:pt>
                <c:pt idx="4">
                  <c:v>20.807846216164723</c:v>
                </c:pt>
                <c:pt idx="5">
                  <c:v>21.328042371568838</c:v>
                </c:pt>
                <c:pt idx="6">
                  <c:v>21.861243430858057</c:v>
                </c:pt>
                <c:pt idx="7">
                  <c:v>22.407774516629505</c:v>
                </c:pt>
                <c:pt idx="8">
                  <c:v>22.967968879545239</c:v>
                </c:pt>
                <c:pt idx="9">
                  <c:v>23.542168101533868</c:v>
                </c:pt>
                <c:pt idx="10">
                  <c:v>24.130722304072211</c:v>
                </c:pt>
                <c:pt idx="11">
                  <c:v>24.733990361674014</c:v>
                </c:pt>
                <c:pt idx="12">
                  <c:v>25.352340120715862</c:v>
                </c:pt>
                <c:pt idx="13">
                  <c:v>25.986148623733758</c:v>
                </c:pt>
                <c:pt idx="14">
                  <c:v>26.6358023393271</c:v>
                </c:pt>
                <c:pt idx="15">
                  <c:v>27.301697397810276</c:v>
                </c:pt>
                <c:pt idx="16">
                  <c:v>27.984239832755531</c:v>
                </c:pt>
                <c:pt idx="17">
                  <c:v>28.683845828574416</c:v>
                </c:pt>
                <c:pt idx="18">
                  <c:v>29.400941974288774</c:v>
                </c:pt>
                <c:pt idx="19">
                  <c:v>30.135965523645989</c:v>
                </c:pt>
                <c:pt idx="20">
                  <c:v>30.889364661737137</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20.735969866071432</c:v>
                </c:pt>
                <c:pt idx="1">
                  <c:v>21.254369112723218</c:v>
                </c:pt>
                <c:pt idx="2">
                  <c:v>21.785728340541297</c:v>
                </c:pt>
                <c:pt idx="3">
                  <c:v>22.330371549054828</c:v>
                </c:pt>
                <c:pt idx="4">
                  <c:v>22.888630837781196</c:v>
                </c:pt>
                <c:pt idx="5">
                  <c:v>23.460846608725724</c:v>
                </c:pt>
                <c:pt idx="6">
                  <c:v>24.047367773943865</c:v>
                </c:pt>
                <c:pt idx="7">
                  <c:v>24.648551968292459</c:v>
                </c:pt>
                <c:pt idx="8">
                  <c:v>25.264765767499767</c:v>
                </c:pt>
                <c:pt idx="9">
                  <c:v>25.89638491168726</c:v>
                </c:pt>
                <c:pt idx="10">
                  <c:v>26.543794534479439</c:v>
                </c:pt>
                <c:pt idx="11">
                  <c:v>27.207389397841421</c:v>
                </c:pt>
                <c:pt idx="12">
                  <c:v>27.887574132787453</c:v>
                </c:pt>
                <c:pt idx="13">
                  <c:v>28.584763486107136</c:v>
                </c:pt>
                <c:pt idx="14">
                  <c:v>29.299382573259813</c:v>
                </c:pt>
                <c:pt idx="15">
                  <c:v>30.031867137591306</c:v>
                </c:pt>
                <c:pt idx="16">
                  <c:v>30.782663816031086</c:v>
                </c:pt>
                <c:pt idx="17">
                  <c:v>31.552230411431861</c:v>
                </c:pt>
                <c:pt idx="18">
                  <c:v>32.341036171717654</c:v>
                </c:pt>
                <c:pt idx="19">
                  <c:v>33.149562076010589</c:v>
                </c:pt>
                <c:pt idx="20">
                  <c:v>33.978301127910854</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6.5176908752327747E-2</c:v>
                </c:pt>
                <c:pt idx="1">
                  <c:v>0.26070763500931099</c:v>
                </c:pt>
                <c:pt idx="2">
                  <c:v>0.20670391061452514</c:v>
                </c:pt>
                <c:pt idx="3">
                  <c:v>0.15549348230912477</c:v>
                </c:pt>
                <c:pt idx="4">
                  <c:v>0.14804469273743018</c:v>
                </c:pt>
                <c:pt idx="5">
                  <c:v>0.1042830540037244</c:v>
                </c:pt>
                <c:pt idx="6">
                  <c:v>6.0521415270018621E-2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0.75325884543761634</c:v>
                </c:pt>
                <c:pt idx="1">
                  <c:v>0.15921787709497207</c:v>
                </c:pt>
                <c:pt idx="2">
                  <c:v>4.189944134078212E-2</c:v>
                </c:pt>
                <c:pt idx="3">
                  <c:v>2.0484171322160148E-2</c:v>
                </c:pt>
                <c:pt idx="4">
                  <c:v>1.9553072625698324E-2</c:v>
                </c:pt>
                <c:pt idx="5">
                  <c:v>5.5865921787709499E-3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12.38</c:v>
                </c:pt>
                <c:pt idx="1">
                  <c:v>13.32</c:v>
                </c:pt>
                <c:pt idx="2">
                  <c:v>14.56</c:v>
                </c:pt>
                <c:pt idx="3">
                  <c:v>14.67</c:v>
                </c:pt>
                <c:pt idx="4">
                  <c:v>16.64</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D45D00"/>
              </a:solidFill>
              <a:ln>
                <a:noFill/>
              </a:ln>
              <a:effectLst/>
            </c:spPr>
            <c:extLst>
              <c:ext xmlns:c16="http://schemas.microsoft.com/office/drawing/2014/chart" uri="{C3380CC4-5D6E-409C-BE32-E72D297353CC}">
                <c16:uniqueId val="{00000003-AC4E-49A2-9F82-27A36077CB6B}"/>
              </c:ext>
            </c:extLst>
          </c:dPt>
          <c:dPt>
            <c:idx val="3"/>
            <c:invertIfNegative val="0"/>
            <c:bubble3D val="0"/>
            <c:spPr>
              <a:solidFill>
                <a:srgbClr val="003E51"/>
              </a:solidFill>
              <a:ln>
                <a:noFill/>
              </a:ln>
              <a:effectLst/>
            </c:spPr>
            <c:extLst>
              <c:ext xmlns:c16="http://schemas.microsoft.com/office/drawing/2014/chart" uri="{C3380CC4-5D6E-409C-BE32-E72D297353CC}">
                <c16:uniqueId val="{00000005-4E97-4F2D-833C-1C905617D33B}"/>
              </c:ext>
            </c:extLst>
          </c:dPt>
          <c:dPt>
            <c:idx val="4"/>
            <c:invertIfNegative val="0"/>
            <c:bubble3D val="0"/>
            <c:spPr>
              <a:solidFill>
                <a:srgbClr val="003E51"/>
              </a:solidFill>
              <a:ln>
                <a:noFill/>
              </a:ln>
              <a:effectLst/>
            </c:spPr>
            <c:extLst>
              <c:ext xmlns:c16="http://schemas.microsoft.com/office/drawing/2014/chart" uri="{C3380CC4-5D6E-409C-BE32-E72D297353CC}">
                <c16:uniqueId val="{00000007-4E97-4F2D-833C-1C905617D33B}"/>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dLbl>
              <c:idx val="2"/>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4E-49A2-9F82-27A36077CB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Technician</c:v>
                </c:pt>
                <c:pt idx="1">
                  <c:v>Home Health and Personal Care Aide</c:v>
                </c:pt>
                <c:pt idx="2">
                  <c:v>Aide/Floater</c:v>
                </c:pt>
                <c:pt idx="3">
                  <c:v>Library Assistant</c:v>
                </c:pt>
                <c:pt idx="4">
                  <c:v>Bank Teller</c:v>
                </c:pt>
                <c:pt idx="5">
                  <c:v>Waiter/Waitress</c:v>
                </c:pt>
              </c:strCache>
            </c:strRef>
          </c:cat>
          <c:val>
            <c:numRef>
              <c:f>'4C'!$Z$29:$Z$34</c:f>
              <c:numCache>
                <c:formatCode>_("$"* #,##0.00_);_("$"* \(#,##0.00\);_("$"* "-"??_);_(@_)</c:formatCode>
                <c:ptCount val="6"/>
                <c:pt idx="0">
                  <c:v>2.0499999999999998</c:v>
                </c:pt>
                <c:pt idx="1">
                  <c:v>4.04</c:v>
                </c:pt>
                <c:pt idx="2">
                  <c:v>4.33</c:v>
                </c:pt>
                <c:pt idx="3">
                  <c:v>4.57</c:v>
                </c:pt>
                <c:pt idx="4">
                  <c:v>7.43</c:v>
                </c:pt>
                <c:pt idx="5">
                  <c:v>8.51</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10a</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2.4369747899159664E-2</c:v>
                </c:pt>
                <c:pt idx="2">
                  <c:v>-8.8235294117647065E-2</c:v>
                </c:pt>
                <c:pt idx="3">
                  <c:v>-8.067226890756303E-2</c:v>
                </c:pt>
                <c:pt idx="4">
                  <c:v>-4.789915966386555E-2</c:v>
                </c:pt>
                <c:pt idx="5">
                  <c:v>-8.2352941176470587E-2</c:v>
                </c:pt>
                <c:pt idx="6">
                  <c:v>-0.14201680672268907</c:v>
                </c:pt>
                <c:pt idx="7">
                  <c:v>-0.18403361344537816</c:v>
                </c:pt>
                <c:pt idx="8">
                  <c:v>-0.19243697478991598</c:v>
                </c:pt>
                <c:pt idx="9">
                  <c:v>-0.16722689075630251</c:v>
                </c:pt>
                <c:pt idx="10">
                  <c:v>-0.13529411764705881</c:v>
                </c:pt>
                <c:pt idx="11">
                  <c:v>-0.14369747899159663</c:v>
                </c:pt>
                <c:pt idx="12">
                  <c:v>-0.1</c:v>
                </c:pt>
                <c:pt idx="13">
                  <c:v>-0.10168067226890756</c:v>
                </c:pt>
                <c:pt idx="14">
                  <c:v>-0.12100840336134454</c:v>
                </c:pt>
                <c:pt idx="15">
                  <c:v>-0.12436974789915967</c:v>
                </c:pt>
                <c:pt idx="16">
                  <c:v>-0.15042016806722688</c:v>
                </c:pt>
                <c:pt idx="17">
                  <c:v>-0.14117647058823529</c:v>
                </c:pt>
                <c:pt idx="18">
                  <c:v>-8.6554621848739494E-2</c:v>
                </c:pt>
                <c:pt idx="19">
                  <c:v>-0.13277310924369748</c:v>
                </c:pt>
                <c:pt idx="20">
                  <c:v>-0.18571428571428572</c:v>
                </c:pt>
                <c:pt idx="21">
                  <c:v>-9.7478991596638656E-2</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10a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0</c:v>
                </c:pt>
                <c:pt idx="2">
                  <c:v>-2.3228803716608515E-2</c:v>
                </c:pt>
                <c:pt idx="3">
                  <c:v>4.994192799070845E-2</c:v>
                </c:pt>
                <c:pt idx="4">
                  <c:v>6.0394889663182509E-2</c:v>
                </c:pt>
                <c:pt idx="5">
                  <c:v>8.9430894308943257E-2</c:v>
                </c:pt>
                <c:pt idx="6">
                  <c:v>8.1300813008130204E-2</c:v>
                </c:pt>
                <c:pt idx="7">
                  <c:v>0.11149825783972137</c:v>
                </c:pt>
                <c:pt idx="8">
                  <c:v>4.994192799070845E-2</c:v>
                </c:pt>
                <c:pt idx="9">
                  <c:v>6.6202090592334534E-2</c:v>
                </c:pt>
                <c:pt idx="10">
                  <c:v>1.9744483159117299E-2</c:v>
                </c:pt>
                <c:pt idx="11">
                  <c:v>3.4843205574912973E-2</c:v>
                </c:pt>
                <c:pt idx="12">
                  <c:v>0.11382113821138216</c:v>
                </c:pt>
                <c:pt idx="13">
                  <c:v>0.18350754936120792</c:v>
                </c:pt>
                <c:pt idx="14">
                  <c:v>0.21718931475029049</c:v>
                </c:pt>
                <c:pt idx="15">
                  <c:v>0.28919860627177707</c:v>
                </c:pt>
                <c:pt idx="16">
                  <c:v>0.28687572590011623</c:v>
                </c:pt>
                <c:pt idx="17">
                  <c:v>0.50290360046457616</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0.12839999999999999</c:v>
                </c:pt>
                <c:pt idx="1">
                  <c:v>9.1300000000000006E-2</c:v>
                </c:pt>
                <c:pt idx="2">
                  <c:v>8.6459999999999995E-2</c:v>
                </c:pt>
                <c:pt idx="3">
                  <c:v>8.3617999999999998E-2</c:v>
                </c:pt>
                <c:pt idx="4">
                  <c:v>8.1928000000000001E-2</c:v>
                </c:pt>
                <c:pt idx="5">
                  <c:v>7.8789999999999999E-2</c:v>
                </c:pt>
                <c:pt idx="6">
                  <c:v>6.5600000000000006E-2</c:v>
                </c:pt>
                <c:pt idx="7">
                  <c:v>6.5000000000000002E-2</c:v>
                </c:pt>
                <c:pt idx="8">
                  <c:v>6.2E-2</c:v>
                </c:pt>
                <c:pt idx="9">
                  <c:v>5.7000000000000002E-2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0.11963</c:v>
                </c:pt>
                <c:pt idx="3">
                  <c:v>0.11176</c:v>
                </c:pt>
                <c:pt idx="4">
                  <c:v>9.5649999999999999E-2</c:v>
                </c:pt>
                <c:pt idx="5">
                  <c:v>9.4329999999999997E-2</c:v>
                </c:pt>
                <c:pt idx="6">
                  <c:v>7.6799999999999993E-2</c:v>
                </c:pt>
                <c:pt idx="7">
                  <c:v>7.2120000000000004E-2</c:v>
                </c:pt>
                <c:pt idx="8">
                  <c:v>7.1249999999999994E-2</c:v>
                </c:pt>
                <c:pt idx="9">
                  <c:v>7.0099999999999996E-2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114</c:v>
                </c:pt>
                <c:pt idx="1">
                  <c:v>68</c:v>
                </c:pt>
                <c:pt idx="2">
                  <c:v>43</c:v>
                </c:pt>
                <c:pt idx="3">
                  <c:v>68</c:v>
                </c:pt>
                <c:pt idx="4">
                  <c:v>60</c:v>
                </c:pt>
                <c:pt idx="5">
                  <c:v>35</c:v>
                </c:pt>
                <c:pt idx="6">
                  <c:v>62</c:v>
                </c:pt>
                <c:pt idx="7">
                  <c:v>57</c:v>
                </c:pt>
                <c:pt idx="8">
                  <c:v>34</c:v>
                </c:pt>
                <c:pt idx="9">
                  <c:v>31</c:v>
                </c:pt>
                <c:pt idx="10">
                  <c:v>16</c:v>
                </c:pt>
                <c:pt idx="11">
                  <c:v>30</c:v>
                </c:pt>
                <c:pt idx="12">
                  <c:v>54</c:v>
                </c:pt>
                <c:pt idx="13">
                  <c:v>50</c:v>
                </c:pt>
                <c:pt idx="14">
                  <c:v>50</c:v>
                </c:pt>
                <c:pt idx="15">
                  <c:v>41</c:v>
                </c:pt>
                <c:pt idx="16">
                  <c:v>60</c:v>
                </c:pt>
                <c:pt idx="17">
                  <c:v>39</c:v>
                </c:pt>
                <c:pt idx="18">
                  <c:v>49</c:v>
                </c:pt>
                <c:pt idx="19">
                  <c:v>35</c:v>
                </c:pt>
                <c:pt idx="20">
                  <c:v>21</c:v>
                </c:pt>
                <c:pt idx="21">
                  <c:v>23</c:v>
                </c:pt>
                <c:pt idx="22">
                  <c:v>20</c:v>
                </c:pt>
                <c:pt idx="23">
                  <c:v>21</c:v>
                </c:pt>
                <c:pt idx="24">
                  <c:v>43</c:v>
                </c:pt>
                <c:pt idx="25">
                  <c:v>31</c:v>
                </c:pt>
                <c:pt idx="26">
                  <c:v>17</c:v>
                </c:pt>
                <c:pt idx="27">
                  <c:v>12</c:v>
                </c:pt>
                <c:pt idx="28">
                  <c:v>7</c:v>
                </c:pt>
                <c:pt idx="29">
                  <c:v>11</c:v>
                </c:pt>
                <c:pt idx="30">
                  <c:v>13</c:v>
                </c:pt>
                <c:pt idx="31">
                  <c:v>39</c:v>
                </c:pt>
                <c:pt idx="32">
                  <c:v>24</c:v>
                </c:pt>
                <c:pt idx="33">
                  <c:v>42</c:v>
                </c:pt>
                <c:pt idx="34">
                  <c:v>34</c:v>
                </c:pt>
                <c:pt idx="35">
                  <c:v>23</c:v>
                </c:pt>
                <c:pt idx="36">
                  <c:v>25</c:v>
                </c:pt>
                <c:pt idx="37">
                  <c:v>36</c:v>
                </c:pt>
                <c:pt idx="38">
                  <c:v>20</c:v>
                </c:pt>
                <c:pt idx="39">
                  <c:v>11</c:v>
                </c:pt>
                <c:pt idx="40">
                  <c:v>16</c:v>
                </c:pt>
                <c:pt idx="41">
                  <c:v>18</c:v>
                </c:pt>
                <c:pt idx="42">
                  <c:v>14</c:v>
                </c:pt>
                <c:pt idx="43">
                  <c:v>26</c:v>
                </c:pt>
                <c:pt idx="44">
                  <c:v>17</c:v>
                </c:pt>
                <c:pt idx="45">
                  <c:v>55</c:v>
                </c:pt>
                <c:pt idx="46">
                  <c:v>30</c:v>
                </c:pt>
                <c:pt idx="47">
                  <c:v>18</c:v>
                </c:pt>
                <c:pt idx="48">
                  <c:v>32</c:v>
                </c:pt>
                <c:pt idx="49">
                  <c:v>30</c:v>
                </c:pt>
                <c:pt idx="50">
                  <c:v>16</c:v>
                </c:pt>
                <c:pt idx="51">
                  <c:v>25</c:v>
                </c:pt>
                <c:pt idx="52">
                  <c:v>28</c:v>
                </c:pt>
                <c:pt idx="53">
                  <c:v>38</c:v>
                </c:pt>
                <c:pt idx="54">
                  <c:v>16</c:v>
                </c:pt>
                <c:pt idx="55">
                  <c:v>39</c:v>
                </c:pt>
                <c:pt idx="56">
                  <c:v>13</c:v>
                </c:pt>
                <c:pt idx="57">
                  <c:v>7</c:v>
                </c:pt>
                <c:pt idx="58">
                  <c:v>18</c:v>
                </c:pt>
                <c:pt idx="59">
                  <c:v>13</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Chippewa Valley Schools</c:v>
                </c:pt>
                <c:pt idx="1">
                  <c:v>Care Group</c:v>
                </c:pt>
                <c:pt idx="2">
                  <c:v>YMCA</c:v>
                </c:pt>
                <c:pt idx="3">
                  <c:v>National Heritage Academies</c:v>
                </c:pt>
                <c:pt idx="4">
                  <c:v>Edge Fitness Clubs</c:v>
                </c:pt>
                <c:pt idx="5">
                  <c:v>Rover</c:v>
                </c:pt>
                <c:pt idx="6">
                  <c:v>Michigan Association Of School Boards</c:v>
                </c:pt>
                <c:pt idx="7">
                  <c:v>Lakeshore Learning Center</c:v>
                </c:pt>
                <c:pt idx="8">
                  <c:v>KinderCare Education</c:v>
                </c:pt>
                <c:pt idx="9">
                  <c:v>Drivergent</c:v>
                </c:pt>
              </c:strCache>
            </c:strRef>
          </c:cat>
          <c:val>
            <c:numRef>
              <c:f>'4F'!$G$5:$G$14</c:f>
              <c:numCache>
                <c:formatCode>#,##0</c:formatCode>
                <c:ptCount val="10"/>
                <c:pt idx="0">
                  <c:v>94</c:v>
                </c:pt>
                <c:pt idx="1">
                  <c:v>69</c:v>
                </c:pt>
                <c:pt idx="2">
                  <c:v>13</c:v>
                </c:pt>
                <c:pt idx="3">
                  <c:v>10</c:v>
                </c:pt>
                <c:pt idx="4">
                  <c:v>8</c:v>
                </c:pt>
                <c:pt idx="5">
                  <c:v>7</c:v>
                </c:pt>
                <c:pt idx="6">
                  <c:v>6</c:v>
                </c:pt>
                <c:pt idx="7">
                  <c:v>5</c:v>
                </c:pt>
                <c:pt idx="8">
                  <c:v>5</c:v>
                </c:pt>
                <c:pt idx="9">
                  <c:v>5</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17.703684806082588</c:v>
                </c:pt>
                <c:pt idx="1">
                  <c:v>18.146276926234652</c:v>
                </c:pt>
                <c:pt idx="2">
                  <c:v>18.599933849390517</c:v>
                </c:pt>
                <c:pt idx="3">
                  <c:v>19.064932195625278</c:v>
                </c:pt>
                <c:pt idx="4">
                  <c:v>19.541555500515909</c:v>
                </c:pt>
                <c:pt idx="5">
                  <c:v>20.030094388028804</c:v>
                </c:pt>
                <c:pt idx="6">
                  <c:v>20.530846747729523</c:v>
                </c:pt>
                <c:pt idx="7">
                  <c:v>21.04411791642276</c:v>
                </c:pt>
                <c:pt idx="8">
                  <c:v>21.570220864333326</c:v>
                </c:pt>
                <c:pt idx="9">
                  <c:v>22.109476385941658</c:v>
                </c:pt>
                <c:pt idx="10">
                  <c:v>22.662213295590199</c:v>
                </c:pt>
                <c:pt idx="11">
                  <c:v>23.228768627979953</c:v>
                </c:pt>
                <c:pt idx="12">
                  <c:v>23.809487843679449</c:v>
                </c:pt>
                <c:pt idx="13">
                  <c:v>24.404725039771431</c:v>
                </c:pt>
                <c:pt idx="14">
                  <c:v>25.014843165765715</c:v>
                </c:pt>
                <c:pt idx="15">
                  <c:v>25.640214244909856</c:v>
                </c:pt>
                <c:pt idx="16">
                  <c:v>26.2812196010326</c:v>
                </c:pt>
                <c:pt idx="17">
                  <c:v>26.938250091058414</c:v>
                </c:pt>
                <c:pt idx="18">
                  <c:v>27.611706343334873</c:v>
                </c:pt>
                <c:pt idx="19">
                  <c:v>28.301999001918244</c:v>
                </c:pt>
                <c:pt idx="20">
                  <c:v>29.009548976966197</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20.772321428571431</c:v>
                </c:pt>
                <c:pt idx="1">
                  <c:v>21.291629464285716</c:v>
                </c:pt>
                <c:pt idx="2">
                  <c:v>21.823920200892857</c:v>
                </c:pt>
                <c:pt idx="3">
                  <c:v>22.369518205915178</c:v>
                </c:pt>
                <c:pt idx="4">
                  <c:v>22.928756161063056</c:v>
                </c:pt>
                <c:pt idx="5">
                  <c:v>23.501975065089631</c:v>
                </c:pt>
                <c:pt idx="6">
                  <c:v>24.089524441716868</c:v>
                </c:pt>
                <c:pt idx="7">
                  <c:v>24.691762552759787</c:v>
                </c:pt>
                <c:pt idx="8">
                  <c:v>25.309056616578779</c:v>
                </c:pt>
                <c:pt idx="9">
                  <c:v>25.941783031993246</c:v>
                </c:pt>
                <c:pt idx="10">
                  <c:v>26.590327607793075</c:v>
                </c:pt>
                <c:pt idx="11">
                  <c:v>27.255085797987899</c:v>
                </c:pt>
                <c:pt idx="12">
                  <c:v>27.936462942937595</c:v>
                </c:pt>
                <c:pt idx="13">
                  <c:v>28.634874516511033</c:v>
                </c:pt>
                <c:pt idx="14">
                  <c:v>29.350746379423807</c:v>
                </c:pt>
                <c:pt idx="15">
                  <c:v>30.084515038909398</c:v>
                </c:pt>
                <c:pt idx="16">
                  <c:v>30.836627914882129</c:v>
                </c:pt>
                <c:pt idx="17">
                  <c:v>31.607543612754181</c:v>
                </c:pt>
                <c:pt idx="18">
                  <c:v>32.397732203073033</c:v>
                </c:pt>
                <c:pt idx="19">
                  <c:v>33.207675508149855</c:v>
                </c:pt>
                <c:pt idx="20">
                  <c:v>34.037867395853596</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22.849553571428576</c:v>
                </c:pt>
                <c:pt idx="1">
                  <c:v>23.420792410714288</c:v>
                </c:pt>
                <c:pt idx="2">
                  <c:v>24.006312220982142</c:v>
                </c:pt>
                <c:pt idx="3">
                  <c:v>24.606470026506695</c:v>
                </c:pt>
                <c:pt idx="4">
                  <c:v>25.22163177716936</c:v>
                </c:pt>
                <c:pt idx="5">
                  <c:v>25.852172571598594</c:v>
                </c:pt>
                <c:pt idx="6">
                  <c:v>26.498476885888557</c:v>
                </c:pt>
                <c:pt idx="7">
                  <c:v>27.16093880803577</c:v>
                </c:pt>
                <c:pt idx="8">
                  <c:v>27.839962278236662</c:v>
                </c:pt>
                <c:pt idx="9">
                  <c:v>28.535961335192574</c:v>
                </c:pt>
                <c:pt idx="10">
                  <c:v>29.249360368572386</c:v>
                </c:pt>
                <c:pt idx="11">
                  <c:v>29.980594377786694</c:v>
                </c:pt>
                <c:pt idx="12">
                  <c:v>30.73010923723136</c:v>
                </c:pt>
                <c:pt idx="13">
                  <c:v>31.498361968162143</c:v>
                </c:pt>
                <c:pt idx="14">
                  <c:v>32.285821017366196</c:v>
                </c:pt>
                <c:pt idx="15">
                  <c:v>33.092966542800347</c:v>
                </c:pt>
                <c:pt idx="16">
                  <c:v>33.920290706370352</c:v>
                </c:pt>
                <c:pt idx="17">
                  <c:v>34.768297974029608</c:v>
                </c:pt>
                <c:pt idx="18">
                  <c:v>35.637505423380347</c:v>
                </c:pt>
                <c:pt idx="19">
                  <c:v>36.528443058964854</c:v>
                </c:pt>
                <c:pt idx="20">
                  <c:v>37.441654135438974</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25.134508928571435</c:v>
                </c:pt>
                <c:pt idx="1">
                  <c:v>25.762871651785719</c:v>
                </c:pt>
                <c:pt idx="2">
                  <c:v>26.406943443080358</c:v>
                </c:pt>
                <c:pt idx="3">
                  <c:v>27.067117029157366</c:v>
                </c:pt>
                <c:pt idx="4">
                  <c:v>27.743794954886297</c:v>
                </c:pt>
                <c:pt idx="5">
                  <c:v>28.437389828758452</c:v>
                </c:pt>
                <c:pt idx="6">
                  <c:v>29.14832457447741</c:v>
                </c:pt>
                <c:pt idx="7">
                  <c:v>29.877032688839343</c:v>
                </c:pt>
                <c:pt idx="8">
                  <c:v>30.623958506060323</c:v>
                </c:pt>
                <c:pt idx="9">
                  <c:v>31.389557468711828</c:v>
                </c:pt>
                <c:pt idx="10">
                  <c:v>32.174296405429622</c:v>
                </c:pt>
                <c:pt idx="11">
                  <c:v>32.978653815565359</c:v>
                </c:pt>
                <c:pt idx="12">
                  <c:v>33.803120160954492</c:v>
                </c:pt>
                <c:pt idx="13">
                  <c:v>34.648198164978353</c:v>
                </c:pt>
                <c:pt idx="14">
                  <c:v>35.514403119102809</c:v>
                </c:pt>
                <c:pt idx="15">
                  <c:v>36.402263197080373</c:v>
                </c:pt>
                <c:pt idx="16">
                  <c:v>37.312319777007382</c:v>
                </c:pt>
                <c:pt idx="17">
                  <c:v>38.245127771432564</c:v>
                </c:pt>
                <c:pt idx="18">
                  <c:v>39.201255965718374</c:v>
                </c:pt>
                <c:pt idx="19">
                  <c:v>40.181287364861333</c:v>
                </c:pt>
                <c:pt idx="20">
                  <c:v>41.185819548982863</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10a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16.094258914620532</c:v>
                </c:pt>
                <c:pt idx="1">
                  <c:v>16.496615387486045</c:v>
                </c:pt>
                <c:pt idx="2">
                  <c:v>16.909030772173196</c:v>
                </c:pt>
                <c:pt idx="3">
                  <c:v>17.331756541477525</c:v>
                </c:pt>
                <c:pt idx="4">
                  <c:v>17.76505045501446</c:v>
                </c:pt>
                <c:pt idx="5">
                  <c:v>18.20917671638982</c:v>
                </c:pt>
                <c:pt idx="6">
                  <c:v>18.664406134299565</c:v>
                </c:pt>
                <c:pt idx="7">
                  <c:v>19.131016287657051</c:v>
                </c:pt>
                <c:pt idx="8">
                  <c:v>19.609291694848476</c:v>
                </c:pt>
                <c:pt idx="9">
                  <c:v>20.099523987219687</c:v>
                </c:pt>
                <c:pt idx="10">
                  <c:v>20.602012086900178</c:v>
                </c:pt>
                <c:pt idx="11">
                  <c:v>21.117062389072682</c:v>
                </c:pt>
                <c:pt idx="12">
                  <c:v>21.644988948799497</c:v>
                </c:pt>
                <c:pt idx="13">
                  <c:v>22.186113672519483</c:v>
                </c:pt>
                <c:pt idx="14">
                  <c:v>22.740766514332467</c:v>
                </c:pt>
                <c:pt idx="15">
                  <c:v>23.309285677190775</c:v>
                </c:pt>
                <c:pt idx="16">
                  <c:v>23.892017819120543</c:v>
                </c:pt>
                <c:pt idx="17">
                  <c:v>24.489318264598555</c:v>
                </c:pt>
                <c:pt idx="18">
                  <c:v>25.101551221213516</c:v>
                </c:pt>
                <c:pt idx="19">
                  <c:v>25.729090001743852</c:v>
                </c:pt>
                <c:pt idx="20">
                  <c:v>26.372317251787447</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18.883928571428569</c:v>
                </c:pt>
                <c:pt idx="1">
                  <c:v>19.356026785714281</c:v>
                </c:pt>
                <c:pt idx="2">
                  <c:v>19.839927455357138</c:v>
                </c:pt>
                <c:pt idx="3">
                  <c:v>20.335925641741063</c:v>
                </c:pt>
                <c:pt idx="4">
                  <c:v>20.844323782784588</c:v>
                </c:pt>
                <c:pt idx="5">
                  <c:v>21.365431877354201</c:v>
                </c:pt>
                <c:pt idx="6">
                  <c:v>21.899567674288054</c:v>
                </c:pt>
                <c:pt idx="7">
                  <c:v>22.447056866145253</c:v>
                </c:pt>
                <c:pt idx="8">
                  <c:v>23.008233287798884</c:v>
                </c:pt>
                <c:pt idx="9">
                  <c:v>23.583439119993855</c:v>
                </c:pt>
                <c:pt idx="10">
                  <c:v>24.173025097993701</c:v>
                </c:pt>
                <c:pt idx="11">
                  <c:v>24.77735072544354</c:v>
                </c:pt>
                <c:pt idx="12">
                  <c:v>25.396784493579627</c:v>
                </c:pt>
                <c:pt idx="13">
                  <c:v>26.031704105919115</c:v>
                </c:pt>
                <c:pt idx="14">
                  <c:v>26.68249670856709</c:v>
                </c:pt>
                <c:pt idx="15">
                  <c:v>27.349559126281264</c:v>
                </c:pt>
                <c:pt idx="16">
                  <c:v>28.033298104438295</c:v>
                </c:pt>
                <c:pt idx="17">
                  <c:v>28.734130557049248</c:v>
                </c:pt>
                <c:pt idx="18">
                  <c:v>29.452483820975477</c:v>
                </c:pt>
                <c:pt idx="19">
                  <c:v>30.18879591649986</c:v>
                </c:pt>
                <c:pt idx="20">
                  <c:v>30.943515814412354</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20.772321428571427</c:v>
                </c:pt>
                <c:pt idx="1">
                  <c:v>21.291629464285712</c:v>
                </c:pt>
                <c:pt idx="2">
                  <c:v>21.823920200892854</c:v>
                </c:pt>
                <c:pt idx="3">
                  <c:v>22.369518205915174</c:v>
                </c:pt>
                <c:pt idx="4">
                  <c:v>22.928756161063053</c:v>
                </c:pt>
                <c:pt idx="5">
                  <c:v>23.501975065089628</c:v>
                </c:pt>
                <c:pt idx="6">
                  <c:v>24.089524441716865</c:v>
                </c:pt>
                <c:pt idx="7">
                  <c:v>24.691762552759783</c:v>
                </c:pt>
                <c:pt idx="8">
                  <c:v>25.309056616578776</c:v>
                </c:pt>
                <c:pt idx="9">
                  <c:v>25.941783031993243</c:v>
                </c:pt>
                <c:pt idx="10">
                  <c:v>26.590327607793071</c:v>
                </c:pt>
                <c:pt idx="11">
                  <c:v>27.255085797987896</c:v>
                </c:pt>
                <c:pt idx="12">
                  <c:v>27.936462942937592</c:v>
                </c:pt>
                <c:pt idx="13">
                  <c:v>28.634874516511029</c:v>
                </c:pt>
                <c:pt idx="14">
                  <c:v>29.350746379423803</c:v>
                </c:pt>
                <c:pt idx="15">
                  <c:v>30.084515038909394</c:v>
                </c:pt>
                <c:pt idx="16">
                  <c:v>30.836627914882126</c:v>
                </c:pt>
                <c:pt idx="17">
                  <c:v>31.607543612754178</c:v>
                </c:pt>
                <c:pt idx="18">
                  <c:v>32.397732203073026</c:v>
                </c:pt>
                <c:pt idx="19">
                  <c:v>33.207675508149848</c:v>
                </c:pt>
                <c:pt idx="20">
                  <c:v>34.037867395853588</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22.849553571428572</c:v>
                </c:pt>
                <c:pt idx="1">
                  <c:v>23.420792410714284</c:v>
                </c:pt>
                <c:pt idx="2">
                  <c:v>24.006312220982139</c:v>
                </c:pt>
                <c:pt idx="3">
                  <c:v>24.606470026506692</c:v>
                </c:pt>
                <c:pt idx="4">
                  <c:v>25.221631777169357</c:v>
                </c:pt>
                <c:pt idx="5">
                  <c:v>25.85217257159859</c:v>
                </c:pt>
                <c:pt idx="6">
                  <c:v>26.498476885888554</c:v>
                </c:pt>
                <c:pt idx="7">
                  <c:v>27.160938808035766</c:v>
                </c:pt>
                <c:pt idx="8">
                  <c:v>27.839962278236658</c:v>
                </c:pt>
                <c:pt idx="9">
                  <c:v>28.535961335192571</c:v>
                </c:pt>
                <c:pt idx="10">
                  <c:v>29.249360368572383</c:v>
                </c:pt>
                <c:pt idx="11">
                  <c:v>29.980594377786691</c:v>
                </c:pt>
                <c:pt idx="12">
                  <c:v>30.730109237231357</c:v>
                </c:pt>
                <c:pt idx="13">
                  <c:v>31.49836196816214</c:v>
                </c:pt>
                <c:pt idx="14">
                  <c:v>32.285821017366189</c:v>
                </c:pt>
                <c:pt idx="15">
                  <c:v>33.09296654280034</c:v>
                </c:pt>
                <c:pt idx="16">
                  <c:v>33.920290706370345</c:v>
                </c:pt>
                <c:pt idx="17">
                  <c:v>34.768297974029601</c:v>
                </c:pt>
                <c:pt idx="18">
                  <c:v>35.63750542338034</c:v>
                </c:pt>
                <c:pt idx="19">
                  <c:v>36.528443058964847</c:v>
                </c:pt>
                <c:pt idx="20">
                  <c:v>37.441654135438966</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4.5454545454545452E-3</c:v>
                </c:pt>
                <c:pt idx="1">
                  <c:v>9.7727272727272732E-2</c:v>
                </c:pt>
                <c:pt idx="2">
                  <c:v>0.19090909090909092</c:v>
                </c:pt>
                <c:pt idx="3">
                  <c:v>0.23636363636363636</c:v>
                </c:pt>
                <c:pt idx="4">
                  <c:v>0.22954545454545455</c:v>
                </c:pt>
                <c:pt idx="5">
                  <c:v>0.16590909090909092</c:v>
                </c:pt>
                <c:pt idx="6">
                  <c:v>7.4999999999999997E-2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0.79318181818181821</c:v>
                </c:pt>
                <c:pt idx="1">
                  <c:v>0.11363636363636363</c:v>
                </c:pt>
                <c:pt idx="2">
                  <c:v>4.3181818181818182E-2</c:v>
                </c:pt>
                <c:pt idx="3">
                  <c:v>2.9545454545454545E-2</c:v>
                </c:pt>
                <c:pt idx="4">
                  <c:v>1.5909090909090907E-2</c:v>
                </c:pt>
                <c:pt idx="5">
                  <c:v>2.2727272727272726E-3</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29.71</c:v>
                </c:pt>
                <c:pt idx="1">
                  <c:v>21.2</c:v>
                </c:pt>
                <c:pt idx="2">
                  <c:v>13.86</c:v>
                </c:pt>
                <c:pt idx="3">
                  <c:v>18.75</c:v>
                </c:pt>
                <c:pt idx="4">
                  <c:v>17.41</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0.80270793036750487</c:v>
                </c:pt>
                <c:pt idx="1">
                  <c:v>0.12379110251450677</c:v>
                </c:pt>
                <c:pt idx="2">
                  <c:v>3.0947775628626693E-2</c:v>
                </c:pt>
                <c:pt idx="3">
                  <c:v>2.1276595744680851E-2</c:v>
                </c:pt>
                <c:pt idx="4">
                  <c:v>1.5473887814313346E-2</c:v>
                </c:pt>
                <c:pt idx="5">
                  <c:v>3.8684719535783366E-3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4"/>
            <c:invertIfNegative val="0"/>
            <c:bubble3D val="0"/>
            <c:spPr>
              <a:solidFill>
                <a:srgbClr val="003E51"/>
              </a:solidFill>
              <a:ln>
                <a:noFill/>
              </a:ln>
              <a:effectLst/>
            </c:spPr>
            <c:extLst>
              <c:ext xmlns:c16="http://schemas.microsoft.com/office/drawing/2014/chart" uri="{C3380CC4-5D6E-409C-BE32-E72D297353CC}">
                <c16:uniqueId val="{00000003-FC84-433C-8ECD-4EAC9FA25949}"/>
              </c:ext>
            </c:extLst>
          </c:dPt>
          <c:dPt>
            <c:idx val="5"/>
            <c:invertIfNegative val="0"/>
            <c:bubble3D val="0"/>
            <c:spPr>
              <a:solidFill>
                <a:srgbClr val="003E51"/>
              </a:solidFill>
              <a:ln>
                <a:noFill/>
              </a:ln>
              <a:effectLst/>
            </c:spPr>
            <c:extLst>
              <c:ext xmlns:c16="http://schemas.microsoft.com/office/drawing/2014/chart" uri="{C3380CC4-5D6E-409C-BE32-E72D297353CC}">
                <c16:uniqueId val="{00000003-2170-4A79-8321-C85DCDDA101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Customer Service Representative</c:v>
                </c:pt>
                <c:pt idx="3">
                  <c:v>Administrative Assistant</c:v>
                </c:pt>
                <c:pt idx="4">
                  <c:v>Kindergarten Teacher</c:v>
                </c:pt>
                <c:pt idx="5">
                  <c:v>Self-Enrichment Teacher</c:v>
                </c:pt>
              </c:strCache>
            </c:strRef>
          </c:cat>
          <c:val>
            <c:numRef>
              <c:f>'5C'!$Z$29:$Z$34</c:f>
              <c:numCache>
                <c:formatCode>_("$"* #,##0.00_);_("$"* \(#,##0.00\);_("$"* "-"??_);_(@_)</c:formatCode>
                <c:ptCount val="6"/>
                <c:pt idx="0">
                  <c:v>0.42</c:v>
                </c:pt>
                <c:pt idx="1">
                  <c:v>0.59</c:v>
                </c:pt>
                <c:pt idx="2">
                  <c:v>3.41</c:v>
                </c:pt>
                <c:pt idx="3">
                  <c:v>5.23</c:v>
                </c:pt>
                <c:pt idx="4" formatCode="&quot;$&quot;#,##0.00">
                  <c:v>5.54</c:v>
                </c:pt>
                <c:pt idx="5">
                  <c:v>6.6</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10a</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0.12317327766179541</c:v>
                </c:pt>
                <c:pt idx="2">
                  <c:v>0.20668058455114824</c:v>
                </c:pt>
                <c:pt idx="3">
                  <c:v>0.20250521920668058</c:v>
                </c:pt>
                <c:pt idx="4">
                  <c:v>0.33402922755741127</c:v>
                </c:pt>
                <c:pt idx="5">
                  <c:v>0.4801670146137787</c:v>
                </c:pt>
                <c:pt idx="6">
                  <c:v>0.35699373695198328</c:v>
                </c:pt>
                <c:pt idx="7">
                  <c:v>0.45093945720250522</c:v>
                </c:pt>
                <c:pt idx="8">
                  <c:v>0.56367432150313157</c:v>
                </c:pt>
                <c:pt idx="9">
                  <c:v>0.69937369519832981</c:v>
                </c:pt>
                <c:pt idx="10">
                  <c:v>0.95824634655532359</c:v>
                </c:pt>
                <c:pt idx="11">
                  <c:v>1.2609603340292275</c:v>
                </c:pt>
                <c:pt idx="12">
                  <c:v>1.3089770354906054</c:v>
                </c:pt>
                <c:pt idx="13">
                  <c:v>1.3361169102296451</c:v>
                </c:pt>
                <c:pt idx="14">
                  <c:v>1.6221294363256784</c:v>
                </c:pt>
                <c:pt idx="15">
                  <c:v>1.3674321503131524</c:v>
                </c:pt>
                <c:pt idx="16">
                  <c:v>1.2964509394572026</c:v>
                </c:pt>
                <c:pt idx="17">
                  <c:v>0.45093945720250522</c:v>
                </c:pt>
                <c:pt idx="18">
                  <c:v>8.350730688935281E-3</c:v>
                </c:pt>
                <c:pt idx="19">
                  <c:v>-0.33611691022964507</c:v>
                </c:pt>
                <c:pt idx="20">
                  <c:v>-0.29645093945720252</c:v>
                </c:pt>
                <c:pt idx="21">
                  <c:v>-8.1419624217118999E-2</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10a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0.43991567111735752</c:v>
                </c:pt>
                <c:pt idx="2">
                  <c:v>0.48208011243851012</c:v>
                </c:pt>
                <c:pt idx="3">
                  <c:v>0.8931834153197471</c:v>
                </c:pt>
                <c:pt idx="4">
                  <c:v>0.28109627547434995</c:v>
                </c:pt>
                <c:pt idx="5">
                  <c:v>0.2515811665495431</c:v>
                </c:pt>
                <c:pt idx="6">
                  <c:v>3.4434293745607886E-2</c:v>
                </c:pt>
                <c:pt idx="7">
                  <c:v>-0.16303583977512298</c:v>
                </c:pt>
                <c:pt idx="8">
                  <c:v>-0.19044272663387216</c:v>
                </c:pt>
                <c:pt idx="9">
                  <c:v>-0.14125087842586084</c:v>
                </c:pt>
                <c:pt idx="10">
                  <c:v>-0.21503865073787776</c:v>
                </c:pt>
                <c:pt idx="11">
                  <c:v>-0.13352073085031627</c:v>
                </c:pt>
                <c:pt idx="12">
                  <c:v>-0.16936050597329586</c:v>
                </c:pt>
                <c:pt idx="13">
                  <c:v>-5.4813773717498321E-2</c:v>
                </c:pt>
                <c:pt idx="14">
                  <c:v>-8.7139845397048499E-2</c:v>
                </c:pt>
                <c:pt idx="15">
                  <c:v>-0.10400562192550951</c:v>
                </c:pt>
                <c:pt idx="16">
                  <c:v>1.4757554462403307E-2</c:v>
                </c:pt>
                <c:pt idx="17">
                  <c:v>2.951510892480674E-2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0.12797</c:v>
                </c:pt>
                <c:pt idx="2">
                  <c:v>8.9389999999999997E-2</c:v>
                </c:pt>
                <c:pt idx="3">
                  <c:v>6.361E-2</c:v>
                </c:pt>
                <c:pt idx="4">
                  <c:v>6.3310000000000005E-2</c:v>
                </c:pt>
                <c:pt idx="5">
                  <c:v>6.0699999999999997E-2</c:v>
                </c:pt>
                <c:pt idx="6">
                  <c:v>5.8740000000000001E-2</c:v>
                </c:pt>
                <c:pt idx="7">
                  <c:v>5.6640000000000003E-2</c:v>
                </c:pt>
                <c:pt idx="8">
                  <c:v>5.1389999999999998E-2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17.39</c:v>
                </c:pt>
                <c:pt idx="1">
                  <c:v>0.1477</c:v>
                </c:pt>
                <c:pt idx="2">
                  <c:v>0.14099</c:v>
                </c:pt>
                <c:pt idx="3">
                  <c:v>0.1331</c:v>
                </c:pt>
                <c:pt idx="4">
                  <c:v>0.13009999999999999</c:v>
                </c:pt>
                <c:pt idx="5">
                  <c:v>6.1080000000000002E-2</c:v>
                </c:pt>
                <c:pt idx="6">
                  <c:v>5.8180000000000003E-2</c:v>
                </c:pt>
                <c:pt idx="7">
                  <c:v>5.57E-2</c:v>
                </c:pt>
                <c:pt idx="8">
                  <c:v>5.024E-2</c:v>
                </c:pt>
                <c:pt idx="9">
                  <c:v>4.8911000000000003E-2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3</c:v>
                </c:pt>
                <c:pt idx="1">
                  <c:v>7</c:v>
                </c:pt>
                <c:pt idx="2">
                  <c:v>2</c:v>
                </c:pt>
                <c:pt idx="3">
                  <c:v>9</c:v>
                </c:pt>
                <c:pt idx="4">
                  <c:v>4</c:v>
                </c:pt>
                <c:pt idx="5">
                  <c:v>0</c:v>
                </c:pt>
                <c:pt idx="6">
                  <c:v>6</c:v>
                </c:pt>
                <c:pt idx="7">
                  <c:v>5</c:v>
                </c:pt>
                <c:pt idx="8">
                  <c:v>2</c:v>
                </c:pt>
                <c:pt idx="9">
                  <c:v>3</c:v>
                </c:pt>
                <c:pt idx="10">
                  <c:v>0</c:v>
                </c:pt>
                <c:pt idx="11">
                  <c:v>7</c:v>
                </c:pt>
                <c:pt idx="12">
                  <c:v>18</c:v>
                </c:pt>
                <c:pt idx="13">
                  <c:v>29</c:v>
                </c:pt>
                <c:pt idx="14">
                  <c:v>8</c:v>
                </c:pt>
                <c:pt idx="15">
                  <c:v>9</c:v>
                </c:pt>
                <c:pt idx="16">
                  <c:v>3</c:v>
                </c:pt>
                <c:pt idx="17">
                  <c:v>6</c:v>
                </c:pt>
                <c:pt idx="18">
                  <c:v>5</c:v>
                </c:pt>
                <c:pt idx="19">
                  <c:v>3</c:v>
                </c:pt>
                <c:pt idx="20">
                  <c:v>0</c:v>
                </c:pt>
                <c:pt idx="21">
                  <c:v>0</c:v>
                </c:pt>
                <c:pt idx="22">
                  <c:v>1</c:v>
                </c:pt>
                <c:pt idx="23">
                  <c:v>8</c:v>
                </c:pt>
                <c:pt idx="24">
                  <c:v>5</c:v>
                </c:pt>
                <c:pt idx="25">
                  <c:v>3</c:v>
                </c:pt>
                <c:pt idx="26">
                  <c:v>6</c:v>
                </c:pt>
                <c:pt idx="27">
                  <c:v>4</c:v>
                </c:pt>
                <c:pt idx="28">
                  <c:v>5</c:v>
                </c:pt>
                <c:pt idx="29">
                  <c:v>5</c:v>
                </c:pt>
                <c:pt idx="30">
                  <c:v>2</c:v>
                </c:pt>
                <c:pt idx="31">
                  <c:v>6</c:v>
                </c:pt>
                <c:pt idx="32">
                  <c:v>2</c:v>
                </c:pt>
                <c:pt idx="33">
                  <c:v>1</c:v>
                </c:pt>
                <c:pt idx="34">
                  <c:v>1</c:v>
                </c:pt>
                <c:pt idx="35">
                  <c:v>3</c:v>
                </c:pt>
                <c:pt idx="36">
                  <c:v>14</c:v>
                </c:pt>
                <c:pt idx="37">
                  <c:v>5</c:v>
                </c:pt>
                <c:pt idx="38">
                  <c:v>3</c:v>
                </c:pt>
                <c:pt idx="39">
                  <c:v>5</c:v>
                </c:pt>
                <c:pt idx="40">
                  <c:v>4</c:v>
                </c:pt>
                <c:pt idx="41">
                  <c:v>2</c:v>
                </c:pt>
                <c:pt idx="42">
                  <c:v>4</c:v>
                </c:pt>
                <c:pt idx="43">
                  <c:v>4</c:v>
                </c:pt>
                <c:pt idx="44">
                  <c:v>1</c:v>
                </c:pt>
                <c:pt idx="45">
                  <c:v>15</c:v>
                </c:pt>
                <c:pt idx="46">
                  <c:v>2</c:v>
                </c:pt>
                <c:pt idx="47">
                  <c:v>6</c:v>
                </c:pt>
                <c:pt idx="48">
                  <c:v>10</c:v>
                </c:pt>
                <c:pt idx="49">
                  <c:v>5</c:v>
                </c:pt>
                <c:pt idx="50">
                  <c:v>3</c:v>
                </c:pt>
                <c:pt idx="51">
                  <c:v>8</c:v>
                </c:pt>
                <c:pt idx="52">
                  <c:v>0</c:v>
                </c:pt>
                <c:pt idx="53">
                  <c:v>5</c:v>
                </c:pt>
                <c:pt idx="54">
                  <c:v>2</c:v>
                </c:pt>
                <c:pt idx="55">
                  <c:v>8</c:v>
                </c:pt>
                <c:pt idx="56">
                  <c:v>4</c:v>
                </c:pt>
                <c:pt idx="57">
                  <c:v>2</c:v>
                </c:pt>
                <c:pt idx="58">
                  <c:v>1</c:v>
                </c:pt>
                <c:pt idx="59">
                  <c:v>4</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Sub Teacher Source Texas</c:v>
                </c:pt>
                <c:pt idx="1">
                  <c:v>National Heritage Academies</c:v>
                </c:pt>
                <c:pt idx="2">
                  <c:v>Chippewa Valley Schools</c:v>
                </c:pt>
                <c:pt idx="3">
                  <c:v>Macomb County</c:v>
                </c:pt>
                <c:pt idx="4">
                  <c:v>Ece Subhub</c:v>
                </c:pt>
                <c:pt idx="5">
                  <c:v>Warren Woods Public Schools</c:v>
                </c:pt>
                <c:pt idx="6">
                  <c:v>Choice Schools.Com</c:v>
                </c:pt>
                <c:pt idx="7">
                  <c:v>Hamadeh Educational Services</c:v>
                </c:pt>
                <c:pt idx="8">
                  <c:v>Romeo Community Schools</c:v>
                </c:pt>
                <c:pt idx="9">
                  <c:v>Heartfelt Impressions Learning Centers</c:v>
                </c:pt>
              </c:strCache>
            </c:strRef>
          </c:cat>
          <c:val>
            <c:numRef>
              <c:f>'5F'!$G$5:$G$14</c:f>
              <c:numCache>
                <c:formatCode>#,##0</c:formatCode>
                <c:ptCount val="10"/>
                <c:pt idx="0">
                  <c:v>18</c:v>
                </c:pt>
                <c:pt idx="1">
                  <c:v>16</c:v>
                </c:pt>
                <c:pt idx="2">
                  <c:v>9</c:v>
                </c:pt>
                <c:pt idx="3">
                  <c:v>6</c:v>
                </c:pt>
                <c:pt idx="4">
                  <c:v>5</c:v>
                </c:pt>
                <c:pt idx="5">
                  <c:v>3</c:v>
                </c:pt>
                <c:pt idx="6">
                  <c:v>3</c:v>
                </c:pt>
                <c:pt idx="7">
                  <c:v>2</c:v>
                </c:pt>
                <c:pt idx="8">
                  <c:v>2</c:v>
                </c:pt>
                <c:pt idx="9">
                  <c:v>2</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29.71</c:v>
                </c:pt>
                <c:pt idx="1">
                  <c:v>21.2</c:v>
                </c:pt>
                <c:pt idx="2">
                  <c:v>16.64</c:v>
                </c:pt>
                <c:pt idx="3">
                  <c:v>22.74</c:v>
                </c:pt>
                <c:pt idx="4">
                  <c:v>18.5</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1B99-480B-BF19-44F9DD9FFFF0}"/>
              </c:ext>
            </c:extLst>
          </c:dPt>
          <c:dPt>
            <c:idx val="2"/>
            <c:invertIfNegative val="0"/>
            <c:bubble3D val="0"/>
            <c:spPr>
              <a:solidFill>
                <a:srgbClr val="003E51"/>
              </a:solidFill>
              <a:ln>
                <a:noFill/>
              </a:ln>
              <a:effectLst/>
            </c:spPr>
            <c:extLst>
              <c:ext xmlns:c16="http://schemas.microsoft.com/office/drawing/2014/chart" uri="{C3380CC4-5D6E-409C-BE32-E72D297353CC}">
                <c16:uniqueId val="{00000002-75B2-4DEC-9FEF-0D4561803B35}"/>
              </c:ext>
            </c:extLst>
          </c:dPt>
          <c:dPt>
            <c:idx val="3"/>
            <c:invertIfNegative val="0"/>
            <c:bubble3D val="0"/>
            <c:spPr>
              <a:solidFill>
                <a:srgbClr val="D45D00"/>
              </a:solidFill>
              <a:ln>
                <a:noFill/>
              </a:ln>
              <a:effectLst/>
            </c:spPr>
            <c:extLst>
              <c:ext xmlns:c16="http://schemas.microsoft.com/office/drawing/2014/chart" uri="{C3380CC4-5D6E-409C-BE32-E72D297353CC}">
                <c16:uniqueId val="{00000004-2634-45BF-BF46-335425CBE8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Psychiatric Aide</c:v>
                </c:pt>
                <c:pt idx="1">
                  <c:v>Kindergarten Teacher</c:v>
                </c:pt>
                <c:pt idx="2">
                  <c:v>Self-Enrichment Teacher</c:v>
                </c:pt>
                <c:pt idx="3">
                  <c:v>Lead Teacher</c:v>
                </c:pt>
                <c:pt idx="4">
                  <c:v>Office Clerk</c:v>
                </c:pt>
                <c:pt idx="5">
                  <c:v>Bank Teller</c:v>
                </c:pt>
              </c:strCache>
            </c:strRef>
          </c:cat>
          <c:val>
            <c:numRef>
              <c:f>'2C'!$Z$29:$Z$34</c:f>
              <c:numCache>
                <c:formatCode>"$"#,##0.00</c:formatCode>
                <c:ptCount val="6"/>
                <c:pt idx="0">
                  <c:v>5.4</c:v>
                </c:pt>
                <c:pt idx="1">
                  <c:v>5.54</c:v>
                </c:pt>
                <c:pt idx="2">
                  <c:v>6.6</c:v>
                </c:pt>
                <c:pt idx="3">
                  <c:v>6.87</c:v>
                </c:pt>
                <c:pt idx="4">
                  <c:v>7.13</c:v>
                </c:pt>
                <c:pt idx="5">
                  <c:v>7.43</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10a</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1.6853932584269662E-2</c:v>
                </c:pt>
                <c:pt idx="2">
                  <c:v>-0.14606741573033707</c:v>
                </c:pt>
                <c:pt idx="3">
                  <c:v>-0.14981273408239701</c:v>
                </c:pt>
                <c:pt idx="4">
                  <c:v>-0.14981273408239701</c:v>
                </c:pt>
                <c:pt idx="5">
                  <c:v>-0.19662921348314608</c:v>
                </c:pt>
                <c:pt idx="6">
                  <c:v>-0.21535580524344569</c:v>
                </c:pt>
                <c:pt idx="7">
                  <c:v>-0.17041198501872659</c:v>
                </c:pt>
                <c:pt idx="8">
                  <c:v>-0.2247191011235955</c:v>
                </c:pt>
                <c:pt idx="9">
                  <c:v>-0.17602996254681649</c:v>
                </c:pt>
                <c:pt idx="10">
                  <c:v>-0.19288389513108614</c:v>
                </c:pt>
                <c:pt idx="11">
                  <c:v>-0.2247191011235955</c:v>
                </c:pt>
                <c:pt idx="12">
                  <c:v>-0.21535580524344569</c:v>
                </c:pt>
                <c:pt idx="13">
                  <c:v>-0.22284644194756553</c:v>
                </c:pt>
                <c:pt idx="14">
                  <c:v>-0.18352059925093633</c:v>
                </c:pt>
                <c:pt idx="15">
                  <c:v>-0.1104868913857678</c:v>
                </c:pt>
                <c:pt idx="16">
                  <c:v>0</c:v>
                </c:pt>
                <c:pt idx="17">
                  <c:v>3.7453183520599252E-2</c:v>
                </c:pt>
                <c:pt idx="18">
                  <c:v>7.8651685393258425E-2</c:v>
                </c:pt>
                <c:pt idx="19">
                  <c:v>-0.15917602996254682</c:v>
                </c:pt>
                <c:pt idx="20">
                  <c:v>-9.3632958801498134E-2</c:v>
                </c:pt>
                <c:pt idx="21">
                  <c:v>-3.1835205992509365E-2</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E4701B4B-C7A7-47CD-9EFB-EAE64C0C9EE7}"/>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7C31E2AE-FF9C-4E93-91AC-EA1343F87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10a</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10a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45</xdr:row>
      <xdr:rowOff>9525</xdr:rowOff>
    </xdr:from>
    <xdr:to>
      <xdr:col>5</xdr:col>
      <xdr:colOff>457200</xdr:colOff>
      <xdr:row>48</xdr:row>
      <xdr:rowOff>114300</xdr:rowOff>
    </xdr:to>
    <xdr:sp macro="" textlink="">
      <xdr:nvSpPr>
        <xdr:cNvPr id="3" name="TextBox 2">
          <a:extLst>
            <a:ext uri="{FF2B5EF4-FFF2-40B4-BE49-F238E27FC236}">
              <a16:creationId xmlns:a16="http://schemas.microsoft.com/office/drawing/2014/main" id="{81596141-2A6D-4BC5-9946-A3F9ED0216E5}"/>
            </a:ext>
          </a:extLst>
        </xdr:cNvPr>
        <xdr:cNvSpPr txBox="1"/>
      </xdr:nvSpPr>
      <xdr:spPr>
        <a:xfrm>
          <a:off x="0" y="8458200"/>
          <a:ext cx="60102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6</xdr:row>
      <xdr:rowOff>0</xdr:rowOff>
    </xdr:from>
    <xdr:to>
      <xdr:col>11</xdr:col>
      <xdr:colOff>161925</xdr:colOff>
      <xdr:row>14</xdr:row>
      <xdr:rowOff>19050</xdr:rowOff>
    </xdr:to>
    <xdr:sp macro="" textlink="">
      <xdr:nvSpPr>
        <xdr:cNvPr id="4" name="TextBox 3">
          <a:extLst>
            <a:ext uri="{FF2B5EF4-FFF2-40B4-BE49-F238E27FC236}">
              <a16:creationId xmlns:a16="http://schemas.microsoft.com/office/drawing/2014/main" id="{24F09D89-9944-4882-940A-D262DC64DE4A}"/>
            </a:ext>
          </a:extLst>
        </xdr:cNvPr>
        <xdr:cNvSpPr txBox="1"/>
      </xdr:nvSpPr>
      <xdr:spPr>
        <a:xfrm>
          <a:off x="5048250" y="13906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32</xdr:col>
      <xdr:colOff>2194560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820276" cy="4981575"/>
          <a:chOff x="2571749" y="704319"/>
          <a:chExt cx="9754431"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05086" y="3194954"/>
            <a:ext cx="9221094" cy="680630"/>
            <a:chOff x="3105086" y="3194954"/>
            <a:chExt cx="9221094"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05086" y="356674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764081" y="319495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1</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877426" cy="4943475"/>
          <a:chOff x="2571749" y="704319"/>
          <a:chExt cx="9811198"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14547" y="2998702"/>
            <a:ext cx="9268400" cy="680630"/>
            <a:chOff x="3114547" y="2998702"/>
            <a:chExt cx="9268400"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14547" y="332618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20848" y="299870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10a,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10a,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10a,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10a,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71900"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096625" y="519112"/>
          <a:ext cx="6802939"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10a,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526959"/>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507572"/>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$13.85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118076"/>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063651"/>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783566"/>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1280830"/>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212725</xdr:colOff>
      <xdr:row>25</xdr:row>
      <xdr:rowOff>113634</xdr:rowOff>
    </xdr:from>
    <xdr:to>
      <xdr:col>28</xdr:col>
      <xdr:colOff>279400</xdr:colOff>
      <xdr:row>35</xdr:row>
      <xdr:rowOff>191407</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252825" y="5361909"/>
          <a:ext cx="2924175" cy="2011348"/>
          <a:chOff x="0" y="50005"/>
          <a:chExt cx="2286000" cy="2188370"/>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14995" y="50005"/>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10a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10a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10a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45</xdr:row>
      <xdr:rowOff>19050</xdr:rowOff>
    </xdr:from>
    <xdr:to>
      <xdr:col>5</xdr:col>
      <xdr:colOff>457200</xdr:colOff>
      <xdr:row>48</xdr:row>
      <xdr:rowOff>123825</xdr:rowOff>
    </xdr:to>
    <xdr:sp macro="" textlink="">
      <xdr:nvSpPr>
        <xdr:cNvPr id="6" name="TextBox 5">
          <a:extLst>
            <a:ext uri="{FF2B5EF4-FFF2-40B4-BE49-F238E27FC236}">
              <a16:creationId xmlns:a16="http://schemas.microsoft.com/office/drawing/2014/main" id="{7A0A9D62-B310-4BC6-A51C-835E0B12D9F3}"/>
            </a:ext>
          </a:extLst>
        </xdr:cNvPr>
        <xdr:cNvSpPr txBox="1"/>
      </xdr:nvSpPr>
      <xdr:spPr>
        <a:xfrm>
          <a:off x="0" y="8648700"/>
          <a:ext cx="45529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6</xdr:row>
      <xdr:rowOff>0</xdr:rowOff>
    </xdr:from>
    <xdr:to>
      <xdr:col>11</xdr:col>
      <xdr:colOff>161925</xdr:colOff>
      <xdr:row>14</xdr:row>
      <xdr:rowOff>19050</xdr:rowOff>
    </xdr:to>
    <xdr:sp macro="" textlink="">
      <xdr:nvSpPr>
        <xdr:cNvPr id="7" name="TextBox 6">
          <a:extLst>
            <a:ext uri="{FF2B5EF4-FFF2-40B4-BE49-F238E27FC236}">
              <a16:creationId xmlns:a16="http://schemas.microsoft.com/office/drawing/2014/main" id="{E477CEFD-9C6B-4C6C-B34C-8A66EA3F6F31}"/>
            </a:ext>
          </a:extLst>
        </xdr:cNvPr>
        <xdr:cNvSpPr txBox="1"/>
      </xdr:nvSpPr>
      <xdr:spPr>
        <a:xfrm>
          <a:off x="4095750" y="1571625"/>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104775</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944101" cy="4947285"/>
          <a:chOff x="2571749" y="704319"/>
          <a:chExt cx="9877426"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67242" y="2194142"/>
            <a:ext cx="9381933" cy="680630"/>
            <a:chOff x="3067242" y="2194142"/>
            <a:chExt cx="9381933"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67242" y="234511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87076" y="219414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142876</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982201" cy="4933950"/>
          <a:chOff x="2571749" y="704319"/>
          <a:chExt cx="9915206"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38859" y="2038808"/>
            <a:ext cx="9448096" cy="680630"/>
            <a:chOff x="3038859" y="2038808"/>
            <a:chExt cx="9448096"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38859" y="225860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924856" y="203880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10a,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10a,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10a,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10a,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67715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10a,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506376"/>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507198"/>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$12.02</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195133"/>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5" y="1962881"/>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$14.16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35195"/>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45857"/>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$15.58</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318052</xdr:colOff>
      <xdr:row>26</xdr:row>
      <xdr:rowOff>55770</xdr:rowOff>
    </xdr:from>
    <xdr:to>
      <xdr:col>28</xdr:col>
      <xdr:colOff>384727</xdr:colOff>
      <xdr:row>36</xdr:row>
      <xdr:rowOff>125206</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405777" y="5494545"/>
          <a:ext cx="3419475" cy="2012536"/>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10a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10a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10a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45</xdr:row>
      <xdr:rowOff>19050</xdr:rowOff>
    </xdr:from>
    <xdr:to>
      <xdr:col>6</xdr:col>
      <xdr:colOff>438150</xdr:colOff>
      <xdr:row>48</xdr:row>
      <xdr:rowOff>123825</xdr:rowOff>
    </xdr:to>
    <xdr:sp macro="" textlink="">
      <xdr:nvSpPr>
        <xdr:cNvPr id="3" name="TextBox 2">
          <a:extLst>
            <a:ext uri="{FF2B5EF4-FFF2-40B4-BE49-F238E27FC236}">
              <a16:creationId xmlns:a16="http://schemas.microsoft.com/office/drawing/2014/main" id="{99BD9E2F-3560-4CD0-9416-B14EA8E4DC18}"/>
            </a:ext>
          </a:extLst>
        </xdr:cNvPr>
        <xdr:cNvSpPr txBox="1"/>
      </xdr:nvSpPr>
      <xdr:spPr>
        <a:xfrm>
          <a:off x="0" y="8467725"/>
          <a:ext cx="55054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6</xdr:row>
      <xdr:rowOff>0</xdr:rowOff>
    </xdr:from>
    <xdr:to>
      <xdr:col>11</xdr:col>
      <xdr:colOff>161925</xdr:colOff>
      <xdr:row>14</xdr:row>
      <xdr:rowOff>19050</xdr:rowOff>
    </xdr:to>
    <xdr:sp macro="" textlink="">
      <xdr:nvSpPr>
        <xdr:cNvPr id="4" name="TextBox 3">
          <a:extLst>
            <a:ext uri="{FF2B5EF4-FFF2-40B4-BE49-F238E27FC236}">
              <a16:creationId xmlns:a16="http://schemas.microsoft.com/office/drawing/2014/main" id="{B3E0F3D9-CC14-4C44-A500-802EF2973BF1}"/>
            </a:ext>
          </a:extLst>
        </xdr:cNvPr>
        <xdr:cNvSpPr txBox="1"/>
      </xdr:nvSpPr>
      <xdr:spPr>
        <a:xfrm>
          <a:off x="4352925" y="13906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2091690</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877426" cy="4991100"/>
          <a:chOff x="2571749" y="704319"/>
          <a:chExt cx="9792439"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05068" y="2600216"/>
            <a:ext cx="9259120" cy="680630"/>
            <a:chOff x="3105068" y="2600216"/>
            <a:chExt cx="9259120"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05068" y="278065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02089" y="260021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2047877</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839327" cy="4933950"/>
          <a:chOff x="2571749" y="704319"/>
          <a:chExt cx="9754586"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57853" y="2252514"/>
            <a:ext cx="9268482" cy="680630"/>
            <a:chOff x="3057853" y="2252514"/>
            <a:chExt cx="9268482"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57853" y="248918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764236" y="225251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10a,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10a,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10a</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10a,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73.0%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27.0%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7648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10a,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395610"/>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376223"/>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$14.67</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06782"/>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1950707"/>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6" y="1773310"/>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270574"/>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281885</xdr:colOff>
      <xdr:row>26</xdr:row>
      <xdr:rowOff>165237</xdr:rowOff>
    </xdr:from>
    <xdr:to>
      <xdr:col>28</xdr:col>
      <xdr:colOff>348560</xdr:colOff>
      <xdr:row>37</xdr:row>
      <xdr:rowOff>41413</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93410" y="5604012"/>
          <a:ext cx="2924175" cy="2009776"/>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10a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10a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10a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46</xdr:row>
      <xdr:rowOff>38100</xdr:rowOff>
    </xdr:from>
    <xdr:to>
      <xdr:col>5</xdr:col>
      <xdr:colOff>457200</xdr:colOff>
      <xdr:row>49</xdr:row>
      <xdr:rowOff>142875</xdr:rowOff>
    </xdr:to>
    <xdr:sp macro="" textlink="">
      <xdr:nvSpPr>
        <xdr:cNvPr id="3" name="TextBox 2">
          <a:extLst>
            <a:ext uri="{FF2B5EF4-FFF2-40B4-BE49-F238E27FC236}">
              <a16:creationId xmlns:a16="http://schemas.microsoft.com/office/drawing/2014/main" id="{7964EF28-2CC2-4A6E-9A45-B4FFE67E5E35}"/>
            </a:ext>
          </a:extLst>
        </xdr:cNvPr>
        <xdr:cNvSpPr txBox="1"/>
      </xdr:nvSpPr>
      <xdr:spPr>
        <a:xfrm>
          <a:off x="0" y="8667750"/>
          <a:ext cx="54483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7</xdr:row>
      <xdr:rowOff>0</xdr:rowOff>
    </xdr:from>
    <xdr:to>
      <xdr:col>11</xdr:col>
      <xdr:colOff>161925</xdr:colOff>
      <xdr:row>15</xdr:row>
      <xdr:rowOff>19050</xdr:rowOff>
    </xdr:to>
    <xdr:sp macro="" textlink="">
      <xdr:nvSpPr>
        <xdr:cNvPr id="4" name="TextBox 3">
          <a:extLst>
            <a:ext uri="{FF2B5EF4-FFF2-40B4-BE49-F238E27FC236}">
              <a16:creationId xmlns:a16="http://schemas.microsoft.com/office/drawing/2014/main" id="{D21627DE-69FD-4485-BC1D-395933B771E2}"/>
            </a:ext>
          </a:extLst>
        </xdr:cNvPr>
        <xdr:cNvSpPr txBox="1"/>
      </xdr:nvSpPr>
      <xdr:spPr>
        <a:xfrm>
          <a:off x="4991100" y="1571625"/>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2110315</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837420" cy="4984538"/>
          <a:chOff x="2571749" y="704319"/>
          <a:chExt cx="9716785"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39059" y="3738475"/>
            <a:ext cx="9249475" cy="680630"/>
            <a:chOff x="3039059" y="3738475"/>
            <a:chExt cx="9249475"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39059" y="4066106"/>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726435" y="373847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33</xdr:col>
      <xdr:colOff>11431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963151" cy="4914053"/>
          <a:chOff x="2571749" y="704319"/>
          <a:chExt cx="9820276"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95488" y="2764536"/>
            <a:ext cx="9296537" cy="680630"/>
            <a:chOff x="3095488" y="2764536"/>
            <a:chExt cx="9296537"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95488" y="3112920"/>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829926" y="276453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$32.12</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10a,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10a,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10a,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10a,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98.1%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1.9%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42962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10a,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1978718"/>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1978036"/>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$16.96</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497405"/>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484458"/>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$25.18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209914"/>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731804"/>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$27.70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156575</xdr:colOff>
      <xdr:row>26</xdr:row>
      <xdr:rowOff>91727</xdr:rowOff>
    </xdr:from>
    <xdr:to>
      <xdr:col>28</xdr:col>
      <xdr:colOff>223250</xdr:colOff>
      <xdr:row>36</xdr:row>
      <xdr:rowOff>158401</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196675" y="5530502"/>
          <a:ext cx="2924175" cy="2009774"/>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10a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22" workbookViewId="0">
      <selection activeCell="A43" sqref="A43"/>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30" t="s">
        <v>187</v>
      </c>
      <c r="B1" s="230"/>
      <c r="C1" s="230"/>
    </row>
    <row r="2" spans="1:3" ht="56.25" customHeight="1" x14ac:dyDescent="0.2">
      <c r="A2" s="231" t="s">
        <v>338</v>
      </c>
      <c r="B2" s="232"/>
      <c r="C2" s="232"/>
    </row>
    <row r="3" spans="1:3" x14ac:dyDescent="0.2">
      <c r="A3" s="236" t="s">
        <v>93</v>
      </c>
      <c r="B3" s="237"/>
      <c r="C3" s="237"/>
    </row>
    <row r="4" spans="1:3" x14ac:dyDescent="0.2">
      <c r="A4" s="8"/>
      <c r="B4" s="9"/>
      <c r="C4" s="9"/>
    </row>
    <row r="5" spans="1:3" x14ac:dyDescent="0.2">
      <c r="A5" s="233" t="s">
        <v>7</v>
      </c>
      <c r="B5" s="233"/>
      <c r="C5" s="233"/>
    </row>
    <row r="6" spans="1:3" x14ac:dyDescent="0.2">
      <c r="A6" s="234" t="s">
        <v>8</v>
      </c>
      <c r="B6" s="234"/>
      <c r="C6" s="234"/>
    </row>
    <row r="7" spans="1:3" x14ac:dyDescent="0.2">
      <c r="A7" s="234"/>
      <c r="B7" s="234"/>
      <c r="C7" s="234"/>
    </row>
    <row r="8" spans="1:3" x14ac:dyDescent="0.2">
      <c r="A8" s="235" t="s">
        <v>89</v>
      </c>
      <c r="B8" s="2" t="s">
        <v>9</v>
      </c>
      <c r="C8" s="3" t="s">
        <v>90</v>
      </c>
    </row>
    <row r="9" spans="1:3" x14ac:dyDescent="0.2">
      <c r="A9" s="235"/>
      <c r="B9" s="2" t="s">
        <v>10</v>
      </c>
      <c r="C9" s="3" t="s">
        <v>91</v>
      </c>
    </row>
    <row r="10" spans="1:3" x14ac:dyDescent="0.2">
      <c r="A10" s="4"/>
      <c r="B10" s="5"/>
      <c r="C10" s="4"/>
    </row>
    <row r="11" spans="1:3" ht="14.25" customHeight="1" x14ac:dyDescent="0.2">
      <c r="A11" s="226" t="s">
        <v>94</v>
      </c>
      <c r="B11" s="7" t="s">
        <v>9</v>
      </c>
      <c r="C11" s="6" t="s">
        <v>97</v>
      </c>
    </row>
    <row r="12" spans="1:3" x14ac:dyDescent="0.2">
      <c r="A12" s="226"/>
      <c r="B12" s="7" t="s">
        <v>10</v>
      </c>
      <c r="C12" s="6" t="s">
        <v>110</v>
      </c>
    </row>
    <row r="13" spans="1:3" x14ac:dyDescent="0.2">
      <c r="A13" s="226"/>
      <c r="B13" s="7" t="s">
        <v>11</v>
      </c>
      <c r="C13" s="6" t="s">
        <v>111</v>
      </c>
    </row>
    <row r="14" spans="1:3" x14ac:dyDescent="0.2">
      <c r="A14" s="226"/>
      <c r="B14" s="7" t="s">
        <v>109</v>
      </c>
      <c r="C14" s="6" t="s">
        <v>159</v>
      </c>
    </row>
    <row r="15" spans="1:3" x14ac:dyDescent="0.2">
      <c r="A15" s="226"/>
      <c r="B15" s="7" t="s">
        <v>155</v>
      </c>
      <c r="C15" s="6" t="s">
        <v>156</v>
      </c>
    </row>
    <row r="16" spans="1:3" x14ac:dyDescent="0.2">
      <c r="A16" s="226"/>
      <c r="B16" s="7" t="s">
        <v>160</v>
      </c>
      <c r="C16" s="6" t="s">
        <v>161</v>
      </c>
    </row>
    <row r="17" spans="1:3" x14ac:dyDescent="0.2">
      <c r="A17" s="30"/>
      <c r="B17" s="7" t="s">
        <v>231</v>
      </c>
      <c r="C17" s="6" t="s">
        <v>232</v>
      </c>
    </row>
    <row r="18" spans="1:3" x14ac:dyDescent="0.2">
      <c r="A18" s="4"/>
      <c r="B18" s="5"/>
      <c r="C18" s="4"/>
    </row>
    <row r="19" spans="1:3" x14ac:dyDescent="0.2">
      <c r="A19" s="227" t="s">
        <v>166</v>
      </c>
      <c r="B19" s="26" t="s">
        <v>9</v>
      </c>
      <c r="C19" s="6" t="s">
        <v>97</v>
      </c>
    </row>
    <row r="20" spans="1:3" x14ac:dyDescent="0.2">
      <c r="A20" s="227"/>
      <c r="B20" s="26" t="s">
        <v>10</v>
      </c>
      <c r="C20" s="6" t="s">
        <v>110</v>
      </c>
    </row>
    <row r="21" spans="1:3" x14ac:dyDescent="0.2">
      <c r="A21" s="227"/>
      <c r="B21" s="26" t="s">
        <v>11</v>
      </c>
      <c r="C21" s="6" t="s">
        <v>111</v>
      </c>
    </row>
    <row r="22" spans="1:3" x14ac:dyDescent="0.2">
      <c r="A22" s="227"/>
      <c r="B22" s="26" t="s">
        <v>109</v>
      </c>
      <c r="C22" s="6" t="s">
        <v>159</v>
      </c>
    </row>
    <row r="23" spans="1:3" x14ac:dyDescent="0.2">
      <c r="A23" s="227"/>
      <c r="B23" s="26" t="s">
        <v>155</v>
      </c>
      <c r="C23" s="6" t="s">
        <v>156</v>
      </c>
    </row>
    <row r="24" spans="1:3" x14ac:dyDescent="0.2">
      <c r="A24" s="227"/>
      <c r="B24" s="26" t="s">
        <v>160</v>
      </c>
      <c r="C24" s="6" t="s">
        <v>161</v>
      </c>
    </row>
    <row r="25" spans="1:3" x14ac:dyDescent="0.2">
      <c r="A25" s="31"/>
      <c r="B25" s="26" t="s">
        <v>231</v>
      </c>
      <c r="C25" s="6" t="s">
        <v>232</v>
      </c>
    </row>
    <row r="26" spans="1:3" x14ac:dyDescent="0.2">
      <c r="A26" s="4"/>
      <c r="B26" s="5"/>
      <c r="C26" s="4"/>
    </row>
    <row r="27" spans="1:3" x14ac:dyDescent="0.2">
      <c r="A27" s="228" t="s">
        <v>179</v>
      </c>
      <c r="B27" s="27" t="s">
        <v>9</v>
      </c>
      <c r="C27" s="6" t="s">
        <v>97</v>
      </c>
    </row>
    <row r="28" spans="1:3" x14ac:dyDescent="0.2">
      <c r="A28" s="228"/>
      <c r="B28" s="27" t="s">
        <v>10</v>
      </c>
      <c r="C28" s="6" t="s">
        <v>110</v>
      </c>
    </row>
    <row r="29" spans="1:3" x14ac:dyDescent="0.2">
      <c r="A29" s="228"/>
      <c r="B29" s="27" t="s">
        <v>11</v>
      </c>
      <c r="C29" s="6" t="s">
        <v>111</v>
      </c>
    </row>
    <row r="30" spans="1:3" x14ac:dyDescent="0.2">
      <c r="A30" s="228"/>
      <c r="B30" s="27" t="s">
        <v>109</v>
      </c>
      <c r="C30" s="6" t="s">
        <v>159</v>
      </c>
    </row>
    <row r="31" spans="1:3" ht="14.45" customHeight="1" x14ac:dyDescent="0.2">
      <c r="A31" s="228"/>
      <c r="B31" s="27" t="s">
        <v>155</v>
      </c>
      <c r="C31" s="6" t="s">
        <v>156</v>
      </c>
    </row>
    <row r="32" spans="1:3" x14ac:dyDescent="0.2">
      <c r="A32" s="228"/>
      <c r="B32" s="27" t="s">
        <v>160</v>
      </c>
      <c r="C32" s="6" t="s">
        <v>161</v>
      </c>
    </row>
    <row r="33" spans="1:3" x14ac:dyDescent="0.2">
      <c r="A33" s="32"/>
      <c r="B33" s="27" t="s">
        <v>231</v>
      </c>
      <c r="C33" s="6" t="s">
        <v>232</v>
      </c>
    </row>
    <row r="34" spans="1:3" x14ac:dyDescent="0.2">
      <c r="A34" s="4"/>
      <c r="B34" s="5"/>
      <c r="C34" s="4"/>
    </row>
    <row r="35" spans="1:3" x14ac:dyDescent="0.2">
      <c r="A35" s="229" t="s">
        <v>12</v>
      </c>
      <c r="B35" s="29" t="s">
        <v>9</v>
      </c>
      <c r="C35" s="6" t="s">
        <v>97</v>
      </c>
    </row>
    <row r="36" spans="1:3" x14ac:dyDescent="0.2">
      <c r="A36" s="229"/>
      <c r="B36" s="29" t="s">
        <v>10</v>
      </c>
      <c r="C36" s="6" t="s">
        <v>110</v>
      </c>
    </row>
    <row r="37" spans="1:3" x14ac:dyDescent="0.2">
      <c r="A37" s="229"/>
      <c r="B37" s="29" t="s">
        <v>11</v>
      </c>
      <c r="C37" s="6" t="s">
        <v>111</v>
      </c>
    </row>
    <row r="38" spans="1:3" x14ac:dyDescent="0.2">
      <c r="A38" s="229"/>
      <c r="B38" s="29" t="s">
        <v>109</v>
      </c>
      <c r="C38" s="6" t="s">
        <v>159</v>
      </c>
    </row>
    <row r="39" spans="1:3" x14ac:dyDescent="0.2">
      <c r="A39" s="229"/>
      <c r="B39" s="29" t="s">
        <v>155</v>
      </c>
      <c r="C39" s="6" t="s">
        <v>156</v>
      </c>
    </row>
    <row r="40" spans="1:3" x14ac:dyDescent="0.2">
      <c r="A40" s="229"/>
      <c r="B40" s="29" t="s">
        <v>160</v>
      </c>
      <c r="C40" s="6" t="s">
        <v>161</v>
      </c>
    </row>
    <row r="41" spans="1:3" x14ac:dyDescent="0.2">
      <c r="A41" s="33"/>
      <c r="B41" s="29" t="s">
        <v>231</v>
      </c>
      <c r="C41" s="6" t="s">
        <v>232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2"/>
  <sheetViews>
    <sheetView zoomScaleNormal="100" workbookViewId="0">
      <selection activeCell="H30" sqref="H30"/>
    </sheetView>
  </sheetViews>
  <sheetFormatPr defaultColWidth="9.140625" defaultRowHeight="14.25" x14ac:dyDescent="0.2"/>
  <cols>
    <col min="1" max="1" width="15.7109375" style="1" bestFit="1" customWidth="1"/>
    <col min="2" max="2" width="20.710937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42" t="s">
        <v>233</v>
      </c>
      <c r="B1" s="242"/>
      <c r="C1" s="242"/>
      <c r="D1" s="242"/>
      <c r="E1" s="242"/>
      <c r="F1" s="242"/>
      <c r="G1" s="242"/>
      <c r="H1" s="242"/>
      <c r="I1" s="242"/>
      <c r="J1" s="242"/>
      <c r="K1" s="242"/>
      <c r="L1" s="242"/>
      <c r="M1" s="242"/>
      <c r="N1" s="242"/>
      <c r="O1" s="242"/>
      <c r="P1" s="242"/>
      <c r="Q1" s="242"/>
      <c r="R1" s="242"/>
      <c r="S1" s="242"/>
      <c r="T1" s="242"/>
      <c r="U1" s="242"/>
      <c r="V1" s="242"/>
      <c r="W1" s="242"/>
      <c r="X1" s="242"/>
      <c r="Y1" s="242"/>
    </row>
    <row r="3" spans="1:33" ht="15" x14ac:dyDescent="0.25">
      <c r="A3" s="323" t="s">
        <v>433</v>
      </c>
      <c r="B3" s="323"/>
      <c r="C3" s="323"/>
      <c r="D3" s="323"/>
      <c r="E3" s="323"/>
      <c r="F3" s="193"/>
      <c r="I3" s="40"/>
      <c r="M3" s="1"/>
      <c r="AC3" s="84"/>
      <c r="AG3" s="1"/>
    </row>
    <row r="4" spans="1:33" ht="28.5" x14ac:dyDescent="0.2">
      <c r="A4" s="191" t="s">
        <v>367</v>
      </c>
      <c r="B4" s="191" t="s">
        <v>368</v>
      </c>
      <c r="C4" s="220" t="s">
        <v>116</v>
      </c>
      <c r="D4" s="37" t="s">
        <v>369</v>
      </c>
      <c r="E4" s="37" t="s">
        <v>370</v>
      </c>
      <c r="M4" s="1"/>
      <c r="AC4" s="84"/>
      <c r="AG4" s="1"/>
    </row>
    <row r="5" spans="1:33" x14ac:dyDescent="0.2">
      <c r="A5" s="223" t="s">
        <v>372</v>
      </c>
      <c r="B5" s="221" t="s">
        <v>413</v>
      </c>
      <c r="C5" s="159">
        <v>11</v>
      </c>
      <c r="D5" s="222">
        <v>48</v>
      </c>
      <c r="E5" s="222">
        <v>-37</v>
      </c>
      <c r="M5" s="1"/>
      <c r="AC5" s="84"/>
      <c r="AG5" s="1"/>
    </row>
    <row r="6" spans="1:33" x14ac:dyDescent="0.2">
      <c r="A6" s="223" t="s">
        <v>373</v>
      </c>
      <c r="B6" s="221" t="s">
        <v>414</v>
      </c>
      <c r="C6" s="159">
        <v>33</v>
      </c>
      <c r="D6" s="222">
        <v>41</v>
      </c>
      <c r="E6" s="222">
        <v>-8</v>
      </c>
      <c r="I6" s="194"/>
      <c r="M6" s="1"/>
      <c r="AC6" s="84"/>
      <c r="AG6" s="1"/>
    </row>
    <row r="7" spans="1:33" x14ac:dyDescent="0.2">
      <c r="A7" s="223" t="s">
        <v>376</v>
      </c>
      <c r="B7" s="221" t="s">
        <v>416</v>
      </c>
      <c r="C7" s="159">
        <v>15</v>
      </c>
      <c r="D7" s="222">
        <v>39</v>
      </c>
      <c r="E7" s="222">
        <v>-25</v>
      </c>
      <c r="I7" s="194"/>
      <c r="M7" s="1"/>
      <c r="AC7" s="84"/>
      <c r="AG7" s="1"/>
    </row>
    <row r="8" spans="1:33" x14ac:dyDescent="0.2">
      <c r="A8" s="223" t="s">
        <v>374</v>
      </c>
      <c r="B8" s="221" t="s">
        <v>415</v>
      </c>
      <c r="C8" s="159">
        <v>44</v>
      </c>
      <c r="D8" s="222">
        <v>39</v>
      </c>
      <c r="E8" s="222">
        <v>4</v>
      </c>
      <c r="I8" s="194"/>
      <c r="M8" s="1"/>
      <c r="AC8" s="84"/>
      <c r="AG8" s="1"/>
    </row>
    <row r="9" spans="1:33" x14ac:dyDescent="0.2">
      <c r="A9" s="223" t="s">
        <v>380</v>
      </c>
      <c r="B9" s="221" t="s">
        <v>418</v>
      </c>
      <c r="C9" s="159">
        <v>21</v>
      </c>
      <c r="D9" s="222">
        <v>30</v>
      </c>
      <c r="E9" s="222">
        <v>-10</v>
      </c>
      <c r="I9" s="194"/>
      <c r="M9" s="1"/>
      <c r="AC9" s="84"/>
      <c r="AG9" s="1"/>
    </row>
    <row r="10" spans="1:33" x14ac:dyDescent="0.2">
      <c r="A10" s="223" t="s">
        <v>381</v>
      </c>
      <c r="B10" s="221" t="s">
        <v>419</v>
      </c>
      <c r="C10" s="159">
        <v>18</v>
      </c>
      <c r="D10" s="222">
        <v>29</v>
      </c>
      <c r="E10" s="222">
        <v>-12</v>
      </c>
      <c r="I10" s="194"/>
      <c r="M10" s="1"/>
      <c r="AC10" s="84"/>
      <c r="AG10" s="1"/>
    </row>
    <row r="11" spans="1:33" x14ac:dyDescent="0.2">
      <c r="A11" s="223" t="s">
        <v>378</v>
      </c>
      <c r="B11" s="221" t="s">
        <v>415</v>
      </c>
      <c r="C11" s="159">
        <v>15</v>
      </c>
      <c r="D11" s="222">
        <v>29</v>
      </c>
      <c r="E11" s="222">
        <v>-14</v>
      </c>
      <c r="I11" s="194"/>
      <c r="M11" s="1"/>
      <c r="AC11" s="84"/>
      <c r="AG11" s="1"/>
    </row>
    <row r="12" spans="1:33" x14ac:dyDescent="0.2">
      <c r="A12" s="223" t="s">
        <v>375</v>
      </c>
      <c r="B12" s="221" t="s">
        <v>413</v>
      </c>
      <c r="C12" s="159">
        <v>15</v>
      </c>
      <c r="D12" s="222">
        <v>29</v>
      </c>
      <c r="E12" s="222">
        <v>-14</v>
      </c>
      <c r="I12" s="194"/>
      <c r="M12" s="1"/>
      <c r="AC12" s="84"/>
      <c r="AG12" s="1"/>
    </row>
    <row r="13" spans="1:33" x14ac:dyDescent="0.2">
      <c r="A13" s="223" t="s">
        <v>385</v>
      </c>
      <c r="B13" s="221" t="s">
        <v>419</v>
      </c>
      <c r="C13" s="159">
        <v>28</v>
      </c>
      <c r="D13" s="222">
        <v>26</v>
      </c>
      <c r="E13" s="222">
        <v>2</v>
      </c>
      <c r="I13" s="194"/>
      <c r="M13" s="1"/>
      <c r="AC13" s="84"/>
      <c r="AG13" s="1"/>
    </row>
    <row r="14" spans="1:33" x14ac:dyDescent="0.2">
      <c r="A14" s="223" t="s">
        <v>382</v>
      </c>
      <c r="B14" s="221" t="s">
        <v>419</v>
      </c>
      <c r="C14" s="159">
        <v>10</v>
      </c>
      <c r="D14" s="222">
        <v>25</v>
      </c>
      <c r="E14" s="222" t="s">
        <v>432</v>
      </c>
      <c r="I14" s="194"/>
      <c r="M14" s="1"/>
      <c r="AC14" s="84"/>
      <c r="AG14" s="1"/>
    </row>
    <row r="15" spans="1:33" x14ac:dyDescent="0.2">
      <c r="A15" s="223" t="s">
        <v>391</v>
      </c>
      <c r="B15" s="221" t="s">
        <v>422</v>
      </c>
      <c r="C15" s="159">
        <v>10</v>
      </c>
      <c r="D15" s="222">
        <v>24</v>
      </c>
      <c r="E15" s="222" t="s">
        <v>432</v>
      </c>
      <c r="I15" s="194"/>
      <c r="M15" s="1"/>
      <c r="AC15" s="84"/>
      <c r="AG15" s="1"/>
    </row>
    <row r="16" spans="1:33" x14ac:dyDescent="0.2">
      <c r="A16" s="223" t="s">
        <v>377</v>
      </c>
      <c r="B16" s="221" t="s">
        <v>417</v>
      </c>
      <c r="C16" s="159">
        <v>10</v>
      </c>
      <c r="D16" s="222">
        <v>24</v>
      </c>
      <c r="E16" s="222" t="s">
        <v>432</v>
      </c>
      <c r="I16" s="194"/>
      <c r="M16" s="1"/>
      <c r="AC16" s="84"/>
      <c r="AG16" s="1"/>
    </row>
    <row r="17" spans="1:33" x14ac:dyDescent="0.2">
      <c r="A17" s="223" t="s">
        <v>386</v>
      </c>
      <c r="B17" s="221" t="s">
        <v>421</v>
      </c>
      <c r="C17" s="159">
        <v>20</v>
      </c>
      <c r="D17" s="222">
        <v>23</v>
      </c>
      <c r="E17" s="222">
        <v>-3</v>
      </c>
      <c r="I17" s="194"/>
      <c r="M17" s="1"/>
      <c r="AC17" s="84"/>
      <c r="AG17" s="1"/>
    </row>
    <row r="18" spans="1:33" x14ac:dyDescent="0.2">
      <c r="A18" s="223" t="s">
        <v>389</v>
      </c>
      <c r="B18" s="221" t="s">
        <v>422</v>
      </c>
      <c r="C18" s="159">
        <v>10</v>
      </c>
      <c r="D18" s="222">
        <v>23</v>
      </c>
      <c r="E18" s="222">
        <v>-13</v>
      </c>
      <c r="H18" s="39"/>
      <c r="I18" s="194"/>
      <c r="M18" s="1"/>
      <c r="AC18" s="84"/>
      <c r="AG18" s="1"/>
    </row>
    <row r="19" spans="1:33" x14ac:dyDescent="0.2">
      <c r="A19" s="223" t="s">
        <v>383</v>
      </c>
      <c r="B19" s="221" t="s">
        <v>420</v>
      </c>
      <c r="C19" s="159">
        <v>13</v>
      </c>
      <c r="D19" s="222">
        <v>23</v>
      </c>
      <c r="E19" s="222">
        <v>-10</v>
      </c>
      <c r="H19" s="39"/>
      <c r="I19" s="194"/>
      <c r="M19" s="1"/>
      <c r="AC19" s="84"/>
      <c r="AG19" s="1"/>
    </row>
    <row r="20" spans="1:33" x14ac:dyDescent="0.2">
      <c r="A20" s="223" t="s">
        <v>384</v>
      </c>
      <c r="B20" s="221" t="s">
        <v>421</v>
      </c>
      <c r="C20" s="159">
        <v>11</v>
      </c>
      <c r="D20" s="222">
        <v>22</v>
      </c>
      <c r="E20" s="222">
        <v>-11</v>
      </c>
      <c r="H20" s="39"/>
      <c r="I20" s="194"/>
      <c r="M20" s="1"/>
      <c r="AC20" s="84"/>
      <c r="AG20" s="1"/>
    </row>
    <row r="21" spans="1:33" x14ac:dyDescent="0.2">
      <c r="A21" s="223" t="s">
        <v>387</v>
      </c>
      <c r="B21" s="221" t="s">
        <v>421</v>
      </c>
      <c r="C21" s="159">
        <v>13</v>
      </c>
      <c r="D21" s="222">
        <v>20</v>
      </c>
      <c r="E21" s="222">
        <v>-7</v>
      </c>
      <c r="I21" s="194"/>
      <c r="M21" s="1"/>
      <c r="AC21" s="84"/>
      <c r="AG21" s="1"/>
    </row>
    <row r="22" spans="1:33" x14ac:dyDescent="0.2">
      <c r="A22" s="223" t="s">
        <v>392</v>
      </c>
      <c r="B22" s="221" t="s">
        <v>422</v>
      </c>
      <c r="C22" s="159">
        <v>38</v>
      </c>
      <c r="D22" s="222">
        <v>20</v>
      </c>
      <c r="E22" s="222">
        <v>17</v>
      </c>
      <c r="I22" s="194"/>
      <c r="M22" s="1"/>
      <c r="AC22" s="84"/>
      <c r="AG22" s="1"/>
    </row>
    <row r="23" spans="1:33" x14ac:dyDescent="0.2">
      <c r="A23" s="223" t="s">
        <v>388</v>
      </c>
      <c r="B23" s="221" t="s">
        <v>420</v>
      </c>
      <c r="C23" s="159">
        <v>16</v>
      </c>
      <c r="D23" s="222">
        <v>20</v>
      </c>
      <c r="E23" s="222">
        <v>-4</v>
      </c>
      <c r="I23" s="194"/>
      <c r="M23" s="1"/>
      <c r="AC23" s="84"/>
      <c r="AG23" s="1"/>
    </row>
    <row r="24" spans="1:33" x14ac:dyDescent="0.2">
      <c r="A24" s="223" t="s">
        <v>396</v>
      </c>
      <c r="B24" s="221" t="s">
        <v>422</v>
      </c>
      <c r="C24" s="159">
        <v>11</v>
      </c>
      <c r="D24" s="222">
        <v>19</v>
      </c>
      <c r="E24" s="222">
        <v>-8</v>
      </c>
      <c r="I24" s="194"/>
      <c r="M24" s="1"/>
      <c r="AC24" s="84"/>
      <c r="AG24" s="1"/>
    </row>
    <row r="25" spans="1:33" x14ac:dyDescent="0.2">
      <c r="A25" s="223" t="s">
        <v>393</v>
      </c>
      <c r="B25" s="221" t="s">
        <v>422</v>
      </c>
      <c r="C25" s="159">
        <v>10</v>
      </c>
      <c r="D25" s="222">
        <v>19</v>
      </c>
      <c r="E25" s="222" t="s">
        <v>432</v>
      </c>
      <c r="M25" s="1"/>
      <c r="AC25" s="84"/>
      <c r="AG25" s="1"/>
    </row>
    <row r="26" spans="1:33" x14ac:dyDescent="0.2">
      <c r="A26" s="223" t="s">
        <v>379</v>
      </c>
      <c r="B26" s="221" t="s">
        <v>414</v>
      </c>
      <c r="C26" s="159">
        <v>10</v>
      </c>
      <c r="D26" s="222">
        <v>19</v>
      </c>
      <c r="E26" s="222" t="s">
        <v>432</v>
      </c>
      <c r="M26" s="1"/>
      <c r="AC26" s="84"/>
      <c r="AG26" s="1"/>
    </row>
    <row r="27" spans="1:33" x14ac:dyDescent="0.2">
      <c r="A27" s="223" t="s">
        <v>390</v>
      </c>
      <c r="B27" s="221" t="s">
        <v>415</v>
      </c>
      <c r="C27" s="159">
        <v>35</v>
      </c>
      <c r="D27" s="222">
        <v>18</v>
      </c>
      <c r="E27" s="222">
        <v>17</v>
      </c>
      <c r="M27" s="1"/>
      <c r="AC27" s="84"/>
      <c r="AG27" s="1"/>
    </row>
    <row r="28" spans="1:33" x14ac:dyDescent="0.2">
      <c r="A28" s="223" t="s">
        <v>395</v>
      </c>
      <c r="B28" s="221" t="s">
        <v>423</v>
      </c>
      <c r="C28" s="159">
        <v>16</v>
      </c>
      <c r="D28" s="222">
        <v>16</v>
      </c>
      <c r="E28" s="222">
        <v>0</v>
      </c>
      <c r="M28" s="1"/>
      <c r="AC28" s="84"/>
      <c r="AG28" s="1"/>
    </row>
    <row r="29" spans="1:33" x14ac:dyDescent="0.2">
      <c r="A29" s="223" t="s">
        <v>394</v>
      </c>
      <c r="B29" s="221" t="s">
        <v>420</v>
      </c>
      <c r="C29" s="159">
        <v>10</v>
      </c>
      <c r="D29" s="222">
        <v>16</v>
      </c>
      <c r="E29" s="222">
        <v>-6</v>
      </c>
      <c r="M29" s="1"/>
      <c r="AC29" s="84"/>
      <c r="AG29" s="1"/>
    </row>
    <row r="30" spans="1:33" x14ac:dyDescent="0.2">
      <c r="A30" s="223" t="s">
        <v>398</v>
      </c>
      <c r="B30" s="221" t="s">
        <v>419</v>
      </c>
      <c r="C30" s="159">
        <v>17</v>
      </c>
      <c r="D30" s="222">
        <v>15</v>
      </c>
      <c r="E30" s="222">
        <v>2</v>
      </c>
      <c r="M30" s="1"/>
      <c r="AC30" s="84"/>
      <c r="AG30" s="1"/>
    </row>
    <row r="31" spans="1:33" x14ac:dyDescent="0.2">
      <c r="A31" s="223" t="s">
        <v>400</v>
      </c>
      <c r="B31" s="221" t="s">
        <v>426</v>
      </c>
      <c r="C31" s="159">
        <v>29</v>
      </c>
      <c r="D31" s="222">
        <v>13</v>
      </c>
      <c r="E31" s="222">
        <v>17</v>
      </c>
      <c r="M31" s="1"/>
      <c r="AC31" s="84"/>
      <c r="AG31" s="1"/>
    </row>
    <row r="32" spans="1:33" x14ac:dyDescent="0.2">
      <c r="A32" s="223" t="s">
        <v>399</v>
      </c>
      <c r="B32" s="221" t="s">
        <v>425</v>
      </c>
      <c r="C32" s="159">
        <v>19</v>
      </c>
      <c r="D32" s="222">
        <v>12</v>
      </c>
      <c r="E32" s="222">
        <v>7</v>
      </c>
      <c r="M32" s="1"/>
      <c r="AC32" s="84"/>
      <c r="AG32" s="1"/>
    </row>
    <row r="33" spans="1:33" x14ac:dyDescent="0.2">
      <c r="A33" s="223" t="s">
        <v>403</v>
      </c>
      <c r="B33" s="221" t="s">
        <v>429</v>
      </c>
      <c r="C33" s="159">
        <v>10</v>
      </c>
      <c r="D33" s="222">
        <v>10</v>
      </c>
      <c r="E33" s="222" t="s">
        <v>432</v>
      </c>
      <c r="M33" s="1"/>
      <c r="AC33" s="84"/>
      <c r="AG33" s="1"/>
    </row>
    <row r="34" spans="1:33" x14ac:dyDescent="0.2">
      <c r="A34" s="223" t="s">
        <v>405</v>
      </c>
      <c r="B34" s="221" t="s">
        <v>430</v>
      </c>
      <c r="C34" s="159">
        <v>10</v>
      </c>
      <c r="D34" s="222">
        <v>10</v>
      </c>
      <c r="E34" s="222" t="s">
        <v>432</v>
      </c>
      <c r="M34" s="1"/>
      <c r="AC34" s="84"/>
      <c r="AG34" s="1"/>
    </row>
    <row r="35" spans="1:33" x14ac:dyDescent="0.2">
      <c r="A35" s="223" t="s">
        <v>402</v>
      </c>
      <c r="B35" s="221" t="s">
        <v>428</v>
      </c>
      <c r="C35" s="159">
        <v>10</v>
      </c>
      <c r="D35" s="222">
        <v>10</v>
      </c>
      <c r="E35" s="222" t="s">
        <v>432</v>
      </c>
      <c r="M35" s="1"/>
      <c r="AC35" s="84"/>
      <c r="AG35" s="1"/>
    </row>
    <row r="36" spans="1:33" x14ac:dyDescent="0.2">
      <c r="A36" s="223" t="s">
        <v>407</v>
      </c>
      <c r="B36" s="221" t="s">
        <v>428</v>
      </c>
      <c r="C36" s="159">
        <v>10</v>
      </c>
      <c r="D36" s="222">
        <v>10</v>
      </c>
      <c r="E36" s="222" t="s">
        <v>432</v>
      </c>
      <c r="M36" s="1"/>
      <c r="AC36" s="84"/>
      <c r="AG36" s="1"/>
    </row>
    <row r="37" spans="1:33" x14ac:dyDescent="0.2">
      <c r="A37" s="223" t="s">
        <v>397</v>
      </c>
      <c r="B37" s="221" t="s">
        <v>424</v>
      </c>
      <c r="C37" s="159">
        <v>10</v>
      </c>
      <c r="D37" s="222">
        <v>10</v>
      </c>
      <c r="E37" s="222" t="s">
        <v>432</v>
      </c>
      <c r="M37" s="1"/>
      <c r="AC37" s="84"/>
      <c r="AG37" s="1"/>
    </row>
    <row r="38" spans="1:33" x14ac:dyDescent="0.2">
      <c r="A38" s="223" t="s">
        <v>401</v>
      </c>
      <c r="B38" s="221" t="s">
        <v>427</v>
      </c>
      <c r="C38" s="159">
        <v>16</v>
      </c>
      <c r="D38" s="222">
        <v>10</v>
      </c>
      <c r="E38" s="222" t="s">
        <v>432</v>
      </c>
      <c r="M38" s="1"/>
      <c r="AC38" s="84"/>
      <c r="AG38" s="1"/>
    </row>
    <row r="39" spans="1:33" x14ac:dyDescent="0.2">
      <c r="A39" s="223" t="s">
        <v>404</v>
      </c>
      <c r="B39" s="221" t="s">
        <v>423</v>
      </c>
      <c r="C39" s="159">
        <v>10</v>
      </c>
      <c r="D39" s="222">
        <v>10</v>
      </c>
      <c r="E39" s="222" t="s">
        <v>432</v>
      </c>
      <c r="M39" s="1"/>
      <c r="AC39" s="84"/>
      <c r="AG39" s="1"/>
    </row>
    <row r="40" spans="1:33" x14ac:dyDescent="0.2">
      <c r="A40" s="223" t="s">
        <v>406</v>
      </c>
      <c r="B40" s="221" t="s">
        <v>431</v>
      </c>
      <c r="C40" s="159">
        <v>0</v>
      </c>
      <c r="D40" s="222">
        <v>10</v>
      </c>
      <c r="E40" s="222" t="s">
        <v>432</v>
      </c>
      <c r="M40" s="1"/>
      <c r="AC40" s="84"/>
      <c r="AG40" s="1"/>
    </row>
    <row r="41" spans="1:33" x14ac:dyDescent="0.2">
      <c r="A41" s="223" t="s">
        <v>408</v>
      </c>
      <c r="B41" s="221" t="s">
        <v>426</v>
      </c>
      <c r="C41" s="159">
        <v>0</v>
      </c>
      <c r="D41" s="222">
        <v>0</v>
      </c>
      <c r="E41" s="222">
        <v>0</v>
      </c>
      <c r="M41" s="1"/>
      <c r="AC41" s="84"/>
      <c r="AG41" s="1"/>
    </row>
    <row r="42" spans="1:33" x14ac:dyDescent="0.2">
      <c r="A42" s="223" t="s">
        <v>409</v>
      </c>
      <c r="B42" s="221" t="s">
        <v>422</v>
      </c>
      <c r="C42" s="159">
        <v>0</v>
      </c>
      <c r="D42" s="222">
        <v>0</v>
      </c>
      <c r="E42" s="222">
        <v>0</v>
      </c>
      <c r="M42" s="1"/>
      <c r="AC42" s="84"/>
      <c r="AG42" s="1"/>
    </row>
    <row r="43" spans="1:33" x14ac:dyDescent="0.2">
      <c r="A43" s="223" t="s">
        <v>410</v>
      </c>
      <c r="B43" s="221" t="s">
        <v>419</v>
      </c>
      <c r="C43" s="159">
        <v>0</v>
      </c>
      <c r="D43" s="222">
        <v>0</v>
      </c>
      <c r="E43" s="222">
        <v>0</v>
      </c>
      <c r="M43" s="1"/>
      <c r="AC43" s="84"/>
      <c r="AG43" s="1"/>
    </row>
    <row r="44" spans="1:33" x14ac:dyDescent="0.2">
      <c r="A44" s="223" t="s">
        <v>411</v>
      </c>
      <c r="B44" s="221" t="s">
        <v>421</v>
      </c>
      <c r="C44" s="159">
        <v>0</v>
      </c>
      <c r="D44" s="222">
        <v>0</v>
      </c>
      <c r="E44" s="222">
        <v>0</v>
      </c>
      <c r="M44" s="1"/>
      <c r="AC44" s="84"/>
      <c r="AG44" s="1"/>
    </row>
    <row r="45" spans="1:33" x14ac:dyDescent="0.2">
      <c r="A45" s="223" t="s">
        <v>412</v>
      </c>
      <c r="B45" s="221" t="s">
        <v>422</v>
      </c>
      <c r="C45" s="159">
        <v>0</v>
      </c>
      <c r="D45" s="222">
        <v>0</v>
      </c>
      <c r="E45" s="222">
        <v>0</v>
      </c>
      <c r="M45" s="1"/>
      <c r="AC45" s="84"/>
      <c r="AG45" s="1"/>
    </row>
    <row r="46" spans="1:33" x14ac:dyDescent="0.2">
      <c r="E46" s="1"/>
      <c r="M46" s="1"/>
      <c r="X46" s="84"/>
      <c r="AG46" s="1"/>
    </row>
    <row r="47" spans="1:33" x14ac:dyDescent="0.2">
      <c r="E47" s="1"/>
      <c r="M47" s="1"/>
      <c r="X47" s="84"/>
      <c r="AG47" s="1"/>
    </row>
    <row r="48" spans="1:33" x14ac:dyDescent="0.2">
      <c r="E48" s="1"/>
      <c r="M48" s="1"/>
      <c r="X48" s="84"/>
      <c r="AG48" s="1"/>
    </row>
    <row r="49" spans="1:33" x14ac:dyDescent="0.2">
      <c r="E49" s="1"/>
      <c r="M49" s="1"/>
      <c r="X49" s="84"/>
      <c r="AG49" s="1"/>
    </row>
    <row r="50" spans="1:33" x14ac:dyDescent="0.2">
      <c r="E50" s="1"/>
      <c r="M50" s="1"/>
      <c r="X50" s="84"/>
      <c r="AG50" s="1"/>
    </row>
    <row r="51" spans="1:33" x14ac:dyDescent="0.2">
      <c r="E51" s="1"/>
      <c r="M51" s="1"/>
      <c r="X51" s="84"/>
      <c r="AG51" s="1"/>
    </row>
    <row r="52" spans="1:33" x14ac:dyDescent="0.2">
      <c r="E52" s="1"/>
      <c r="M52" s="1"/>
      <c r="X52" s="84"/>
      <c r="AG52" s="1"/>
    </row>
    <row r="53" spans="1:33" x14ac:dyDescent="0.2">
      <c r="E53" s="1"/>
      <c r="M53" s="1"/>
      <c r="X53" s="84"/>
      <c r="AG53" s="1"/>
    </row>
    <row r="54" spans="1:33" x14ac:dyDescent="0.2">
      <c r="E54" s="1"/>
      <c r="M54" s="1"/>
      <c r="X54" s="84"/>
      <c r="AG54" s="1"/>
    </row>
    <row r="55" spans="1:33" x14ac:dyDescent="0.2">
      <c r="A55" s="161"/>
      <c r="E55" s="1"/>
      <c r="M55" s="1"/>
      <c r="X55" s="84"/>
      <c r="AG55" s="1"/>
    </row>
    <row r="56" spans="1:33" x14ac:dyDescent="0.2">
      <c r="E56" s="1"/>
      <c r="M56" s="1"/>
      <c r="X56" s="84"/>
      <c r="AG56" s="1"/>
    </row>
    <row r="57" spans="1:33" x14ac:dyDescent="0.2">
      <c r="E57" s="1"/>
      <c r="M57" s="1"/>
      <c r="X57" s="84"/>
      <c r="AG57" s="1"/>
    </row>
    <row r="58" spans="1:33" x14ac:dyDescent="0.2">
      <c r="E58" s="1"/>
      <c r="M58" s="1"/>
      <c r="X58" s="84"/>
      <c r="AG58" s="1"/>
    </row>
    <row r="59" spans="1:33" x14ac:dyDescent="0.2">
      <c r="E59" s="1"/>
      <c r="M59" s="1"/>
      <c r="X59" s="84"/>
      <c r="AG59" s="1"/>
    </row>
    <row r="60" spans="1:33" x14ac:dyDescent="0.2">
      <c r="E60" s="1"/>
      <c r="M60" s="1"/>
      <c r="X60" s="84"/>
      <c r="AG60" s="1"/>
    </row>
    <row r="61" spans="1:33" x14ac:dyDescent="0.2">
      <c r="E61" s="1"/>
      <c r="M61" s="1"/>
      <c r="X61" s="84"/>
      <c r="AG61" s="1"/>
    </row>
    <row r="62" spans="1:33" x14ac:dyDescent="0.2">
      <c r="E62" s="1"/>
      <c r="M62" s="1"/>
      <c r="X62" s="84"/>
      <c r="AG62" s="1"/>
    </row>
    <row r="63" spans="1:33" x14ac:dyDescent="0.2">
      <c r="E63" s="1"/>
      <c r="M63" s="1"/>
      <c r="X63" s="84"/>
      <c r="AG63" s="1"/>
    </row>
    <row r="64" spans="1:33" x14ac:dyDescent="0.2">
      <c r="E64" s="1"/>
      <c r="M64" s="1"/>
      <c r="X64" s="84"/>
      <c r="AG64" s="1"/>
    </row>
    <row r="65" spans="1:33" x14ac:dyDescent="0.2">
      <c r="A65" s="39"/>
      <c r="E65" s="1"/>
      <c r="M65" s="1"/>
      <c r="X65" s="84"/>
      <c r="AG65" s="1"/>
    </row>
    <row r="66" spans="1:33" x14ac:dyDescent="0.2">
      <c r="A66" s="39"/>
      <c r="E66" s="1"/>
      <c r="M66" s="1"/>
      <c r="X66" s="84"/>
      <c r="AG66" s="1"/>
    </row>
    <row r="67" spans="1:33" x14ac:dyDescent="0.2">
      <c r="A67" s="39"/>
      <c r="E67" s="1"/>
      <c r="M67" s="1"/>
      <c r="X67" s="84"/>
      <c r="AG67" s="1"/>
    </row>
    <row r="68" spans="1:33" x14ac:dyDescent="0.2">
      <c r="A68" s="39"/>
      <c r="E68" s="1"/>
      <c r="M68" s="1"/>
      <c r="X68" s="84"/>
      <c r="AG68" s="1"/>
    </row>
    <row r="69" spans="1:33" x14ac:dyDescent="0.2">
      <c r="A69" s="39"/>
      <c r="E69" s="1"/>
      <c r="M69" s="1"/>
      <c r="X69" s="84"/>
      <c r="AG69" s="1"/>
    </row>
    <row r="70" spans="1:33" x14ac:dyDescent="0.2">
      <c r="A70" s="39"/>
      <c r="E70" s="1"/>
      <c r="M70" s="1"/>
      <c r="X70" s="84"/>
      <c r="AG70" s="1"/>
    </row>
    <row r="71" spans="1:33" x14ac:dyDescent="0.2">
      <c r="A71" s="39"/>
      <c r="E71" s="1"/>
      <c r="M71" s="1"/>
      <c r="X71" s="84"/>
      <c r="AG71" s="1"/>
    </row>
    <row r="72" spans="1:33" x14ac:dyDescent="0.2">
      <c r="A72" s="39"/>
      <c r="E72" s="1"/>
    </row>
  </sheetData>
  <mergeCells count="2">
    <mergeCell ref="A1:Y1"/>
    <mergeCell ref="A3:E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AG55" sqref="AG55"/>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175</v>
      </c>
      <c r="B1" s="242"/>
      <c r="C1" s="242"/>
      <c r="D1" s="242"/>
      <c r="E1" s="242"/>
      <c r="F1" s="242"/>
      <c r="G1" s="242"/>
      <c r="H1" s="242"/>
      <c r="I1" s="242"/>
      <c r="J1" s="242"/>
      <c r="K1" s="242"/>
      <c r="L1" s="242"/>
      <c r="M1" s="242"/>
      <c r="N1" s="242"/>
      <c r="O1" s="242"/>
      <c r="P1" s="242"/>
      <c r="Q1" s="242"/>
      <c r="R1" s="242"/>
    </row>
    <row r="2" spans="1:27" ht="15" thickBot="1" x14ac:dyDescent="0.25">
      <c r="B2" s="38"/>
      <c r="C2" s="38"/>
      <c r="P2" s="1"/>
      <c r="Q2" s="40"/>
    </row>
    <row r="3" spans="1:27" ht="12.75" customHeight="1" thickBot="1" x14ac:dyDescent="0.25">
      <c r="A3" s="326" t="s">
        <v>76</v>
      </c>
      <c r="B3" s="329" t="s">
        <v>100</v>
      </c>
      <c r="C3" s="263"/>
      <c r="D3" s="301" t="s">
        <v>77</v>
      </c>
      <c r="E3" s="302"/>
      <c r="F3" s="212" t="s">
        <v>78</v>
      </c>
      <c r="G3" s="211" t="s">
        <v>78</v>
      </c>
      <c r="H3" s="211" t="s">
        <v>78</v>
      </c>
      <c r="I3" s="279" t="s">
        <v>78</v>
      </c>
      <c r="J3" s="279"/>
      <c r="K3" s="279" t="s">
        <v>79</v>
      </c>
      <c r="L3" s="279"/>
      <c r="M3" s="211" t="s">
        <v>80</v>
      </c>
      <c r="N3" s="211" t="s">
        <v>80</v>
      </c>
      <c r="O3" s="213" t="s">
        <v>80</v>
      </c>
      <c r="P3" s="1"/>
      <c r="Q3" s="40"/>
      <c r="V3" s="310" t="s">
        <v>45</v>
      </c>
      <c r="W3" s="310"/>
      <c r="X3" s="310"/>
      <c r="Y3" s="310"/>
      <c r="Z3" s="310"/>
      <c r="AA3" s="310"/>
    </row>
    <row r="4" spans="1:27" ht="14.45" customHeight="1" thickBot="1" x14ac:dyDescent="0.3">
      <c r="A4" s="327"/>
      <c r="B4" s="264" t="s">
        <v>101</v>
      </c>
      <c r="C4" s="330" t="s">
        <v>195</v>
      </c>
      <c r="D4" s="313" t="s">
        <v>101</v>
      </c>
      <c r="E4" s="315" t="s">
        <v>195</v>
      </c>
      <c r="F4" s="290" t="s">
        <v>196</v>
      </c>
      <c r="G4" s="288" t="s">
        <v>197</v>
      </c>
      <c r="H4" s="288" t="s">
        <v>198</v>
      </c>
      <c r="I4" s="280" t="s">
        <v>199</v>
      </c>
      <c r="J4" s="281"/>
      <c r="K4" s="280" t="s">
        <v>200</v>
      </c>
      <c r="L4" s="281"/>
      <c r="M4" s="292" t="s">
        <v>201</v>
      </c>
      <c r="N4" s="292" t="s">
        <v>202</v>
      </c>
      <c r="O4" s="332" t="s">
        <v>203</v>
      </c>
      <c r="P4" s="1"/>
      <c r="Q4" s="40"/>
      <c r="U4" s="1" t="s">
        <v>167</v>
      </c>
      <c r="V4" s="44" t="s">
        <v>170</v>
      </c>
      <c r="W4" s="44" t="s">
        <v>168</v>
      </c>
      <c r="X4" s="44" t="s">
        <v>171</v>
      </c>
      <c r="Y4" s="44" t="s">
        <v>172</v>
      </c>
      <c r="Z4" s="44" t="s">
        <v>173</v>
      </c>
      <c r="AA4" s="44" t="s">
        <v>174</v>
      </c>
    </row>
    <row r="5" spans="1:27" ht="26.25" customHeight="1" thickBot="1" x14ac:dyDescent="0.25">
      <c r="A5" s="328"/>
      <c r="B5" s="309"/>
      <c r="C5" s="331"/>
      <c r="D5" s="314"/>
      <c r="E5" s="316"/>
      <c r="F5" s="291"/>
      <c r="G5" s="289"/>
      <c r="H5" s="289"/>
      <c r="I5" s="45" t="s">
        <v>168</v>
      </c>
      <c r="J5" s="45" t="s">
        <v>169</v>
      </c>
      <c r="K5" s="45" t="s">
        <v>171</v>
      </c>
      <c r="L5" s="45" t="s">
        <v>289</v>
      </c>
      <c r="M5" s="293"/>
      <c r="N5" s="293"/>
      <c r="O5" s="333"/>
      <c r="P5" s="1"/>
      <c r="Q5" s="40"/>
      <c r="U5" s="1">
        <v>0</v>
      </c>
      <c r="V5" s="46">
        <f>H6</f>
        <v>17.703684806082588</v>
      </c>
      <c r="W5" s="46">
        <f>I6</f>
        <v>20.772321428571431</v>
      </c>
      <c r="X5" s="46">
        <f>K6</f>
        <v>22.849553571428576</v>
      </c>
      <c r="Y5" s="46">
        <f>M6</f>
        <v>25.134508928571435</v>
      </c>
      <c r="Z5" s="46">
        <f>N6</f>
        <v>27.647959821428582</v>
      </c>
      <c r="AA5" s="46">
        <f>O6</f>
        <v>30.412755803571443</v>
      </c>
    </row>
    <row r="6" spans="1:27" x14ac:dyDescent="0.2">
      <c r="A6" s="111" t="s">
        <v>45</v>
      </c>
      <c r="B6" s="112">
        <f>'1A'!B12</f>
        <v>13.85</v>
      </c>
      <c r="C6" s="113">
        <f>'1A'!C12</f>
        <v>28808</v>
      </c>
      <c r="D6" s="59">
        <f>'1A'!D12</f>
        <v>20.772321428571431</v>
      </c>
      <c r="E6" s="114">
        <f>'1A'!E12</f>
        <v>43206.428571428572</v>
      </c>
      <c r="F6" s="59">
        <f>'1A'!F12</f>
        <v>17.703684806082588</v>
      </c>
      <c r="G6" s="59">
        <f>'1A'!G12</f>
        <v>17.703684806082588</v>
      </c>
      <c r="H6" s="59">
        <f>'1A'!H12</f>
        <v>17.703684806082588</v>
      </c>
      <c r="I6" s="60">
        <f>'1A'!I12</f>
        <v>20.772321428571431</v>
      </c>
      <c r="J6" s="116">
        <f>'1A'!J12</f>
        <v>21.810937500000001</v>
      </c>
      <c r="K6" s="60">
        <f>'1A'!K12</f>
        <v>22.849553571428576</v>
      </c>
      <c r="L6" s="60">
        <f>'1A'!L12</f>
        <v>23.992031250000007</v>
      </c>
      <c r="M6" s="60">
        <f>'1A'!M12</f>
        <v>25.134508928571435</v>
      </c>
      <c r="N6" s="60">
        <f>'1A'!N12</f>
        <v>27.647959821428582</v>
      </c>
      <c r="O6" s="162">
        <f>'1A'!O12</f>
        <v>30.412755803571443</v>
      </c>
      <c r="P6" s="1"/>
      <c r="U6" s="1">
        <v>1</v>
      </c>
      <c r="V6" s="46">
        <f t="shared" ref="V6:V25" si="0">V5*1.025</f>
        <v>18.146276926234652</v>
      </c>
      <c r="W6" s="46">
        <f t="shared" ref="W6:W25" si="1">W5*1.025</f>
        <v>21.291629464285716</v>
      </c>
      <c r="X6" s="46">
        <f t="shared" ref="X6:X25" si="2">X5*1.025</f>
        <v>23.420792410714288</v>
      </c>
      <c r="Y6" s="46">
        <f t="shared" ref="Y6:Y25" si="3">Y5*1.025</f>
        <v>25.762871651785719</v>
      </c>
      <c r="Z6" s="46">
        <f t="shared" ref="Z6:Z25" si="4">Z5*1.025</f>
        <v>28.339158816964293</v>
      </c>
      <c r="AA6" s="46">
        <f t="shared" ref="AA6:AA25" si="5">AA5*1.025</f>
        <v>31.173074698660727</v>
      </c>
    </row>
    <row r="7" spans="1:27" x14ac:dyDescent="0.2">
      <c r="A7" s="285" t="s">
        <v>102</v>
      </c>
      <c r="B7" s="286"/>
      <c r="C7" s="286"/>
      <c r="D7" s="286"/>
      <c r="E7" s="286"/>
      <c r="F7" s="286"/>
      <c r="G7" s="286"/>
      <c r="H7" s="287"/>
      <c r="I7" s="55">
        <f>I6-H6</f>
        <v>3.0686366224888424</v>
      </c>
      <c r="J7" s="55">
        <f t="shared" ref="J7:O7" si="6">J6-I6</f>
        <v>1.0386160714285708</v>
      </c>
      <c r="K7" s="55">
        <f t="shared" si="6"/>
        <v>1.0386160714285744</v>
      </c>
      <c r="L7" s="55">
        <f>L6-K6</f>
        <v>1.1424776785714315</v>
      </c>
      <c r="M7" s="55">
        <f>M6-L6</f>
        <v>1.1424776785714279</v>
      </c>
      <c r="N7" s="55">
        <f t="shared" si="6"/>
        <v>2.5134508928571471</v>
      </c>
      <c r="O7" s="55">
        <f t="shared" si="6"/>
        <v>2.7647959821428607</v>
      </c>
      <c r="P7" s="1"/>
      <c r="U7" s="1">
        <v>2</v>
      </c>
      <c r="V7" s="46">
        <f t="shared" si="0"/>
        <v>18.599933849390517</v>
      </c>
      <c r="W7" s="46">
        <f t="shared" si="1"/>
        <v>21.823920200892857</v>
      </c>
      <c r="X7" s="46">
        <f t="shared" si="2"/>
        <v>24.006312220982142</v>
      </c>
      <c r="Y7" s="46">
        <f t="shared" si="3"/>
        <v>26.406943443080358</v>
      </c>
      <c r="Z7" s="46">
        <f t="shared" si="4"/>
        <v>29.047637787388396</v>
      </c>
      <c r="AA7" s="46">
        <f t="shared" si="5"/>
        <v>31.952401566127243</v>
      </c>
    </row>
    <row r="8" spans="1:27" x14ac:dyDescent="0.2">
      <c r="A8" s="56" t="s">
        <v>50</v>
      </c>
      <c r="B8" s="59">
        <f>'1A'!B20</f>
        <v>13.85</v>
      </c>
      <c r="C8" s="114">
        <f>'1A'!C20</f>
        <v>28808</v>
      </c>
      <c r="D8" s="59">
        <f>'1A'!D20</f>
        <v>18.883928571428569</v>
      </c>
      <c r="E8" s="114">
        <f>'1A'!E20</f>
        <v>39278.571428571428</v>
      </c>
      <c r="F8" s="59">
        <f>'1A'!F20</f>
        <v>16.094258914620532</v>
      </c>
      <c r="G8" s="60">
        <f>'1A'!G20</f>
        <v>16.094258914620532</v>
      </c>
      <c r="H8" s="60">
        <f>'1A'!H20</f>
        <v>16.094258914620532</v>
      </c>
      <c r="I8" s="61">
        <f>'1A'!I20</f>
        <v>18.883928571428569</v>
      </c>
      <c r="J8" s="61">
        <f>'1A'!J20</f>
        <v>19.828125</v>
      </c>
      <c r="K8" s="61">
        <f>'1A'!K20</f>
        <v>20.772321428571427</v>
      </c>
      <c r="L8" s="61">
        <f>'1A'!L20</f>
        <v>21.810937499999998</v>
      </c>
      <c r="M8" s="61">
        <f>'1A'!M20</f>
        <v>22.849553571428572</v>
      </c>
      <c r="N8" s="61">
        <f>'1A'!N20</f>
        <v>25.134508928571432</v>
      </c>
      <c r="O8" s="62">
        <f>'1A'!O20</f>
        <v>27.647959821428579</v>
      </c>
      <c r="P8" s="46"/>
      <c r="U8" s="1">
        <v>3</v>
      </c>
      <c r="V8" s="46">
        <f t="shared" si="0"/>
        <v>19.064932195625278</v>
      </c>
      <c r="W8" s="46">
        <f t="shared" si="1"/>
        <v>22.369518205915178</v>
      </c>
      <c r="X8" s="46">
        <f t="shared" si="2"/>
        <v>24.606470026506695</v>
      </c>
      <c r="Y8" s="46">
        <f t="shared" si="3"/>
        <v>27.067117029157366</v>
      </c>
      <c r="Z8" s="46">
        <f t="shared" si="4"/>
        <v>29.773828732073103</v>
      </c>
      <c r="AA8" s="46">
        <f t="shared" si="5"/>
        <v>32.751211605280425</v>
      </c>
    </row>
    <row r="9" spans="1:27" x14ac:dyDescent="0.2">
      <c r="A9" s="285" t="s">
        <v>102</v>
      </c>
      <c r="B9" s="286"/>
      <c r="C9" s="286"/>
      <c r="D9" s="286"/>
      <c r="E9" s="286"/>
      <c r="F9" s="286"/>
      <c r="G9" s="286"/>
      <c r="H9" s="287"/>
      <c r="I9" s="55">
        <f>I8-H8</f>
        <v>2.7896696568080372</v>
      </c>
      <c r="J9" s="55">
        <f t="shared" ref="J9:N9" si="7">J8-I8</f>
        <v>0.9441964285714306</v>
      </c>
      <c r="K9" s="55">
        <f t="shared" si="7"/>
        <v>0.94419642857142705</v>
      </c>
      <c r="L9" s="55">
        <f t="shared" si="7"/>
        <v>1.0386160714285708</v>
      </c>
      <c r="M9" s="55">
        <f t="shared" si="7"/>
        <v>1.0386160714285744</v>
      </c>
      <c r="N9" s="55">
        <f t="shared" si="7"/>
        <v>2.2849553571428594</v>
      </c>
      <c r="O9" s="55">
        <f>O8-N8</f>
        <v>2.5134508928571471</v>
      </c>
      <c r="P9" s="1"/>
      <c r="U9" s="1">
        <v>4</v>
      </c>
      <c r="V9" s="46">
        <f t="shared" si="0"/>
        <v>19.541555500515909</v>
      </c>
      <c r="W9" s="46">
        <f t="shared" si="1"/>
        <v>22.928756161063056</v>
      </c>
      <c r="X9" s="46">
        <f t="shared" si="2"/>
        <v>25.22163177716936</v>
      </c>
      <c r="Y9" s="46">
        <f t="shared" si="3"/>
        <v>27.743794954886297</v>
      </c>
      <c r="Z9" s="46">
        <f t="shared" si="4"/>
        <v>30.518174450374929</v>
      </c>
      <c r="AA9" s="46">
        <f t="shared" si="5"/>
        <v>33.569991895412436</v>
      </c>
    </row>
    <row r="10" spans="1:27" x14ac:dyDescent="0.2">
      <c r="P10" s="1"/>
      <c r="Q10" s="40"/>
      <c r="U10" s="1">
        <v>5</v>
      </c>
      <c r="V10" s="46">
        <f t="shared" si="0"/>
        <v>20.030094388028804</v>
      </c>
      <c r="W10" s="46">
        <f t="shared" si="1"/>
        <v>23.501975065089631</v>
      </c>
      <c r="X10" s="46">
        <f t="shared" si="2"/>
        <v>25.852172571598594</v>
      </c>
      <c r="Y10" s="46">
        <f t="shared" si="3"/>
        <v>28.437389828758452</v>
      </c>
      <c r="Z10" s="46">
        <f t="shared" si="4"/>
        <v>31.2811288116343</v>
      </c>
      <c r="AA10" s="46">
        <f t="shared" si="5"/>
        <v>34.409241692797742</v>
      </c>
    </row>
    <row r="11" spans="1:27" x14ac:dyDescent="0.2">
      <c r="P11" s="1"/>
      <c r="Q11" s="40"/>
      <c r="U11" s="1">
        <v>6</v>
      </c>
      <c r="V11" s="46">
        <f t="shared" si="0"/>
        <v>20.530846747729523</v>
      </c>
      <c r="W11" s="46">
        <f t="shared" si="1"/>
        <v>24.089524441716868</v>
      </c>
      <c r="X11" s="46">
        <f t="shared" si="2"/>
        <v>26.498476885888557</v>
      </c>
      <c r="Y11" s="46">
        <f t="shared" si="3"/>
        <v>29.14832457447741</v>
      </c>
      <c r="Z11" s="46">
        <f t="shared" si="4"/>
        <v>32.063157031925158</v>
      </c>
      <c r="AA11" s="46">
        <f t="shared" si="5"/>
        <v>35.269472735117681</v>
      </c>
    </row>
    <row r="12" spans="1:27" x14ac:dyDescent="0.2">
      <c r="P12" s="1"/>
      <c r="Q12" s="40"/>
      <c r="U12" s="1">
        <v>7</v>
      </c>
      <c r="V12" s="46">
        <f t="shared" si="0"/>
        <v>21.04411791642276</v>
      </c>
      <c r="W12" s="46">
        <f t="shared" si="1"/>
        <v>24.691762552759787</v>
      </c>
      <c r="X12" s="46">
        <f t="shared" si="2"/>
        <v>27.16093880803577</v>
      </c>
      <c r="Y12" s="46">
        <f t="shared" si="3"/>
        <v>29.877032688839343</v>
      </c>
      <c r="Z12" s="46">
        <f t="shared" si="4"/>
        <v>32.864735957723283</v>
      </c>
      <c r="AA12" s="46">
        <f t="shared" si="5"/>
        <v>36.151209553495619</v>
      </c>
    </row>
    <row r="13" spans="1:27" x14ac:dyDescent="0.2">
      <c r="U13" s="1">
        <v>8</v>
      </c>
      <c r="V13" s="46">
        <f t="shared" si="0"/>
        <v>21.570220864333326</v>
      </c>
      <c r="W13" s="46">
        <f t="shared" si="1"/>
        <v>25.309056616578779</v>
      </c>
      <c r="X13" s="46">
        <f t="shared" si="2"/>
        <v>27.839962278236662</v>
      </c>
      <c r="Y13" s="46">
        <f t="shared" si="3"/>
        <v>30.623958506060323</v>
      </c>
      <c r="Z13" s="46">
        <f t="shared" si="4"/>
        <v>33.686354356666364</v>
      </c>
      <c r="AA13" s="46">
        <f t="shared" si="5"/>
        <v>37.054989792333004</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22.109476385941658</v>
      </c>
      <c r="W14" s="46">
        <f t="shared" si="1"/>
        <v>25.941783031993246</v>
      </c>
      <c r="X14" s="46">
        <f t="shared" si="2"/>
        <v>28.535961335192574</v>
      </c>
      <c r="Y14" s="46">
        <f t="shared" si="3"/>
        <v>31.389557468711828</v>
      </c>
      <c r="Z14" s="46">
        <f t="shared" si="4"/>
        <v>34.528513215583018</v>
      </c>
      <c r="AA14" s="46">
        <f t="shared" si="5"/>
        <v>37.981364537141324</v>
      </c>
    </row>
    <row r="15" spans="1:27" ht="15.75" thickBot="1" x14ac:dyDescent="0.3">
      <c r="A15" s="298" t="s">
        <v>104</v>
      </c>
      <c r="B15" s="303" t="s">
        <v>78</v>
      </c>
      <c r="C15" s="282"/>
      <c r="D15" s="282"/>
      <c r="E15" s="282" t="s">
        <v>78</v>
      </c>
      <c r="F15" s="282"/>
      <c r="G15" s="282"/>
      <c r="H15" s="282" t="s">
        <v>79</v>
      </c>
      <c r="I15" s="282"/>
      <c r="J15" s="282"/>
      <c r="K15" s="282" t="s">
        <v>80</v>
      </c>
      <c r="L15" s="282"/>
      <c r="M15" s="282"/>
      <c r="N15" s="282" t="s">
        <v>80</v>
      </c>
      <c r="O15" s="282"/>
      <c r="P15" s="297"/>
      <c r="Q15" s="282" t="s">
        <v>80</v>
      </c>
      <c r="R15" s="282"/>
      <c r="S15" s="297"/>
      <c r="T15" s="63"/>
      <c r="U15" s="1">
        <v>10</v>
      </c>
      <c r="V15" s="46">
        <f t="shared" si="0"/>
        <v>22.662213295590199</v>
      </c>
      <c r="W15" s="46">
        <f t="shared" si="1"/>
        <v>26.590327607793075</v>
      </c>
      <c r="X15" s="46">
        <f t="shared" si="2"/>
        <v>29.249360368572386</v>
      </c>
      <c r="Y15" s="46">
        <f t="shared" si="3"/>
        <v>32.174296405429622</v>
      </c>
      <c r="Z15" s="46">
        <f t="shared" si="4"/>
        <v>35.39172604597259</v>
      </c>
      <c r="AA15" s="46">
        <f t="shared" si="5"/>
        <v>38.930898650569851</v>
      </c>
    </row>
    <row r="16" spans="1:27" ht="15" x14ac:dyDescent="0.2">
      <c r="A16" s="299"/>
      <c r="B16" s="304" t="s">
        <v>204</v>
      </c>
      <c r="C16" s="305"/>
      <c r="D16" s="305"/>
      <c r="E16" s="276" t="s">
        <v>199</v>
      </c>
      <c r="F16" s="277"/>
      <c r="G16" s="278"/>
      <c r="H16" s="276" t="s">
        <v>200</v>
      </c>
      <c r="I16" s="277"/>
      <c r="J16" s="278"/>
      <c r="K16" s="294" t="s">
        <v>205</v>
      </c>
      <c r="L16" s="295"/>
      <c r="M16" s="296"/>
      <c r="N16" s="294" t="s">
        <v>202</v>
      </c>
      <c r="O16" s="295"/>
      <c r="P16" s="296"/>
      <c r="Q16" s="294" t="s">
        <v>206</v>
      </c>
      <c r="R16" s="295"/>
      <c r="S16" s="296"/>
      <c r="T16" s="64"/>
      <c r="U16" s="1">
        <v>11</v>
      </c>
      <c r="V16" s="46">
        <f t="shared" si="0"/>
        <v>23.228768627979953</v>
      </c>
      <c r="W16" s="46">
        <f t="shared" si="1"/>
        <v>27.255085797987899</v>
      </c>
      <c r="X16" s="46">
        <f t="shared" si="2"/>
        <v>29.980594377786694</v>
      </c>
      <c r="Y16" s="46">
        <f t="shared" si="3"/>
        <v>32.978653815565359</v>
      </c>
      <c r="Z16" s="46">
        <f t="shared" si="4"/>
        <v>36.2765191971219</v>
      </c>
      <c r="AA16" s="46">
        <f t="shared" si="5"/>
        <v>39.904171116834092</v>
      </c>
    </row>
    <row r="17" spans="1:27" ht="15" thickBot="1" x14ac:dyDescent="0.25">
      <c r="A17" s="300"/>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23.809487843679449</v>
      </c>
      <c r="W17" s="46">
        <f t="shared" si="1"/>
        <v>27.936462942937595</v>
      </c>
      <c r="X17" s="46">
        <f t="shared" si="2"/>
        <v>30.73010923723136</v>
      </c>
      <c r="Y17" s="46">
        <f t="shared" si="3"/>
        <v>33.803120160954492</v>
      </c>
      <c r="Z17" s="46">
        <f t="shared" si="4"/>
        <v>37.183432177049944</v>
      </c>
      <c r="AA17" s="46">
        <f t="shared" si="5"/>
        <v>40.901775394754942</v>
      </c>
    </row>
    <row r="18" spans="1:27" x14ac:dyDescent="0.2">
      <c r="A18" s="72" t="s">
        <v>3</v>
      </c>
      <c r="B18" s="73">
        <f>H6</f>
        <v>17.703684806082588</v>
      </c>
      <c r="C18" s="73">
        <f>MEDIAN(B18,D18)</f>
        <v>18.384308500853933</v>
      </c>
      <c r="D18" s="73">
        <f>B18*((1.025)^3)</f>
        <v>19.064932195625278</v>
      </c>
      <c r="E18" s="74">
        <f>I6</f>
        <v>20.772321428571431</v>
      </c>
      <c r="F18" s="73">
        <f>MEDIAN(E18,G18)</f>
        <v>21.570919817243304</v>
      </c>
      <c r="G18" s="75">
        <f>E18*((1.025)^3)</f>
        <v>22.369518205915178</v>
      </c>
      <c r="H18" s="73">
        <f>K6</f>
        <v>22.849553571428576</v>
      </c>
      <c r="I18" s="73">
        <f>MEDIAN(H18,J18)</f>
        <v>23.728011798967636</v>
      </c>
      <c r="J18" s="75">
        <f>H18*((1.025)^3)</f>
        <v>24.606470026506699</v>
      </c>
      <c r="K18" s="74">
        <f>M6</f>
        <v>25.134508928571435</v>
      </c>
      <c r="L18" s="73">
        <f>MEDIAN(K18,M18)</f>
        <v>26.100812978864404</v>
      </c>
      <c r="M18" s="75">
        <f>K18*((1.025)^3)</f>
        <v>27.06711702915737</v>
      </c>
      <c r="N18" s="74">
        <f>N6</f>
        <v>27.647959821428582</v>
      </c>
      <c r="O18" s="73">
        <f>MEDIAN(N18,P18)</f>
        <v>28.710894276750846</v>
      </c>
      <c r="P18" s="75">
        <f>N18*((1.025)^3)</f>
        <v>29.77382873207311</v>
      </c>
      <c r="Q18" s="74">
        <f>O6</f>
        <v>30.412755803571443</v>
      </c>
      <c r="R18" s="73">
        <f>MEDIAN(Q18,S18)</f>
        <v>31.581983704425934</v>
      </c>
      <c r="S18" s="75">
        <f>Q18*((1.025)^3)</f>
        <v>32.751211605280425</v>
      </c>
      <c r="T18" s="73"/>
      <c r="U18" s="1">
        <v>13</v>
      </c>
      <c r="V18" s="46">
        <f t="shared" si="0"/>
        <v>24.404725039771431</v>
      </c>
      <c r="W18" s="46">
        <f t="shared" si="1"/>
        <v>28.634874516511033</v>
      </c>
      <c r="X18" s="46">
        <f t="shared" si="2"/>
        <v>31.498361968162143</v>
      </c>
      <c r="Y18" s="46">
        <f t="shared" si="3"/>
        <v>34.648198164978353</v>
      </c>
      <c r="Z18" s="46">
        <f t="shared" si="4"/>
        <v>38.11301798147619</v>
      </c>
      <c r="AA18" s="46">
        <f t="shared" si="5"/>
        <v>41.924319779623815</v>
      </c>
    </row>
    <row r="19" spans="1:27" x14ac:dyDescent="0.2">
      <c r="A19" s="76" t="s">
        <v>4</v>
      </c>
      <c r="B19" s="73">
        <f>B18*((1.025)^4)</f>
        <v>19.541555500515909</v>
      </c>
      <c r="C19" s="73">
        <f t="shared" ref="C19:C23" si="8">MEDIAN(B19,D19)</f>
        <v>20.036201124122716</v>
      </c>
      <c r="D19" s="73">
        <f>B18*((1.025)^6)</f>
        <v>20.530846747729523</v>
      </c>
      <c r="E19" s="74">
        <f>E18*((1.025)^4)</f>
        <v>22.928756161063056</v>
      </c>
      <c r="F19" s="73">
        <f t="shared" ref="F19:F23" si="9">MEDIAN(E19,G19)</f>
        <v>23.509140301389962</v>
      </c>
      <c r="G19" s="75">
        <f>E18*((1.025)^6)</f>
        <v>24.089524441716868</v>
      </c>
      <c r="H19" s="73">
        <f>H18*((1.025)^4)</f>
        <v>25.221631777169364</v>
      </c>
      <c r="I19" s="73">
        <f t="shared" ref="I19:I23" si="10">MEDIAN(H19,J19)</f>
        <v>25.860054331528961</v>
      </c>
      <c r="J19" s="75">
        <f>H18*((1.025)^6)</f>
        <v>26.498476885888557</v>
      </c>
      <c r="K19" s="74">
        <f>K18*((1.025)^4)</f>
        <v>27.743794954886301</v>
      </c>
      <c r="L19" s="73">
        <f t="shared" ref="L19:L23" si="11">MEDIAN(K19,M19)</f>
        <v>28.446059764681859</v>
      </c>
      <c r="M19" s="75">
        <f>K18*((1.025)^6)</f>
        <v>29.148324574477417</v>
      </c>
      <c r="N19" s="74">
        <f>N18*((1.025)^4)</f>
        <v>30.518174450374936</v>
      </c>
      <c r="O19" s="73">
        <f t="shared" ref="O19:O23" si="12">MEDIAN(N19,P19)</f>
        <v>31.290665741150047</v>
      </c>
      <c r="P19" s="75">
        <f>N18*((1.025)^6)</f>
        <v>32.063157031925158</v>
      </c>
      <c r="Q19" s="74">
        <f>Q18*((1.025)^4)</f>
        <v>33.569991895412429</v>
      </c>
      <c r="R19" s="73">
        <f t="shared" ref="R19:R23" si="13">MEDIAN(Q19,S19)</f>
        <v>34.419732315265051</v>
      </c>
      <c r="S19" s="75">
        <f>Q18*((1.025)^6)</f>
        <v>35.269472735117681</v>
      </c>
      <c r="T19" s="73"/>
      <c r="U19" s="1">
        <v>14</v>
      </c>
      <c r="V19" s="46">
        <f t="shared" si="0"/>
        <v>25.014843165765715</v>
      </c>
      <c r="W19" s="46">
        <f t="shared" si="1"/>
        <v>29.350746379423807</v>
      </c>
      <c r="X19" s="46">
        <f t="shared" si="2"/>
        <v>32.285821017366196</v>
      </c>
      <c r="Y19" s="46">
        <f t="shared" si="3"/>
        <v>35.514403119102809</v>
      </c>
      <c r="Z19" s="46">
        <f t="shared" si="4"/>
        <v>39.065843431013093</v>
      </c>
      <c r="AA19" s="46">
        <f t="shared" si="5"/>
        <v>42.972427774114408</v>
      </c>
    </row>
    <row r="20" spans="1:27" x14ac:dyDescent="0.2">
      <c r="A20" s="76" t="s">
        <v>5</v>
      </c>
      <c r="B20" s="73">
        <f>B18*((1.025)^7)</f>
        <v>21.044117916422763</v>
      </c>
      <c r="C20" s="73">
        <f t="shared" si="8"/>
        <v>21.576797151182213</v>
      </c>
      <c r="D20" s="73">
        <f>B18*((1.025)^9)</f>
        <v>22.109476385941662</v>
      </c>
      <c r="E20" s="74">
        <f>E18*((1.025)^7)</f>
        <v>24.691762552759791</v>
      </c>
      <c r="F20" s="73">
        <f t="shared" si="9"/>
        <v>25.316772792376518</v>
      </c>
      <c r="G20" s="75">
        <f>E18*((1.025)^9)</f>
        <v>25.94178303199325</v>
      </c>
      <c r="H20" s="73">
        <f>H18*((1.025)^7)</f>
        <v>27.160938808035773</v>
      </c>
      <c r="I20" s="73">
        <f t="shared" si="10"/>
        <v>27.848450071614174</v>
      </c>
      <c r="J20" s="75">
        <f>H18*((1.025)^9)</f>
        <v>28.535961335192578</v>
      </c>
      <c r="K20" s="74">
        <f>K18*((1.025)^7)</f>
        <v>29.877032688839353</v>
      </c>
      <c r="L20" s="73">
        <f t="shared" si="11"/>
        <v>30.633295078775596</v>
      </c>
      <c r="M20" s="75">
        <f>K18*((1.025)^9)</f>
        <v>31.389557468711835</v>
      </c>
      <c r="N20" s="74">
        <f>N18*((1.025)^7)</f>
        <v>32.86473595772329</v>
      </c>
      <c r="O20" s="73">
        <f t="shared" si="12"/>
        <v>33.696624586653158</v>
      </c>
      <c r="P20" s="75">
        <f>N18*((1.025)^9)</f>
        <v>34.528513215583025</v>
      </c>
      <c r="Q20" s="74">
        <f>Q18*((1.025)^7)</f>
        <v>36.151209553495626</v>
      </c>
      <c r="R20" s="73">
        <f t="shared" si="13"/>
        <v>37.066287045318475</v>
      </c>
      <c r="S20" s="75">
        <f>Q18*((1.025)^9)</f>
        <v>37.981364537141332</v>
      </c>
      <c r="T20" s="73"/>
      <c r="U20" s="1">
        <v>15</v>
      </c>
      <c r="V20" s="46">
        <f t="shared" si="0"/>
        <v>25.640214244909856</v>
      </c>
      <c r="W20" s="46">
        <f t="shared" si="1"/>
        <v>30.084515038909398</v>
      </c>
      <c r="X20" s="46">
        <f t="shared" si="2"/>
        <v>33.092966542800347</v>
      </c>
      <c r="Y20" s="46">
        <f t="shared" si="3"/>
        <v>36.402263197080373</v>
      </c>
      <c r="Z20" s="46">
        <f t="shared" si="4"/>
        <v>40.042489516788415</v>
      </c>
      <c r="AA20" s="46">
        <f t="shared" si="5"/>
        <v>44.046738468467261</v>
      </c>
    </row>
    <row r="21" spans="1:27" x14ac:dyDescent="0.2">
      <c r="A21" s="76" t="s">
        <v>6</v>
      </c>
      <c r="B21" s="73">
        <f>B18*((1.025)^10)</f>
        <v>22.662213295590202</v>
      </c>
      <c r="C21" s="73">
        <f t="shared" si="8"/>
        <v>23.235850569634827</v>
      </c>
      <c r="D21" s="73">
        <f>B18*((1.025)^12)</f>
        <v>23.809487843679452</v>
      </c>
      <c r="E21" s="74">
        <f>E18*((1.025)^10)</f>
        <v>26.590327607793082</v>
      </c>
      <c r="F21" s="73">
        <f t="shared" si="9"/>
        <v>27.26339527536534</v>
      </c>
      <c r="G21" s="75">
        <f>E18*((1.025)^12)</f>
        <v>27.936462942937602</v>
      </c>
      <c r="H21" s="73">
        <f>H18*((1.025)^10)</f>
        <v>29.249360368572393</v>
      </c>
      <c r="I21" s="73">
        <f t="shared" si="10"/>
        <v>29.989734802901879</v>
      </c>
      <c r="J21" s="75">
        <f>H18*((1.025)^12)</f>
        <v>30.730109237231364</v>
      </c>
      <c r="K21" s="74">
        <f>K18*((1.025)^10)</f>
        <v>32.174296405429637</v>
      </c>
      <c r="L21" s="73">
        <f t="shared" si="11"/>
        <v>32.988708283192068</v>
      </c>
      <c r="M21" s="75">
        <f>K18*((1.025)^12)</f>
        <v>33.803120160954506</v>
      </c>
      <c r="N21" s="74">
        <f>N18*((1.025)^10)</f>
        <v>35.391726045972604</v>
      </c>
      <c r="O21" s="73">
        <f t="shared" si="12"/>
        <v>36.287579111511278</v>
      </c>
      <c r="P21" s="75">
        <f>N18*((1.025)^12)</f>
        <v>37.183432177049959</v>
      </c>
      <c r="Q21" s="74">
        <f>Q18*((1.025)^10)</f>
        <v>38.930898650569866</v>
      </c>
      <c r="R21" s="73">
        <f t="shared" si="13"/>
        <v>39.916337022662411</v>
      </c>
      <c r="S21" s="75">
        <f>Q18*((1.025)^12)</f>
        <v>40.901775394754956</v>
      </c>
      <c r="T21" s="73"/>
      <c r="U21" s="1">
        <v>16</v>
      </c>
      <c r="V21" s="46">
        <f t="shared" si="0"/>
        <v>26.2812196010326</v>
      </c>
      <c r="W21" s="46">
        <f t="shared" si="1"/>
        <v>30.836627914882129</v>
      </c>
      <c r="X21" s="46">
        <f t="shared" si="2"/>
        <v>33.920290706370352</v>
      </c>
      <c r="Y21" s="46">
        <f t="shared" si="3"/>
        <v>37.312319777007382</v>
      </c>
      <c r="Z21" s="46">
        <f t="shared" si="4"/>
        <v>41.043551754708119</v>
      </c>
      <c r="AA21" s="46">
        <f t="shared" si="5"/>
        <v>45.147906930178941</v>
      </c>
    </row>
    <row r="22" spans="1:27" x14ac:dyDescent="0.2">
      <c r="A22" s="76" t="s">
        <v>107</v>
      </c>
      <c r="B22" s="73">
        <f>B18*((1.025)^13)</f>
        <v>24.404725039771439</v>
      </c>
      <c r="C22" s="73">
        <f t="shared" si="8"/>
        <v>25.022469642340653</v>
      </c>
      <c r="D22" s="73">
        <f>B18*((1.025)^15)</f>
        <v>25.64021424490987</v>
      </c>
      <c r="E22" s="74">
        <f>E18*((1.025)^13)</f>
        <v>28.63487451651104</v>
      </c>
      <c r="F22" s="73">
        <f t="shared" si="9"/>
        <v>29.359694777710228</v>
      </c>
      <c r="G22" s="75">
        <f>E18*((1.025)^15)</f>
        <v>30.084515038909416</v>
      </c>
      <c r="H22" s="73">
        <f>H18*((1.025)^13)</f>
        <v>31.498361968162147</v>
      </c>
      <c r="I22" s="73">
        <f t="shared" si="10"/>
        <v>32.295664255481256</v>
      </c>
      <c r="J22" s="75">
        <f>H18*((1.025)^15)</f>
        <v>33.092966542800362</v>
      </c>
      <c r="K22" s="74">
        <f>K18*((1.025)^13)</f>
        <v>34.648198164978368</v>
      </c>
      <c r="L22" s="73">
        <f t="shared" si="11"/>
        <v>35.525230681029385</v>
      </c>
      <c r="M22" s="75">
        <f>K18*((1.025)^15)</f>
        <v>36.402263197080394</v>
      </c>
      <c r="N22" s="74">
        <f>N18*((1.025)^13)</f>
        <v>38.113017981476204</v>
      </c>
      <c r="O22" s="73">
        <f t="shared" si="12"/>
        <v>39.077753749132327</v>
      </c>
      <c r="P22" s="75">
        <f>N18*((1.025)^15)</f>
        <v>40.042489516788443</v>
      </c>
      <c r="Q22" s="74">
        <f>Q18*((1.025)^13)</f>
        <v>41.924319779623829</v>
      </c>
      <c r="R22" s="73">
        <f t="shared" si="13"/>
        <v>42.985529124045556</v>
      </c>
      <c r="S22" s="75">
        <f>Q18*((1.025)^15)</f>
        <v>44.046738468467289</v>
      </c>
      <c r="T22" s="73"/>
      <c r="U22" s="1">
        <v>17</v>
      </c>
      <c r="V22" s="46">
        <f t="shared" si="0"/>
        <v>26.938250091058414</v>
      </c>
      <c r="W22" s="46">
        <f t="shared" si="1"/>
        <v>31.607543612754181</v>
      </c>
      <c r="X22" s="46">
        <f t="shared" si="2"/>
        <v>34.768297974029608</v>
      </c>
      <c r="Y22" s="46">
        <f t="shared" si="3"/>
        <v>38.245127771432564</v>
      </c>
      <c r="Z22" s="46">
        <f t="shared" si="4"/>
        <v>42.069640548575819</v>
      </c>
      <c r="AA22" s="46">
        <f t="shared" si="5"/>
        <v>46.276604603433412</v>
      </c>
    </row>
    <row r="23" spans="1:27" x14ac:dyDescent="0.2">
      <c r="A23" s="76" t="s">
        <v>108</v>
      </c>
      <c r="B23" s="73">
        <f>B18*((1.025)^16)</f>
        <v>26.281219601032614</v>
      </c>
      <c r="C23" s="73">
        <f t="shared" si="8"/>
        <v>27.645384288999413</v>
      </c>
      <c r="D23" s="73">
        <f>B18*((1.025)^20)</f>
        <v>29.009548976966212</v>
      </c>
      <c r="E23" s="74">
        <f>E18*((1.025)^16)</f>
        <v>30.836627914882147</v>
      </c>
      <c r="F23" s="73">
        <f t="shared" si="9"/>
        <v>32.437247655367884</v>
      </c>
      <c r="G23" s="75">
        <f>E18*((1.025)^20)</f>
        <v>34.037867395853624</v>
      </c>
      <c r="H23" s="74">
        <f>H18*((1.025)^16)</f>
        <v>33.920290706370366</v>
      </c>
      <c r="I23" s="73">
        <f t="shared" si="10"/>
        <v>35.680972420904681</v>
      </c>
      <c r="J23" s="75">
        <f>H18*((1.025)^20)</f>
        <v>37.441654135438988</v>
      </c>
      <c r="K23" s="73">
        <f>K18*((1.025)^16)</f>
        <v>37.312319777007403</v>
      </c>
      <c r="L23" s="73">
        <f t="shared" si="11"/>
        <v>39.249069662995147</v>
      </c>
      <c r="M23" s="75">
        <f>K18*((1.025)^20)</f>
        <v>41.185819548982892</v>
      </c>
      <c r="N23" s="73">
        <f>N18*((1.025)^16)</f>
        <v>41.043551754708147</v>
      </c>
      <c r="O23" s="73">
        <f t="shared" si="12"/>
        <v>43.173976629294664</v>
      </c>
      <c r="P23" s="73">
        <f>N18*((1.025)^20)</f>
        <v>45.304401503881181</v>
      </c>
      <c r="Q23" s="74">
        <f>Q18*((1.025)^16)</f>
        <v>45.147906930178969</v>
      </c>
      <c r="R23" s="73">
        <f t="shared" si="13"/>
        <v>47.491374292224137</v>
      </c>
      <c r="S23" s="75">
        <f>Q18*((1.025)^20)</f>
        <v>49.834841654269304</v>
      </c>
      <c r="T23" s="73"/>
      <c r="U23" s="1">
        <v>18</v>
      </c>
      <c r="V23" s="46">
        <f t="shared" si="0"/>
        <v>27.611706343334873</v>
      </c>
      <c r="W23" s="46">
        <f t="shared" si="1"/>
        <v>32.397732203073033</v>
      </c>
      <c r="X23" s="46">
        <f t="shared" si="2"/>
        <v>35.637505423380347</v>
      </c>
      <c r="Y23" s="46">
        <f t="shared" si="3"/>
        <v>39.201255965718374</v>
      </c>
      <c r="Z23" s="46">
        <f t="shared" si="4"/>
        <v>43.12138156229021</v>
      </c>
      <c r="AA23" s="46">
        <f t="shared" si="5"/>
        <v>47.433519718519243</v>
      </c>
    </row>
    <row r="24" spans="1:27" ht="15" x14ac:dyDescent="0.25">
      <c r="A24" s="44"/>
      <c r="B24" s="36"/>
      <c r="C24" s="46"/>
      <c r="D24" s="36"/>
      <c r="E24" s="81"/>
      <c r="F24" s="81"/>
      <c r="G24" s="81"/>
      <c r="H24" s="81"/>
      <c r="I24" s="73"/>
      <c r="J24" s="73"/>
      <c r="M24" s="40"/>
      <c r="P24" s="1"/>
      <c r="U24" s="1">
        <v>19</v>
      </c>
      <c r="V24" s="46">
        <f t="shared" si="0"/>
        <v>28.301999001918244</v>
      </c>
      <c r="W24" s="46">
        <f t="shared" si="1"/>
        <v>33.207675508149855</v>
      </c>
      <c r="X24" s="46">
        <f t="shared" si="2"/>
        <v>36.528443058964854</v>
      </c>
      <c r="Y24" s="46">
        <f t="shared" si="3"/>
        <v>40.181287364861333</v>
      </c>
      <c r="Z24" s="46">
        <f t="shared" si="4"/>
        <v>44.19941610134746</v>
      </c>
      <c r="AA24" s="46">
        <f t="shared" si="5"/>
        <v>48.619357711482216</v>
      </c>
    </row>
    <row r="25" spans="1:27" ht="15" x14ac:dyDescent="0.25">
      <c r="A25" s="44"/>
      <c r="B25" s="36"/>
      <c r="C25" s="46"/>
      <c r="D25" s="36"/>
      <c r="E25" s="81"/>
      <c r="F25" s="81"/>
      <c r="G25" s="81"/>
      <c r="H25" s="81"/>
      <c r="I25" s="73"/>
      <c r="J25" s="73"/>
      <c r="M25" s="40"/>
      <c r="P25" s="1"/>
      <c r="U25" s="1">
        <v>20</v>
      </c>
      <c r="V25" s="46">
        <f t="shared" si="0"/>
        <v>29.009548976966197</v>
      </c>
      <c r="W25" s="46">
        <f t="shared" si="1"/>
        <v>34.037867395853596</v>
      </c>
      <c r="X25" s="46">
        <f t="shared" si="2"/>
        <v>37.441654135438974</v>
      </c>
      <c r="Y25" s="46">
        <f t="shared" si="3"/>
        <v>41.185819548982863</v>
      </c>
      <c r="Z25" s="46">
        <f t="shared" si="4"/>
        <v>45.304401503881145</v>
      </c>
      <c r="AA25" s="46">
        <f t="shared" si="5"/>
        <v>49.834841654269269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310" t="s">
        <v>45</v>
      </c>
      <c r="W28" s="310"/>
      <c r="X28" s="310"/>
      <c r="Y28" s="310"/>
      <c r="Z28" s="310"/>
      <c r="AA28" s="310"/>
    </row>
    <row r="29" spans="1:27" ht="15.75" thickBot="1" x14ac:dyDescent="0.3">
      <c r="A29" s="298" t="s">
        <v>104</v>
      </c>
      <c r="B29" s="303" t="s">
        <v>78</v>
      </c>
      <c r="C29" s="282"/>
      <c r="D29" s="282"/>
      <c r="E29" s="282" t="s">
        <v>78</v>
      </c>
      <c r="F29" s="282"/>
      <c r="G29" s="282"/>
      <c r="H29" s="282" t="s">
        <v>79</v>
      </c>
      <c r="I29" s="282"/>
      <c r="J29" s="282"/>
      <c r="K29" s="282" t="s">
        <v>80</v>
      </c>
      <c r="L29" s="282"/>
      <c r="M29" s="282"/>
      <c r="N29" s="282" t="s">
        <v>80</v>
      </c>
      <c r="O29" s="282"/>
      <c r="P29" s="297"/>
      <c r="Q29" s="282" t="s">
        <v>80</v>
      </c>
      <c r="R29" s="282"/>
      <c r="S29" s="297"/>
      <c r="U29" s="1" t="s">
        <v>167</v>
      </c>
      <c r="V29" s="44" t="s">
        <v>170</v>
      </c>
      <c r="W29" s="44" t="s">
        <v>168</v>
      </c>
      <c r="X29" s="44" t="s">
        <v>171</v>
      </c>
      <c r="Y29" s="44" t="s">
        <v>172</v>
      </c>
      <c r="Z29" s="44" t="s">
        <v>173</v>
      </c>
      <c r="AA29" s="44" t="s">
        <v>174</v>
      </c>
    </row>
    <row r="30" spans="1:27" ht="15" x14ac:dyDescent="0.2">
      <c r="A30" s="299"/>
      <c r="B30" s="304" t="s">
        <v>103</v>
      </c>
      <c r="C30" s="305"/>
      <c r="D30" s="311"/>
      <c r="E30" s="294" t="s">
        <v>199</v>
      </c>
      <c r="F30" s="295"/>
      <c r="G30" s="295"/>
      <c r="H30" s="276" t="s">
        <v>200</v>
      </c>
      <c r="I30" s="277"/>
      <c r="J30" s="278"/>
      <c r="K30" s="294" t="s">
        <v>201</v>
      </c>
      <c r="L30" s="295"/>
      <c r="M30" s="296"/>
      <c r="N30" s="294" t="s">
        <v>202</v>
      </c>
      <c r="O30" s="295"/>
      <c r="P30" s="296"/>
      <c r="Q30" s="294" t="s">
        <v>207</v>
      </c>
      <c r="R30" s="295"/>
      <c r="S30" s="296"/>
      <c r="U30" s="1">
        <v>0</v>
      </c>
      <c r="V30" s="46">
        <f>H8</f>
        <v>16.094258914620532</v>
      </c>
      <c r="W30" s="46">
        <f>I8</f>
        <v>18.883928571428569</v>
      </c>
      <c r="X30" s="46">
        <f>K8</f>
        <v>20.772321428571427</v>
      </c>
      <c r="Y30" s="46">
        <f>M8</f>
        <v>22.849553571428572</v>
      </c>
      <c r="Z30" s="46">
        <f>N8</f>
        <v>25.134508928571432</v>
      </c>
      <c r="AA30" s="46">
        <f>O8</f>
        <v>27.647959821428579</v>
      </c>
    </row>
    <row r="31" spans="1:27" ht="15" thickBot="1" x14ac:dyDescent="0.25">
      <c r="A31" s="300"/>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16.496615387486045</v>
      </c>
      <c r="W31" s="46">
        <f t="shared" ref="W31:W50" si="15">W30*1.025</f>
        <v>19.356026785714281</v>
      </c>
      <c r="X31" s="46">
        <f t="shared" ref="X31:X50" si="16">X30*1.025</f>
        <v>21.291629464285712</v>
      </c>
      <c r="Y31" s="46">
        <f t="shared" ref="Y31:Y50" si="17">Y30*1.025</f>
        <v>23.420792410714284</v>
      </c>
      <c r="Z31" s="46">
        <f t="shared" ref="Z31:Z50" si="18">Z30*1.025</f>
        <v>25.762871651785716</v>
      </c>
      <c r="AA31" s="46">
        <f t="shared" ref="AA31:AA50" si="19">AA30*1.025</f>
        <v>28.339158816964289</v>
      </c>
    </row>
    <row r="32" spans="1:27" x14ac:dyDescent="0.2">
      <c r="A32" s="72" t="s">
        <v>3</v>
      </c>
      <c r="B32" s="73">
        <f>F8</f>
        <v>16.094258914620532</v>
      </c>
      <c r="C32" s="73">
        <f>MEDIAN(B32,D32)</f>
        <v>16.713007728049028</v>
      </c>
      <c r="D32" s="75">
        <f>B32*((1.025)^3)</f>
        <v>17.331756541477525</v>
      </c>
      <c r="E32" s="73">
        <f>I8</f>
        <v>18.883928571428569</v>
      </c>
      <c r="F32" s="73">
        <f>MEDIAN(E32,G32)</f>
        <v>19.60992710658482</v>
      </c>
      <c r="G32" s="73">
        <f>E32*((1.025)^3)</f>
        <v>20.335925641741067</v>
      </c>
      <c r="H32" s="74">
        <f>K8</f>
        <v>20.772321428571427</v>
      </c>
      <c r="I32" s="73">
        <f>MEDIAN(H32,J32)</f>
        <v>21.570919817243301</v>
      </c>
      <c r="J32" s="75">
        <f>H32*((1.025)^3)</f>
        <v>22.369518205915174</v>
      </c>
      <c r="K32" s="74">
        <f>M8</f>
        <v>22.849553571428572</v>
      </c>
      <c r="L32" s="73">
        <f>MEDIAN(K32,M32)</f>
        <v>23.728011798967636</v>
      </c>
      <c r="M32" s="75">
        <f>K32*((1.025)^3)</f>
        <v>24.606470026506695</v>
      </c>
      <c r="N32" s="74">
        <f>N8</f>
        <v>25.134508928571432</v>
      </c>
      <c r="O32" s="73">
        <f>MEDIAN(N32,P32)</f>
        <v>26.100812978864397</v>
      </c>
      <c r="P32" s="75">
        <f>N32*((1.025)^3)</f>
        <v>27.067117029157366</v>
      </c>
      <c r="Q32" s="74">
        <f>O8</f>
        <v>27.647959821428579</v>
      </c>
      <c r="R32" s="73">
        <f>MEDIAN(Q32,S32)</f>
        <v>28.710894276750842</v>
      </c>
      <c r="S32" s="75">
        <f>Q32*((1.025)^3)</f>
        <v>29.773828732073106</v>
      </c>
      <c r="U32" s="1">
        <v>2</v>
      </c>
      <c r="V32" s="46">
        <f t="shared" si="14"/>
        <v>16.909030772173196</v>
      </c>
      <c r="W32" s="46">
        <f t="shared" si="15"/>
        <v>19.839927455357138</v>
      </c>
      <c r="X32" s="46">
        <f t="shared" si="16"/>
        <v>21.823920200892854</v>
      </c>
      <c r="Y32" s="46">
        <f t="shared" si="17"/>
        <v>24.006312220982139</v>
      </c>
      <c r="Z32" s="46">
        <f t="shared" si="18"/>
        <v>26.406943443080355</v>
      </c>
      <c r="AA32" s="46">
        <f t="shared" si="19"/>
        <v>29.047637787388393</v>
      </c>
    </row>
    <row r="33" spans="1:27" x14ac:dyDescent="0.2">
      <c r="A33" s="76" t="s">
        <v>4</v>
      </c>
      <c r="B33" s="73">
        <f>B32*((1.025)^4)</f>
        <v>17.76505045501446</v>
      </c>
      <c r="C33" s="73">
        <f t="shared" ref="C33:C37" si="20">MEDIAN(B33,D33)</f>
        <v>18.214728294657014</v>
      </c>
      <c r="D33" s="75">
        <f>B32*((1.025)^6)</f>
        <v>18.664406134299565</v>
      </c>
      <c r="E33" s="73">
        <f>E32*((1.025)^4)</f>
        <v>20.844323782784592</v>
      </c>
      <c r="F33" s="73">
        <f t="shared" ref="F33:F37" si="21">MEDIAN(E33,G33)</f>
        <v>21.371945728536325</v>
      </c>
      <c r="G33" s="73">
        <f>E32*((1.025)^6)</f>
        <v>21.899567674288058</v>
      </c>
      <c r="H33" s="74">
        <f>H32*((1.025)^4)</f>
        <v>22.928756161063053</v>
      </c>
      <c r="I33" s="73">
        <f t="shared" ref="I33:I37" si="22">MEDIAN(H33,J33)</f>
        <v>23.509140301389959</v>
      </c>
      <c r="J33" s="75">
        <f>H32*((1.025)^6)</f>
        <v>24.089524441716865</v>
      </c>
      <c r="K33" s="74">
        <f>K32*((1.025)^4)</f>
        <v>25.22163177716936</v>
      </c>
      <c r="L33" s="73">
        <f t="shared" ref="L33:L37" si="23">MEDIAN(K33,M33)</f>
        <v>25.860054331528957</v>
      </c>
      <c r="M33" s="75">
        <f>K32*((1.025)^6)</f>
        <v>26.498476885888554</v>
      </c>
      <c r="N33" s="74">
        <f>N32*((1.025)^4)</f>
        <v>27.743794954886297</v>
      </c>
      <c r="O33" s="73">
        <f t="shared" ref="O33:O37" si="24">MEDIAN(N33,P33)</f>
        <v>28.446059764681856</v>
      </c>
      <c r="P33" s="75">
        <f>N32*((1.025)^6)</f>
        <v>29.14832457447741</v>
      </c>
      <c r="Q33" s="74">
        <f>Q32*((1.025)^4)</f>
        <v>30.518174450374932</v>
      </c>
      <c r="R33" s="73">
        <f t="shared" ref="R33:R37" si="25">MEDIAN(Q33,S33)</f>
        <v>31.290665741150043</v>
      </c>
      <c r="S33" s="75">
        <f>Q32*((1.025)^6)</f>
        <v>32.063157031925158</v>
      </c>
      <c r="U33" s="1">
        <v>3</v>
      </c>
      <c r="V33" s="46">
        <f t="shared" si="14"/>
        <v>17.331756541477525</v>
      </c>
      <c r="W33" s="46">
        <f t="shared" si="15"/>
        <v>20.335925641741063</v>
      </c>
      <c r="X33" s="46">
        <f t="shared" si="16"/>
        <v>22.369518205915174</v>
      </c>
      <c r="Y33" s="46">
        <f t="shared" si="17"/>
        <v>24.606470026506692</v>
      </c>
      <c r="Z33" s="46">
        <f t="shared" si="18"/>
        <v>27.067117029157362</v>
      </c>
      <c r="AA33" s="46">
        <f t="shared" si="19"/>
        <v>29.773828732073099</v>
      </c>
    </row>
    <row r="34" spans="1:27" x14ac:dyDescent="0.2">
      <c r="A34" s="76" t="s">
        <v>5</v>
      </c>
      <c r="B34" s="73">
        <f>B32*((1.025)^7)</f>
        <v>19.131016287657054</v>
      </c>
      <c r="C34" s="73">
        <f t="shared" si="20"/>
        <v>19.615270137438372</v>
      </c>
      <c r="D34" s="75">
        <f>B32*((1.025)^9)</f>
        <v>20.099523987219687</v>
      </c>
      <c r="E34" s="73">
        <f>E32*((1.025)^7)</f>
        <v>22.44705686614526</v>
      </c>
      <c r="F34" s="73">
        <f t="shared" si="21"/>
        <v>23.015247993069558</v>
      </c>
      <c r="G34" s="73">
        <f>E32*((1.025)^9)</f>
        <v>23.583439119993859</v>
      </c>
      <c r="H34" s="74">
        <f>H32*((1.025)^7)</f>
        <v>24.691762552759787</v>
      </c>
      <c r="I34" s="73">
        <f t="shared" si="22"/>
        <v>25.316772792376518</v>
      </c>
      <c r="J34" s="75">
        <f>H32*((1.025)^9)</f>
        <v>25.941783031993246</v>
      </c>
      <c r="K34" s="74">
        <f>K32*((1.025)^7)</f>
        <v>27.16093880803577</v>
      </c>
      <c r="L34" s="73">
        <f t="shared" si="23"/>
        <v>27.84845007161417</v>
      </c>
      <c r="M34" s="75">
        <f>K32*((1.025)^9)</f>
        <v>28.535961335192571</v>
      </c>
      <c r="N34" s="74">
        <f>N32*((1.025)^7)</f>
        <v>29.87703268883935</v>
      </c>
      <c r="O34" s="73">
        <f t="shared" si="24"/>
        <v>30.633295078775589</v>
      </c>
      <c r="P34" s="75">
        <f>N32*((1.025)^9)</f>
        <v>31.389557468711832</v>
      </c>
      <c r="Q34" s="74">
        <f>Q32*((1.025)^7)</f>
        <v>32.86473595772329</v>
      </c>
      <c r="R34" s="73">
        <f t="shared" si="25"/>
        <v>33.696624586653158</v>
      </c>
      <c r="S34" s="75">
        <f>Q32*((1.025)^9)</f>
        <v>34.528513215583018</v>
      </c>
      <c r="U34" s="1">
        <v>4</v>
      </c>
      <c r="V34" s="46">
        <f t="shared" si="14"/>
        <v>17.76505045501446</v>
      </c>
      <c r="W34" s="46">
        <f t="shared" si="15"/>
        <v>20.844323782784588</v>
      </c>
      <c r="X34" s="46">
        <f t="shared" si="16"/>
        <v>22.928756161063053</v>
      </c>
      <c r="Y34" s="46">
        <f t="shared" si="17"/>
        <v>25.221631777169357</v>
      </c>
      <c r="Z34" s="46">
        <f t="shared" si="18"/>
        <v>27.743794954886294</v>
      </c>
      <c r="AA34" s="46">
        <f t="shared" si="19"/>
        <v>30.518174450374925</v>
      </c>
    </row>
    <row r="35" spans="1:27" x14ac:dyDescent="0.2">
      <c r="A35" s="76" t="s">
        <v>6</v>
      </c>
      <c r="B35" s="73">
        <f>B32*((1.025)^10)</f>
        <v>20.602012086900181</v>
      </c>
      <c r="C35" s="73">
        <f t="shared" si="20"/>
        <v>21.123500517849841</v>
      </c>
      <c r="D35" s="75">
        <f>B32*((1.025)^12)</f>
        <v>21.644988948799501</v>
      </c>
      <c r="E35" s="73">
        <f>E32*((1.025)^10)</f>
        <v>24.173025097993705</v>
      </c>
      <c r="F35" s="73">
        <f t="shared" si="21"/>
        <v>24.784904795786669</v>
      </c>
      <c r="G35" s="73">
        <f>E32*((1.025)^12)</f>
        <v>25.396784493579634</v>
      </c>
      <c r="H35" s="74">
        <f>H32*((1.025)^10)</f>
        <v>26.590327607793075</v>
      </c>
      <c r="I35" s="73">
        <f t="shared" si="22"/>
        <v>27.263395275365337</v>
      </c>
      <c r="J35" s="75">
        <f>H32*((1.025)^12)</f>
        <v>27.936462942937599</v>
      </c>
      <c r="K35" s="74">
        <f>K32*((1.025)^10)</f>
        <v>29.249360368572386</v>
      </c>
      <c r="L35" s="73">
        <f t="shared" si="23"/>
        <v>29.989734802901872</v>
      </c>
      <c r="M35" s="75">
        <f>K32*((1.025)^12)</f>
        <v>30.73010923723136</v>
      </c>
      <c r="N35" s="74">
        <f>N32*((1.025)^10)</f>
        <v>32.174296405429629</v>
      </c>
      <c r="O35" s="73">
        <f t="shared" si="24"/>
        <v>32.988708283192068</v>
      </c>
      <c r="P35" s="75">
        <f>N32*((1.025)^12)</f>
        <v>33.803120160954499</v>
      </c>
      <c r="Q35" s="74">
        <f>Q32*((1.025)^10)</f>
        <v>35.391726045972597</v>
      </c>
      <c r="R35" s="73">
        <f t="shared" si="25"/>
        <v>36.287579111511278</v>
      </c>
      <c r="S35" s="75">
        <f>Q32*((1.025)^12)</f>
        <v>37.183432177049959</v>
      </c>
      <c r="U35" s="1">
        <v>5</v>
      </c>
      <c r="V35" s="46">
        <f t="shared" si="14"/>
        <v>18.20917671638982</v>
      </c>
      <c r="W35" s="46">
        <f t="shared" si="15"/>
        <v>21.365431877354201</v>
      </c>
      <c r="X35" s="46">
        <f t="shared" si="16"/>
        <v>23.501975065089628</v>
      </c>
      <c r="Y35" s="46">
        <f t="shared" si="17"/>
        <v>25.85217257159859</v>
      </c>
      <c r="Z35" s="46">
        <f t="shared" si="18"/>
        <v>28.437389828758448</v>
      </c>
      <c r="AA35" s="46">
        <f t="shared" si="19"/>
        <v>31.281128811634296</v>
      </c>
    </row>
    <row r="36" spans="1:27" x14ac:dyDescent="0.2">
      <c r="A36" s="76" t="s">
        <v>107</v>
      </c>
      <c r="B36" s="73">
        <f>B32*((1.025)^13)</f>
        <v>22.186113672519486</v>
      </c>
      <c r="C36" s="73">
        <f t="shared" si="20"/>
        <v>22.747699674855134</v>
      </c>
      <c r="D36" s="73">
        <f>B32*((1.025)^15)</f>
        <v>23.309285677190786</v>
      </c>
      <c r="E36" s="74">
        <f>E32*((1.025)^13)</f>
        <v>26.031704105919122</v>
      </c>
      <c r="F36" s="73">
        <f t="shared" si="21"/>
        <v>26.690631616100202</v>
      </c>
      <c r="G36" s="75">
        <f>E32*((1.025)^15)</f>
        <v>27.349559126281282</v>
      </c>
      <c r="H36" s="73">
        <f>H32*((1.025)^13)</f>
        <v>28.634874516511037</v>
      </c>
      <c r="I36" s="73">
        <f t="shared" si="22"/>
        <v>29.359694777710224</v>
      </c>
      <c r="J36" s="75">
        <f>H32*((1.025)^15)</f>
        <v>30.084515038909409</v>
      </c>
      <c r="K36" s="74">
        <f>K32*((1.025)^13)</f>
        <v>31.498361968162143</v>
      </c>
      <c r="L36" s="73">
        <f t="shared" si="23"/>
        <v>32.295664255481249</v>
      </c>
      <c r="M36" s="75">
        <f>K32*((1.025)^15)</f>
        <v>33.092966542800355</v>
      </c>
      <c r="N36" s="74">
        <f>N32*((1.025)^13)</f>
        <v>34.648198164978361</v>
      </c>
      <c r="O36" s="73">
        <f t="shared" si="24"/>
        <v>35.525230681029377</v>
      </c>
      <c r="P36" s="75">
        <f>N32*((1.025)^15)</f>
        <v>36.402263197080394</v>
      </c>
      <c r="Q36" s="74">
        <f>Q32*((1.025)^13)</f>
        <v>38.113017981476204</v>
      </c>
      <c r="R36" s="73">
        <f t="shared" si="25"/>
        <v>39.07775374913232</v>
      </c>
      <c r="S36" s="75">
        <f>Q32*((1.025)^15)</f>
        <v>40.042489516788436</v>
      </c>
      <c r="T36" s="46"/>
      <c r="U36" s="1">
        <v>6</v>
      </c>
      <c r="V36" s="46">
        <f t="shared" si="14"/>
        <v>18.664406134299565</v>
      </c>
      <c r="W36" s="46">
        <f t="shared" si="15"/>
        <v>21.899567674288054</v>
      </c>
      <c r="X36" s="46">
        <f t="shared" si="16"/>
        <v>24.089524441716865</v>
      </c>
      <c r="Y36" s="46">
        <f t="shared" si="17"/>
        <v>26.498476885888554</v>
      </c>
      <c r="Z36" s="46">
        <f t="shared" si="18"/>
        <v>29.148324574477407</v>
      </c>
      <c r="AA36" s="46">
        <f t="shared" si="19"/>
        <v>32.063157031925151</v>
      </c>
    </row>
    <row r="37" spans="1:27" x14ac:dyDescent="0.2">
      <c r="A37" s="76" t="s">
        <v>108</v>
      </c>
      <c r="B37" s="73">
        <f>B32*((1.025)^16)</f>
        <v>23.892017819120554</v>
      </c>
      <c r="C37" s="73">
        <f t="shared" si="20"/>
        <v>25.132167535454009</v>
      </c>
      <c r="D37" s="73">
        <f>B32*((1.025)^20)</f>
        <v>26.372317251787461</v>
      </c>
      <c r="E37" s="74">
        <f>E32*((1.025)^16)</f>
        <v>28.033298104438309</v>
      </c>
      <c r="F37" s="73">
        <f t="shared" si="21"/>
        <v>29.48840695942534</v>
      </c>
      <c r="G37" s="75">
        <f>E32*((1.025)^20)</f>
        <v>30.943515814412375</v>
      </c>
      <c r="H37" s="74">
        <f>H32*((1.025)^16)</f>
        <v>30.836627914882143</v>
      </c>
      <c r="I37" s="73">
        <f t="shared" si="22"/>
        <v>32.437247655367884</v>
      </c>
      <c r="J37" s="75">
        <f>H32*((1.025)^20)</f>
        <v>34.037867395853617</v>
      </c>
      <c r="K37" s="73">
        <f>K32*((1.025)^16)</f>
        <v>33.920290706370359</v>
      </c>
      <c r="L37" s="73">
        <f t="shared" si="23"/>
        <v>35.680972420904666</v>
      </c>
      <c r="M37" s="75">
        <f>K32*((1.025)^20)</f>
        <v>37.441654135438981</v>
      </c>
      <c r="N37" s="73">
        <f>N32*((1.025)^16)</f>
        <v>37.312319777007396</v>
      </c>
      <c r="O37" s="73">
        <f t="shared" si="24"/>
        <v>39.24906966299514</v>
      </c>
      <c r="P37" s="73">
        <f>N32*((1.025)^20)</f>
        <v>41.185819548982884</v>
      </c>
      <c r="Q37" s="74">
        <f>Q32*((1.025)^16)</f>
        <v>41.043551754708147</v>
      </c>
      <c r="R37" s="73">
        <f t="shared" si="25"/>
        <v>43.173976629294664</v>
      </c>
      <c r="S37" s="75">
        <f>Q32*((1.025)^20)</f>
        <v>45.304401503881181</v>
      </c>
      <c r="U37" s="1">
        <v>7</v>
      </c>
      <c r="V37" s="46">
        <f t="shared" si="14"/>
        <v>19.131016287657051</v>
      </c>
      <c r="W37" s="46">
        <f t="shared" si="15"/>
        <v>22.447056866145253</v>
      </c>
      <c r="X37" s="46">
        <f t="shared" si="16"/>
        <v>24.691762552759783</v>
      </c>
      <c r="Y37" s="46">
        <f t="shared" si="17"/>
        <v>27.160938808035766</v>
      </c>
      <c r="Z37" s="46">
        <f t="shared" si="18"/>
        <v>29.877032688839339</v>
      </c>
      <c r="AA37" s="46">
        <f t="shared" si="19"/>
        <v>32.864735957723276</v>
      </c>
    </row>
    <row r="38" spans="1:27" ht="15" x14ac:dyDescent="0.25">
      <c r="A38" s="44"/>
      <c r="B38" s="36"/>
      <c r="C38" s="46"/>
      <c r="D38" s="36"/>
      <c r="E38" s="81"/>
      <c r="F38" s="81"/>
      <c r="G38" s="81"/>
      <c r="H38" s="81"/>
      <c r="I38" s="73"/>
      <c r="J38" s="73"/>
      <c r="M38" s="40"/>
      <c r="P38" s="1"/>
      <c r="U38" s="1">
        <v>8</v>
      </c>
      <c r="V38" s="46">
        <f t="shared" si="14"/>
        <v>19.609291694848476</v>
      </c>
      <c r="W38" s="46">
        <f t="shared" si="15"/>
        <v>23.008233287798884</v>
      </c>
      <c r="X38" s="46">
        <f t="shared" si="16"/>
        <v>25.309056616578776</v>
      </c>
      <c r="Y38" s="46">
        <f t="shared" si="17"/>
        <v>27.839962278236658</v>
      </c>
      <c r="Z38" s="46">
        <f t="shared" si="18"/>
        <v>30.623958506060319</v>
      </c>
      <c r="AA38" s="46">
        <f t="shared" si="19"/>
        <v>33.686354356666357</v>
      </c>
    </row>
    <row r="39" spans="1:27" x14ac:dyDescent="0.2">
      <c r="O39" s="40"/>
      <c r="P39" s="1"/>
      <c r="U39" s="1">
        <v>9</v>
      </c>
      <c r="V39" s="46">
        <f t="shared" si="14"/>
        <v>20.099523987219687</v>
      </c>
      <c r="W39" s="46">
        <f t="shared" si="15"/>
        <v>23.583439119993855</v>
      </c>
      <c r="X39" s="46">
        <f t="shared" si="16"/>
        <v>25.941783031993243</v>
      </c>
      <c r="Y39" s="46">
        <f t="shared" si="17"/>
        <v>28.535961335192571</v>
      </c>
      <c r="Z39" s="46">
        <f t="shared" si="18"/>
        <v>31.389557468711825</v>
      </c>
      <c r="AA39" s="46">
        <f t="shared" si="19"/>
        <v>34.528513215583011</v>
      </c>
    </row>
    <row r="40" spans="1:27" x14ac:dyDescent="0.2">
      <c r="U40" s="1">
        <v>10</v>
      </c>
      <c r="V40" s="46">
        <f t="shared" si="14"/>
        <v>20.602012086900178</v>
      </c>
      <c r="W40" s="46">
        <f t="shared" si="15"/>
        <v>24.173025097993701</v>
      </c>
      <c r="X40" s="46">
        <f t="shared" si="16"/>
        <v>26.590327607793071</v>
      </c>
      <c r="Y40" s="46">
        <f t="shared" si="17"/>
        <v>29.249360368572383</v>
      </c>
      <c r="Z40" s="46">
        <f t="shared" si="18"/>
        <v>32.174296405429615</v>
      </c>
      <c r="AA40" s="46">
        <f t="shared" si="19"/>
        <v>35.391726045972582</v>
      </c>
    </row>
    <row r="41" spans="1:27" x14ac:dyDescent="0.2">
      <c r="U41" s="1">
        <v>11</v>
      </c>
      <c r="V41" s="46">
        <f t="shared" si="14"/>
        <v>21.117062389072682</v>
      </c>
      <c r="W41" s="46">
        <f t="shared" si="15"/>
        <v>24.77735072544354</v>
      </c>
      <c r="X41" s="46">
        <f t="shared" si="16"/>
        <v>27.255085797987896</v>
      </c>
      <c r="Y41" s="46">
        <f t="shared" si="17"/>
        <v>29.980594377786691</v>
      </c>
      <c r="Z41" s="46">
        <f t="shared" si="18"/>
        <v>32.978653815565352</v>
      </c>
      <c r="AA41" s="46">
        <f t="shared" si="19"/>
        <v>36.276519197121893</v>
      </c>
    </row>
    <row r="42" spans="1:27" x14ac:dyDescent="0.2">
      <c r="D42" s="83"/>
      <c r="U42" s="1">
        <v>12</v>
      </c>
      <c r="V42" s="46">
        <f t="shared" si="14"/>
        <v>21.644988948799497</v>
      </c>
      <c r="W42" s="46">
        <f t="shared" si="15"/>
        <v>25.396784493579627</v>
      </c>
      <c r="X42" s="46">
        <f t="shared" si="16"/>
        <v>27.936462942937592</v>
      </c>
      <c r="Y42" s="46">
        <f t="shared" si="17"/>
        <v>30.730109237231357</v>
      </c>
      <c r="Z42" s="46">
        <f t="shared" si="18"/>
        <v>33.803120160954485</v>
      </c>
      <c r="AA42" s="46">
        <f t="shared" si="19"/>
        <v>37.183432177049937</v>
      </c>
    </row>
    <row r="43" spans="1:27" x14ac:dyDescent="0.2">
      <c r="D43" s="83"/>
      <c r="G43" s="35"/>
      <c r="U43" s="1">
        <v>13</v>
      </c>
      <c r="V43" s="46">
        <f t="shared" si="14"/>
        <v>22.186113672519483</v>
      </c>
      <c r="W43" s="46">
        <f t="shared" si="15"/>
        <v>26.031704105919115</v>
      </c>
      <c r="X43" s="46">
        <f t="shared" si="16"/>
        <v>28.634874516511029</v>
      </c>
      <c r="Y43" s="46">
        <f t="shared" si="17"/>
        <v>31.49836196816214</v>
      </c>
      <c r="Z43" s="46">
        <f t="shared" si="18"/>
        <v>34.648198164978346</v>
      </c>
      <c r="AA43" s="46">
        <f t="shared" si="19"/>
        <v>38.113017981476183</v>
      </c>
    </row>
    <row r="44" spans="1:27" x14ac:dyDescent="0.2">
      <c r="D44" s="83"/>
      <c r="U44" s="1">
        <v>14</v>
      </c>
      <c r="V44" s="46">
        <f t="shared" si="14"/>
        <v>22.740766514332467</v>
      </c>
      <c r="W44" s="46">
        <f t="shared" si="15"/>
        <v>26.68249670856709</v>
      </c>
      <c r="X44" s="46">
        <f t="shared" si="16"/>
        <v>29.350746379423803</v>
      </c>
      <c r="Y44" s="46">
        <f t="shared" si="17"/>
        <v>32.285821017366189</v>
      </c>
      <c r="Z44" s="46">
        <f t="shared" si="18"/>
        <v>35.514403119102802</v>
      </c>
      <c r="AA44" s="46">
        <f t="shared" si="19"/>
        <v>39.065843431013086</v>
      </c>
    </row>
    <row r="45" spans="1:27" x14ac:dyDescent="0.2">
      <c r="U45" s="1">
        <v>15</v>
      </c>
      <c r="V45" s="46">
        <f t="shared" si="14"/>
        <v>23.309285677190775</v>
      </c>
      <c r="W45" s="46">
        <f t="shared" si="15"/>
        <v>27.349559126281264</v>
      </c>
      <c r="X45" s="46">
        <f t="shared" si="16"/>
        <v>30.084515038909394</v>
      </c>
      <c r="Y45" s="46">
        <f t="shared" si="17"/>
        <v>33.09296654280034</v>
      </c>
      <c r="Z45" s="46">
        <f t="shared" si="18"/>
        <v>36.402263197080366</v>
      </c>
      <c r="AA45" s="46">
        <f t="shared" si="19"/>
        <v>40.042489516788407</v>
      </c>
    </row>
    <row r="46" spans="1:27" x14ac:dyDescent="0.2">
      <c r="U46" s="1">
        <v>16</v>
      </c>
      <c r="V46" s="46">
        <f t="shared" si="14"/>
        <v>23.892017819120543</v>
      </c>
      <c r="W46" s="46">
        <f t="shared" si="15"/>
        <v>28.033298104438295</v>
      </c>
      <c r="X46" s="46">
        <f t="shared" si="16"/>
        <v>30.836627914882126</v>
      </c>
      <c r="Y46" s="46">
        <f t="shared" si="17"/>
        <v>33.920290706370345</v>
      </c>
      <c r="Z46" s="46">
        <f t="shared" si="18"/>
        <v>37.312319777007374</v>
      </c>
      <c r="AA46" s="46">
        <f t="shared" si="19"/>
        <v>41.043551754708112</v>
      </c>
    </row>
    <row r="47" spans="1:27" x14ac:dyDescent="0.2">
      <c r="U47" s="1">
        <v>17</v>
      </c>
      <c r="V47" s="46">
        <f t="shared" si="14"/>
        <v>24.489318264598555</v>
      </c>
      <c r="W47" s="46">
        <f t="shared" si="15"/>
        <v>28.734130557049248</v>
      </c>
      <c r="X47" s="46">
        <f t="shared" si="16"/>
        <v>31.607543612754178</v>
      </c>
      <c r="Y47" s="46">
        <f t="shared" si="17"/>
        <v>34.768297974029601</v>
      </c>
      <c r="Z47" s="46">
        <f t="shared" si="18"/>
        <v>38.245127771432557</v>
      </c>
      <c r="AA47" s="46">
        <f t="shared" si="19"/>
        <v>42.069640548575812</v>
      </c>
    </row>
    <row r="48" spans="1:27" x14ac:dyDescent="0.2">
      <c r="U48" s="1">
        <v>18</v>
      </c>
      <c r="V48" s="46">
        <f t="shared" si="14"/>
        <v>25.101551221213516</v>
      </c>
      <c r="W48" s="46">
        <f t="shared" si="15"/>
        <v>29.452483820975477</v>
      </c>
      <c r="X48" s="46">
        <f t="shared" si="16"/>
        <v>32.397732203073026</v>
      </c>
      <c r="Y48" s="46">
        <f t="shared" si="17"/>
        <v>35.63750542338034</v>
      </c>
      <c r="Z48" s="46">
        <f t="shared" si="18"/>
        <v>39.201255965718367</v>
      </c>
      <c r="AA48" s="46">
        <f t="shared" si="19"/>
        <v>43.121381562290203</v>
      </c>
    </row>
    <row r="49" spans="21:27" x14ac:dyDescent="0.2">
      <c r="U49" s="1">
        <v>19</v>
      </c>
      <c r="V49" s="46">
        <f t="shared" si="14"/>
        <v>25.729090001743852</v>
      </c>
      <c r="W49" s="46">
        <f t="shared" si="15"/>
        <v>30.18879591649986</v>
      </c>
      <c r="X49" s="46">
        <f t="shared" si="16"/>
        <v>33.207675508149848</v>
      </c>
      <c r="Y49" s="46">
        <f t="shared" si="17"/>
        <v>36.528443058964847</v>
      </c>
      <c r="Z49" s="46">
        <f t="shared" si="18"/>
        <v>40.181287364861326</v>
      </c>
      <c r="AA49" s="46">
        <f t="shared" si="19"/>
        <v>44.199416101347452</v>
      </c>
    </row>
    <row r="50" spans="21:27" x14ac:dyDescent="0.2">
      <c r="U50" s="1">
        <v>20</v>
      </c>
      <c r="V50" s="46">
        <f t="shared" si="14"/>
        <v>26.372317251787447</v>
      </c>
      <c r="W50" s="46">
        <f t="shared" si="15"/>
        <v>30.943515814412354</v>
      </c>
      <c r="X50" s="46">
        <f t="shared" si="16"/>
        <v>34.037867395853588</v>
      </c>
      <c r="Y50" s="46">
        <f t="shared" si="17"/>
        <v>37.441654135438966</v>
      </c>
      <c r="Z50" s="46">
        <f t="shared" si="18"/>
        <v>41.185819548982856</v>
      </c>
      <c r="AA50" s="46">
        <f t="shared" si="19"/>
        <v>45.304401503881138</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D4" sqref="D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226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452</v>
      </c>
    </row>
    <row r="3" spans="1:26" x14ac:dyDescent="0.25">
      <c r="A3" s="12">
        <v>1948</v>
      </c>
    </row>
    <row r="4" spans="1:26" ht="20.25" x14ac:dyDescent="0.3">
      <c r="A4" s="171"/>
      <c r="B4" s="171"/>
      <c r="C4" s="171"/>
      <c r="D4" s="171"/>
      <c r="E4" s="171"/>
      <c r="F4" s="171"/>
      <c r="G4" s="171"/>
      <c r="H4" s="171"/>
      <c r="I4" s="171"/>
      <c r="J4" s="171"/>
      <c r="K4" s="171"/>
      <c r="L4" s="171"/>
      <c r="M4" s="171"/>
      <c r="N4" s="171"/>
      <c r="O4" s="171"/>
    </row>
    <row r="5" spans="1:26" ht="15.75" x14ac:dyDescent="0.25">
      <c r="A5" s="317" t="s">
        <v>306</v>
      </c>
      <c r="B5" s="317"/>
      <c r="C5" s="317"/>
      <c r="E5" s="317" t="s">
        <v>307</v>
      </c>
      <c r="F5" s="317"/>
      <c r="G5" s="317"/>
      <c r="I5" s="317" t="s">
        <v>308</v>
      </c>
      <c r="J5" s="317"/>
      <c r="K5" s="317"/>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7</v>
      </c>
      <c r="C7" s="19">
        <f>B7/A3</f>
        <v>3.5934291581108829E-3</v>
      </c>
      <c r="E7" s="23" t="s">
        <v>125</v>
      </c>
      <c r="F7" s="18"/>
      <c r="G7" s="19">
        <v>4.2000000000000003E-2</v>
      </c>
      <c r="I7" s="23" t="s">
        <v>136</v>
      </c>
      <c r="J7" s="18">
        <v>1550</v>
      </c>
      <c r="K7" s="19">
        <f>J7/A3</f>
        <v>0.79568788501026699</v>
      </c>
      <c r="M7" s="23" t="s">
        <v>133</v>
      </c>
      <c r="N7" s="18">
        <v>162</v>
      </c>
      <c r="O7" s="19">
        <f>N7/A3</f>
        <v>8.3162217659137574E-2</v>
      </c>
    </row>
    <row r="8" spans="1:26" x14ac:dyDescent="0.25">
      <c r="A8" s="20" t="s">
        <v>119</v>
      </c>
      <c r="B8" s="21">
        <v>101</v>
      </c>
      <c r="C8" s="22">
        <f>B8/A3</f>
        <v>5.1848049281314167E-2</v>
      </c>
      <c r="E8" s="24" t="s">
        <v>126</v>
      </c>
      <c r="F8" s="21"/>
      <c r="G8" s="19">
        <v>0.25700000000000001</v>
      </c>
      <c r="I8" s="24" t="s">
        <v>138</v>
      </c>
      <c r="J8" s="21">
        <v>221</v>
      </c>
      <c r="K8" s="19">
        <f>J8/A3</f>
        <v>0.11344969199178645</v>
      </c>
      <c r="M8" s="24" t="s">
        <v>134</v>
      </c>
      <c r="N8" s="21">
        <v>1786</v>
      </c>
      <c r="O8" s="22">
        <f>N8/A3</f>
        <v>0.91683778234086244</v>
      </c>
    </row>
    <row r="9" spans="1:26" x14ac:dyDescent="0.25">
      <c r="A9" s="20" t="s">
        <v>120</v>
      </c>
      <c r="B9" s="21">
        <v>313</v>
      </c>
      <c r="C9" s="22">
        <f>B9/A3</f>
        <v>0.1606776180698152</v>
      </c>
      <c r="E9" s="24" t="s">
        <v>127</v>
      </c>
      <c r="F9" s="21"/>
      <c r="G9" s="19">
        <v>0.24399999999999999</v>
      </c>
      <c r="I9" s="24" t="s">
        <v>137</v>
      </c>
      <c r="J9" s="21">
        <v>102</v>
      </c>
      <c r="K9" s="19">
        <f>J9/A3</f>
        <v>5.2361396303901436E-2</v>
      </c>
    </row>
    <row r="10" spans="1:26" x14ac:dyDescent="0.25">
      <c r="A10" s="20" t="s">
        <v>121</v>
      </c>
      <c r="B10" s="21">
        <v>510</v>
      </c>
      <c r="C10" s="22">
        <f>B10/A3</f>
        <v>0.26180698151950721</v>
      </c>
      <c r="E10" s="24" t="s">
        <v>128</v>
      </c>
      <c r="F10" s="21"/>
      <c r="G10" s="19">
        <v>0.14399999999999999</v>
      </c>
      <c r="I10" s="24" t="s">
        <v>140</v>
      </c>
      <c r="J10" s="21">
        <v>45</v>
      </c>
      <c r="K10" s="19">
        <f>J10/A3</f>
        <v>2.3100616016427104E-2</v>
      </c>
    </row>
    <row r="11" spans="1:26" x14ac:dyDescent="0.25">
      <c r="A11" s="20" t="s">
        <v>122</v>
      </c>
      <c r="B11" s="21">
        <v>581</v>
      </c>
      <c r="C11" s="22">
        <f>B11/A3</f>
        <v>0.29825462012320331</v>
      </c>
      <c r="E11" s="24" t="s">
        <v>129</v>
      </c>
      <c r="F11" s="21"/>
      <c r="G11" s="19">
        <v>0.22800000000000001</v>
      </c>
      <c r="I11" s="24" t="s">
        <v>139</v>
      </c>
      <c r="J11" s="21">
        <v>24</v>
      </c>
      <c r="K11" s="19">
        <f>J11/A3</f>
        <v>1.2320328542094456E-2</v>
      </c>
    </row>
    <row r="12" spans="1:26" x14ac:dyDescent="0.25">
      <c r="A12" s="20" t="s">
        <v>123</v>
      </c>
      <c r="B12" s="21">
        <v>352</v>
      </c>
      <c r="C12" s="22">
        <f>B12/A3</f>
        <v>0.1806981519507187</v>
      </c>
      <c r="E12" s="24" t="s">
        <v>130</v>
      </c>
      <c r="F12" s="21"/>
      <c r="G12" s="19">
        <v>7.0999999999999994E-2</v>
      </c>
      <c r="I12" s="24" t="s">
        <v>141</v>
      </c>
      <c r="J12" s="21">
        <v>6</v>
      </c>
      <c r="K12" s="19">
        <f>J12/A3</f>
        <v>3.0800821355236141E-3</v>
      </c>
    </row>
    <row r="13" spans="1:26" x14ac:dyDescent="0.25">
      <c r="A13" s="20" t="s">
        <v>124</v>
      </c>
      <c r="B13" s="21">
        <v>83</v>
      </c>
      <c r="C13" s="22">
        <f>B13/A3</f>
        <v>4.2607802874743327E-2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17" zoomScaleNormal="100" workbookViewId="0">
      <selection activeCell="X19" sqref="X19"/>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5" width="8.285156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227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237</v>
      </c>
      <c r="B4" s="321"/>
      <c r="C4" s="321"/>
      <c r="D4" s="321"/>
      <c r="E4" s="321"/>
      <c r="F4" s="321"/>
      <c r="G4" s="321"/>
      <c r="H4" s="321"/>
    </row>
    <row r="5" spans="1:26" ht="36" customHeight="1" x14ac:dyDescent="0.25">
      <c r="A5" s="319" t="s">
        <v>211</v>
      </c>
      <c r="B5" s="320" t="s">
        <v>143</v>
      </c>
      <c r="C5" s="320" t="s">
        <v>213</v>
      </c>
      <c r="D5" s="320" t="s">
        <v>241</v>
      </c>
      <c r="E5" s="320" t="s">
        <v>234</v>
      </c>
      <c r="F5" s="320"/>
      <c r="G5" s="320" t="s">
        <v>214</v>
      </c>
      <c r="H5" s="320"/>
      <c r="P5"/>
      <c r="R5" s="10"/>
    </row>
    <row r="6" spans="1:26" ht="15.75" thickBot="1" x14ac:dyDescent="0.3">
      <c r="A6" s="319"/>
      <c r="B6" s="320"/>
      <c r="C6" s="320"/>
      <c r="D6" s="322"/>
      <c r="E6" s="163" t="s">
        <v>157</v>
      </c>
      <c r="F6" s="163" t="s">
        <v>215</v>
      </c>
      <c r="G6" s="163" t="s">
        <v>157</v>
      </c>
      <c r="H6" s="163" t="s">
        <v>215</v>
      </c>
      <c r="P6"/>
      <c r="R6" s="10"/>
    </row>
    <row r="7" spans="1:26" ht="15.75" thickBot="1" x14ac:dyDescent="0.3">
      <c r="A7" s="195" t="s">
        <v>238</v>
      </c>
      <c r="B7" s="196">
        <v>1</v>
      </c>
      <c r="C7" s="197">
        <f>'1A'!B12</f>
        <v>13.85</v>
      </c>
      <c r="D7" s="198" t="s">
        <v>186</v>
      </c>
      <c r="E7" s="199">
        <f t="shared" ref="E7:E12" si="0">W19-B19</f>
        <v>-613</v>
      </c>
      <c r="F7" s="200">
        <f t="shared" ref="F7:F12" si="1">W29</f>
        <v>-0.23935962514642717</v>
      </c>
      <c r="G7" s="201">
        <f t="shared" ref="G7:G12" si="2">S38-B38</f>
        <v>2.34</v>
      </c>
      <c r="H7" s="202">
        <f t="shared" ref="H7:H12" si="3">S48</f>
        <v>0.20259740259740258</v>
      </c>
      <c r="P7"/>
      <c r="R7" s="10"/>
    </row>
    <row r="8" spans="1:26" ht="15.75" thickTop="1" x14ac:dyDescent="0.25">
      <c r="A8" s="178" t="s">
        <v>291</v>
      </c>
      <c r="B8" s="164">
        <v>0.95</v>
      </c>
      <c r="C8" s="185">
        <f>S39</f>
        <v>21.2</v>
      </c>
      <c r="D8" s="187">
        <f>C8-C7</f>
        <v>7.35</v>
      </c>
      <c r="E8" s="174">
        <f t="shared" si="0"/>
        <v>275</v>
      </c>
      <c r="F8" s="173">
        <f t="shared" si="1"/>
        <v>1.740506329113924</v>
      </c>
      <c r="G8" s="175">
        <f t="shared" si="2"/>
        <v>6.6</v>
      </c>
      <c r="H8" s="177">
        <f t="shared" si="3"/>
        <v>0.45205479452054792</v>
      </c>
      <c r="P8"/>
      <c r="R8" s="10"/>
    </row>
    <row r="9" spans="1:26" x14ac:dyDescent="0.25">
      <c r="A9" s="178" t="s">
        <v>293</v>
      </c>
      <c r="B9" s="164">
        <v>0.95</v>
      </c>
      <c r="C9" s="185">
        <f t="shared" ref="C9:C12" si="4">S40</f>
        <v>13.86</v>
      </c>
      <c r="D9" s="217">
        <f>C9-C7</f>
        <v>9.9999999999997868E-3</v>
      </c>
      <c r="E9" s="174">
        <f t="shared" si="0"/>
        <v>174</v>
      </c>
      <c r="F9" s="173">
        <f t="shared" si="1"/>
        <v>1.6261682242990654</v>
      </c>
      <c r="G9" s="175">
        <f t="shared" si="2"/>
        <v>0.58999999999999986</v>
      </c>
      <c r="H9" s="177">
        <f t="shared" si="3"/>
        <v>4.4461190655614158E-2</v>
      </c>
      <c r="P9"/>
      <c r="R9" s="10"/>
    </row>
    <row r="10" spans="1:26" x14ac:dyDescent="0.25">
      <c r="A10" s="178" t="s">
        <v>212</v>
      </c>
      <c r="B10" s="164">
        <v>0.94</v>
      </c>
      <c r="C10" s="185">
        <f t="shared" si="4"/>
        <v>29.71</v>
      </c>
      <c r="D10" s="187">
        <f>C10-C7</f>
        <v>15.860000000000001</v>
      </c>
      <c r="E10" s="174">
        <f t="shared" si="0"/>
        <v>-106</v>
      </c>
      <c r="F10" s="173">
        <f t="shared" si="1"/>
        <v>-0.58563535911602205</v>
      </c>
      <c r="G10" s="175">
        <f t="shared" si="2"/>
        <v>5.5399999999999991</v>
      </c>
      <c r="H10" s="177">
        <f t="shared" si="3"/>
        <v>0.22920976417045918</v>
      </c>
      <c r="P10"/>
      <c r="R10" s="10"/>
    </row>
    <row r="11" spans="1:26" x14ac:dyDescent="0.25">
      <c r="A11" s="178" t="s">
        <v>294</v>
      </c>
      <c r="B11" s="164">
        <v>0.92</v>
      </c>
      <c r="C11" s="185">
        <f t="shared" si="4"/>
        <v>18.75</v>
      </c>
      <c r="D11" s="187">
        <f>C11-C7</f>
        <v>4.9000000000000004</v>
      </c>
      <c r="E11" s="174">
        <f t="shared" si="0"/>
        <v>-185</v>
      </c>
      <c r="F11" s="173">
        <f t="shared" si="1"/>
        <v>-6.9706103993971369E-2</v>
      </c>
      <c r="G11" s="175">
        <f t="shared" si="2"/>
        <v>5.23</v>
      </c>
      <c r="H11" s="177">
        <f t="shared" si="3"/>
        <v>0.38683431952662728</v>
      </c>
      <c r="P11"/>
      <c r="R11" s="10"/>
    </row>
    <row r="12" spans="1:26" ht="15.75" thickBot="1" x14ac:dyDescent="0.3">
      <c r="A12" s="179" t="s">
        <v>295</v>
      </c>
      <c r="B12" s="180">
        <v>0.92</v>
      </c>
      <c r="C12" s="186">
        <f t="shared" si="4"/>
        <v>17.41</v>
      </c>
      <c r="D12" s="188">
        <f>C12-C7</f>
        <v>3.5600000000000005</v>
      </c>
      <c r="E12" s="181">
        <f t="shared" si="0"/>
        <v>1472</v>
      </c>
      <c r="F12" s="182">
        <f t="shared" si="1"/>
        <v>0.39783783783783783</v>
      </c>
      <c r="G12" s="183">
        <f t="shared" si="2"/>
        <v>3.41</v>
      </c>
      <c r="H12" s="184">
        <f t="shared" si="3"/>
        <v>0.24357142857142858</v>
      </c>
      <c r="P12"/>
      <c r="R12" s="10"/>
    </row>
    <row r="13" spans="1:26" x14ac:dyDescent="0.25">
      <c r="A13" s="1"/>
      <c r="B13" s="35"/>
      <c r="C13" s="36"/>
      <c r="D13" s="36"/>
    </row>
    <row r="14" spans="1:26" x14ac:dyDescent="0.25">
      <c r="G14" s="215"/>
    </row>
    <row r="17" spans="1:26" ht="15.75" x14ac:dyDescent="0.25">
      <c r="A17" s="318" t="s">
        <v>319</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238</v>
      </c>
      <c r="B19" s="166">
        <v>2561</v>
      </c>
      <c r="C19" s="166">
        <v>2615</v>
      </c>
      <c r="D19" s="166">
        <v>2469</v>
      </c>
      <c r="E19" s="166">
        <v>2373</v>
      </c>
      <c r="F19" s="166">
        <v>2447</v>
      </c>
      <c r="G19" s="166">
        <v>2426</v>
      </c>
      <c r="H19" s="166">
        <v>2329</v>
      </c>
      <c r="I19" s="166">
        <v>2301</v>
      </c>
      <c r="J19" s="166">
        <v>2304</v>
      </c>
      <c r="K19" s="166">
        <v>2366</v>
      </c>
      <c r="L19" s="166">
        <v>2388</v>
      </c>
      <c r="M19" s="166">
        <v>2253</v>
      </c>
      <c r="N19" s="166">
        <v>2193</v>
      </c>
      <c r="O19" s="166">
        <v>2159</v>
      </c>
      <c r="P19" s="166">
        <v>2143</v>
      </c>
      <c r="Q19" s="166">
        <v>2087</v>
      </c>
      <c r="R19" s="166">
        <v>2073</v>
      </c>
      <c r="S19" s="166">
        <v>2045</v>
      </c>
      <c r="T19" s="166">
        <v>2061</v>
      </c>
      <c r="U19" s="166">
        <v>1863</v>
      </c>
      <c r="V19" s="166">
        <v>1813</v>
      </c>
      <c r="W19" s="166">
        <v>1948</v>
      </c>
    </row>
    <row r="20" spans="1:26" ht="15.75" thickTop="1" x14ac:dyDescent="0.25">
      <c r="A20" s="143" t="s">
        <v>291</v>
      </c>
      <c r="B20" s="144">
        <v>158</v>
      </c>
      <c r="C20" s="144">
        <v>177</v>
      </c>
      <c r="D20" s="144">
        <v>189</v>
      </c>
      <c r="E20" s="144">
        <v>195</v>
      </c>
      <c r="F20" s="144">
        <v>207</v>
      </c>
      <c r="G20" s="144">
        <v>224</v>
      </c>
      <c r="H20" s="144">
        <v>242</v>
      </c>
      <c r="I20" s="144">
        <v>245</v>
      </c>
      <c r="J20" s="144">
        <v>227</v>
      </c>
      <c r="K20" s="144">
        <v>227</v>
      </c>
      <c r="L20" s="144">
        <v>243</v>
      </c>
      <c r="M20" s="144">
        <v>258</v>
      </c>
      <c r="N20" s="144">
        <v>254</v>
      </c>
      <c r="O20" s="144">
        <v>275</v>
      </c>
      <c r="P20" s="144">
        <v>304</v>
      </c>
      <c r="Q20" s="144">
        <v>303</v>
      </c>
      <c r="R20" s="144">
        <v>310</v>
      </c>
      <c r="S20" s="144">
        <v>306</v>
      </c>
      <c r="T20" s="144">
        <v>329</v>
      </c>
      <c r="U20" s="144">
        <v>281</v>
      </c>
      <c r="V20" s="144">
        <v>350</v>
      </c>
      <c r="W20" s="144">
        <v>433</v>
      </c>
    </row>
    <row r="21" spans="1:26" x14ac:dyDescent="0.25">
      <c r="A21" s="143" t="s">
        <v>293</v>
      </c>
      <c r="B21" s="144">
        <v>107</v>
      </c>
      <c r="C21" s="144">
        <v>132</v>
      </c>
      <c r="D21" s="144">
        <v>155</v>
      </c>
      <c r="E21" s="144">
        <v>173</v>
      </c>
      <c r="F21" s="144">
        <v>191</v>
      </c>
      <c r="G21" s="144">
        <v>211</v>
      </c>
      <c r="H21" s="144">
        <v>209</v>
      </c>
      <c r="I21" s="144">
        <v>202</v>
      </c>
      <c r="J21" s="144">
        <v>208</v>
      </c>
      <c r="K21" s="144">
        <v>252</v>
      </c>
      <c r="L21" s="144">
        <v>273</v>
      </c>
      <c r="M21" s="144">
        <v>297</v>
      </c>
      <c r="N21" s="144">
        <v>265</v>
      </c>
      <c r="O21" s="144">
        <v>232</v>
      </c>
      <c r="P21" s="144">
        <v>215</v>
      </c>
      <c r="Q21" s="144">
        <v>203</v>
      </c>
      <c r="R21" s="144">
        <v>196</v>
      </c>
      <c r="S21" s="144">
        <v>211</v>
      </c>
      <c r="T21" s="144">
        <v>218</v>
      </c>
      <c r="U21" s="144">
        <v>182</v>
      </c>
      <c r="V21" s="144">
        <v>218</v>
      </c>
      <c r="W21" s="144">
        <v>281</v>
      </c>
    </row>
    <row r="22" spans="1:26" x14ac:dyDescent="0.25">
      <c r="A22" s="143" t="s">
        <v>212</v>
      </c>
      <c r="B22" s="146">
        <v>181</v>
      </c>
      <c r="C22" s="146">
        <v>184</v>
      </c>
      <c r="D22" s="146">
        <v>173</v>
      </c>
      <c r="E22" s="146">
        <v>163</v>
      </c>
      <c r="F22" s="146">
        <v>169</v>
      </c>
      <c r="G22" s="146">
        <v>139</v>
      </c>
      <c r="H22" s="146">
        <v>149</v>
      </c>
      <c r="I22" s="146">
        <v>164</v>
      </c>
      <c r="J22" s="146">
        <v>184</v>
      </c>
      <c r="K22" s="146">
        <v>205</v>
      </c>
      <c r="L22" s="146">
        <v>203</v>
      </c>
      <c r="M22" s="146">
        <v>202</v>
      </c>
      <c r="N22" s="146">
        <v>204</v>
      </c>
      <c r="O22" s="146">
        <v>215</v>
      </c>
      <c r="P22" s="146">
        <v>201</v>
      </c>
      <c r="Q22" s="146">
        <v>169</v>
      </c>
      <c r="R22" s="146">
        <v>134</v>
      </c>
      <c r="S22" s="146">
        <v>117</v>
      </c>
      <c r="T22" s="146">
        <v>108</v>
      </c>
      <c r="U22" s="146">
        <v>84</v>
      </c>
      <c r="V22" s="146">
        <v>80</v>
      </c>
      <c r="W22" s="146">
        <v>75</v>
      </c>
    </row>
    <row r="23" spans="1:26" x14ac:dyDescent="0.25">
      <c r="A23" s="178" t="s">
        <v>294</v>
      </c>
      <c r="B23" s="146">
        <v>2654</v>
      </c>
      <c r="C23" s="146">
        <v>2659</v>
      </c>
      <c r="D23" s="146">
        <v>2644</v>
      </c>
      <c r="E23" s="146">
        <v>2715</v>
      </c>
      <c r="F23" s="146">
        <v>2793</v>
      </c>
      <c r="G23" s="146">
        <v>2516</v>
      </c>
      <c r="H23" s="146">
        <v>2525</v>
      </c>
      <c r="I23" s="146">
        <v>2488</v>
      </c>
      <c r="J23" s="146">
        <v>2286</v>
      </c>
      <c r="K23" s="146">
        <v>2423</v>
      </c>
      <c r="L23" s="146">
        <v>2723</v>
      </c>
      <c r="M23" s="146">
        <v>3025</v>
      </c>
      <c r="N23" s="146">
        <v>3230</v>
      </c>
      <c r="O23" s="146">
        <v>3250</v>
      </c>
      <c r="P23" s="146">
        <v>3573</v>
      </c>
      <c r="Q23" s="146">
        <v>3703</v>
      </c>
      <c r="R23" s="146">
        <v>3580</v>
      </c>
      <c r="S23" s="146">
        <v>3205</v>
      </c>
      <c r="T23" s="146">
        <v>2785</v>
      </c>
      <c r="U23" s="146">
        <v>2301</v>
      </c>
      <c r="V23" s="146">
        <v>2411</v>
      </c>
      <c r="W23" s="146">
        <v>2469</v>
      </c>
    </row>
    <row r="24" spans="1:26" x14ac:dyDescent="0.25">
      <c r="A24" s="143" t="s">
        <v>295</v>
      </c>
      <c r="B24" s="146">
        <v>3700</v>
      </c>
      <c r="C24" s="146">
        <v>3640</v>
      </c>
      <c r="D24" s="146">
        <v>3713</v>
      </c>
      <c r="E24" s="146">
        <v>3840</v>
      </c>
      <c r="F24" s="146">
        <v>3948</v>
      </c>
      <c r="G24" s="146">
        <v>4008</v>
      </c>
      <c r="H24" s="146">
        <v>4088</v>
      </c>
      <c r="I24" s="146">
        <v>4052</v>
      </c>
      <c r="J24" s="146">
        <v>3929</v>
      </c>
      <c r="K24" s="146">
        <v>4383</v>
      </c>
      <c r="L24" s="146">
        <v>4707</v>
      </c>
      <c r="M24" s="146">
        <v>4894</v>
      </c>
      <c r="N24" s="146">
        <v>4960</v>
      </c>
      <c r="O24" s="146">
        <v>5170</v>
      </c>
      <c r="P24" s="146">
        <v>5244</v>
      </c>
      <c r="Q24" s="146">
        <v>5305</v>
      </c>
      <c r="R24" s="146">
        <v>5272</v>
      </c>
      <c r="S24" s="146">
        <v>5332</v>
      </c>
      <c r="T24" s="146">
        <v>5052</v>
      </c>
      <c r="U24" s="146">
        <v>4575</v>
      </c>
      <c r="V24" s="146">
        <v>4976</v>
      </c>
      <c r="W24" s="146">
        <v>5172</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320</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238</v>
      </c>
      <c r="B29" s="167">
        <f t="shared" ref="B29:B34" si="5">(B19-B19)/B19</f>
        <v>0</v>
      </c>
      <c r="C29" s="167">
        <f t="shared" ref="C29:C34" si="6">(C19-B19)/B19</f>
        <v>2.1085513471300273E-2</v>
      </c>
      <c r="D29" s="167">
        <f t="shared" ref="D29:D34" si="7">(D19-B19)/B19</f>
        <v>-3.5923467395548615E-2</v>
      </c>
      <c r="E29" s="167">
        <f t="shared" ref="E29:E34" si="8">(E19-B19)/B19</f>
        <v>-7.340882467786021E-2</v>
      </c>
      <c r="F29" s="167">
        <f t="shared" ref="F29:F34" si="9">(F19-B19)/B19</f>
        <v>-4.4513861772745023E-2</v>
      </c>
      <c r="G29" s="167">
        <f t="shared" ref="G29:G34" si="10">(G19-B19)/B19</f>
        <v>-5.2713783678250685E-2</v>
      </c>
      <c r="H29" s="167">
        <f t="shared" ref="H29:H34" si="11">(H19-B19)/B19</f>
        <v>-9.0589613432253024E-2</v>
      </c>
      <c r="I29" s="167">
        <f t="shared" ref="I29:I34" si="12">(I19-B19)/B19</f>
        <v>-0.10152284263959391</v>
      </c>
      <c r="J29" s="167">
        <f t="shared" ref="J29:J34" si="13">(J19-B19)/B19</f>
        <v>-0.10035142522452167</v>
      </c>
      <c r="K29" s="167">
        <f t="shared" ref="K29:K34" si="14">(K19-B19)/B19</f>
        <v>-7.6142131979695438E-2</v>
      </c>
      <c r="L29" s="167">
        <f t="shared" ref="L29:L34" si="15">(L19-B19)/B19</f>
        <v>-6.7551737602499023E-2</v>
      </c>
      <c r="M29" s="167">
        <f t="shared" ref="M29:M34" si="16">(M19-B19)/B19</f>
        <v>-0.1202655212807497</v>
      </c>
      <c r="N29" s="167">
        <f t="shared" ref="N29:N34" si="17">(N19-B19)/B19</f>
        <v>-0.14369386958219446</v>
      </c>
      <c r="O29" s="167">
        <f t="shared" ref="O29:O34" si="18">(O19-B19)/B19</f>
        <v>-0.15696993361967981</v>
      </c>
      <c r="P29" s="167">
        <f t="shared" ref="P29:P34" si="19">(P19-B19)/B19</f>
        <v>-0.16321749316673176</v>
      </c>
      <c r="Q29" s="167">
        <f t="shared" ref="Q29:Q34" si="20">(Q19-B19)/B19</f>
        <v>-0.1850839515814135</v>
      </c>
      <c r="R29" s="167">
        <f t="shared" ref="R29:R34" si="21">(R19-B19)/B19</f>
        <v>-0.19055056618508395</v>
      </c>
      <c r="S29" s="167">
        <f t="shared" ref="S29:S34" si="22">(S19-B19)/B19</f>
        <v>-0.20148379539242484</v>
      </c>
      <c r="T29" s="167">
        <f t="shared" ref="T29:T34" si="23">(T19-B19)/B19</f>
        <v>-0.19523623584537289</v>
      </c>
      <c r="U29" s="167">
        <f t="shared" ref="U29:U34" si="24">(U19-B19)/B19</f>
        <v>-0.27254978524014056</v>
      </c>
      <c r="V29" s="167">
        <f t="shared" ref="V29:V34" si="25">(V19-B19)/B19</f>
        <v>-0.29207340882467786</v>
      </c>
      <c r="W29" s="167">
        <f t="shared" ref="W29:W34" si="26">(W19-B19)/B19</f>
        <v>-0.23935962514642717</v>
      </c>
      <c r="Y29" t="s">
        <v>293</v>
      </c>
      <c r="Z29" s="214">
        <v>0.59</v>
      </c>
    </row>
    <row r="30" spans="1:26" ht="15.75" thickTop="1" x14ac:dyDescent="0.25">
      <c r="A30" s="143" t="s">
        <v>291</v>
      </c>
      <c r="B30" s="147">
        <f t="shared" si="5"/>
        <v>0</v>
      </c>
      <c r="C30" s="147">
        <f t="shared" si="6"/>
        <v>0.12025316455696203</v>
      </c>
      <c r="D30" s="147">
        <f t="shared" si="7"/>
        <v>0.19620253164556961</v>
      </c>
      <c r="E30" s="147">
        <f t="shared" si="8"/>
        <v>0.23417721518987342</v>
      </c>
      <c r="F30" s="147">
        <f t="shared" si="9"/>
        <v>0.310126582278481</v>
      </c>
      <c r="G30" s="147">
        <f t="shared" si="10"/>
        <v>0.41772151898734178</v>
      </c>
      <c r="H30" s="147">
        <f t="shared" si="11"/>
        <v>0.53164556962025311</v>
      </c>
      <c r="I30" s="147">
        <f t="shared" si="12"/>
        <v>0.55063291139240511</v>
      </c>
      <c r="J30" s="147">
        <f t="shared" si="13"/>
        <v>0.43670886075949367</v>
      </c>
      <c r="K30" s="147">
        <f t="shared" si="14"/>
        <v>0.43670886075949367</v>
      </c>
      <c r="L30" s="147">
        <f t="shared" si="15"/>
        <v>0.53797468354430378</v>
      </c>
      <c r="M30" s="147">
        <f t="shared" si="16"/>
        <v>0.63291139240506333</v>
      </c>
      <c r="N30" s="147">
        <f t="shared" si="17"/>
        <v>0.60759493670886078</v>
      </c>
      <c r="O30" s="147">
        <f t="shared" si="18"/>
        <v>0.740506329113924</v>
      </c>
      <c r="P30" s="147">
        <f t="shared" si="19"/>
        <v>0.92405063291139244</v>
      </c>
      <c r="Q30" s="147">
        <f t="shared" si="20"/>
        <v>0.91772151898734178</v>
      </c>
      <c r="R30" s="147">
        <f t="shared" si="21"/>
        <v>0.96202531645569622</v>
      </c>
      <c r="S30" s="147">
        <f t="shared" si="22"/>
        <v>0.93670886075949367</v>
      </c>
      <c r="T30" s="147">
        <f t="shared" si="23"/>
        <v>1.0822784810126582</v>
      </c>
      <c r="U30" s="147">
        <f t="shared" si="24"/>
        <v>0.77848101265822789</v>
      </c>
      <c r="V30" s="147">
        <f t="shared" si="25"/>
        <v>1.2151898734177216</v>
      </c>
      <c r="W30" s="147">
        <f t="shared" si="26"/>
        <v>1.740506329113924</v>
      </c>
      <c r="Y30" t="s">
        <v>295</v>
      </c>
      <c r="Z30" s="214">
        <v>3.41</v>
      </c>
    </row>
    <row r="31" spans="1:26" x14ac:dyDescent="0.25">
      <c r="A31" s="143" t="s">
        <v>293</v>
      </c>
      <c r="B31" s="147">
        <f t="shared" si="5"/>
        <v>0</v>
      </c>
      <c r="C31" s="147">
        <f t="shared" si="6"/>
        <v>0.23364485981308411</v>
      </c>
      <c r="D31" s="147">
        <f t="shared" si="7"/>
        <v>0.44859813084112149</v>
      </c>
      <c r="E31" s="147">
        <f t="shared" si="8"/>
        <v>0.61682242990654201</v>
      </c>
      <c r="F31" s="147">
        <f t="shared" si="9"/>
        <v>0.78504672897196259</v>
      </c>
      <c r="G31" s="147">
        <f t="shared" si="10"/>
        <v>0.9719626168224299</v>
      </c>
      <c r="H31" s="147">
        <f t="shared" si="11"/>
        <v>0.95327102803738317</v>
      </c>
      <c r="I31" s="147">
        <f t="shared" si="12"/>
        <v>0.88785046728971961</v>
      </c>
      <c r="J31" s="147">
        <f t="shared" si="13"/>
        <v>0.94392523364485981</v>
      </c>
      <c r="K31" s="147">
        <f t="shared" si="14"/>
        <v>1.3551401869158879</v>
      </c>
      <c r="L31" s="147">
        <f t="shared" si="15"/>
        <v>1.5514018691588785</v>
      </c>
      <c r="M31" s="147">
        <f t="shared" si="16"/>
        <v>1.7757009345794392</v>
      </c>
      <c r="N31" s="147">
        <f t="shared" si="17"/>
        <v>1.4766355140186915</v>
      </c>
      <c r="O31" s="147">
        <f t="shared" si="18"/>
        <v>1.1682242990654206</v>
      </c>
      <c r="P31" s="147">
        <f t="shared" si="19"/>
        <v>1.0093457943925233</v>
      </c>
      <c r="Q31" s="147">
        <f t="shared" si="20"/>
        <v>0.89719626168224298</v>
      </c>
      <c r="R31" s="147">
        <f t="shared" si="21"/>
        <v>0.83177570093457942</v>
      </c>
      <c r="S31" s="147">
        <f t="shared" si="22"/>
        <v>0.9719626168224299</v>
      </c>
      <c r="T31" s="147">
        <f t="shared" si="23"/>
        <v>1.0373831775700935</v>
      </c>
      <c r="U31" s="147">
        <f t="shared" si="24"/>
        <v>0.7009345794392523</v>
      </c>
      <c r="V31" s="147">
        <f t="shared" si="25"/>
        <v>1.0373831775700935</v>
      </c>
      <c r="W31" s="147">
        <f t="shared" si="26"/>
        <v>1.6261682242990654</v>
      </c>
      <c r="Y31" t="s">
        <v>294</v>
      </c>
      <c r="Z31" s="214">
        <v>5.23</v>
      </c>
    </row>
    <row r="32" spans="1:26" x14ac:dyDescent="0.25">
      <c r="A32" s="143" t="s">
        <v>212</v>
      </c>
      <c r="B32" s="147">
        <f t="shared" si="5"/>
        <v>0</v>
      </c>
      <c r="C32" s="147">
        <f t="shared" si="6"/>
        <v>1.6574585635359115E-2</v>
      </c>
      <c r="D32" s="147">
        <f t="shared" si="7"/>
        <v>-4.4198895027624308E-2</v>
      </c>
      <c r="E32" s="147">
        <f t="shared" si="8"/>
        <v>-9.9447513812154692E-2</v>
      </c>
      <c r="F32" s="147">
        <f t="shared" si="9"/>
        <v>-6.6298342541436461E-2</v>
      </c>
      <c r="G32" s="147">
        <f t="shared" si="10"/>
        <v>-0.23204419889502761</v>
      </c>
      <c r="H32" s="147">
        <f t="shared" si="11"/>
        <v>-0.17679558011049723</v>
      </c>
      <c r="I32" s="147">
        <f t="shared" si="12"/>
        <v>-9.3922651933701654E-2</v>
      </c>
      <c r="J32" s="147">
        <f t="shared" si="13"/>
        <v>1.6574585635359115E-2</v>
      </c>
      <c r="K32" s="147">
        <f t="shared" si="14"/>
        <v>0.13259668508287292</v>
      </c>
      <c r="L32" s="147">
        <f t="shared" si="15"/>
        <v>0.12154696132596685</v>
      </c>
      <c r="M32" s="147">
        <f t="shared" si="16"/>
        <v>0.11602209944751381</v>
      </c>
      <c r="N32" s="147">
        <f t="shared" si="17"/>
        <v>0.1270718232044199</v>
      </c>
      <c r="O32" s="147">
        <f t="shared" si="18"/>
        <v>0.18784530386740331</v>
      </c>
      <c r="P32" s="147">
        <f t="shared" si="19"/>
        <v>0.11049723756906077</v>
      </c>
      <c r="Q32" s="147">
        <f t="shared" si="20"/>
        <v>-6.6298342541436461E-2</v>
      </c>
      <c r="R32" s="147">
        <f t="shared" si="21"/>
        <v>-0.25966850828729282</v>
      </c>
      <c r="S32" s="147">
        <f t="shared" si="22"/>
        <v>-0.35359116022099446</v>
      </c>
      <c r="T32" s="147">
        <f t="shared" si="23"/>
        <v>-0.40331491712707185</v>
      </c>
      <c r="U32" s="147">
        <f t="shared" si="24"/>
        <v>-0.53591160220994472</v>
      </c>
      <c r="V32" s="147">
        <f t="shared" si="25"/>
        <v>-0.55801104972375692</v>
      </c>
      <c r="W32" s="147">
        <f t="shared" si="26"/>
        <v>-0.58563535911602205</v>
      </c>
      <c r="Y32" t="s">
        <v>212</v>
      </c>
      <c r="Z32" s="214">
        <v>5.54</v>
      </c>
    </row>
    <row r="33" spans="1:26" x14ac:dyDescent="0.25">
      <c r="A33" s="178" t="s">
        <v>294</v>
      </c>
      <c r="B33" s="147">
        <f t="shared" si="5"/>
        <v>0</v>
      </c>
      <c r="C33" s="147">
        <f t="shared" si="6"/>
        <v>1.8839487565938207E-3</v>
      </c>
      <c r="D33" s="147">
        <f t="shared" si="7"/>
        <v>-3.7678975131876413E-3</v>
      </c>
      <c r="E33" s="147">
        <f t="shared" si="8"/>
        <v>2.2984174830444612E-2</v>
      </c>
      <c r="F33" s="147">
        <f t="shared" si="9"/>
        <v>5.2373775433308213E-2</v>
      </c>
      <c r="G33" s="147">
        <f t="shared" si="10"/>
        <v>-5.1996985681989447E-2</v>
      </c>
      <c r="H33" s="147">
        <f t="shared" si="11"/>
        <v>-4.8605877920120576E-2</v>
      </c>
      <c r="I33" s="147">
        <f t="shared" si="12"/>
        <v>-6.254709871891484E-2</v>
      </c>
      <c r="J33" s="147">
        <f t="shared" si="13"/>
        <v>-0.13865862848530519</v>
      </c>
      <c r="K33" s="147">
        <f t="shared" si="14"/>
        <v>-8.7038432554634518E-2</v>
      </c>
      <c r="L33" s="147">
        <f t="shared" si="15"/>
        <v>2.5998492840994723E-2</v>
      </c>
      <c r="M33" s="147">
        <f t="shared" si="16"/>
        <v>0.13978899773926148</v>
      </c>
      <c r="N33" s="147">
        <f t="shared" si="17"/>
        <v>0.21703089675960813</v>
      </c>
      <c r="O33" s="147">
        <f t="shared" si="18"/>
        <v>0.22456669178598343</v>
      </c>
      <c r="P33" s="147">
        <f t="shared" si="19"/>
        <v>0.34626978146194426</v>
      </c>
      <c r="Q33" s="147">
        <f t="shared" si="20"/>
        <v>0.39525244913338359</v>
      </c>
      <c r="R33" s="147">
        <f t="shared" si="21"/>
        <v>0.34890730972117556</v>
      </c>
      <c r="S33" s="147">
        <f t="shared" si="22"/>
        <v>0.20761115297663904</v>
      </c>
      <c r="T33" s="147">
        <f t="shared" si="23"/>
        <v>4.9359457422758102E-2</v>
      </c>
      <c r="U33" s="147">
        <f t="shared" si="24"/>
        <v>-0.13300678221552373</v>
      </c>
      <c r="V33" s="147">
        <f t="shared" si="25"/>
        <v>-9.1559909570459688E-2</v>
      </c>
      <c r="W33" s="147">
        <f t="shared" si="26"/>
        <v>-6.9706103993971369E-2</v>
      </c>
      <c r="Y33" t="s">
        <v>238</v>
      </c>
      <c r="Z33" s="214">
        <v>6.6</v>
      </c>
    </row>
    <row r="34" spans="1:26" x14ac:dyDescent="0.25">
      <c r="A34" s="143" t="s">
        <v>295</v>
      </c>
      <c r="B34" s="147">
        <f t="shared" si="5"/>
        <v>0</v>
      </c>
      <c r="C34" s="147">
        <f t="shared" si="6"/>
        <v>-1.6216216216216217E-2</v>
      </c>
      <c r="D34" s="147">
        <f t="shared" si="7"/>
        <v>3.5135135135135136E-3</v>
      </c>
      <c r="E34" s="147">
        <f t="shared" si="8"/>
        <v>3.783783783783784E-2</v>
      </c>
      <c r="F34" s="147">
        <f t="shared" si="9"/>
        <v>6.7027027027027022E-2</v>
      </c>
      <c r="G34" s="147">
        <f t="shared" si="10"/>
        <v>8.324324324324324E-2</v>
      </c>
      <c r="H34" s="147">
        <f t="shared" si="11"/>
        <v>0.10486486486486486</v>
      </c>
      <c r="I34" s="147">
        <f t="shared" si="12"/>
        <v>9.5135135135135135E-2</v>
      </c>
      <c r="J34" s="147">
        <f t="shared" si="13"/>
        <v>6.1891891891891891E-2</v>
      </c>
      <c r="K34" s="147">
        <f t="shared" si="14"/>
        <v>0.1845945945945946</v>
      </c>
      <c r="L34" s="147">
        <f t="shared" si="15"/>
        <v>0.27216216216216216</v>
      </c>
      <c r="M34" s="147">
        <f t="shared" si="16"/>
        <v>0.32270270270270268</v>
      </c>
      <c r="N34" s="147">
        <f t="shared" si="17"/>
        <v>0.34054054054054056</v>
      </c>
      <c r="O34" s="147">
        <f t="shared" si="18"/>
        <v>0.39729729729729729</v>
      </c>
      <c r="P34" s="147">
        <f t="shared" si="19"/>
        <v>0.41729729729729731</v>
      </c>
      <c r="Q34" s="147">
        <f t="shared" si="20"/>
        <v>0.43378378378378379</v>
      </c>
      <c r="R34" s="147">
        <f t="shared" si="21"/>
        <v>0.42486486486486486</v>
      </c>
      <c r="S34" s="147">
        <f t="shared" si="22"/>
        <v>0.44108108108108107</v>
      </c>
      <c r="T34" s="147">
        <f t="shared" si="23"/>
        <v>0.36540540540540539</v>
      </c>
      <c r="U34" s="147">
        <f t="shared" si="24"/>
        <v>0.23648648648648649</v>
      </c>
      <c r="V34" s="147">
        <f t="shared" si="25"/>
        <v>0.34486486486486484</v>
      </c>
      <c r="W34" s="147">
        <f t="shared" si="26"/>
        <v>0.39783783783783783</v>
      </c>
      <c r="Y34" t="s">
        <v>291</v>
      </c>
      <c r="Z34" s="214">
        <v>6.6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321</v>
      </c>
      <c r="B36" s="318"/>
      <c r="C36" s="318"/>
      <c r="D36" s="318"/>
      <c r="E36" s="318"/>
      <c r="F36" s="318"/>
      <c r="G36" s="318"/>
      <c r="H36" s="318"/>
      <c r="I36" s="318"/>
      <c r="J36" s="318"/>
      <c r="K36" s="318"/>
      <c r="L36" s="318"/>
      <c r="M36" s="318"/>
      <c r="N36" s="318"/>
      <c r="O36" s="318"/>
      <c r="P36" s="318"/>
      <c r="Q36" s="318"/>
      <c r="R36" s="318"/>
      <c r="S36" s="318"/>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238</v>
      </c>
      <c r="B38" s="168">
        <v>11.55</v>
      </c>
      <c r="C38" s="168">
        <v>12.04</v>
      </c>
      <c r="D38" s="168">
        <v>11.22</v>
      </c>
      <c r="E38" s="168">
        <v>11.62</v>
      </c>
      <c r="F38" s="168">
        <v>11.74</v>
      </c>
      <c r="G38" s="168">
        <v>12.39</v>
      </c>
      <c r="H38" s="168">
        <v>12.34</v>
      </c>
      <c r="I38" s="168">
        <v>11.97</v>
      </c>
      <c r="J38" s="168">
        <v>12.25</v>
      </c>
      <c r="K38" s="168">
        <v>11.95</v>
      </c>
      <c r="L38" s="168">
        <v>12.19</v>
      </c>
      <c r="M38" s="168">
        <v>12.03</v>
      </c>
      <c r="N38" s="168">
        <v>11.8</v>
      </c>
      <c r="O38" s="168">
        <v>12.51</v>
      </c>
      <c r="P38" s="168">
        <v>13.03</v>
      </c>
      <c r="Q38" s="168">
        <v>13.71</v>
      </c>
      <c r="R38" s="168">
        <v>14.09</v>
      </c>
      <c r="S38" s="169">
        <v>13.89</v>
      </c>
      <c r="T38" s="214">
        <f>S38-(B38*1.4985)</f>
        <v>-3.4176749999999991</v>
      </c>
      <c r="U38" s="224">
        <f>T38/B38</f>
        <v>-0.29590259740259733</v>
      </c>
    </row>
    <row r="39" spans="1:26" ht="15.75" thickTop="1" x14ac:dyDescent="0.25">
      <c r="A39" s="143" t="s">
        <v>291</v>
      </c>
      <c r="B39" s="150">
        <v>14.6</v>
      </c>
      <c r="C39" s="150">
        <v>16.600000000000001</v>
      </c>
      <c r="D39" s="150">
        <v>17.55</v>
      </c>
      <c r="E39" s="150">
        <v>17.72</v>
      </c>
      <c r="F39" s="150">
        <v>16.12</v>
      </c>
      <c r="G39" s="150">
        <v>14.37</v>
      </c>
      <c r="H39" s="150">
        <v>13.14</v>
      </c>
      <c r="I39" s="150">
        <v>12.64</v>
      </c>
      <c r="J39" s="150">
        <v>15.61</v>
      </c>
      <c r="K39" s="150">
        <v>15.94</v>
      </c>
      <c r="L39" s="150">
        <v>14.44</v>
      </c>
      <c r="M39" s="150">
        <v>11.56</v>
      </c>
      <c r="N39" s="150">
        <v>13.14</v>
      </c>
      <c r="O39" s="150">
        <v>14.25</v>
      </c>
      <c r="P39" s="150">
        <v>16.440000000000001</v>
      </c>
      <c r="Q39" s="150">
        <v>15.73</v>
      </c>
      <c r="R39" s="150">
        <v>16.66</v>
      </c>
      <c r="S39" s="151">
        <v>21.2</v>
      </c>
      <c r="T39" s="214">
        <f t="shared" ref="T39:T43" si="27">S39-(B39*1.4985)</f>
        <v>-0.67810000000000059</v>
      </c>
      <c r="U39" s="224">
        <f>T39/B39</f>
        <v>-4.6445205479452099E-2</v>
      </c>
    </row>
    <row r="40" spans="1:26" x14ac:dyDescent="0.25">
      <c r="A40" s="143" t="s">
        <v>293</v>
      </c>
      <c r="B40" s="150">
        <v>13.27</v>
      </c>
      <c r="C40" s="150">
        <v>18.89</v>
      </c>
      <c r="D40" s="150">
        <v>19.47</v>
      </c>
      <c r="E40" s="150">
        <v>24.44</v>
      </c>
      <c r="F40" s="150">
        <v>16.59</v>
      </c>
      <c r="G40" s="150">
        <v>16.16</v>
      </c>
      <c r="H40" s="150">
        <v>13.5</v>
      </c>
      <c r="I40" s="150">
        <v>22.67</v>
      </c>
      <c r="J40" s="150">
        <v>28.07</v>
      </c>
      <c r="K40" s="150">
        <v>26.39</v>
      </c>
      <c r="L40" s="150">
        <v>25.43</v>
      </c>
      <c r="M40" s="150">
        <v>15.64</v>
      </c>
      <c r="N40" s="150">
        <v>19.7</v>
      </c>
      <c r="O40" s="150">
        <v>19.899999999999999</v>
      </c>
      <c r="P40" s="150">
        <v>22.06</v>
      </c>
      <c r="Q40" s="150">
        <v>19.829999999999998</v>
      </c>
      <c r="R40" s="150">
        <v>13.5</v>
      </c>
      <c r="S40" s="151">
        <v>13.86</v>
      </c>
      <c r="T40" s="214">
        <f t="shared" si="27"/>
        <v>-6.0250950000000003</v>
      </c>
      <c r="U40" s="224">
        <f t="shared" ref="U40:U43" si="28">T40/B40</f>
        <v>-0.4540388093443859</v>
      </c>
    </row>
    <row r="41" spans="1:26" x14ac:dyDescent="0.25">
      <c r="A41" s="143" t="s">
        <v>212</v>
      </c>
      <c r="B41" s="150">
        <v>24.17</v>
      </c>
      <c r="C41" s="150">
        <v>24.38</v>
      </c>
      <c r="D41" s="150">
        <v>26.41</v>
      </c>
      <c r="E41" s="150">
        <v>25.64</v>
      </c>
      <c r="F41" s="150">
        <v>24.05</v>
      </c>
      <c r="G41" s="150">
        <v>26.85</v>
      </c>
      <c r="H41" s="150">
        <v>22.68</v>
      </c>
      <c r="I41" s="150">
        <v>25.89</v>
      </c>
      <c r="J41" s="150">
        <v>24.39</v>
      </c>
      <c r="K41" s="150">
        <v>25.59</v>
      </c>
      <c r="L41" s="150">
        <v>23.68</v>
      </c>
      <c r="M41" s="150">
        <v>24.67</v>
      </c>
      <c r="N41" s="150">
        <v>25.24</v>
      </c>
      <c r="O41" s="150">
        <v>29.55</v>
      </c>
      <c r="P41" s="150">
        <v>28.78</v>
      </c>
      <c r="Q41" s="150">
        <v>29.92</v>
      </c>
      <c r="R41" s="150">
        <v>29.46</v>
      </c>
      <c r="S41" s="151">
        <v>29.71</v>
      </c>
      <c r="T41" s="214">
        <f t="shared" si="27"/>
        <v>-6.5087449999999976</v>
      </c>
      <c r="U41" s="224">
        <f t="shared" si="28"/>
        <v>-0.26929023582954065</v>
      </c>
    </row>
    <row r="42" spans="1:26" x14ac:dyDescent="0.25">
      <c r="A42" s="178" t="s">
        <v>294</v>
      </c>
      <c r="B42" s="152">
        <v>13.52</v>
      </c>
      <c r="C42" s="152">
        <v>14.76</v>
      </c>
      <c r="D42" s="152">
        <v>15.16</v>
      </c>
      <c r="E42" s="152">
        <v>15.02</v>
      </c>
      <c r="F42" s="152">
        <v>15.28</v>
      </c>
      <c r="G42" s="152">
        <v>15.11</v>
      </c>
      <c r="H42" s="152">
        <v>15.3</v>
      </c>
      <c r="I42" s="152">
        <v>15.29</v>
      </c>
      <c r="J42" s="152">
        <v>15.5</v>
      </c>
      <c r="K42" s="152">
        <v>15.19</v>
      </c>
      <c r="L42" s="152">
        <v>15.41</v>
      </c>
      <c r="M42" s="152">
        <v>15.48</v>
      </c>
      <c r="N42" s="152">
        <v>16.28</v>
      </c>
      <c r="O42" s="152">
        <v>16.89</v>
      </c>
      <c r="P42" s="152">
        <v>17.829999999999998</v>
      </c>
      <c r="Q42" s="152">
        <v>18.440000000000001</v>
      </c>
      <c r="R42" s="152">
        <v>17.73</v>
      </c>
      <c r="S42" s="153">
        <v>18.75</v>
      </c>
      <c r="T42" s="214">
        <f t="shared" si="27"/>
        <v>-1.509719999999998</v>
      </c>
      <c r="U42" s="224">
        <f t="shared" si="28"/>
        <v>-0.11166568047337264</v>
      </c>
    </row>
    <row r="43" spans="1:26" x14ac:dyDescent="0.25">
      <c r="A43" s="143" t="s">
        <v>295</v>
      </c>
      <c r="B43" s="152">
        <v>14</v>
      </c>
      <c r="C43" s="152">
        <v>14.04</v>
      </c>
      <c r="D43" s="152">
        <v>14.8</v>
      </c>
      <c r="E43" s="152">
        <v>15.11</v>
      </c>
      <c r="F43" s="152">
        <v>15.07</v>
      </c>
      <c r="G43" s="152">
        <v>14.74</v>
      </c>
      <c r="H43" s="152">
        <v>14.59</v>
      </c>
      <c r="I43" s="152">
        <v>14.28</v>
      </c>
      <c r="J43" s="152">
        <v>13.86</v>
      </c>
      <c r="K43" s="152">
        <v>13.38</v>
      </c>
      <c r="L43" s="152">
        <v>13.35</v>
      </c>
      <c r="M43" s="152">
        <v>14.14</v>
      </c>
      <c r="N43" s="152">
        <v>14.5</v>
      </c>
      <c r="O43" s="152">
        <v>15.12</v>
      </c>
      <c r="P43" s="152">
        <v>15.64</v>
      </c>
      <c r="Q43" s="152">
        <v>16.66</v>
      </c>
      <c r="R43" s="152">
        <v>16.72</v>
      </c>
      <c r="S43" s="153">
        <v>17.41</v>
      </c>
      <c r="T43" s="214">
        <f t="shared" si="27"/>
        <v>-3.5689999999999991</v>
      </c>
      <c r="U43" s="224">
        <f t="shared" si="28"/>
        <v>-0.25492857142857134</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322</v>
      </c>
      <c r="B46" s="318"/>
      <c r="C46" s="318"/>
      <c r="D46" s="318"/>
      <c r="E46" s="318"/>
      <c r="F46" s="318"/>
      <c r="G46" s="318"/>
      <c r="H46" s="318"/>
      <c r="I46" s="318"/>
      <c r="J46" s="318"/>
      <c r="K46" s="318"/>
      <c r="L46" s="318"/>
      <c r="M46" s="318"/>
      <c r="N46" s="318"/>
      <c r="O46" s="318"/>
      <c r="P46" s="318"/>
      <c r="Q46" s="318"/>
      <c r="R46" s="318"/>
      <c r="S46" s="318"/>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238</v>
      </c>
      <c r="B48" s="167">
        <f>(B38-B38)/B38</f>
        <v>0</v>
      </c>
      <c r="C48" s="167">
        <f>(C38-B38)/B38</f>
        <v>4.2424242424242288E-2</v>
      </c>
      <c r="D48" s="167">
        <f>(D38-B38)/B38</f>
        <v>-2.8571428571428577E-2</v>
      </c>
      <c r="E48" s="167">
        <f>(E38-B38)/B38</f>
        <v>6.0606060606059314E-3</v>
      </c>
      <c r="F48" s="167">
        <f>(F38-B38)/B38</f>
        <v>1.6450216450216406E-2</v>
      </c>
      <c r="G48" s="167">
        <f>(G38-B38)/B38</f>
        <v>7.272727272727271E-2</v>
      </c>
      <c r="H48" s="167">
        <f>(H38-B38)/B38</f>
        <v>6.8398268398268319E-2</v>
      </c>
      <c r="I48" s="167">
        <f>(I38-B38)/B38</f>
        <v>3.6363636363636355E-2</v>
      </c>
      <c r="J48" s="167">
        <f>(J38-B38)/B38</f>
        <v>6.0606060606060538E-2</v>
      </c>
      <c r="K48" s="167">
        <f>(K38-B38)/B38</f>
        <v>3.4632034632034507E-2</v>
      </c>
      <c r="L48" s="167">
        <f>(L38-B38)/B38</f>
        <v>5.54112554112553E-2</v>
      </c>
      <c r="M48" s="167">
        <f>(M38-B38)/B38</f>
        <v>4.155844155844144E-2</v>
      </c>
      <c r="N48" s="167">
        <f>(N38-B38)/B38</f>
        <v>2.1645021645021644E-2</v>
      </c>
      <c r="O48" s="167">
        <f>(O38-B38)/B38</f>
        <v>8.3116883116883034E-2</v>
      </c>
      <c r="P48" s="167">
        <f>(P38-B38)/B38</f>
        <v>0.12813852813852802</v>
      </c>
      <c r="Q48" s="167">
        <f>(Q38-B38)/B38</f>
        <v>0.18701298701298702</v>
      </c>
      <c r="R48" s="167">
        <f>(R38-B38)/B38</f>
        <v>0.21991341991341984</v>
      </c>
      <c r="S48" s="167">
        <f>(S38-B38)/B38</f>
        <v>0.20259740259740258</v>
      </c>
    </row>
    <row r="49" spans="1:19" ht="15.75" thickTop="1" x14ac:dyDescent="0.25">
      <c r="A49" s="143" t="s">
        <v>291</v>
      </c>
      <c r="B49" s="147">
        <f t="shared" ref="B49:B53" si="29">(B39-B39)/B39</f>
        <v>0</v>
      </c>
      <c r="C49" s="147">
        <f t="shared" ref="C49:C53" si="30">(C39-B39)/B39</f>
        <v>0.13698630136986314</v>
      </c>
      <c r="D49" s="147">
        <f t="shared" ref="D49:D53" si="31">(D39-B39)/B39</f>
        <v>0.20205479452054803</v>
      </c>
      <c r="E49" s="147">
        <f t="shared" ref="E49:E53" si="32">(E39-B39)/B39</f>
        <v>0.21369863013698626</v>
      </c>
      <c r="F49" s="147">
        <f t="shared" ref="F49:F53" si="33">(F39-B39)/B39</f>
        <v>0.10410958904109599</v>
      </c>
      <c r="G49" s="147">
        <f t="shared" ref="G49:G53" si="34">(G39-B39)/B39</f>
        <v>-1.5753424657534276E-2</v>
      </c>
      <c r="H49" s="147">
        <f t="shared" ref="H49:H53" si="35">(H39-B39)/B39</f>
        <v>-9.9999999999999936E-2</v>
      </c>
      <c r="I49" s="147">
        <f t="shared" ref="I49:I53" si="36">(I39-B39)/B39</f>
        <v>-0.1342465753424657</v>
      </c>
      <c r="J49" s="147">
        <f t="shared" ref="J49:J53" si="37">(J39-B39)/B39</f>
        <v>6.9178082191780815E-2</v>
      </c>
      <c r="K49" s="147">
        <f t="shared" ref="K49:K53" si="38">(K39-B39)/B39</f>
        <v>9.1780821917808217E-2</v>
      </c>
      <c r="L49" s="147">
        <f t="shared" ref="L49:L53" si="39">(L39-B39)/B39</f>
        <v>-1.0958904109589052E-2</v>
      </c>
      <c r="M49" s="147">
        <f t="shared" ref="M49:M53" si="40">(M39-B39)/B39</f>
        <v>-0.20821917808219173</v>
      </c>
      <c r="N49" s="147">
        <f t="shared" ref="N49:N53" si="41">(N39-B39)/B39</f>
        <v>-9.9999999999999936E-2</v>
      </c>
      <c r="O49" s="147">
        <f t="shared" ref="O49:O53" si="42">(O39-B39)/B39</f>
        <v>-2.3972602739726005E-2</v>
      </c>
      <c r="P49" s="147">
        <f t="shared" ref="P49:P53" si="43">(P39-B39)/B39</f>
        <v>0.12602739726027409</v>
      </c>
      <c r="Q49" s="147">
        <f t="shared" ref="Q49:Q53" si="44">(Q39-B39)/B39</f>
        <v>7.739726027397266E-2</v>
      </c>
      <c r="R49" s="147">
        <f t="shared" ref="R49:R53" si="45">(R39-B39)/B39</f>
        <v>0.14109589041095894</v>
      </c>
      <c r="S49" s="147">
        <f t="shared" ref="S49:S53" si="46">(S39-B39)/B39</f>
        <v>0.45205479452054792</v>
      </c>
    </row>
    <row r="50" spans="1:19" x14ac:dyDescent="0.25">
      <c r="A50" s="143" t="s">
        <v>293</v>
      </c>
      <c r="B50" s="147">
        <f t="shared" si="29"/>
        <v>0</v>
      </c>
      <c r="C50" s="147">
        <f t="shared" si="30"/>
        <v>0.42351168048229099</v>
      </c>
      <c r="D50" s="147">
        <f t="shared" si="31"/>
        <v>0.46721929163526749</v>
      </c>
      <c r="E50" s="147">
        <f t="shared" si="32"/>
        <v>0.84174830444611926</v>
      </c>
      <c r="F50" s="147">
        <f t="shared" si="33"/>
        <v>0.25018839487565941</v>
      </c>
      <c r="G50" s="147">
        <f t="shared" si="34"/>
        <v>0.21778447626224573</v>
      </c>
      <c r="H50" s="147">
        <f t="shared" si="35"/>
        <v>1.7332328560663184E-2</v>
      </c>
      <c r="I50" s="147">
        <f t="shared" si="36"/>
        <v>0.70836473247927678</v>
      </c>
      <c r="J50" s="147">
        <f t="shared" si="37"/>
        <v>1.1152976639035419</v>
      </c>
      <c r="K50" s="147">
        <f t="shared" si="38"/>
        <v>0.98869630746043713</v>
      </c>
      <c r="L50" s="147">
        <f t="shared" si="39"/>
        <v>0.9163526752072344</v>
      </c>
      <c r="M50" s="147">
        <f t="shared" si="40"/>
        <v>0.17859834212509429</v>
      </c>
      <c r="N50" s="147">
        <f t="shared" si="41"/>
        <v>0.48455162019593068</v>
      </c>
      <c r="O50" s="147">
        <f t="shared" si="42"/>
        <v>0.49962321024868117</v>
      </c>
      <c r="P50" s="147">
        <f t="shared" si="43"/>
        <v>0.66239638281838731</v>
      </c>
      <c r="Q50" s="147">
        <f t="shared" si="44"/>
        <v>0.49434815373021845</v>
      </c>
      <c r="R50" s="147">
        <f t="shared" si="45"/>
        <v>1.7332328560663184E-2</v>
      </c>
      <c r="S50" s="147">
        <f t="shared" si="46"/>
        <v>4.4461190655614158E-2</v>
      </c>
    </row>
    <row r="51" spans="1:19" x14ac:dyDescent="0.25">
      <c r="A51" s="143" t="s">
        <v>212</v>
      </c>
      <c r="B51" s="147">
        <f t="shared" si="29"/>
        <v>0</v>
      </c>
      <c r="C51" s="147">
        <f t="shared" si="30"/>
        <v>8.6884567645840825E-3</v>
      </c>
      <c r="D51" s="147">
        <f t="shared" si="31"/>
        <v>9.267687215556468E-2</v>
      </c>
      <c r="E51" s="147">
        <f t="shared" si="32"/>
        <v>6.0819197352089314E-2</v>
      </c>
      <c r="F51" s="147">
        <f t="shared" si="33"/>
        <v>-4.9648324369052955E-3</v>
      </c>
      <c r="G51" s="147">
        <f t="shared" si="34"/>
        <v>0.11088125775755066</v>
      </c>
      <c r="H51" s="147">
        <f t="shared" si="35"/>
        <v>-6.1646669424906986E-2</v>
      </c>
      <c r="I51" s="147">
        <f t="shared" si="36"/>
        <v>7.1162598262308599E-2</v>
      </c>
      <c r="J51" s="147">
        <f t="shared" si="37"/>
        <v>9.1021928009929181E-3</v>
      </c>
      <c r="K51" s="147">
        <f t="shared" si="38"/>
        <v>5.8750517170045431E-2</v>
      </c>
      <c r="L51" s="147">
        <f t="shared" si="39"/>
        <v>-2.0273065784029869E-2</v>
      </c>
      <c r="M51" s="147">
        <f t="shared" si="40"/>
        <v>2.0686801820438559E-2</v>
      </c>
      <c r="N51" s="147">
        <f t="shared" si="41"/>
        <v>4.426975589573838E-2</v>
      </c>
      <c r="O51" s="147">
        <f t="shared" si="42"/>
        <v>0.22258998758791884</v>
      </c>
      <c r="P51" s="147">
        <f t="shared" si="43"/>
        <v>0.1907323127844435</v>
      </c>
      <c r="Q51" s="147">
        <f t="shared" si="44"/>
        <v>0.23789822093504343</v>
      </c>
      <c r="R51" s="147">
        <f t="shared" si="45"/>
        <v>0.21886636326023992</v>
      </c>
      <c r="S51" s="147">
        <f t="shared" si="46"/>
        <v>0.22920976417045918</v>
      </c>
    </row>
    <row r="52" spans="1:19" x14ac:dyDescent="0.25">
      <c r="A52" s="178" t="s">
        <v>294</v>
      </c>
      <c r="B52" s="147">
        <f t="shared" si="29"/>
        <v>0</v>
      </c>
      <c r="C52" s="147">
        <f t="shared" si="30"/>
        <v>9.1715976331360971E-2</v>
      </c>
      <c r="D52" s="147">
        <f t="shared" si="31"/>
        <v>0.12130177514792904</v>
      </c>
      <c r="E52" s="147">
        <f t="shared" si="32"/>
        <v>0.11094674556213018</v>
      </c>
      <c r="F52" s="147">
        <f t="shared" si="33"/>
        <v>0.13017751479289941</v>
      </c>
      <c r="G52" s="147">
        <f t="shared" si="34"/>
        <v>0.11760355029585798</v>
      </c>
      <c r="H52" s="147">
        <f t="shared" si="35"/>
        <v>0.1316568047337279</v>
      </c>
      <c r="I52" s="147">
        <f t="shared" si="36"/>
        <v>0.13091715976331358</v>
      </c>
      <c r="J52" s="147">
        <f t="shared" si="37"/>
        <v>0.14644970414201186</v>
      </c>
      <c r="K52" s="147">
        <f t="shared" si="38"/>
        <v>0.12352071005917159</v>
      </c>
      <c r="L52" s="147">
        <f t="shared" si="39"/>
        <v>0.13979289940828407</v>
      </c>
      <c r="M52" s="147">
        <f t="shared" si="40"/>
        <v>0.14497041420118351</v>
      </c>
      <c r="N52" s="147">
        <f t="shared" si="41"/>
        <v>0.20414201183431965</v>
      </c>
      <c r="O52" s="147">
        <f t="shared" si="42"/>
        <v>0.24926035502958588</v>
      </c>
      <c r="P52" s="147">
        <f t="shared" si="43"/>
        <v>0.31878698224852065</v>
      </c>
      <c r="Q52" s="147">
        <f t="shared" si="44"/>
        <v>0.36390532544378712</v>
      </c>
      <c r="R52" s="147">
        <f t="shared" si="45"/>
        <v>0.31139053254437876</v>
      </c>
      <c r="S52" s="147">
        <f t="shared" si="46"/>
        <v>0.38683431952662728</v>
      </c>
    </row>
    <row r="53" spans="1:19" x14ac:dyDescent="0.25">
      <c r="A53" s="143" t="s">
        <v>295</v>
      </c>
      <c r="B53" s="147">
        <f t="shared" si="29"/>
        <v>0</v>
      </c>
      <c r="C53" s="147">
        <f t="shared" si="30"/>
        <v>2.8571428571427964E-3</v>
      </c>
      <c r="D53" s="147">
        <f t="shared" si="31"/>
        <v>5.7142857142857197E-2</v>
      </c>
      <c r="E53" s="147">
        <f t="shared" si="32"/>
        <v>7.9285714285714251E-2</v>
      </c>
      <c r="F53" s="147">
        <f t="shared" si="33"/>
        <v>7.6428571428571443E-2</v>
      </c>
      <c r="G53" s="147">
        <f t="shared" si="34"/>
        <v>5.2857142857142873E-2</v>
      </c>
      <c r="H53" s="147">
        <f t="shared" si="35"/>
        <v>4.2142857142857135E-2</v>
      </c>
      <c r="I53" s="147">
        <f t="shared" si="36"/>
        <v>1.9999999999999955E-2</v>
      </c>
      <c r="J53" s="147">
        <f t="shared" si="37"/>
        <v>-1.000000000000004E-2</v>
      </c>
      <c r="K53" s="147">
        <f t="shared" si="38"/>
        <v>-4.4285714285714227E-2</v>
      </c>
      <c r="L53" s="147">
        <f t="shared" si="39"/>
        <v>-4.6428571428571451E-2</v>
      </c>
      <c r="M53" s="147">
        <f t="shared" si="40"/>
        <v>1.000000000000004E-2</v>
      </c>
      <c r="N53" s="147">
        <f t="shared" si="41"/>
        <v>3.5714285714285712E-2</v>
      </c>
      <c r="O53" s="147">
        <f t="shared" si="42"/>
        <v>7.9999999999999946E-2</v>
      </c>
      <c r="P53" s="147">
        <f t="shared" si="43"/>
        <v>0.11714285714285719</v>
      </c>
      <c r="Q53" s="147">
        <f t="shared" si="44"/>
        <v>0.19</v>
      </c>
      <c r="R53" s="147">
        <f t="shared" si="45"/>
        <v>0.1942857142857142</v>
      </c>
      <c r="S53" s="147">
        <f t="shared" si="46"/>
        <v>0.24357142857142858</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S31" sqref="S31"/>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228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239</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'3C'!B19</f>
        <v>2561</v>
      </c>
      <c r="C5" s="144">
        <f>'3C'!C19</f>
        <v>2615</v>
      </c>
      <c r="D5" s="144">
        <f>'3C'!D19</f>
        <v>2469</v>
      </c>
      <c r="E5" s="144">
        <f>'3C'!E19</f>
        <v>2373</v>
      </c>
      <c r="F5" s="144">
        <f>'3C'!F19</f>
        <v>2447</v>
      </c>
      <c r="G5" s="144">
        <f>'3C'!G19</f>
        <v>2426</v>
      </c>
      <c r="H5" s="144">
        <f>'3C'!H19</f>
        <v>2329</v>
      </c>
      <c r="I5" s="144">
        <f>'3C'!I19</f>
        <v>2301</v>
      </c>
      <c r="J5" s="144">
        <f>'3C'!J19</f>
        <v>2304</v>
      </c>
      <c r="K5" s="144">
        <f>'3C'!K19</f>
        <v>2366</v>
      </c>
      <c r="L5" s="144">
        <f>'3C'!L19</f>
        <v>2388</v>
      </c>
      <c r="M5" s="144">
        <f>'3C'!M19</f>
        <v>2253</v>
      </c>
      <c r="N5" s="144">
        <f>'3C'!N19</f>
        <v>2193</v>
      </c>
      <c r="O5" s="144">
        <f>'3C'!O19</f>
        <v>2159</v>
      </c>
      <c r="P5" s="144">
        <f>'3C'!P19</f>
        <v>2143</v>
      </c>
      <c r="Q5" s="144">
        <f>'3C'!Q19</f>
        <v>2087</v>
      </c>
      <c r="R5" s="144">
        <f>'3C'!R19</f>
        <v>2073</v>
      </c>
      <c r="S5" s="144">
        <f>'3C'!S19</f>
        <v>2045</v>
      </c>
      <c r="T5" s="144">
        <f>'3C'!T19</f>
        <v>2061</v>
      </c>
      <c r="U5" s="144">
        <f>'3C'!U19</f>
        <v>1863</v>
      </c>
      <c r="V5" s="144">
        <f>'3C'!V19</f>
        <v>1813</v>
      </c>
      <c r="W5" s="144">
        <f>'3C'!W19</f>
        <v>1948</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240</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2.1085513471300273E-2</v>
      </c>
      <c r="D12" s="170">
        <f>(D5-B5)/B5</f>
        <v>-3.5923467395548615E-2</v>
      </c>
      <c r="E12" s="170">
        <f>(E5-B5)/B5</f>
        <v>-7.340882467786021E-2</v>
      </c>
      <c r="F12" s="170">
        <f>(F5-B5)/B5</f>
        <v>-4.4513861772745023E-2</v>
      </c>
      <c r="G12" s="170">
        <f>(G5-B5)/B5</f>
        <v>-5.2713783678250685E-2</v>
      </c>
      <c r="H12" s="170">
        <f>(H5-B5)/B5</f>
        <v>-9.0589613432253024E-2</v>
      </c>
      <c r="I12" s="170">
        <f>(I5-B5)/B5</f>
        <v>-0.10152284263959391</v>
      </c>
      <c r="J12" s="170">
        <f>(J5-B5)/B5</f>
        <v>-0.10035142522452167</v>
      </c>
      <c r="K12" s="170">
        <f>(K5-B5)/B5</f>
        <v>-7.6142131979695438E-2</v>
      </c>
      <c r="L12" s="170">
        <f>(L5-B5)/B5</f>
        <v>-6.7551737602499023E-2</v>
      </c>
      <c r="M12" s="170">
        <f>(M5-B5)/B5</f>
        <v>-0.1202655212807497</v>
      </c>
      <c r="N12" s="170">
        <f>(N5-B5)/B5</f>
        <v>-0.14369386958219446</v>
      </c>
      <c r="O12" s="170">
        <f>(O5-B5)/B5</f>
        <v>-0.15696993361967981</v>
      </c>
      <c r="P12" s="170">
        <f>(P5-B5)/B5</f>
        <v>-0.16321749316673176</v>
      </c>
      <c r="Q12" s="170">
        <f>(Q5-B5)/B5</f>
        <v>-0.1850839515814135</v>
      </c>
      <c r="R12" s="170">
        <f>(R5-B5)/B5</f>
        <v>-0.19055056618508395</v>
      </c>
      <c r="S12" s="170">
        <f>(S5-B5)/B5</f>
        <v>-0.20148379539242484</v>
      </c>
      <c r="T12" s="170">
        <f>(T5-B5)/B5</f>
        <v>-0.19523623584537289</v>
      </c>
      <c r="U12" s="170">
        <f>(U5-B5)/B5</f>
        <v>-0.27254978524014056</v>
      </c>
      <c r="V12" s="170">
        <f>(V5-B5)/B5</f>
        <v>-0.29207340882467786</v>
      </c>
      <c r="W12" s="170">
        <f>(W5-B5)/B5</f>
        <v>-0.23935962514642717</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8" t="s">
        <v>242</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'3C'!B38</f>
        <v>11.55</v>
      </c>
      <c r="C18" s="150">
        <f>'3C'!C38</f>
        <v>12.04</v>
      </c>
      <c r="D18" s="150">
        <f>'3C'!D38</f>
        <v>11.22</v>
      </c>
      <c r="E18" s="150">
        <f>'3C'!E38</f>
        <v>11.62</v>
      </c>
      <c r="F18" s="150">
        <f>'3C'!F38</f>
        <v>11.74</v>
      </c>
      <c r="G18" s="150">
        <f>'3C'!G38</f>
        <v>12.39</v>
      </c>
      <c r="H18" s="150">
        <f>'3C'!H38</f>
        <v>12.34</v>
      </c>
      <c r="I18" s="150">
        <f>'3C'!I38</f>
        <v>11.97</v>
      </c>
      <c r="J18" s="150">
        <f>'3C'!J38</f>
        <v>12.25</v>
      </c>
      <c r="K18" s="150">
        <f>'3C'!K38</f>
        <v>11.95</v>
      </c>
      <c r="L18" s="150">
        <f>'3C'!L38</f>
        <v>12.19</v>
      </c>
      <c r="M18" s="150">
        <f>'3C'!M38</f>
        <v>12.03</v>
      </c>
      <c r="N18" s="150">
        <f>'3C'!N38</f>
        <v>11.8</v>
      </c>
      <c r="O18" s="150">
        <f>'3C'!O38</f>
        <v>12.51</v>
      </c>
      <c r="P18" s="150">
        <f>'3C'!P38</f>
        <v>13.03</v>
      </c>
      <c r="Q18" s="150">
        <f>'3C'!Q38</f>
        <v>13.71</v>
      </c>
      <c r="R18" s="150">
        <f>'3C'!R38</f>
        <v>14.09</v>
      </c>
      <c r="S18" s="150">
        <f>'3C'!S38</f>
        <v>13.89</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243</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4.2424242424242288E-2</v>
      </c>
      <c r="D25" s="170">
        <f>(D18-B18)/B18</f>
        <v>-2.8571428571428577E-2</v>
      </c>
      <c r="E25" s="170">
        <f>(E18-B18)/B18</f>
        <v>6.0606060606059314E-3</v>
      </c>
      <c r="F25" s="170">
        <f>(F18-B18)/B18</f>
        <v>1.6450216450216406E-2</v>
      </c>
      <c r="G25" s="170">
        <f>(G18-B18)/B18</f>
        <v>7.272727272727271E-2</v>
      </c>
      <c r="H25" s="170">
        <f>(H18-B18)/B18</f>
        <v>6.8398268398268319E-2</v>
      </c>
      <c r="I25" s="170">
        <f>(I18-B18)/B18</f>
        <v>3.6363636363636355E-2</v>
      </c>
      <c r="J25" s="170">
        <f>(J18-B18)/B18</f>
        <v>6.0606060606060538E-2</v>
      </c>
      <c r="K25" s="170">
        <f>(K18-B18)/B18</f>
        <v>3.4632034632034507E-2</v>
      </c>
      <c r="L25" s="170">
        <f>(L18-B18)/B18</f>
        <v>5.54112554112553E-2</v>
      </c>
      <c r="M25" s="170">
        <f>(M18-B18)/B18</f>
        <v>4.155844155844144E-2</v>
      </c>
      <c r="N25" s="170">
        <f>(N18-B18)/B18</f>
        <v>2.1645021645021644E-2</v>
      </c>
      <c r="O25" s="170">
        <f>(O18-B18)/B18</f>
        <v>8.3116883116883034E-2</v>
      </c>
      <c r="P25" s="170">
        <f>(P18-B18)/B18</f>
        <v>0.12813852813852802</v>
      </c>
      <c r="Q25" s="170">
        <f>(Q18-B18)/B18</f>
        <v>0.18701298701298702</v>
      </c>
      <c r="R25" s="170">
        <f>(R18-B18)/B18</f>
        <v>0.21991341991341984</v>
      </c>
      <c r="S25" s="170">
        <f>(S18-B18)/B18</f>
        <v>0.20259740259740258</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229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323</v>
      </c>
      <c r="B4" s="323"/>
      <c r="C4" s="323"/>
      <c r="D4" s="323"/>
    </row>
    <row r="5" spans="1:27" ht="15" x14ac:dyDescent="0.25">
      <c r="A5" s="324" t="s">
        <v>144</v>
      </c>
      <c r="B5" s="325"/>
      <c r="C5" s="324" t="s">
        <v>145</v>
      </c>
      <c r="D5" s="324"/>
    </row>
    <row r="6" spans="1:27" x14ac:dyDescent="0.2">
      <c r="A6" s="154" t="s">
        <v>158</v>
      </c>
      <c r="B6" s="155" t="s">
        <v>157</v>
      </c>
      <c r="C6" s="154" t="s">
        <v>158</v>
      </c>
      <c r="D6" s="156" t="s">
        <v>157</v>
      </c>
    </row>
    <row r="7" spans="1:27" x14ac:dyDescent="0.2">
      <c r="A7" s="1" t="s">
        <v>244</v>
      </c>
      <c r="B7" s="157">
        <v>0.16600000000000001</v>
      </c>
      <c r="C7" s="1" t="s">
        <v>244</v>
      </c>
      <c r="D7" s="158">
        <v>0.17022999999999999</v>
      </c>
    </row>
    <row r="8" spans="1:27" x14ac:dyDescent="0.2">
      <c r="A8" s="1" t="s">
        <v>149</v>
      </c>
      <c r="B8" s="157">
        <v>9.7309999999999994E-2</v>
      </c>
      <c r="C8" s="1" t="s">
        <v>149</v>
      </c>
      <c r="D8" s="158">
        <v>0.15625</v>
      </c>
    </row>
    <row r="9" spans="1:27" x14ac:dyDescent="0.2">
      <c r="A9" s="1" t="s">
        <v>148</v>
      </c>
      <c r="B9" s="157">
        <v>9.2609999999999998E-2</v>
      </c>
      <c r="C9" s="1" t="s">
        <v>246</v>
      </c>
      <c r="D9" s="158">
        <v>0.12637999999999999</v>
      </c>
    </row>
    <row r="10" spans="1:27" x14ac:dyDescent="0.2">
      <c r="A10" s="1" t="s">
        <v>151</v>
      </c>
      <c r="B10" s="157">
        <v>8.8499999999999995E-2</v>
      </c>
      <c r="C10" s="1" t="s">
        <v>148</v>
      </c>
      <c r="D10" s="158">
        <v>0.10639</v>
      </c>
    </row>
    <row r="11" spans="1:27" x14ac:dyDescent="0.2">
      <c r="A11" s="1" t="s">
        <v>245</v>
      </c>
      <c r="B11" s="157">
        <v>7.6490000000000002E-2</v>
      </c>
      <c r="C11" s="1" t="s">
        <v>245</v>
      </c>
      <c r="D11" s="158">
        <v>0.102299</v>
      </c>
    </row>
    <row r="12" spans="1:27" x14ac:dyDescent="0.2">
      <c r="A12" s="1" t="s">
        <v>147</v>
      </c>
      <c r="B12" s="157">
        <v>7.349E-2</v>
      </c>
      <c r="C12" s="1" t="s">
        <v>151</v>
      </c>
      <c r="D12" s="158">
        <v>9.5112000000000002E-2</v>
      </c>
    </row>
    <row r="13" spans="1:27" x14ac:dyDescent="0.2">
      <c r="A13" s="1" t="s">
        <v>246</v>
      </c>
      <c r="B13" s="157">
        <v>6.0699999999999997E-2</v>
      </c>
      <c r="C13" s="1" t="s">
        <v>192</v>
      </c>
      <c r="D13" s="158">
        <v>8.523E-2</v>
      </c>
    </row>
    <row r="14" spans="1:27" x14ac:dyDescent="0.2">
      <c r="A14" s="1" t="s">
        <v>152</v>
      </c>
      <c r="B14" s="157">
        <v>5.4769999999999999E-2</v>
      </c>
      <c r="C14" s="1" t="s">
        <v>147</v>
      </c>
      <c r="D14" s="158">
        <v>5.67E-2</v>
      </c>
    </row>
    <row r="15" spans="1:27" x14ac:dyDescent="0.2">
      <c r="A15" s="1" t="s">
        <v>299</v>
      </c>
      <c r="B15" s="157">
        <v>5.3159999999999999E-2</v>
      </c>
      <c r="C15" s="1" t="s">
        <v>153</v>
      </c>
      <c r="D15" s="158">
        <v>5.3060000000000003E-2</v>
      </c>
    </row>
    <row r="16" spans="1:27" x14ac:dyDescent="0.2">
      <c r="A16" s="1" t="s">
        <v>192</v>
      </c>
      <c r="B16" s="157">
        <v>5.3150000000000003E-2</v>
      </c>
      <c r="C16" s="1" t="s">
        <v>150</v>
      </c>
      <c r="D16" s="158">
        <v>5.2963999999999997E-2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Q10" sqref="Q10"/>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230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324</v>
      </c>
      <c r="B3" s="193"/>
      <c r="C3" s="193"/>
      <c r="D3" s="193"/>
      <c r="F3" s="323" t="s">
        <v>325</v>
      </c>
      <c r="G3" s="323"/>
      <c r="H3" s="323"/>
    </row>
    <row r="4" spans="1:27" ht="28.5" x14ac:dyDescent="0.2">
      <c r="A4" s="191" t="s">
        <v>165</v>
      </c>
      <c r="B4" s="191" t="s">
        <v>218</v>
      </c>
      <c r="C4" s="192" t="s">
        <v>164</v>
      </c>
      <c r="D4" s="1"/>
      <c r="F4" s="191" t="s">
        <v>219</v>
      </c>
      <c r="G4" s="192" t="s">
        <v>220</v>
      </c>
      <c r="H4" s="37" t="s">
        <v>221</v>
      </c>
      <c r="O4" s="1"/>
    </row>
    <row r="5" spans="1:27" ht="15" x14ac:dyDescent="0.25">
      <c r="A5" s="160">
        <v>43313</v>
      </c>
      <c r="B5">
        <v>17</v>
      </c>
      <c r="C5" s="218" t="s">
        <v>247</v>
      </c>
      <c r="D5" s="161"/>
      <c r="F5" s="1" t="s">
        <v>346</v>
      </c>
      <c r="G5" s="159">
        <v>94</v>
      </c>
      <c r="H5" s="203" t="s">
        <v>353</v>
      </c>
      <c r="O5" s="1"/>
    </row>
    <row r="6" spans="1:27" ht="15" x14ac:dyDescent="0.25">
      <c r="A6" s="160">
        <v>43344</v>
      </c>
      <c r="B6">
        <v>29</v>
      </c>
      <c r="C6" s="218" t="s">
        <v>247</v>
      </c>
      <c r="D6" s="161"/>
      <c r="F6" s="1" t="s">
        <v>341</v>
      </c>
      <c r="G6" s="159">
        <v>35</v>
      </c>
      <c r="H6" s="203" t="s">
        <v>364</v>
      </c>
      <c r="O6" s="1"/>
    </row>
    <row r="7" spans="1:27" ht="15" x14ac:dyDescent="0.25">
      <c r="A7" s="160">
        <v>43374</v>
      </c>
      <c r="B7">
        <v>23</v>
      </c>
      <c r="C7" s="218" t="s">
        <v>247</v>
      </c>
      <c r="D7" s="161"/>
      <c r="F7" s="1" t="s">
        <v>358</v>
      </c>
      <c r="G7" s="159">
        <v>23</v>
      </c>
      <c r="H7" s="203" t="s">
        <v>222</v>
      </c>
      <c r="O7" s="1"/>
    </row>
    <row r="8" spans="1:27" ht="15" x14ac:dyDescent="0.25">
      <c r="A8" s="160">
        <v>43405</v>
      </c>
      <c r="B8">
        <v>25</v>
      </c>
      <c r="C8" s="218" t="s">
        <v>247</v>
      </c>
      <c r="D8" s="161"/>
      <c r="F8" s="1" t="s">
        <v>359</v>
      </c>
      <c r="G8" s="159">
        <v>20</v>
      </c>
      <c r="H8" s="203" t="s">
        <v>356</v>
      </c>
      <c r="O8" s="1"/>
    </row>
    <row r="9" spans="1:27" ht="15" x14ac:dyDescent="0.25">
      <c r="A9" s="160">
        <v>43435</v>
      </c>
      <c r="B9">
        <v>50</v>
      </c>
      <c r="C9" s="218" t="s">
        <v>247</v>
      </c>
      <c r="D9" s="161"/>
      <c r="F9" s="1" t="s">
        <v>343</v>
      </c>
      <c r="G9" s="159">
        <v>18</v>
      </c>
      <c r="H9" s="203" t="s">
        <v>225</v>
      </c>
      <c r="O9" s="1"/>
    </row>
    <row r="10" spans="1:27" ht="15" x14ac:dyDescent="0.25">
      <c r="A10" s="160">
        <v>43466</v>
      </c>
      <c r="B10">
        <v>24</v>
      </c>
      <c r="C10" s="218" t="s">
        <v>247</v>
      </c>
      <c r="D10" s="161"/>
      <c r="F10" s="1" t="s">
        <v>342</v>
      </c>
      <c r="G10" s="159">
        <v>18</v>
      </c>
      <c r="H10" s="203" t="s">
        <v>357</v>
      </c>
      <c r="O10" s="1"/>
    </row>
    <row r="11" spans="1:27" ht="15" x14ac:dyDescent="0.25">
      <c r="A11" s="160">
        <v>43497</v>
      </c>
      <c r="B11">
        <v>39</v>
      </c>
      <c r="C11" s="218" t="s">
        <v>247</v>
      </c>
      <c r="D11" s="161"/>
      <c r="F11" s="1" t="s">
        <v>360</v>
      </c>
      <c r="G11" s="159">
        <v>16</v>
      </c>
      <c r="H11" s="203" t="s">
        <v>364</v>
      </c>
      <c r="O11" s="1"/>
    </row>
    <row r="12" spans="1:27" ht="15" x14ac:dyDescent="0.25">
      <c r="A12" s="160">
        <v>43525</v>
      </c>
      <c r="B12">
        <v>54</v>
      </c>
      <c r="C12" s="218" t="s">
        <v>247</v>
      </c>
      <c r="D12" s="161"/>
      <c r="F12" s="1" t="s">
        <v>361</v>
      </c>
      <c r="G12" s="159">
        <v>14</v>
      </c>
      <c r="H12" s="203" t="s">
        <v>365</v>
      </c>
      <c r="O12" s="1"/>
    </row>
    <row r="13" spans="1:27" ht="15" x14ac:dyDescent="0.25">
      <c r="A13" s="160">
        <v>43556</v>
      </c>
      <c r="B13">
        <v>36</v>
      </c>
      <c r="C13" s="218" t="s">
        <v>247</v>
      </c>
      <c r="D13" s="161"/>
      <c r="F13" s="1" t="s">
        <v>362</v>
      </c>
      <c r="G13" s="159">
        <v>14</v>
      </c>
      <c r="H13" s="203" t="s">
        <v>366</v>
      </c>
      <c r="O13" s="1"/>
    </row>
    <row r="14" spans="1:27" ht="15" x14ac:dyDescent="0.25">
      <c r="A14" s="160">
        <v>43586</v>
      </c>
      <c r="B14">
        <v>24</v>
      </c>
      <c r="C14" s="218" t="s">
        <v>247</v>
      </c>
      <c r="D14" s="161"/>
      <c r="F14" s="1" t="s">
        <v>363</v>
      </c>
      <c r="G14" s="159">
        <v>10</v>
      </c>
      <c r="H14" s="203" t="s">
        <v>297</v>
      </c>
      <c r="O14" s="1"/>
    </row>
    <row r="15" spans="1:27" ht="15" x14ac:dyDescent="0.25">
      <c r="A15" s="160">
        <v>43617</v>
      </c>
      <c r="B15">
        <v>15</v>
      </c>
      <c r="C15" s="218" t="s">
        <v>247</v>
      </c>
      <c r="D15" s="161"/>
      <c r="O15" s="1"/>
    </row>
    <row r="16" spans="1:27" ht="15" x14ac:dyDescent="0.25">
      <c r="A16" s="160">
        <v>43647</v>
      </c>
      <c r="B16">
        <v>11</v>
      </c>
      <c r="C16" s="218" t="s">
        <v>247</v>
      </c>
      <c r="D16" s="161"/>
      <c r="O16" s="1"/>
    </row>
    <row r="17" spans="1:15" ht="15" x14ac:dyDescent="0.25">
      <c r="A17" s="160">
        <v>43678</v>
      </c>
      <c r="B17">
        <v>56</v>
      </c>
      <c r="C17" s="218" t="s">
        <v>247</v>
      </c>
      <c r="D17" s="161"/>
      <c r="O17" s="1"/>
    </row>
    <row r="18" spans="1:15" ht="15" x14ac:dyDescent="0.25">
      <c r="A18" s="160">
        <v>43709</v>
      </c>
      <c r="B18">
        <v>73</v>
      </c>
      <c r="C18" s="218" t="s">
        <v>247</v>
      </c>
      <c r="D18" s="161"/>
      <c r="I18" s="39"/>
      <c r="O18" s="1"/>
    </row>
    <row r="19" spans="1:15" ht="15" x14ac:dyDescent="0.25">
      <c r="A19" s="160">
        <v>43739</v>
      </c>
      <c r="B19">
        <v>32</v>
      </c>
      <c r="C19" s="218" t="s">
        <v>247</v>
      </c>
      <c r="D19" s="161"/>
      <c r="I19" s="39"/>
      <c r="O19" s="1"/>
    </row>
    <row r="20" spans="1:15" ht="15" x14ac:dyDescent="0.25">
      <c r="A20" s="160">
        <v>43770</v>
      </c>
      <c r="B20">
        <v>48</v>
      </c>
      <c r="C20" s="218" t="s">
        <v>247</v>
      </c>
      <c r="D20" s="161"/>
      <c r="I20" s="39"/>
      <c r="O20" s="1"/>
    </row>
    <row r="21" spans="1:15" ht="15" x14ac:dyDescent="0.25">
      <c r="A21" s="160">
        <v>43800</v>
      </c>
      <c r="B21">
        <v>31</v>
      </c>
      <c r="C21" s="218" t="s">
        <v>247</v>
      </c>
      <c r="D21" s="161"/>
      <c r="I21" s="39"/>
      <c r="O21" s="1"/>
    </row>
    <row r="22" spans="1:15" ht="15" x14ac:dyDescent="0.25">
      <c r="A22" s="160">
        <v>43831</v>
      </c>
      <c r="B22">
        <v>32</v>
      </c>
      <c r="C22" s="218" t="s">
        <v>247</v>
      </c>
      <c r="D22" s="161"/>
      <c r="I22" s="39"/>
      <c r="O22" s="1"/>
    </row>
    <row r="23" spans="1:15" ht="15" x14ac:dyDescent="0.25">
      <c r="A23" s="160">
        <v>43862</v>
      </c>
      <c r="B23">
        <v>31</v>
      </c>
      <c r="C23" s="218" t="s">
        <v>247</v>
      </c>
      <c r="D23" s="161"/>
      <c r="O23" s="1"/>
    </row>
    <row r="24" spans="1:15" ht="15" x14ac:dyDescent="0.25">
      <c r="A24" s="160">
        <v>43891</v>
      </c>
      <c r="B24">
        <v>31</v>
      </c>
      <c r="C24" s="218" t="s">
        <v>247</v>
      </c>
      <c r="D24" s="161"/>
      <c r="O24" s="1"/>
    </row>
    <row r="25" spans="1:15" ht="15" x14ac:dyDescent="0.25">
      <c r="A25" s="160">
        <v>43922</v>
      </c>
      <c r="B25">
        <v>5</v>
      </c>
      <c r="C25" s="218" t="s">
        <v>247</v>
      </c>
      <c r="D25" s="161"/>
      <c r="O25" s="1"/>
    </row>
    <row r="26" spans="1:15" ht="15" x14ac:dyDescent="0.25">
      <c r="A26" s="160">
        <v>43952</v>
      </c>
      <c r="B26">
        <v>6</v>
      </c>
      <c r="C26" s="218" t="s">
        <v>247</v>
      </c>
      <c r="D26" s="161"/>
      <c r="O26" s="1"/>
    </row>
    <row r="27" spans="1:15" ht="15" x14ac:dyDescent="0.25">
      <c r="A27" s="160">
        <v>43983</v>
      </c>
      <c r="B27">
        <v>27</v>
      </c>
      <c r="C27" s="218" t="s">
        <v>247</v>
      </c>
      <c r="D27" s="161"/>
      <c r="O27" s="1"/>
    </row>
    <row r="28" spans="1:15" ht="15" x14ac:dyDescent="0.25">
      <c r="A28" s="160">
        <v>44013</v>
      </c>
      <c r="B28">
        <v>28</v>
      </c>
      <c r="C28" s="218" t="s">
        <v>247</v>
      </c>
      <c r="D28" s="161"/>
      <c r="O28" s="1"/>
    </row>
    <row r="29" spans="1:15" ht="15" x14ac:dyDescent="0.25">
      <c r="A29" s="160">
        <v>44044</v>
      </c>
      <c r="B29">
        <v>41</v>
      </c>
      <c r="C29" s="218" t="s">
        <v>247</v>
      </c>
      <c r="D29" s="161"/>
      <c r="O29" s="1"/>
    </row>
    <row r="30" spans="1:15" ht="15" x14ac:dyDescent="0.25">
      <c r="A30" s="160">
        <v>44075</v>
      </c>
      <c r="B30">
        <v>34</v>
      </c>
      <c r="C30" s="218" t="s">
        <v>247</v>
      </c>
      <c r="D30" s="161"/>
      <c r="O30" s="1"/>
    </row>
    <row r="31" spans="1:15" ht="15" x14ac:dyDescent="0.25">
      <c r="A31" s="160">
        <v>44105</v>
      </c>
      <c r="B31">
        <v>49</v>
      </c>
      <c r="C31" s="218" t="s">
        <v>247</v>
      </c>
      <c r="D31" s="161"/>
      <c r="O31" s="1"/>
    </row>
    <row r="32" spans="1:15" ht="15" x14ac:dyDescent="0.25">
      <c r="A32" s="160">
        <v>44136</v>
      </c>
      <c r="B32">
        <v>34</v>
      </c>
      <c r="C32" s="218" t="s">
        <v>247</v>
      </c>
      <c r="D32" s="161"/>
      <c r="O32" s="1"/>
    </row>
    <row r="33" spans="1:15" ht="15" x14ac:dyDescent="0.25">
      <c r="A33" s="160">
        <v>44166</v>
      </c>
      <c r="B33">
        <v>24</v>
      </c>
      <c r="C33" s="218" t="s">
        <v>247</v>
      </c>
      <c r="D33" s="161"/>
      <c r="O33" s="1"/>
    </row>
    <row r="34" spans="1:15" ht="15" x14ac:dyDescent="0.25">
      <c r="A34" s="160">
        <v>44197</v>
      </c>
      <c r="B34">
        <v>56</v>
      </c>
      <c r="C34" s="218" t="s">
        <v>247</v>
      </c>
      <c r="D34" s="161"/>
      <c r="O34" s="1"/>
    </row>
    <row r="35" spans="1:15" ht="15" x14ac:dyDescent="0.25">
      <c r="A35" s="160">
        <v>44228</v>
      </c>
      <c r="B35">
        <v>33</v>
      </c>
      <c r="C35" s="218" t="s">
        <v>247</v>
      </c>
      <c r="D35" s="161"/>
      <c r="O35" s="1"/>
    </row>
    <row r="36" spans="1:15" ht="15" x14ac:dyDescent="0.25">
      <c r="A36" s="160">
        <v>44256</v>
      </c>
      <c r="B36">
        <v>40</v>
      </c>
      <c r="C36" s="218" t="s">
        <v>247</v>
      </c>
      <c r="D36" s="161"/>
      <c r="O36" s="1"/>
    </row>
    <row r="37" spans="1:15" ht="15" x14ac:dyDescent="0.25">
      <c r="A37" s="160">
        <v>44287</v>
      </c>
      <c r="B37">
        <v>27</v>
      </c>
      <c r="C37" s="218" t="s">
        <v>247</v>
      </c>
      <c r="D37" s="161"/>
      <c r="O37" s="1"/>
    </row>
    <row r="38" spans="1:15" ht="15" x14ac:dyDescent="0.25">
      <c r="A38" s="160">
        <v>44317</v>
      </c>
      <c r="B38">
        <v>27</v>
      </c>
      <c r="C38" s="218" t="s">
        <v>247</v>
      </c>
      <c r="D38" s="161"/>
      <c r="O38" s="1"/>
    </row>
    <row r="39" spans="1:15" ht="15" x14ac:dyDescent="0.25">
      <c r="A39" s="160">
        <v>44348</v>
      </c>
      <c r="B39">
        <v>30</v>
      </c>
      <c r="C39" s="218" t="s">
        <v>247</v>
      </c>
      <c r="D39" s="161"/>
      <c r="O39" s="1"/>
    </row>
    <row r="40" spans="1:15" ht="15" x14ac:dyDescent="0.25">
      <c r="A40" s="160">
        <v>44378</v>
      </c>
      <c r="B40">
        <v>39</v>
      </c>
      <c r="C40" s="218" t="s">
        <v>247</v>
      </c>
      <c r="D40" s="161"/>
      <c r="O40" s="1"/>
    </row>
    <row r="41" spans="1:15" ht="15" x14ac:dyDescent="0.25">
      <c r="A41" s="160">
        <v>44409</v>
      </c>
      <c r="B41">
        <v>56</v>
      </c>
      <c r="C41" s="218" t="s">
        <v>247</v>
      </c>
      <c r="D41" s="161"/>
      <c r="O41" s="1"/>
    </row>
    <row r="42" spans="1:15" ht="15" x14ac:dyDescent="0.25">
      <c r="A42" s="160">
        <v>44440</v>
      </c>
      <c r="B42">
        <v>57</v>
      </c>
      <c r="C42" s="218" t="s">
        <v>247</v>
      </c>
      <c r="D42" s="161"/>
      <c r="O42" s="1"/>
    </row>
    <row r="43" spans="1:15" ht="15" x14ac:dyDescent="0.25">
      <c r="A43" s="160">
        <v>44470</v>
      </c>
      <c r="B43">
        <v>51</v>
      </c>
      <c r="C43" s="218" t="s">
        <v>247</v>
      </c>
      <c r="D43" s="161"/>
      <c r="O43" s="1"/>
    </row>
    <row r="44" spans="1:15" ht="15" x14ac:dyDescent="0.25">
      <c r="A44" s="160">
        <v>44501</v>
      </c>
      <c r="B44">
        <v>25</v>
      </c>
      <c r="C44" s="218" t="s">
        <v>247</v>
      </c>
      <c r="D44" s="161"/>
      <c r="O44" s="1"/>
    </row>
    <row r="45" spans="1:15" ht="15" x14ac:dyDescent="0.25">
      <c r="A45" s="160">
        <v>44531</v>
      </c>
      <c r="B45">
        <v>50</v>
      </c>
      <c r="C45" s="218" t="s">
        <v>247</v>
      </c>
      <c r="D45" s="161"/>
      <c r="O45" s="1"/>
    </row>
    <row r="46" spans="1:15" ht="15" x14ac:dyDescent="0.25">
      <c r="A46" s="160">
        <v>44562</v>
      </c>
      <c r="B46">
        <v>39</v>
      </c>
      <c r="C46" s="218" t="s">
        <v>247</v>
      </c>
      <c r="D46" s="161"/>
      <c r="O46" s="1"/>
    </row>
    <row r="47" spans="1:15" ht="15" x14ac:dyDescent="0.25">
      <c r="A47" s="160">
        <v>44593</v>
      </c>
      <c r="B47">
        <v>24</v>
      </c>
      <c r="C47" s="218" t="s">
        <v>247</v>
      </c>
      <c r="D47" s="161"/>
      <c r="O47" s="1"/>
    </row>
    <row r="48" spans="1:15" ht="15" x14ac:dyDescent="0.25">
      <c r="A48" s="160">
        <v>44621</v>
      </c>
      <c r="B48">
        <v>38</v>
      </c>
      <c r="C48" s="218" t="s">
        <v>247</v>
      </c>
      <c r="D48" s="161"/>
      <c r="O48" s="1"/>
    </row>
    <row r="49" spans="1:15" ht="15" x14ac:dyDescent="0.25">
      <c r="A49" s="160">
        <v>44652</v>
      </c>
      <c r="B49">
        <v>26</v>
      </c>
      <c r="C49" s="218" t="s">
        <v>247</v>
      </c>
      <c r="D49" s="161"/>
      <c r="O49" s="1"/>
    </row>
    <row r="50" spans="1:15" ht="15" x14ac:dyDescent="0.25">
      <c r="A50" s="160">
        <v>44682</v>
      </c>
      <c r="B50">
        <v>30</v>
      </c>
      <c r="C50" s="218" t="s">
        <v>247</v>
      </c>
      <c r="D50" s="161"/>
      <c r="O50" s="1"/>
    </row>
    <row r="51" spans="1:15" ht="15" x14ac:dyDescent="0.25">
      <c r="A51" s="160">
        <v>44713</v>
      </c>
      <c r="B51">
        <v>47</v>
      </c>
      <c r="C51" s="218" t="s">
        <v>247</v>
      </c>
      <c r="D51" s="161"/>
      <c r="O51" s="1"/>
    </row>
    <row r="52" spans="1:15" ht="15" x14ac:dyDescent="0.25">
      <c r="A52" s="160">
        <v>44743</v>
      </c>
      <c r="B52">
        <v>29</v>
      </c>
      <c r="C52" s="218" t="s">
        <v>247</v>
      </c>
      <c r="D52" s="161"/>
      <c r="O52" s="1"/>
    </row>
    <row r="53" spans="1:15" ht="15" x14ac:dyDescent="0.25">
      <c r="A53" s="160">
        <v>44774</v>
      </c>
      <c r="B53">
        <v>64</v>
      </c>
      <c r="C53" s="218" t="s">
        <v>247</v>
      </c>
      <c r="D53" s="161"/>
      <c r="O53" s="1"/>
    </row>
    <row r="54" spans="1:15" ht="15" x14ac:dyDescent="0.25">
      <c r="A54" s="160">
        <v>44805</v>
      </c>
      <c r="B54">
        <v>45</v>
      </c>
      <c r="C54" s="218" t="s">
        <v>247</v>
      </c>
      <c r="D54" s="161"/>
      <c r="O54" s="1"/>
    </row>
    <row r="55" spans="1:15" ht="15" x14ac:dyDescent="0.25">
      <c r="A55" s="160">
        <v>44835</v>
      </c>
      <c r="B55">
        <v>35</v>
      </c>
      <c r="C55" s="218" t="s">
        <v>247</v>
      </c>
      <c r="D55" s="161"/>
      <c r="O55" s="1"/>
    </row>
    <row r="56" spans="1:15" ht="15" x14ac:dyDescent="0.25">
      <c r="A56" s="160">
        <v>44866</v>
      </c>
      <c r="B56">
        <v>34</v>
      </c>
      <c r="C56" s="218" t="s">
        <v>247</v>
      </c>
      <c r="D56" s="161"/>
      <c r="O56" s="1"/>
    </row>
    <row r="57" spans="1:15" ht="15" x14ac:dyDescent="0.25">
      <c r="A57" s="160">
        <v>44896</v>
      </c>
      <c r="B57">
        <v>27</v>
      </c>
      <c r="C57" s="218" t="s">
        <v>247</v>
      </c>
      <c r="D57" s="161"/>
      <c r="O57" s="1"/>
    </row>
    <row r="58" spans="1:15" ht="15" x14ac:dyDescent="0.25">
      <c r="A58" s="160">
        <v>44927</v>
      </c>
      <c r="B58">
        <v>32</v>
      </c>
      <c r="C58" s="218" t="s">
        <v>247</v>
      </c>
      <c r="D58" s="161"/>
      <c r="O58" s="1"/>
    </row>
    <row r="59" spans="1:15" ht="15" x14ac:dyDescent="0.25">
      <c r="A59" s="160">
        <v>44958</v>
      </c>
      <c r="B59">
        <v>28</v>
      </c>
      <c r="C59" s="218" t="s">
        <v>247</v>
      </c>
      <c r="D59" s="161"/>
      <c r="O59" s="1"/>
    </row>
    <row r="60" spans="1:15" ht="15" x14ac:dyDescent="0.25">
      <c r="A60" s="160">
        <v>44986</v>
      </c>
      <c r="B60">
        <v>19</v>
      </c>
      <c r="C60" s="218" t="s">
        <v>247</v>
      </c>
      <c r="D60" s="161"/>
      <c r="O60" s="1"/>
    </row>
    <row r="61" spans="1:15" ht="15" x14ac:dyDescent="0.25">
      <c r="A61" s="160">
        <v>45017</v>
      </c>
      <c r="B61">
        <v>20</v>
      </c>
      <c r="C61" s="218" t="s">
        <v>247</v>
      </c>
      <c r="D61" s="161"/>
      <c r="O61" s="1"/>
    </row>
    <row r="62" spans="1:15" ht="15" x14ac:dyDescent="0.25">
      <c r="A62" s="160">
        <v>45047</v>
      </c>
      <c r="B62">
        <v>16</v>
      </c>
      <c r="C62" s="218" t="s">
        <v>247</v>
      </c>
      <c r="D62" s="161"/>
      <c r="O62" s="1"/>
    </row>
    <row r="63" spans="1:15" ht="15" x14ac:dyDescent="0.25">
      <c r="A63" s="160">
        <v>45078</v>
      </c>
      <c r="B63">
        <v>24</v>
      </c>
      <c r="C63" s="218" t="s">
        <v>247</v>
      </c>
      <c r="D63" s="161"/>
      <c r="O63" s="1"/>
    </row>
    <row r="64" spans="1:15" ht="15" x14ac:dyDescent="0.25">
      <c r="A64" s="160">
        <v>45108</v>
      </c>
      <c r="B64">
        <v>32</v>
      </c>
      <c r="C64" s="218" t="s">
        <v>247</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71"/>
  <sheetViews>
    <sheetView zoomScaleNormal="100" workbookViewId="0">
      <selection activeCell="H36" sqref="H36"/>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236</v>
      </c>
      <c r="B1" s="242"/>
      <c r="C1" s="242"/>
      <c r="D1" s="242"/>
      <c r="E1" s="242"/>
      <c r="F1" s="242"/>
      <c r="G1" s="242"/>
      <c r="H1" s="242"/>
      <c r="I1" s="242"/>
      <c r="J1" s="242"/>
      <c r="K1" s="242"/>
      <c r="L1" s="242"/>
      <c r="M1" s="242"/>
      <c r="N1" s="242"/>
      <c r="O1" s="242"/>
      <c r="P1" s="242"/>
      <c r="Q1" s="242"/>
      <c r="R1" s="242"/>
      <c r="S1" s="242"/>
      <c r="T1" s="242"/>
      <c r="U1" s="242"/>
      <c r="V1" s="242"/>
      <c r="W1" s="242"/>
      <c r="X1" s="242"/>
      <c r="Y1" s="242"/>
    </row>
    <row r="3" spans="1:25" ht="15" x14ac:dyDescent="0.25">
      <c r="A3" s="323" t="s">
        <v>371</v>
      </c>
      <c r="B3" s="323"/>
      <c r="C3" s="323"/>
      <c r="D3" s="323"/>
      <c r="E3" s="323"/>
      <c r="F3" s="193"/>
    </row>
    <row r="4" spans="1:25" ht="42.75" x14ac:dyDescent="0.2">
      <c r="A4" s="191" t="s">
        <v>367</v>
      </c>
      <c r="B4" s="191" t="s">
        <v>368</v>
      </c>
      <c r="C4" s="220" t="s">
        <v>116</v>
      </c>
      <c r="D4" s="37" t="s">
        <v>369</v>
      </c>
      <c r="E4" s="37" t="s">
        <v>370</v>
      </c>
    </row>
    <row r="5" spans="1:25" x14ac:dyDescent="0.2">
      <c r="A5" s="223" t="s">
        <v>372</v>
      </c>
      <c r="B5" s="221" t="s">
        <v>413</v>
      </c>
      <c r="C5" s="159">
        <v>56</v>
      </c>
      <c r="D5" s="222">
        <v>176</v>
      </c>
      <c r="E5" s="222">
        <v>-119</v>
      </c>
    </row>
    <row r="6" spans="1:25" x14ac:dyDescent="0.2">
      <c r="A6" s="223" t="s">
        <v>373</v>
      </c>
      <c r="B6" s="221" t="s">
        <v>414</v>
      </c>
      <c r="C6" s="159">
        <v>81</v>
      </c>
      <c r="D6" s="222">
        <v>160</v>
      </c>
      <c r="E6" s="222">
        <v>-79</v>
      </c>
    </row>
    <row r="7" spans="1:25" x14ac:dyDescent="0.2">
      <c r="A7" s="223" t="s">
        <v>374</v>
      </c>
      <c r="B7" s="221" t="s">
        <v>415</v>
      </c>
      <c r="C7" s="159">
        <v>201</v>
      </c>
      <c r="D7" s="222">
        <v>134</v>
      </c>
      <c r="E7" s="222">
        <v>67</v>
      </c>
    </row>
    <row r="8" spans="1:25" x14ac:dyDescent="0.2">
      <c r="A8" s="223" t="s">
        <v>375</v>
      </c>
      <c r="B8" s="221" t="s">
        <v>413</v>
      </c>
      <c r="C8" s="159">
        <v>53</v>
      </c>
      <c r="D8" s="222">
        <v>119</v>
      </c>
      <c r="E8" s="222">
        <v>-67</v>
      </c>
    </row>
    <row r="9" spans="1:25" x14ac:dyDescent="0.2">
      <c r="A9" s="223" t="s">
        <v>376</v>
      </c>
      <c r="B9" s="221" t="s">
        <v>416</v>
      </c>
      <c r="C9" s="159">
        <v>53</v>
      </c>
      <c r="D9" s="222">
        <v>107</v>
      </c>
      <c r="E9" s="222">
        <v>-54</v>
      </c>
    </row>
    <row r="10" spans="1:25" x14ac:dyDescent="0.2">
      <c r="A10" s="223" t="s">
        <v>377</v>
      </c>
      <c r="B10" s="221" t="s">
        <v>417</v>
      </c>
      <c r="C10" s="159">
        <v>94</v>
      </c>
      <c r="D10" s="222">
        <v>97</v>
      </c>
      <c r="E10" s="222">
        <v>-3</v>
      </c>
    </row>
    <row r="11" spans="1:25" x14ac:dyDescent="0.2">
      <c r="A11" s="223" t="s">
        <v>378</v>
      </c>
      <c r="B11" s="221" t="s">
        <v>415</v>
      </c>
      <c r="C11" s="159">
        <v>23</v>
      </c>
      <c r="D11" s="222">
        <v>88</v>
      </c>
      <c r="E11" s="222">
        <v>-65</v>
      </c>
    </row>
    <row r="12" spans="1:25" x14ac:dyDescent="0.2">
      <c r="A12" s="223" t="s">
        <v>379</v>
      </c>
      <c r="B12" s="221" t="s">
        <v>414</v>
      </c>
      <c r="C12" s="159">
        <v>17</v>
      </c>
      <c r="D12" s="222">
        <v>88</v>
      </c>
      <c r="E12" s="222">
        <v>-71</v>
      </c>
    </row>
    <row r="13" spans="1:25" x14ac:dyDescent="0.2">
      <c r="A13" s="223" t="s">
        <v>380</v>
      </c>
      <c r="B13" s="221" t="s">
        <v>418</v>
      </c>
      <c r="C13" s="159">
        <v>105</v>
      </c>
      <c r="D13" s="222">
        <v>82</v>
      </c>
      <c r="E13" s="222">
        <v>24</v>
      </c>
    </row>
    <row r="14" spans="1:25" x14ac:dyDescent="0.2">
      <c r="A14" s="223" t="s">
        <v>381</v>
      </c>
      <c r="B14" s="221" t="s">
        <v>419</v>
      </c>
      <c r="C14" s="159">
        <v>47</v>
      </c>
      <c r="D14" s="222">
        <v>76</v>
      </c>
      <c r="E14" s="222">
        <v>-29</v>
      </c>
    </row>
    <row r="15" spans="1:25" x14ac:dyDescent="0.2">
      <c r="A15" s="223" t="s">
        <v>382</v>
      </c>
      <c r="B15" s="221" t="s">
        <v>419</v>
      </c>
      <c r="C15" s="159">
        <v>10</v>
      </c>
      <c r="D15" s="222">
        <v>72</v>
      </c>
      <c r="E15" s="222" t="s">
        <v>432</v>
      </c>
    </row>
    <row r="16" spans="1:25" x14ac:dyDescent="0.2">
      <c r="A16" s="223" t="s">
        <v>383</v>
      </c>
      <c r="B16" s="221" t="s">
        <v>420</v>
      </c>
      <c r="C16" s="159">
        <v>30</v>
      </c>
      <c r="D16" s="222">
        <v>71</v>
      </c>
      <c r="E16" s="222">
        <v>-41</v>
      </c>
    </row>
    <row r="17" spans="1:8" x14ac:dyDescent="0.2">
      <c r="A17" s="223" t="s">
        <v>384</v>
      </c>
      <c r="B17" s="221" t="s">
        <v>421</v>
      </c>
      <c r="C17" s="159">
        <v>59</v>
      </c>
      <c r="D17" s="222">
        <v>71</v>
      </c>
      <c r="E17" s="222">
        <v>-12</v>
      </c>
    </row>
    <row r="18" spans="1:8" x14ac:dyDescent="0.2">
      <c r="A18" s="223" t="s">
        <v>385</v>
      </c>
      <c r="B18" s="221" t="s">
        <v>419</v>
      </c>
      <c r="C18" s="159">
        <v>11</v>
      </c>
      <c r="D18" s="222">
        <v>71</v>
      </c>
      <c r="E18" s="222">
        <v>-59</v>
      </c>
      <c r="H18" s="39"/>
    </row>
    <row r="19" spans="1:8" x14ac:dyDescent="0.2">
      <c r="A19" s="223" t="s">
        <v>386</v>
      </c>
      <c r="B19" s="221" t="s">
        <v>421</v>
      </c>
      <c r="C19" s="159">
        <v>47</v>
      </c>
      <c r="D19" s="222">
        <v>70</v>
      </c>
      <c r="E19" s="222">
        <v>-23</v>
      </c>
      <c r="H19" s="39"/>
    </row>
    <row r="20" spans="1:8" x14ac:dyDescent="0.2">
      <c r="A20" s="223" t="s">
        <v>387</v>
      </c>
      <c r="B20" s="221" t="s">
        <v>421</v>
      </c>
      <c r="C20" s="159">
        <v>10</v>
      </c>
      <c r="D20" s="222">
        <v>63</v>
      </c>
      <c r="E20" s="222" t="s">
        <v>432</v>
      </c>
      <c r="H20" s="39"/>
    </row>
    <row r="21" spans="1:8" x14ac:dyDescent="0.2">
      <c r="A21" s="223" t="s">
        <v>388</v>
      </c>
      <c r="B21" s="221" t="s">
        <v>420</v>
      </c>
      <c r="C21" s="159">
        <v>43</v>
      </c>
      <c r="D21" s="222">
        <v>61</v>
      </c>
      <c r="E21" s="222">
        <v>-19</v>
      </c>
    </row>
    <row r="22" spans="1:8" x14ac:dyDescent="0.2">
      <c r="A22" s="223" t="s">
        <v>389</v>
      </c>
      <c r="B22" s="221" t="s">
        <v>422</v>
      </c>
      <c r="C22" s="159">
        <v>59</v>
      </c>
      <c r="D22" s="222">
        <v>61</v>
      </c>
      <c r="E22" s="222">
        <v>-2</v>
      </c>
    </row>
    <row r="23" spans="1:8" x14ac:dyDescent="0.2">
      <c r="A23" s="223" t="s">
        <v>390</v>
      </c>
      <c r="B23" s="221" t="s">
        <v>415</v>
      </c>
      <c r="C23" s="159">
        <v>299</v>
      </c>
      <c r="D23" s="222">
        <v>56</v>
      </c>
      <c r="E23" s="222">
        <v>243</v>
      </c>
    </row>
    <row r="24" spans="1:8" x14ac:dyDescent="0.2">
      <c r="A24" s="223" t="s">
        <v>391</v>
      </c>
      <c r="B24" s="221" t="s">
        <v>422</v>
      </c>
      <c r="C24" s="159">
        <v>16</v>
      </c>
      <c r="D24" s="222">
        <v>54</v>
      </c>
      <c r="E24" s="222">
        <v>-38</v>
      </c>
    </row>
    <row r="25" spans="1:8" x14ac:dyDescent="0.2">
      <c r="A25" s="223" t="s">
        <v>392</v>
      </c>
      <c r="B25" s="221" t="s">
        <v>422</v>
      </c>
      <c r="C25" s="159">
        <v>17</v>
      </c>
      <c r="D25" s="222">
        <v>54</v>
      </c>
      <c r="E25" s="222">
        <v>-37</v>
      </c>
    </row>
    <row r="26" spans="1:8" x14ac:dyDescent="0.2">
      <c r="A26" s="223" t="s">
        <v>393</v>
      </c>
      <c r="B26" s="221" t="s">
        <v>422</v>
      </c>
      <c r="C26" s="159">
        <v>10</v>
      </c>
      <c r="D26" s="222">
        <v>53</v>
      </c>
      <c r="E26" s="222" t="s">
        <v>432</v>
      </c>
    </row>
    <row r="27" spans="1:8" x14ac:dyDescent="0.2">
      <c r="A27" s="223" t="s">
        <v>394</v>
      </c>
      <c r="B27" s="221" t="s">
        <v>420</v>
      </c>
      <c r="C27" s="159">
        <v>35</v>
      </c>
      <c r="D27" s="222">
        <v>53</v>
      </c>
      <c r="E27" s="222">
        <v>-18</v>
      </c>
    </row>
    <row r="28" spans="1:8" x14ac:dyDescent="0.2">
      <c r="A28" s="223" t="s">
        <v>395</v>
      </c>
      <c r="B28" s="221" t="s">
        <v>423</v>
      </c>
      <c r="C28" s="159">
        <v>10</v>
      </c>
      <c r="D28" s="222">
        <v>52</v>
      </c>
      <c r="E28" s="222" t="s">
        <v>432</v>
      </c>
    </row>
    <row r="29" spans="1:8" x14ac:dyDescent="0.2">
      <c r="A29" s="223" t="s">
        <v>396</v>
      </c>
      <c r="B29" s="221" t="s">
        <v>422</v>
      </c>
      <c r="C29" s="159">
        <v>72</v>
      </c>
      <c r="D29" s="222">
        <v>49</v>
      </c>
      <c r="E29" s="222">
        <v>23</v>
      </c>
    </row>
    <row r="30" spans="1:8" x14ac:dyDescent="0.2">
      <c r="A30" s="223" t="s">
        <v>397</v>
      </c>
      <c r="B30" s="221" t="s">
        <v>424</v>
      </c>
      <c r="C30" s="159">
        <v>45</v>
      </c>
      <c r="D30" s="222">
        <v>48</v>
      </c>
      <c r="E30" s="222">
        <v>-3</v>
      </c>
    </row>
    <row r="31" spans="1:8" x14ac:dyDescent="0.2">
      <c r="A31" s="223" t="s">
        <v>398</v>
      </c>
      <c r="B31" s="221" t="s">
        <v>419</v>
      </c>
      <c r="C31" s="159">
        <v>220</v>
      </c>
      <c r="D31" s="222">
        <v>42</v>
      </c>
      <c r="E31" s="222">
        <v>178</v>
      </c>
    </row>
    <row r="32" spans="1:8" x14ac:dyDescent="0.2">
      <c r="A32" s="223" t="s">
        <v>399</v>
      </c>
      <c r="B32" s="221" t="s">
        <v>425</v>
      </c>
      <c r="C32" s="159">
        <v>16</v>
      </c>
      <c r="D32" s="222">
        <v>41</v>
      </c>
      <c r="E32" s="222">
        <v>-26</v>
      </c>
    </row>
    <row r="33" spans="1:33" x14ac:dyDescent="0.2">
      <c r="A33" s="223" t="s">
        <v>400</v>
      </c>
      <c r="B33" s="221" t="s">
        <v>426</v>
      </c>
      <c r="C33" s="159">
        <v>173</v>
      </c>
      <c r="D33" s="222">
        <v>38</v>
      </c>
      <c r="E33" s="222">
        <v>135</v>
      </c>
    </row>
    <row r="34" spans="1:33" x14ac:dyDescent="0.2">
      <c r="A34" s="223" t="s">
        <v>401</v>
      </c>
      <c r="B34" s="221" t="s">
        <v>427</v>
      </c>
      <c r="C34" s="159">
        <v>16</v>
      </c>
      <c r="D34" s="222">
        <v>28</v>
      </c>
      <c r="E34" s="222">
        <v>-12</v>
      </c>
    </row>
    <row r="35" spans="1:33" x14ac:dyDescent="0.2">
      <c r="A35" s="223" t="s">
        <v>402</v>
      </c>
      <c r="B35" s="221" t="s">
        <v>428</v>
      </c>
      <c r="C35" s="159">
        <v>25</v>
      </c>
      <c r="D35" s="222">
        <v>23</v>
      </c>
      <c r="E35" s="222">
        <v>2</v>
      </c>
    </row>
    <row r="36" spans="1:33" x14ac:dyDescent="0.2">
      <c r="A36" s="223" t="s">
        <v>403</v>
      </c>
      <c r="B36" s="221" t="s">
        <v>429</v>
      </c>
      <c r="C36" s="159">
        <v>10</v>
      </c>
      <c r="D36" s="222">
        <v>18</v>
      </c>
      <c r="E36" s="222" t="s">
        <v>432</v>
      </c>
    </row>
    <row r="37" spans="1:33" x14ac:dyDescent="0.2">
      <c r="A37" s="223" t="s">
        <v>404</v>
      </c>
      <c r="B37" s="221" t="s">
        <v>423</v>
      </c>
      <c r="C37" s="159">
        <v>10</v>
      </c>
      <c r="D37" s="222">
        <v>15</v>
      </c>
      <c r="E37" s="222" t="s">
        <v>432</v>
      </c>
    </row>
    <row r="38" spans="1:33" x14ac:dyDescent="0.2">
      <c r="A38" s="223" t="s">
        <v>405</v>
      </c>
      <c r="B38" s="221" t="s">
        <v>430</v>
      </c>
      <c r="C38" s="159">
        <v>10</v>
      </c>
      <c r="D38" s="222">
        <v>15</v>
      </c>
      <c r="E38" s="222" t="s">
        <v>432</v>
      </c>
    </row>
    <row r="39" spans="1:33" x14ac:dyDescent="0.2">
      <c r="A39" s="223" t="s">
        <v>406</v>
      </c>
      <c r="B39" s="221" t="s">
        <v>431</v>
      </c>
      <c r="C39" s="159">
        <v>0</v>
      </c>
      <c r="D39" s="222">
        <v>14</v>
      </c>
      <c r="E39" s="222">
        <v>-14</v>
      </c>
    </row>
    <row r="40" spans="1:33" x14ac:dyDescent="0.2">
      <c r="A40" s="223" t="s">
        <v>407</v>
      </c>
      <c r="B40" s="221" t="s">
        <v>428</v>
      </c>
      <c r="C40" s="159">
        <v>10</v>
      </c>
      <c r="D40" s="222">
        <v>10</v>
      </c>
      <c r="E40" s="222" t="s">
        <v>432</v>
      </c>
    </row>
    <row r="41" spans="1:33" x14ac:dyDescent="0.2">
      <c r="A41" s="223" t="s">
        <v>408</v>
      </c>
      <c r="B41" s="221" t="s">
        <v>426</v>
      </c>
      <c r="C41" s="159">
        <v>0</v>
      </c>
      <c r="D41" s="222">
        <v>0</v>
      </c>
      <c r="E41" s="222">
        <v>0</v>
      </c>
    </row>
    <row r="42" spans="1:33" x14ac:dyDescent="0.2">
      <c r="A42" s="223" t="s">
        <v>409</v>
      </c>
      <c r="B42" s="221" t="s">
        <v>422</v>
      </c>
      <c r="C42" s="159">
        <v>0</v>
      </c>
      <c r="D42" s="222">
        <v>0</v>
      </c>
      <c r="E42" s="222">
        <v>0</v>
      </c>
    </row>
    <row r="43" spans="1:33" x14ac:dyDescent="0.2">
      <c r="A43" s="223" t="s">
        <v>410</v>
      </c>
      <c r="B43" s="221" t="s">
        <v>419</v>
      </c>
      <c r="C43" s="159">
        <v>0</v>
      </c>
      <c r="D43" s="222">
        <v>0</v>
      </c>
      <c r="E43" s="222">
        <v>0</v>
      </c>
    </row>
    <row r="44" spans="1:33" x14ac:dyDescent="0.2">
      <c r="A44" s="223" t="s">
        <v>411</v>
      </c>
      <c r="B44" s="221" t="s">
        <v>421</v>
      </c>
      <c r="C44" s="159">
        <v>0</v>
      </c>
      <c r="D44" s="222">
        <v>0</v>
      </c>
      <c r="E44" s="222">
        <v>0</v>
      </c>
    </row>
    <row r="45" spans="1:33" x14ac:dyDescent="0.2">
      <c r="A45" s="223" t="s">
        <v>412</v>
      </c>
      <c r="B45" s="221" t="s">
        <v>422</v>
      </c>
      <c r="C45" s="159">
        <v>0</v>
      </c>
      <c r="D45" s="222">
        <v>0</v>
      </c>
      <c r="E45" s="222">
        <v>0</v>
      </c>
    </row>
    <row r="46" spans="1:33" x14ac:dyDescent="0.2">
      <c r="E46" s="1"/>
      <c r="H46" s="40"/>
      <c r="M46" s="1"/>
      <c r="AB46" s="84"/>
      <c r="AG46" s="1"/>
    </row>
    <row r="47" spans="1:33" x14ac:dyDescent="0.2">
      <c r="E47" s="1"/>
      <c r="H47" s="40"/>
      <c r="M47" s="1"/>
      <c r="AB47" s="84"/>
      <c r="AG47" s="1"/>
    </row>
    <row r="48" spans="1:33" x14ac:dyDescent="0.2">
      <c r="E48" s="1"/>
      <c r="H48" s="40"/>
      <c r="M48" s="1"/>
      <c r="AB48" s="84"/>
      <c r="AG48" s="1"/>
    </row>
    <row r="49" spans="1:33" x14ac:dyDescent="0.2">
      <c r="E49" s="1"/>
      <c r="H49" s="40"/>
      <c r="M49" s="1"/>
      <c r="AB49" s="84"/>
      <c r="AG49" s="1"/>
    </row>
    <row r="50" spans="1:33" x14ac:dyDescent="0.2">
      <c r="E50" s="1"/>
      <c r="H50" s="40"/>
      <c r="M50" s="1"/>
      <c r="AB50" s="84"/>
      <c r="AG50" s="1"/>
    </row>
    <row r="51" spans="1:33" x14ac:dyDescent="0.2">
      <c r="E51" s="1"/>
      <c r="H51" s="40"/>
      <c r="M51" s="1"/>
      <c r="AB51" s="84"/>
      <c r="AG51" s="1"/>
    </row>
    <row r="52" spans="1:33" x14ac:dyDescent="0.2">
      <c r="E52" s="1"/>
      <c r="H52" s="40"/>
      <c r="M52" s="1"/>
      <c r="AB52" s="84"/>
      <c r="AG52" s="1"/>
    </row>
    <row r="53" spans="1:33" x14ac:dyDescent="0.2">
      <c r="E53" s="1"/>
      <c r="H53" s="40"/>
      <c r="M53" s="1"/>
      <c r="AB53" s="84"/>
      <c r="AG53" s="1"/>
    </row>
    <row r="54" spans="1:33" x14ac:dyDescent="0.2">
      <c r="A54" s="161"/>
      <c r="E54" s="1"/>
      <c r="H54" s="40"/>
      <c r="M54" s="1"/>
      <c r="AB54" s="84"/>
      <c r="AG54" s="1"/>
    </row>
    <row r="55" spans="1:33" x14ac:dyDescent="0.2">
      <c r="E55" s="1"/>
      <c r="H55" s="40"/>
      <c r="M55" s="1"/>
      <c r="AB55" s="84"/>
      <c r="AG55" s="1"/>
    </row>
    <row r="56" spans="1:33" x14ac:dyDescent="0.2">
      <c r="E56" s="1"/>
      <c r="H56" s="40"/>
      <c r="M56" s="1"/>
      <c r="AB56" s="84"/>
      <c r="AG56" s="1"/>
    </row>
    <row r="57" spans="1:33" x14ac:dyDescent="0.2">
      <c r="E57" s="1"/>
      <c r="H57" s="40"/>
      <c r="M57" s="1"/>
      <c r="AB57" s="84"/>
      <c r="AG57" s="1"/>
    </row>
    <row r="58" spans="1:33" x14ac:dyDescent="0.2">
      <c r="E58" s="1"/>
      <c r="H58" s="40"/>
      <c r="M58" s="1"/>
      <c r="AB58" s="84"/>
      <c r="AG58" s="1"/>
    </row>
    <row r="59" spans="1:33" x14ac:dyDescent="0.2">
      <c r="E59" s="1"/>
      <c r="H59" s="40"/>
      <c r="M59" s="1"/>
      <c r="AB59" s="84"/>
      <c r="AG59" s="1"/>
    </row>
    <row r="60" spans="1:33" x14ac:dyDescent="0.2">
      <c r="E60" s="1"/>
      <c r="H60" s="40"/>
      <c r="M60" s="1"/>
      <c r="AB60" s="84"/>
      <c r="AG60" s="1"/>
    </row>
    <row r="61" spans="1:33" x14ac:dyDescent="0.2">
      <c r="E61" s="1"/>
      <c r="H61" s="40"/>
      <c r="M61" s="1"/>
      <c r="AB61" s="84"/>
      <c r="AG61" s="1"/>
    </row>
    <row r="62" spans="1:33" x14ac:dyDescent="0.2">
      <c r="E62" s="1"/>
      <c r="H62" s="40"/>
      <c r="M62" s="1"/>
      <c r="AB62" s="84"/>
      <c r="AG62" s="1"/>
    </row>
    <row r="63" spans="1:33" x14ac:dyDescent="0.2">
      <c r="E63" s="1"/>
      <c r="H63" s="40"/>
      <c r="M63" s="1"/>
      <c r="AB63" s="84"/>
      <c r="AG63" s="1"/>
    </row>
    <row r="64" spans="1:33" x14ac:dyDescent="0.2">
      <c r="A64" s="39"/>
      <c r="E64" s="1"/>
      <c r="H64" s="40"/>
      <c r="M64" s="1"/>
      <c r="AB64" s="84"/>
      <c r="AG64" s="1"/>
    </row>
    <row r="65" spans="1:33" x14ac:dyDescent="0.2">
      <c r="A65" s="39"/>
      <c r="E65" s="1"/>
      <c r="H65" s="40"/>
      <c r="M65" s="1"/>
      <c r="AB65" s="84"/>
      <c r="AG65" s="1"/>
    </row>
    <row r="66" spans="1:33" x14ac:dyDescent="0.2">
      <c r="A66" s="39"/>
      <c r="E66" s="1"/>
      <c r="H66" s="40"/>
      <c r="M66" s="1"/>
      <c r="AB66" s="84"/>
      <c r="AG66" s="1"/>
    </row>
    <row r="67" spans="1:33" x14ac:dyDescent="0.2">
      <c r="A67" s="39"/>
      <c r="E67" s="1"/>
      <c r="H67" s="40"/>
      <c r="M67" s="1"/>
      <c r="AB67" s="84"/>
      <c r="AG67" s="1"/>
    </row>
    <row r="68" spans="1:33" x14ac:dyDescent="0.2">
      <c r="A68" s="39"/>
      <c r="E68" s="1"/>
      <c r="H68" s="40"/>
      <c r="M68" s="1"/>
      <c r="AB68" s="84"/>
      <c r="AG68" s="1"/>
    </row>
    <row r="69" spans="1:33" x14ac:dyDescent="0.2">
      <c r="A69" s="39"/>
      <c r="E69" s="1"/>
      <c r="H69" s="40"/>
      <c r="M69" s="1"/>
      <c r="AB69" s="84"/>
      <c r="AG69" s="1"/>
    </row>
    <row r="70" spans="1:33" x14ac:dyDescent="0.2">
      <c r="A70" s="39"/>
      <c r="E70" s="1"/>
      <c r="H70" s="40"/>
      <c r="M70" s="1"/>
      <c r="AB70" s="84"/>
      <c r="AG70" s="1"/>
    </row>
    <row r="71" spans="1:33" x14ac:dyDescent="0.2">
      <c r="A71" s="39"/>
      <c r="E71" s="1"/>
      <c r="H71" s="40"/>
      <c r="M71" s="1"/>
      <c r="AB71" s="84"/>
      <c r="AG71" s="1"/>
    </row>
  </sheetData>
  <mergeCells count="2">
    <mergeCell ref="A1:Y1"/>
    <mergeCell ref="A3:E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A2" zoomScaleNormal="100" workbookViewId="0">
      <selection activeCell="AG20" sqref="AG2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178</v>
      </c>
      <c r="B1" s="242"/>
      <c r="C1" s="242"/>
      <c r="D1" s="242"/>
      <c r="E1" s="242"/>
      <c r="F1" s="242"/>
      <c r="G1" s="242"/>
      <c r="H1" s="242"/>
      <c r="I1" s="242"/>
      <c r="J1" s="242"/>
      <c r="K1" s="242"/>
      <c r="L1" s="242"/>
      <c r="M1" s="242"/>
      <c r="N1" s="242"/>
      <c r="O1" s="242"/>
      <c r="P1" s="242"/>
      <c r="Q1" s="242"/>
      <c r="R1" s="242"/>
    </row>
    <row r="2" spans="1:27" ht="15" thickBot="1" x14ac:dyDescent="0.25">
      <c r="B2" s="38"/>
      <c r="C2" s="38"/>
      <c r="P2" s="1"/>
      <c r="Q2" s="40"/>
    </row>
    <row r="3" spans="1:27" ht="12.75" customHeight="1" thickBot="1" x14ac:dyDescent="0.25">
      <c r="A3" s="326" t="s">
        <v>76</v>
      </c>
      <c r="B3" s="329" t="s">
        <v>100</v>
      </c>
      <c r="C3" s="263"/>
      <c r="D3" s="301" t="s">
        <v>77</v>
      </c>
      <c r="E3" s="302"/>
      <c r="F3" s="212" t="s">
        <v>78</v>
      </c>
      <c r="G3" s="211" t="s">
        <v>78</v>
      </c>
      <c r="H3" s="211" t="s">
        <v>78</v>
      </c>
      <c r="I3" s="279" t="s">
        <v>78</v>
      </c>
      <c r="J3" s="279"/>
      <c r="K3" s="279" t="s">
        <v>79</v>
      </c>
      <c r="L3" s="279"/>
      <c r="M3" s="211" t="s">
        <v>80</v>
      </c>
      <c r="N3" s="211" t="s">
        <v>80</v>
      </c>
      <c r="O3" s="213" t="s">
        <v>80</v>
      </c>
      <c r="P3" s="1"/>
      <c r="Q3" s="40"/>
      <c r="V3" s="310" t="s">
        <v>182</v>
      </c>
      <c r="W3" s="310"/>
      <c r="X3" s="310"/>
      <c r="Y3" s="310"/>
      <c r="Z3" s="310"/>
      <c r="AA3" s="310"/>
    </row>
    <row r="4" spans="1:27" ht="14.45" customHeight="1" thickBot="1" x14ac:dyDescent="0.3">
      <c r="A4" s="327"/>
      <c r="B4" s="264" t="s">
        <v>101</v>
      </c>
      <c r="C4" s="330" t="s">
        <v>195</v>
      </c>
      <c r="D4" s="313" t="s">
        <v>101</v>
      </c>
      <c r="E4" s="315" t="s">
        <v>195</v>
      </c>
      <c r="F4" s="290" t="s">
        <v>196</v>
      </c>
      <c r="G4" s="288" t="s">
        <v>197</v>
      </c>
      <c r="H4" s="288" t="s">
        <v>198</v>
      </c>
      <c r="I4" s="280" t="s">
        <v>199</v>
      </c>
      <c r="J4" s="281"/>
      <c r="K4" s="280" t="s">
        <v>200</v>
      </c>
      <c r="L4" s="281"/>
      <c r="M4" s="292" t="s">
        <v>201</v>
      </c>
      <c r="N4" s="292" t="s">
        <v>202</v>
      </c>
      <c r="O4" s="332" t="s">
        <v>203</v>
      </c>
      <c r="P4" s="1"/>
      <c r="Q4" s="40"/>
      <c r="U4" s="1" t="s">
        <v>167</v>
      </c>
      <c r="V4" s="44" t="s">
        <v>170</v>
      </c>
      <c r="W4" s="44" t="s">
        <v>168</v>
      </c>
      <c r="X4" s="44" t="s">
        <v>171</v>
      </c>
      <c r="Y4" s="44" t="s">
        <v>172</v>
      </c>
      <c r="Z4" s="44" t="s">
        <v>173</v>
      </c>
      <c r="AA4" s="44" t="s">
        <v>174</v>
      </c>
    </row>
    <row r="5" spans="1:27" ht="36.75" thickBot="1" x14ac:dyDescent="0.25">
      <c r="A5" s="328"/>
      <c r="B5" s="309"/>
      <c r="C5" s="331"/>
      <c r="D5" s="314"/>
      <c r="E5" s="316"/>
      <c r="F5" s="291"/>
      <c r="G5" s="289"/>
      <c r="H5" s="289"/>
      <c r="I5" s="45" t="s">
        <v>168</v>
      </c>
      <c r="J5" s="45" t="s">
        <v>169</v>
      </c>
      <c r="K5" s="45" t="s">
        <v>171</v>
      </c>
      <c r="L5" s="45" t="s">
        <v>289</v>
      </c>
      <c r="M5" s="293"/>
      <c r="N5" s="293"/>
      <c r="O5" s="333"/>
      <c r="P5" s="1"/>
      <c r="Q5" s="40"/>
      <c r="U5" s="1">
        <v>0</v>
      </c>
      <c r="V5" s="46">
        <f>H6</f>
        <v>14.162947844866071</v>
      </c>
      <c r="W5" s="46">
        <f>I6</f>
        <v>15.579241071428573</v>
      </c>
      <c r="X5" s="46">
        <f>K6</f>
        <v>17.137165178571433</v>
      </c>
      <c r="Y5" s="46">
        <f>M6</f>
        <v>18.850881696428576</v>
      </c>
      <c r="Z5" s="46">
        <f>N6</f>
        <v>20.735969866071436</v>
      </c>
      <c r="AA5" s="46">
        <f>O6</f>
        <v>22.809566852678582</v>
      </c>
    </row>
    <row r="6" spans="1:27" x14ac:dyDescent="0.2">
      <c r="A6" s="111" t="s">
        <v>46</v>
      </c>
      <c r="B6" s="112">
        <f>'1A'!B13</f>
        <v>12.02</v>
      </c>
      <c r="C6" s="113">
        <f>'1A'!C13</f>
        <v>25001.599999999999</v>
      </c>
      <c r="D6" s="59">
        <f>'1A'!D13</f>
        <v>15.579241071428573</v>
      </c>
      <c r="E6" s="114">
        <f>'1A'!E13</f>
        <v>32404.821428571431</v>
      </c>
      <c r="F6" s="59">
        <f>'1A'!F13</f>
        <v>14.162947844866071</v>
      </c>
      <c r="G6" s="59">
        <f>'1A'!G13</f>
        <v>14.162947844866071</v>
      </c>
      <c r="H6" s="59">
        <f>'1A'!H13</f>
        <v>14.162947844866071</v>
      </c>
      <c r="I6" s="60">
        <f>'1A'!I13</f>
        <v>15.579241071428573</v>
      </c>
      <c r="J6" s="116">
        <f>'1A'!J13</f>
        <v>16.358203125000003</v>
      </c>
      <c r="K6" s="60">
        <f>'1A'!K13</f>
        <v>17.137165178571433</v>
      </c>
      <c r="L6" s="60">
        <f>'1A'!L13</f>
        <v>17.994023437500005</v>
      </c>
      <c r="M6" s="60">
        <f>'1A'!M13</f>
        <v>18.850881696428576</v>
      </c>
      <c r="N6" s="60">
        <f>'1A'!N13</f>
        <v>20.735969866071436</v>
      </c>
      <c r="O6" s="162">
        <f>'1A'!O13</f>
        <v>22.809566852678582</v>
      </c>
      <c r="P6" s="1"/>
      <c r="U6" s="1">
        <v>1</v>
      </c>
      <c r="V6" s="46">
        <f t="shared" ref="V6:V25" si="0">V5*1.025</f>
        <v>14.517021540987722</v>
      </c>
      <c r="W6" s="46">
        <f t="shared" ref="W6:W25" si="1">W5*1.025</f>
        <v>15.968722098214286</v>
      </c>
      <c r="X6" s="46">
        <f t="shared" ref="X6:X25" si="2">X5*1.025</f>
        <v>17.565594308035717</v>
      </c>
      <c r="Y6" s="46">
        <f t="shared" ref="Y6:Y25" si="3">Y5*1.025</f>
        <v>19.32215373883929</v>
      </c>
      <c r="Z6" s="46">
        <f t="shared" ref="Z6:Z25" si="4">Z5*1.025</f>
        <v>21.254369112723221</v>
      </c>
      <c r="AA6" s="46">
        <f t="shared" ref="AA6:AA25" si="5">AA5*1.025</f>
        <v>23.379806023995545</v>
      </c>
    </row>
    <row r="7" spans="1:27" x14ac:dyDescent="0.2">
      <c r="A7" s="285" t="s">
        <v>102</v>
      </c>
      <c r="B7" s="286"/>
      <c r="C7" s="286"/>
      <c r="D7" s="286"/>
      <c r="E7" s="286"/>
      <c r="F7" s="286"/>
      <c r="G7" s="286"/>
      <c r="H7" s="287"/>
      <c r="I7" s="55">
        <f>I6-H6</f>
        <v>1.4162932265625017</v>
      </c>
      <c r="J7" s="55">
        <f t="shared" ref="J7:O7" si="6">J6-I6</f>
        <v>0.77896205357142989</v>
      </c>
      <c r="K7" s="55">
        <f t="shared" si="6"/>
        <v>0.77896205357142989</v>
      </c>
      <c r="L7" s="55">
        <f>L6-K6</f>
        <v>0.85685825892857181</v>
      </c>
      <c r="M7" s="55">
        <f t="shared" si="6"/>
        <v>0.85685825892857181</v>
      </c>
      <c r="N7" s="55">
        <f t="shared" si="6"/>
        <v>1.8850881696428594</v>
      </c>
      <c r="O7" s="55">
        <f t="shared" si="6"/>
        <v>2.0735969866071464</v>
      </c>
      <c r="P7" s="1"/>
      <c r="U7" s="1">
        <v>2</v>
      </c>
      <c r="V7" s="46">
        <f t="shared" si="0"/>
        <v>14.879947079512414</v>
      </c>
      <c r="W7" s="46">
        <f t="shared" si="1"/>
        <v>16.367940150669643</v>
      </c>
      <c r="X7" s="46">
        <f t="shared" si="2"/>
        <v>18.004734165736608</v>
      </c>
      <c r="Y7" s="46">
        <f t="shared" si="3"/>
        <v>19.80520758231027</v>
      </c>
      <c r="Z7" s="46">
        <f t="shared" si="4"/>
        <v>21.785728340541301</v>
      </c>
      <c r="AA7" s="46">
        <f t="shared" si="5"/>
        <v>23.96430117459543</v>
      </c>
    </row>
    <row r="8" spans="1:27" x14ac:dyDescent="0.2">
      <c r="A8" s="56" t="s">
        <v>51</v>
      </c>
      <c r="B8" s="59">
        <f>'1A'!B21</f>
        <v>12.02</v>
      </c>
      <c r="C8" s="114">
        <f>'1A'!C21</f>
        <v>25001.599999999999</v>
      </c>
      <c r="D8" s="59">
        <f>'1A'!D21</f>
        <v>14.162946428571427</v>
      </c>
      <c r="E8" s="114">
        <f>'1A'!E21</f>
        <v>29458.928571428569</v>
      </c>
      <c r="F8" s="59">
        <f>'1A'!F21</f>
        <v>12.875407131696427</v>
      </c>
      <c r="G8" s="60">
        <f>'1A'!G21</f>
        <v>12.875407131696427</v>
      </c>
      <c r="H8" s="60">
        <f>'1A'!H21</f>
        <v>12.875407131696427</v>
      </c>
      <c r="I8" s="61">
        <f>'1A'!I21</f>
        <v>14.162946428571427</v>
      </c>
      <c r="J8" s="61">
        <f>'1A'!J21</f>
        <v>14.871093749999998</v>
      </c>
      <c r="K8" s="61">
        <f>'1A'!K21</f>
        <v>15.579241071428571</v>
      </c>
      <c r="L8" s="61">
        <f>'1A'!L21</f>
        <v>16.358203124999999</v>
      </c>
      <c r="M8" s="61">
        <f>'1A'!M21</f>
        <v>17.137165178571429</v>
      </c>
      <c r="N8" s="61">
        <f>'1A'!N21</f>
        <v>18.850881696428573</v>
      </c>
      <c r="O8" s="62">
        <f>'1A'!O21</f>
        <v>20.735969866071432</v>
      </c>
      <c r="P8" s="1"/>
      <c r="U8" s="1">
        <v>3</v>
      </c>
      <c r="V8" s="46">
        <f t="shared" si="0"/>
        <v>15.251945756500223</v>
      </c>
      <c r="W8" s="46">
        <f t="shared" si="1"/>
        <v>16.777138654436381</v>
      </c>
      <c r="X8" s="46">
        <f t="shared" si="2"/>
        <v>18.454852519880021</v>
      </c>
      <c r="Y8" s="46">
        <f t="shared" si="3"/>
        <v>20.300337771868026</v>
      </c>
      <c r="Z8" s="46">
        <f t="shared" si="4"/>
        <v>22.330371549054831</v>
      </c>
      <c r="AA8" s="46">
        <f t="shared" si="5"/>
        <v>24.563408703960313</v>
      </c>
    </row>
    <row r="9" spans="1:27" x14ac:dyDescent="0.2">
      <c r="A9" s="285" t="s">
        <v>102</v>
      </c>
      <c r="B9" s="286"/>
      <c r="C9" s="286"/>
      <c r="D9" s="286"/>
      <c r="E9" s="286"/>
      <c r="F9" s="286"/>
      <c r="G9" s="286"/>
      <c r="H9" s="287"/>
      <c r="I9" s="55">
        <f>I8-H8</f>
        <v>1.2875392968749999</v>
      </c>
      <c r="J9" s="55">
        <f t="shared" ref="J9:O9" si="7">J8-I8</f>
        <v>0.70814732142857117</v>
      </c>
      <c r="K9" s="55">
        <f t="shared" si="7"/>
        <v>0.70814732142857295</v>
      </c>
      <c r="L9" s="55">
        <f t="shared" si="7"/>
        <v>0.77896205357142811</v>
      </c>
      <c r="M9" s="55">
        <f t="shared" si="7"/>
        <v>0.77896205357142989</v>
      </c>
      <c r="N9" s="55">
        <f t="shared" si="7"/>
        <v>1.7137165178571436</v>
      </c>
      <c r="O9" s="55">
        <f t="shared" si="7"/>
        <v>1.8850881696428594</v>
      </c>
      <c r="P9" s="1"/>
      <c r="U9" s="1">
        <v>4</v>
      </c>
      <c r="V9" s="46">
        <f t="shared" si="0"/>
        <v>15.633244400412728</v>
      </c>
      <c r="W9" s="46">
        <f t="shared" si="1"/>
        <v>17.19656712079729</v>
      </c>
      <c r="X9" s="46">
        <f t="shared" si="2"/>
        <v>18.916223832877019</v>
      </c>
      <c r="Y9" s="46">
        <f t="shared" si="3"/>
        <v>20.807846216164727</v>
      </c>
      <c r="Z9" s="46">
        <f t="shared" si="4"/>
        <v>22.8886308377812</v>
      </c>
      <c r="AA9" s="46">
        <f t="shared" si="5"/>
        <v>25.177493921559318</v>
      </c>
    </row>
    <row r="10" spans="1:27" x14ac:dyDescent="0.2">
      <c r="P10" s="1"/>
      <c r="Q10" s="40"/>
      <c r="U10" s="1">
        <v>5</v>
      </c>
      <c r="V10" s="46">
        <f t="shared" si="0"/>
        <v>16.024075510423046</v>
      </c>
      <c r="W10" s="46">
        <f t="shared" si="1"/>
        <v>17.626481298817222</v>
      </c>
      <c r="X10" s="46">
        <f t="shared" si="2"/>
        <v>19.389129428698944</v>
      </c>
      <c r="Y10" s="46">
        <f t="shared" si="3"/>
        <v>21.328042371568841</v>
      </c>
      <c r="Z10" s="46">
        <f t="shared" si="4"/>
        <v>23.460846608725728</v>
      </c>
      <c r="AA10" s="46">
        <f t="shared" si="5"/>
        <v>25.806931269598298</v>
      </c>
    </row>
    <row r="11" spans="1:27" x14ac:dyDescent="0.2">
      <c r="U11" s="1">
        <v>6</v>
      </c>
      <c r="V11" s="46">
        <f t="shared" si="0"/>
        <v>16.424677398183622</v>
      </c>
      <c r="W11" s="46">
        <f t="shared" si="1"/>
        <v>18.067143331287649</v>
      </c>
      <c r="X11" s="46">
        <f t="shared" si="2"/>
        <v>19.873857664416416</v>
      </c>
      <c r="Y11" s="46">
        <f t="shared" si="3"/>
        <v>21.86124343085806</v>
      </c>
      <c r="Z11" s="46">
        <f t="shared" si="4"/>
        <v>24.047367773943868</v>
      </c>
      <c r="AA11" s="46">
        <f t="shared" si="5"/>
        <v>26.452104551338252</v>
      </c>
    </row>
    <row r="12" spans="1:27" x14ac:dyDescent="0.2">
      <c r="U12" s="1">
        <v>7</v>
      </c>
      <c r="V12" s="46">
        <f t="shared" si="0"/>
        <v>16.835294333138211</v>
      </c>
      <c r="W12" s="46">
        <f t="shared" si="1"/>
        <v>18.518821914569838</v>
      </c>
      <c r="X12" s="46">
        <f t="shared" si="2"/>
        <v>20.370704106026825</v>
      </c>
      <c r="Y12" s="46">
        <f t="shared" si="3"/>
        <v>22.407774516629509</v>
      </c>
      <c r="Z12" s="46">
        <f t="shared" si="4"/>
        <v>24.648551968292463</v>
      </c>
      <c r="AA12" s="46">
        <f t="shared" si="5"/>
        <v>27.113407165121707</v>
      </c>
    </row>
    <row r="13" spans="1:27" x14ac:dyDescent="0.2">
      <c r="U13" s="1">
        <v>8</v>
      </c>
      <c r="V13" s="46">
        <f t="shared" si="0"/>
        <v>17.256176691466667</v>
      </c>
      <c r="W13" s="46">
        <f t="shared" si="1"/>
        <v>18.981792462434083</v>
      </c>
      <c r="X13" s="46">
        <f t="shared" si="2"/>
        <v>20.879971708677495</v>
      </c>
      <c r="Y13" s="46">
        <f t="shared" si="3"/>
        <v>22.967968879545243</v>
      </c>
      <c r="Z13" s="46">
        <f t="shared" si="4"/>
        <v>25.264765767499771</v>
      </c>
      <c r="AA13" s="46">
        <f t="shared" si="5"/>
        <v>27.791242344249746</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17.687581108753331</v>
      </c>
      <c r="W14" s="46">
        <f t="shared" si="1"/>
        <v>19.456337273994933</v>
      </c>
      <c r="X14" s="46">
        <f t="shared" si="2"/>
        <v>21.401971001394429</v>
      </c>
      <c r="Y14" s="46">
        <f t="shared" si="3"/>
        <v>23.542168101533871</v>
      </c>
      <c r="Z14" s="46">
        <f t="shared" si="4"/>
        <v>25.896384911687264</v>
      </c>
      <c r="AA14" s="46">
        <f t="shared" si="5"/>
        <v>28.486023402855988</v>
      </c>
    </row>
    <row r="15" spans="1:27" ht="15.75" thickBot="1" x14ac:dyDescent="0.3">
      <c r="A15" s="298" t="s">
        <v>104</v>
      </c>
      <c r="B15" s="303" t="s">
        <v>78</v>
      </c>
      <c r="C15" s="282"/>
      <c r="D15" s="282"/>
      <c r="E15" s="282" t="s">
        <v>78</v>
      </c>
      <c r="F15" s="282"/>
      <c r="G15" s="282"/>
      <c r="H15" s="282" t="s">
        <v>79</v>
      </c>
      <c r="I15" s="282"/>
      <c r="J15" s="282"/>
      <c r="K15" s="282" t="s">
        <v>80</v>
      </c>
      <c r="L15" s="282"/>
      <c r="M15" s="282"/>
      <c r="N15" s="282" t="s">
        <v>80</v>
      </c>
      <c r="O15" s="282"/>
      <c r="P15" s="297"/>
      <c r="Q15" s="282" t="s">
        <v>80</v>
      </c>
      <c r="R15" s="282"/>
      <c r="S15" s="297"/>
      <c r="T15" s="63"/>
      <c r="U15" s="1">
        <v>10</v>
      </c>
      <c r="V15" s="46">
        <f t="shared" si="0"/>
        <v>18.129770636472163</v>
      </c>
      <c r="W15" s="46">
        <f t="shared" si="1"/>
        <v>19.942745705844803</v>
      </c>
      <c r="X15" s="46">
        <f t="shared" si="2"/>
        <v>21.937020276429287</v>
      </c>
      <c r="Y15" s="46">
        <f t="shared" si="3"/>
        <v>24.130722304072215</v>
      </c>
      <c r="Z15" s="46">
        <f t="shared" si="4"/>
        <v>26.543794534479442</v>
      </c>
      <c r="AA15" s="46">
        <f t="shared" si="5"/>
        <v>29.198173987927387</v>
      </c>
    </row>
    <row r="16" spans="1:27" ht="15" x14ac:dyDescent="0.2">
      <c r="A16" s="299"/>
      <c r="B16" s="304" t="s">
        <v>204</v>
      </c>
      <c r="C16" s="305"/>
      <c r="D16" s="305"/>
      <c r="E16" s="276" t="s">
        <v>199</v>
      </c>
      <c r="F16" s="277"/>
      <c r="G16" s="278"/>
      <c r="H16" s="276" t="s">
        <v>200</v>
      </c>
      <c r="I16" s="277"/>
      <c r="J16" s="278"/>
      <c r="K16" s="294" t="s">
        <v>205</v>
      </c>
      <c r="L16" s="295"/>
      <c r="M16" s="296"/>
      <c r="N16" s="294" t="s">
        <v>202</v>
      </c>
      <c r="O16" s="295"/>
      <c r="P16" s="296"/>
      <c r="Q16" s="294" t="s">
        <v>206</v>
      </c>
      <c r="R16" s="295"/>
      <c r="S16" s="296"/>
      <c r="T16" s="64"/>
      <c r="U16" s="1">
        <v>11</v>
      </c>
      <c r="V16" s="46">
        <f t="shared" si="0"/>
        <v>18.583014902383965</v>
      </c>
      <c r="W16" s="46">
        <f t="shared" si="1"/>
        <v>20.441314348490923</v>
      </c>
      <c r="X16" s="46">
        <f t="shared" si="2"/>
        <v>22.485445783340019</v>
      </c>
      <c r="Y16" s="46">
        <f t="shared" si="3"/>
        <v>24.733990361674017</v>
      </c>
      <c r="Z16" s="46">
        <f t="shared" si="4"/>
        <v>27.207389397841425</v>
      </c>
      <c r="AA16" s="46">
        <f t="shared" si="5"/>
        <v>29.928128337625569</v>
      </c>
    </row>
    <row r="17" spans="1:27" ht="15" thickBot="1" x14ac:dyDescent="0.25">
      <c r="A17" s="300"/>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19.047590274943563</v>
      </c>
      <c r="W17" s="46">
        <f t="shared" si="1"/>
        <v>20.952347207203196</v>
      </c>
      <c r="X17" s="46">
        <f t="shared" si="2"/>
        <v>23.047581927923517</v>
      </c>
      <c r="Y17" s="46">
        <f t="shared" si="3"/>
        <v>25.352340120715866</v>
      </c>
      <c r="Z17" s="46">
        <f t="shared" si="4"/>
        <v>27.887574132787456</v>
      </c>
      <c r="AA17" s="46">
        <f t="shared" si="5"/>
        <v>30.676331546066205</v>
      </c>
    </row>
    <row r="18" spans="1:27" x14ac:dyDescent="0.2">
      <c r="A18" s="72" t="s">
        <v>3</v>
      </c>
      <c r="B18" s="73">
        <f>H6</f>
        <v>14.162947844866071</v>
      </c>
      <c r="C18" s="73">
        <f>MEDIAN(B18,D18)</f>
        <v>14.707446800683147</v>
      </c>
      <c r="D18" s="73">
        <f>B18*((1.025)^3)</f>
        <v>15.251945756500225</v>
      </c>
      <c r="E18" s="74">
        <f>I6</f>
        <v>15.579241071428573</v>
      </c>
      <c r="F18" s="73">
        <f>MEDIAN(E18,G18)</f>
        <v>16.178189862932477</v>
      </c>
      <c r="G18" s="75">
        <f>E18*((1.025)^3)</f>
        <v>16.777138654436385</v>
      </c>
      <c r="H18" s="73">
        <f>K6</f>
        <v>17.137165178571433</v>
      </c>
      <c r="I18" s="73">
        <f>MEDIAN(H18,J18)</f>
        <v>17.796008849225728</v>
      </c>
      <c r="J18" s="75">
        <f>H18*((1.025)^3)</f>
        <v>18.454852519880024</v>
      </c>
      <c r="K18" s="74">
        <f>M6</f>
        <v>18.850881696428576</v>
      </c>
      <c r="L18" s="73">
        <f>MEDIAN(K18,M18)</f>
        <v>19.575609734148301</v>
      </c>
      <c r="M18" s="75">
        <f>K18*((1.025)^3)</f>
        <v>20.300337771868026</v>
      </c>
      <c r="N18" s="74">
        <f>N6</f>
        <v>20.735969866071436</v>
      </c>
      <c r="O18" s="73">
        <f>MEDIAN(N18,P18)</f>
        <v>21.533170707563134</v>
      </c>
      <c r="P18" s="75">
        <f>N18*((1.025)^3)</f>
        <v>22.330371549054831</v>
      </c>
      <c r="Q18" s="74">
        <f>O6</f>
        <v>22.809566852678582</v>
      </c>
      <c r="R18" s="73">
        <f>MEDIAN(Q18,S18)</f>
        <v>23.686487778319453</v>
      </c>
      <c r="S18" s="75">
        <f>Q18*((1.025)^3)</f>
        <v>24.56340870396032</v>
      </c>
      <c r="T18" s="73"/>
      <c r="U18" s="1">
        <v>13</v>
      </c>
      <c r="V18" s="46">
        <f t="shared" si="0"/>
        <v>19.52378003181715</v>
      </c>
      <c r="W18" s="46">
        <f t="shared" si="1"/>
        <v>21.476155887383275</v>
      </c>
      <c r="X18" s="46">
        <f t="shared" si="2"/>
        <v>23.623771476121604</v>
      </c>
      <c r="Y18" s="46">
        <f t="shared" si="3"/>
        <v>25.986148623733762</v>
      </c>
      <c r="Z18" s="46">
        <f t="shared" si="4"/>
        <v>28.584763486107139</v>
      </c>
      <c r="AA18" s="46">
        <f t="shared" si="5"/>
        <v>31.443239834717858</v>
      </c>
    </row>
    <row r="19" spans="1:27" x14ac:dyDescent="0.2">
      <c r="A19" s="76" t="s">
        <v>4</v>
      </c>
      <c r="B19" s="73">
        <f>B18*((1.025)^4)</f>
        <v>15.633244400412728</v>
      </c>
      <c r="C19" s="73">
        <f t="shared" ref="C19:C23" si="8">MEDIAN(B19,D19)</f>
        <v>16.028960899298177</v>
      </c>
      <c r="D19" s="73">
        <f>B18*((1.025)^6)</f>
        <v>16.424677398183622</v>
      </c>
      <c r="E19" s="74">
        <f>E18*((1.025)^4)</f>
        <v>17.19656712079729</v>
      </c>
      <c r="F19" s="73">
        <f t="shared" ref="F19:F23" si="9">MEDIAN(E19,G19)</f>
        <v>17.631855226042472</v>
      </c>
      <c r="G19" s="75">
        <f>E18*((1.025)^6)</f>
        <v>18.067143331287653</v>
      </c>
      <c r="H19" s="73">
        <f>H18*((1.025)^4)</f>
        <v>18.916223832877023</v>
      </c>
      <c r="I19" s="73">
        <f t="shared" ref="I19:I23" si="10">MEDIAN(H19,J19)</f>
        <v>19.395040748646721</v>
      </c>
      <c r="J19" s="75">
        <f>H18*((1.025)^6)</f>
        <v>19.87385766441642</v>
      </c>
      <c r="K19" s="74">
        <f>K18*((1.025)^4)</f>
        <v>20.807846216164727</v>
      </c>
      <c r="L19" s="73">
        <f t="shared" ref="L19:L23" si="11">MEDIAN(K19,M19)</f>
        <v>21.334544823511393</v>
      </c>
      <c r="M19" s="75">
        <f>K18*((1.025)^6)</f>
        <v>21.86124343085806</v>
      </c>
      <c r="N19" s="74">
        <f>N18*((1.025)^4)</f>
        <v>22.8886308377812</v>
      </c>
      <c r="O19" s="73">
        <f t="shared" ref="O19:O23" si="12">MEDIAN(N19,P19)</f>
        <v>23.467999305862534</v>
      </c>
      <c r="P19" s="75">
        <f>N18*((1.025)^6)</f>
        <v>24.047367773943868</v>
      </c>
      <c r="Q19" s="74">
        <f>Q18*((1.025)^4)</f>
        <v>25.177493921559325</v>
      </c>
      <c r="R19" s="73">
        <f t="shared" ref="R19:R23" si="13">MEDIAN(Q19,S19)</f>
        <v>25.814799236448792</v>
      </c>
      <c r="S19" s="75">
        <f>Q18*((1.025)^6)</f>
        <v>26.452104551338259</v>
      </c>
      <c r="T19" s="73"/>
      <c r="U19" s="1">
        <v>14</v>
      </c>
      <c r="V19" s="46">
        <f t="shared" si="0"/>
        <v>20.011874532612577</v>
      </c>
      <c r="W19" s="46">
        <f t="shared" si="1"/>
        <v>22.013059784567854</v>
      </c>
      <c r="X19" s="46">
        <f t="shared" si="2"/>
        <v>24.214365763024642</v>
      </c>
      <c r="Y19" s="46">
        <f t="shared" si="3"/>
        <v>26.635802339327103</v>
      </c>
      <c r="Z19" s="46">
        <f t="shared" si="4"/>
        <v>29.299382573259816</v>
      </c>
      <c r="AA19" s="46">
        <f t="shared" si="5"/>
        <v>32.229320830585799</v>
      </c>
    </row>
    <row r="20" spans="1:27" x14ac:dyDescent="0.2">
      <c r="A20" s="76" t="s">
        <v>5</v>
      </c>
      <c r="B20" s="73">
        <f>B18*((1.025)^7)</f>
        <v>16.835294333138211</v>
      </c>
      <c r="C20" s="73">
        <f t="shared" si="8"/>
        <v>17.261437720945771</v>
      </c>
      <c r="D20" s="73">
        <f>B18*((1.025)^9)</f>
        <v>17.687581108753328</v>
      </c>
      <c r="E20" s="74">
        <f>E18*((1.025)^7)</f>
        <v>18.518821914569845</v>
      </c>
      <c r="F20" s="73">
        <f t="shared" si="9"/>
        <v>18.987579594282391</v>
      </c>
      <c r="G20" s="75">
        <f>E18*((1.025)^9)</f>
        <v>19.456337273994937</v>
      </c>
      <c r="H20" s="73">
        <f>H18*((1.025)^7)</f>
        <v>20.370704106026832</v>
      </c>
      <c r="I20" s="73">
        <f t="shared" si="10"/>
        <v>20.886337553710632</v>
      </c>
      <c r="J20" s="75">
        <f>H18*((1.025)^9)</f>
        <v>21.401971001394433</v>
      </c>
      <c r="K20" s="74">
        <f>K18*((1.025)^7)</f>
        <v>22.407774516629516</v>
      </c>
      <c r="L20" s="73">
        <f t="shared" si="11"/>
        <v>22.974971309081695</v>
      </c>
      <c r="M20" s="75">
        <f>K18*((1.025)^9)</f>
        <v>23.542168101533878</v>
      </c>
      <c r="N20" s="74">
        <f>N18*((1.025)^7)</f>
        <v>24.64855196829247</v>
      </c>
      <c r="O20" s="73">
        <f t="shared" si="12"/>
        <v>25.272468439989868</v>
      </c>
      <c r="P20" s="75">
        <f>N18*((1.025)^9)</f>
        <v>25.896384911687267</v>
      </c>
      <c r="Q20" s="74">
        <f>Q18*((1.025)^7)</f>
        <v>27.113407165121718</v>
      </c>
      <c r="R20" s="73">
        <f t="shared" si="13"/>
        <v>27.79971528398886</v>
      </c>
      <c r="S20" s="75">
        <f>Q18*((1.025)^9)</f>
        <v>28.486023402855999</v>
      </c>
      <c r="T20" s="73"/>
      <c r="U20" s="1">
        <v>15</v>
      </c>
      <c r="V20" s="46">
        <f t="shared" si="0"/>
        <v>20.51217139592789</v>
      </c>
      <c r="W20" s="46">
        <f t="shared" si="1"/>
        <v>22.563386279182048</v>
      </c>
      <c r="X20" s="46">
        <f t="shared" si="2"/>
        <v>24.819724907100255</v>
      </c>
      <c r="Y20" s="46">
        <f t="shared" si="3"/>
        <v>27.30169739781028</v>
      </c>
      <c r="Z20" s="46">
        <f t="shared" si="4"/>
        <v>30.031867137591309</v>
      </c>
      <c r="AA20" s="46">
        <f t="shared" si="5"/>
        <v>33.03505385135044</v>
      </c>
    </row>
    <row r="21" spans="1:27" x14ac:dyDescent="0.2">
      <c r="A21" s="76" t="s">
        <v>6</v>
      </c>
      <c r="B21" s="73">
        <f>B18*((1.025)^10)</f>
        <v>18.129770636472163</v>
      </c>
      <c r="C21" s="73">
        <f t="shared" si="8"/>
        <v>18.588680455707863</v>
      </c>
      <c r="D21" s="73">
        <f>B18*((1.025)^12)</f>
        <v>19.047590274943563</v>
      </c>
      <c r="E21" s="74">
        <f>E18*((1.025)^10)</f>
        <v>19.942745705844811</v>
      </c>
      <c r="F21" s="73">
        <f t="shared" si="9"/>
        <v>20.447546456524009</v>
      </c>
      <c r="G21" s="75">
        <f>E18*((1.025)^12)</f>
        <v>20.952347207203204</v>
      </c>
      <c r="H21" s="73">
        <f>H18*((1.025)^10)</f>
        <v>21.937020276429294</v>
      </c>
      <c r="I21" s="73">
        <f t="shared" si="10"/>
        <v>22.492301102176409</v>
      </c>
      <c r="J21" s="75">
        <f>H18*((1.025)^12)</f>
        <v>23.047581927923524</v>
      </c>
      <c r="K21" s="74">
        <f>K18*((1.025)^10)</f>
        <v>24.130722304072226</v>
      </c>
      <c r="L21" s="73">
        <f t="shared" si="11"/>
        <v>24.741531212394051</v>
      </c>
      <c r="M21" s="75">
        <f>K18*((1.025)^12)</f>
        <v>25.35234012071588</v>
      </c>
      <c r="N21" s="74">
        <f>N18*((1.025)^10)</f>
        <v>26.543794534479449</v>
      </c>
      <c r="O21" s="73">
        <f t="shared" si="12"/>
        <v>27.215684333633458</v>
      </c>
      <c r="P21" s="75">
        <f>N18*((1.025)^12)</f>
        <v>27.887574132787467</v>
      </c>
      <c r="Q21" s="74">
        <f>Q18*((1.025)^10)</f>
        <v>29.198173987927397</v>
      </c>
      <c r="R21" s="73">
        <f t="shared" si="13"/>
        <v>29.937252766996806</v>
      </c>
      <c r="S21" s="75">
        <f>Q18*((1.025)^12)</f>
        <v>30.676331546066219</v>
      </c>
      <c r="T21" s="73"/>
      <c r="U21" s="1">
        <v>16</v>
      </c>
      <c r="V21" s="46">
        <f t="shared" si="0"/>
        <v>21.024975680826085</v>
      </c>
      <c r="W21" s="46">
        <f t="shared" si="1"/>
        <v>23.127470936161597</v>
      </c>
      <c r="X21" s="46">
        <f t="shared" si="2"/>
        <v>25.44021802977776</v>
      </c>
      <c r="Y21" s="46">
        <f t="shared" si="3"/>
        <v>27.984239832755534</v>
      </c>
      <c r="Z21" s="46">
        <f t="shared" si="4"/>
        <v>30.782663816031089</v>
      </c>
      <c r="AA21" s="46">
        <f t="shared" si="5"/>
        <v>33.860930197634197</v>
      </c>
    </row>
    <row r="22" spans="1:27" x14ac:dyDescent="0.2">
      <c r="A22" s="76" t="s">
        <v>107</v>
      </c>
      <c r="B22" s="73">
        <f>B18*((1.025)^13)</f>
        <v>19.523780031817154</v>
      </c>
      <c r="C22" s="73">
        <f t="shared" si="8"/>
        <v>20.017975713872524</v>
      </c>
      <c r="D22" s="73">
        <f>B18*((1.025)^15)</f>
        <v>20.512171395927897</v>
      </c>
      <c r="E22" s="74">
        <f>E18*((1.025)^13)</f>
        <v>21.476155887383282</v>
      </c>
      <c r="F22" s="73">
        <f t="shared" si="9"/>
        <v>22.01977108328267</v>
      </c>
      <c r="G22" s="75">
        <f>E18*((1.025)^15)</f>
        <v>22.563386279182062</v>
      </c>
      <c r="H22" s="73">
        <f>H18*((1.025)^13)</f>
        <v>23.623771476121611</v>
      </c>
      <c r="I22" s="73">
        <f t="shared" si="10"/>
        <v>24.221748191610942</v>
      </c>
      <c r="J22" s="75">
        <f>H18*((1.025)^15)</f>
        <v>24.819724907100269</v>
      </c>
      <c r="K22" s="74">
        <f>K18*((1.025)^13)</f>
        <v>25.986148623733776</v>
      </c>
      <c r="L22" s="73">
        <f t="shared" si="11"/>
        <v>26.643923010772035</v>
      </c>
      <c r="M22" s="75">
        <f>K18*((1.025)^15)</f>
        <v>27.301697397810297</v>
      </c>
      <c r="N22" s="74">
        <f>N18*((1.025)^13)</f>
        <v>28.584763486107153</v>
      </c>
      <c r="O22" s="73">
        <f t="shared" si="12"/>
        <v>29.308315311849242</v>
      </c>
      <c r="P22" s="75">
        <f>N18*((1.025)^15)</f>
        <v>30.03186713759133</v>
      </c>
      <c r="Q22" s="74">
        <f>Q18*((1.025)^13)</f>
        <v>31.443239834717872</v>
      </c>
      <c r="R22" s="73">
        <f t="shared" si="13"/>
        <v>32.23914684303417</v>
      </c>
      <c r="S22" s="75">
        <f>Q18*((1.025)^15)</f>
        <v>33.035053851350469</v>
      </c>
      <c r="T22" s="73"/>
      <c r="U22" s="1">
        <v>17</v>
      </c>
      <c r="V22" s="46">
        <f t="shared" si="0"/>
        <v>21.550600072846734</v>
      </c>
      <c r="W22" s="46">
        <f t="shared" si="1"/>
        <v>23.705657709565635</v>
      </c>
      <c r="X22" s="46">
        <f t="shared" si="2"/>
        <v>26.076223480522202</v>
      </c>
      <c r="Y22" s="46">
        <f t="shared" si="3"/>
        <v>28.68384582857442</v>
      </c>
      <c r="Z22" s="46">
        <f t="shared" si="4"/>
        <v>31.552230411431864</v>
      </c>
      <c r="AA22" s="46">
        <f t="shared" si="5"/>
        <v>34.707453452575052</v>
      </c>
    </row>
    <row r="23" spans="1:27" x14ac:dyDescent="0.2">
      <c r="A23" s="76" t="s">
        <v>108</v>
      </c>
      <c r="B23" s="73">
        <f>B18*((1.025)^16)</f>
        <v>21.024975680826092</v>
      </c>
      <c r="C23" s="73">
        <f t="shared" si="8"/>
        <v>22.11630743119953</v>
      </c>
      <c r="D23" s="73">
        <f>B18*((1.025)^20)</f>
        <v>23.207639181572972</v>
      </c>
      <c r="E23" s="74">
        <f>E18*((1.025)^16)</f>
        <v>23.127470936161611</v>
      </c>
      <c r="F23" s="73">
        <f t="shared" si="9"/>
        <v>24.327935741525913</v>
      </c>
      <c r="G23" s="75">
        <f>E18*((1.025)^20)</f>
        <v>25.528400546890214</v>
      </c>
      <c r="H23" s="74">
        <f>H18*((1.025)^16)</f>
        <v>25.440218029777775</v>
      </c>
      <c r="I23" s="73">
        <f t="shared" si="10"/>
        <v>26.76072931567851</v>
      </c>
      <c r="J23" s="75">
        <f>H18*((1.025)^20)</f>
        <v>28.081240601579243</v>
      </c>
      <c r="K23" s="73">
        <f>K18*((1.025)^16)</f>
        <v>27.984239832755552</v>
      </c>
      <c r="L23" s="73">
        <f t="shared" si="11"/>
        <v>29.436802247246359</v>
      </c>
      <c r="M23" s="75">
        <f>K18*((1.025)^20)</f>
        <v>30.889364661737165</v>
      </c>
      <c r="N23" s="73">
        <f>N18*((1.025)^16)</f>
        <v>30.782663816031111</v>
      </c>
      <c r="O23" s="73">
        <f t="shared" si="12"/>
        <v>32.380482471971</v>
      </c>
      <c r="P23" s="73">
        <f>N18*((1.025)^20)</f>
        <v>33.978301127910889</v>
      </c>
      <c r="Q23" s="74">
        <f>Q18*((1.025)^16)</f>
        <v>33.860930197634225</v>
      </c>
      <c r="R23" s="73">
        <f t="shared" si="13"/>
        <v>35.618530719168106</v>
      </c>
      <c r="S23" s="75">
        <f>Q18*((1.025)^20)</f>
        <v>37.37613124070198</v>
      </c>
      <c r="T23" s="73"/>
      <c r="U23" s="1">
        <v>18</v>
      </c>
      <c r="V23" s="46">
        <f t="shared" si="0"/>
        <v>22.089365074667899</v>
      </c>
      <c r="W23" s="46">
        <f t="shared" si="1"/>
        <v>24.298299152304775</v>
      </c>
      <c r="X23" s="46">
        <f t="shared" si="2"/>
        <v>26.728129067535257</v>
      </c>
      <c r="Y23" s="46">
        <f t="shared" si="3"/>
        <v>29.400941974288777</v>
      </c>
      <c r="Z23" s="46">
        <f t="shared" si="4"/>
        <v>32.341036171717661</v>
      </c>
      <c r="AA23" s="46">
        <f t="shared" si="5"/>
        <v>35.575139788889423</v>
      </c>
    </row>
    <row r="24" spans="1:27" ht="15" x14ac:dyDescent="0.25">
      <c r="A24" s="44"/>
      <c r="B24" s="36"/>
      <c r="C24" s="46"/>
      <c r="D24" s="36"/>
      <c r="E24" s="81"/>
      <c r="F24" s="81"/>
      <c r="G24" s="81"/>
      <c r="H24" s="81"/>
      <c r="I24" s="73"/>
      <c r="J24" s="73"/>
      <c r="M24" s="40"/>
      <c r="P24" s="1"/>
      <c r="U24" s="1">
        <v>19</v>
      </c>
      <c r="V24" s="46">
        <f t="shared" si="0"/>
        <v>22.641599201534596</v>
      </c>
      <c r="W24" s="46">
        <f t="shared" si="1"/>
        <v>24.905756631112393</v>
      </c>
      <c r="X24" s="46">
        <f t="shared" si="2"/>
        <v>27.396332294223637</v>
      </c>
      <c r="Y24" s="46">
        <f t="shared" si="3"/>
        <v>30.135965523645993</v>
      </c>
      <c r="Z24" s="46">
        <f t="shared" si="4"/>
        <v>33.149562076010596</v>
      </c>
      <c r="AA24" s="46">
        <f t="shared" si="5"/>
        <v>36.464518283611653</v>
      </c>
    </row>
    <row r="25" spans="1:27" ht="15" x14ac:dyDescent="0.25">
      <c r="A25" s="44"/>
      <c r="B25" s="36"/>
      <c r="C25" s="46"/>
      <c r="D25" s="36"/>
      <c r="E25" s="81"/>
      <c r="F25" s="81"/>
      <c r="G25" s="81"/>
      <c r="H25" s="81"/>
      <c r="I25" s="73"/>
      <c r="J25" s="73"/>
      <c r="M25" s="40"/>
      <c r="P25" s="1"/>
      <c r="U25" s="1">
        <v>20</v>
      </c>
      <c r="V25" s="46">
        <f t="shared" si="0"/>
        <v>23.207639181572958</v>
      </c>
      <c r="W25" s="46">
        <f t="shared" si="1"/>
        <v>25.5284005468902</v>
      </c>
      <c r="X25" s="46">
        <f t="shared" si="2"/>
        <v>28.081240601579225</v>
      </c>
      <c r="Y25" s="46">
        <f t="shared" si="3"/>
        <v>30.88936466173714</v>
      </c>
      <c r="Z25" s="46">
        <f t="shared" si="4"/>
        <v>33.978301127910861</v>
      </c>
      <c r="AA25" s="46">
        <f t="shared" si="5"/>
        <v>37.376131240701945</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310" t="s">
        <v>182</v>
      </c>
      <c r="W28" s="310"/>
      <c r="X28" s="310"/>
      <c r="Y28" s="310"/>
      <c r="Z28" s="310"/>
      <c r="AA28" s="310"/>
    </row>
    <row r="29" spans="1:27" ht="15.75" thickBot="1" x14ac:dyDescent="0.3">
      <c r="A29" s="298" t="s">
        <v>104</v>
      </c>
      <c r="B29" s="303" t="s">
        <v>78</v>
      </c>
      <c r="C29" s="282"/>
      <c r="D29" s="282"/>
      <c r="E29" s="282" t="s">
        <v>78</v>
      </c>
      <c r="F29" s="282"/>
      <c r="G29" s="282"/>
      <c r="H29" s="282" t="s">
        <v>79</v>
      </c>
      <c r="I29" s="282"/>
      <c r="J29" s="282"/>
      <c r="K29" s="282" t="s">
        <v>80</v>
      </c>
      <c r="L29" s="282"/>
      <c r="M29" s="282"/>
      <c r="N29" s="282" t="s">
        <v>80</v>
      </c>
      <c r="O29" s="282"/>
      <c r="P29" s="297"/>
      <c r="Q29" s="282" t="s">
        <v>80</v>
      </c>
      <c r="R29" s="282"/>
      <c r="S29" s="297"/>
      <c r="U29" s="1" t="s">
        <v>167</v>
      </c>
      <c r="V29" s="44" t="s">
        <v>170</v>
      </c>
      <c r="W29" s="44" t="s">
        <v>168</v>
      </c>
      <c r="X29" s="44" t="s">
        <v>171</v>
      </c>
      <c r="Y29" s="44" t="s">
        <v>172</v>
      </c>
      <c r="Z29" s="44" t="s">
        <v>173</v>
      </c>
      <c r="AA29" s="44" t="s">
        <v>174</v>
      </c>
    </row>
    <row r="30" spans="1:27" ht="15" x14ac:dyDescent="0.2">
      <c r="A30" s="299"/>
      <c r="B30" s="304" t="s">
        <v>103</v>
      </c>
      <c r="C30" s="305"/>
      <c r="D30" s="311"/>
      <c r="E30" s="294" t="s">
        <v>199</v>
      </c>
      <c r="F30" s="295"/>
      <c r="G30" s="295"/>
      <c r="H30" s="276" t="s">
        <v>200</v>
      </c>
      <c r="I30" s="277"/>
      <c r="J30" s="278"/>
      <c r="K30" s="294" t="s">
        <v>201</v>
      </c>
      <c r="L30" s="295"/>
      <c r="M30" s="296"/>
      <c r="N30" s="294" t="s">
        <v>202</v>
      </c>
      <c r="O30" s="295"/>
      <c r="P30" s="296"/>
      <c r="Q30" s="294" t="s">
        <v>207</v>
      </c>
      <c r="R30" s="295"/>
      <c r="S30" s="296"/>
      <c r="U30" s="1">
        <v>0</v>
      </c>
      <c r="V30" s="46">
        <f>H8</f>
        <v>12.875407131696427</v>
      </c>
      <c r="W30" s="46">
        <f>I8</f>
        <v>14.162946428571427</v>
      </c>
      <c r="X30" s="46">
        <f>K8</f>
        <v>15.579241071428571</v>
      </c>
      <c r="Y30" s="46">
        <f>M8</f>
        <v>17.137165178571429</v>
      </c>
      <c r="Z30" s="46">
        <f>N8</f>
        <v>18.850881696428573</v>
      </c>
      <c r="AA30" s="46">
        <f>O8</f>
        <v>20.735969866071432</v>
      </c>
    </row>
    <row r="31" spans="1:27" ht="15" thickBot="1" x14ac:dyDescent="0.25">
      <c r="A31" s="300"/>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13.197292309988837</v>
      </c>
      <c r="W31" s="46">
        <f t="shared" ref="W31:W50" si="15">W30*1.025</f>
        <v>14.517020089285712</v>
      </c>
      <c r="X31" s="46">
        <f t="shared" ref="X31:X50" si="16">X30*1.025</f>
        <v>15.968722098214284</v>
      </c>
      <c r="Y31" s="46">
        <f t="shared" ref="Y31:Y50" si="17">Y30*1.025</f>
        <v>17.565594308035713</v>
      </c>
      <c r="Z31" s="46">
        <f t="shared" ref="Z31:Z50" si="18">Z30*1.025</f>
        <v>19.322153738839287</v>
      </c>
      <c r="AA31" s="46">
        <f t="shared" ref="AA31:AA50" si="19">AA30*1.025</f>
        <v>21.254369112723218</v>
      </c>
    </row>
    <row r="32" spans="1:27" x14ac:dyDescent="0.2">
      <c r="A32" s="72" t="s">
        <v>3</v>
      </c>
      <c r="B32" s="73">
        <f>F8</f>
        <v>12.875407131696427</v>
      </c>
      <c r="C32" s="73">
        <f>MEDIAN(B32,D32)</f>
        <v>13.370406182439224</v>
      </c>
      <c r="D32" s="75">
        <f>B32*((1.025)^3)</f>
        <v>13.86540523318202</v>
      </c>
      <c r="E32" s="73">
        <f>I8</f>
        <v>14.162946428571427</v>
      </c>
      <c r="F32" s="73">
        <f>MEDIAN(E32,G32)</f>
        <v>14.707445329938613</v>
      </c>
      <c r="G32" s="73">
        <f>E32*((1.025)^3)</f>
        <v>15.251944231305799</v>
      </c>
      <c r="H32" s="74">
        <f>K8</f>
        <v>15.579241071428571</v>
      </c>
      <c r="I32" s="73">
        <f>MEDIAN(H32,J32)</f>
        <v>16.178189862932477</v>
      </c>
      <c r="J32" s="75">
        <f>H32*((1.025)^3)</f>
        <v>16.777138654436381</v>
      </c>
      <c r="K32" s="74">
        <f>M8</f>
        <v>17.137165178571429</v>
      </c>
      <c r="L32" s="73">
        <f>MEDIAN(K32,M32)</f>
        <v>17.796008849225725</v>
      </c>
      <c r="M32" s="75">
        <f>K32*((1.025)^3)</f>
        <v>18.454852519880021</v>
      </c>
      <c r="N32" s="74">
        <f>N8</f>
        <v>18.850881696428573</v>
      </c>
      <c r="O32" s="73">
        <f>MEDIAN(N32,P32)</f>
        <v>19.575609734148298</v>
      </c>
      <c r="P32" s="75">
        <f>N32*((1.025)^3)</f>
        <v>20.300337771868023</v>
      </c>
      <c r="Q32" s="74">
        <f>O8</f>
        <v>20.735969866071432</v>
      </c>
      <c r="R32" s="73">
        <f>MEDIAN(Q32,S32)</f>
        <v>21.53317070756313</v>
      </c>
      <c r="S32" s="75">
        <f>Q32*((1.025)^3)</f>
        <v>22.330371549054828</v>
      </c>
      <c r="U32" s="1">
        <v>2</v>
      </c>
      <c r="V32" s="46">
        <f t="shared" si="14"/>
        <v>13.527224617738558</v>
      </c>
      <c r="W32" s="46">
        <f t="shared" si="15"/>
        <v>14.879945591517853</v>
      </c>
      <c r="X32" s="46">
        <f t="shared" si="16"/>
        <v>16.367940150669639</v>
      </c>
      <c r="Y32" s="46">
        <f t="shared" si="17"/>
        <v>18.004734165736604</v>
      </c>
      <c r="Z32" s="46">
        <f t="shared" si="18"/>
        <v>19.805207582310267</v>
      </c>
      <c r="AA32" s="46">
        <f t="shared" si="19"/>
        <v>21.785728340541297</v>
      </c>
    </row>
    <row r="33" spans="1:27" x14ac:dyDescent="0.2">
      <c r="A33" s="76" t="s">
        <v>4</v>
      </c>
      <c r="B33" s="73">
        <f>B32*((1.025)^4)</f>
        <v>14.212040364011571</v>
      </c>
      <c r="C33" s="73">
        <f t="shared" ref="C33:C37" si="20">MEDIAN(B33,D33)</f>
        <v>14.571782635725611</v>
      </c>
      <c r="D33" s="75">
        <f>B32*((1.025)^6)</f>
        <v>14.931524907439654</v>
      </c>
      <c r="E33" s="73">
        <f>E32*((1.025)^4)</f>
        <v>15.633242837088444</v>
      </c>
      <c r="F33" s="73">
        <f t="shared" ref="F33:F37" si="21">MEDIAN(E33,G33)</f>
        <v>16.028959296402245</v>
      </c>
      <c r="G33" s="73">
        <f>E32*((1.025)^6)</f>
        <v>16.424675755716045</v>
      </c>
      <c r="H33" s="74">
        <f>H32*((1.025)^4)</f>
        <v>17.19656712079729</v>
      </c>
      <c r="I33" s="73">
        <f t="shared" ref="I33:I37" si="22">MEDIAN(H33,J33)</f>
        <v>17.631855226042468</v>
      </c>
      <c r="J33" s="75">
        <f>H32*((1.025)^6)</f>
        <v>18.067143331287649</v>
      </c>
      <c r="K33" s="74">
        <f>K32*((1.025)^4)</f>
        <v>18.916223832877019</v>
      </c>
      <c r="L33" s="73">
        <f t="shared" ref="L33:L37" si="23">MEDIAN(K33,M33)</f>
        <v>19.395040748646718</v>
      </c>
      <c r="M33" s="75">
        <f>K32*((1.025)^6)</f>
        <v>19.873857664416416</v>
      </c>
      <c r="N33" s="74">
        <f>N32*((1.025)^4)</f>
        <v>20.807846216164723</v>
      </c>
      <c r="O33" s="73">
        <f t="shared" ref="O33:O37" si="24">MEDIAN(N33,P33)</f>
        <v>21.33454482351139</v>
      </c>
      <c r="P33" s="75">
        <f>N32*((1.025)^6)</f>
        <v>21.861243430858057</v>
      </c>
      <c r="Q33" s="74">
        <f>Q32*((1.025)^4)</f>
        <v>22.888630837781196</v>
      </c>
      <c r="R33" s="73">
        <f t="shared" ref="R33:R37" si="25">MEDIAN(Q33,S33)</f>
        <v>23.467999305862531</v>
      </c>
      <c r="S33" s="75">
        <f>Q32*((1.025)^6)</f>
        <v>24.047367773943865</v>
      </c>
      <c r="U33" s="1">
        <v>3</v>
      </c>
      <c r="V33" s="46">
        <f t="shared" si="14"/>
        <v>13.86540523318202</v>
      </c>
      <c r="W33" s="46">
        <f t="shared" si="15"/>
        <v>15.251944231305798</v>
      </c>
      <c r="X33" s="46">
        <f t="shared" si="16"/>
        <v>16.777138654436378</v>
      </c>
      <c r="Y33" s="46">
        <f t="shared" si="17"/>
        <v>18.454852519880017</v>
      </c>
      <c r="Z33" s="46">
        <f t="shared" si="18"/>
        <v>20.300337771868023</v>
      </c>
      <c r="AA33" s="46">
        <f t="shared" si="19"/>
        <v>22.330371549054828</v>
      </c>
    </row>
    <row r="34" spans="1:27" x14ac:dyDescent="0.2">
      <c r="A34" s="76" t="s">
        <v>5</v>
      </c>
      <c r="B34" s="73">
        <f>B32*((1.025)^7)</f>
        <v>15.304813030125645</v>
      </c>
      <c r="C34" s="73">
        <f t="shared" si="20"/>
        <v>15.692216109950699</v>
      </c>
      <c r="D34" s="75">
        <f>B32*((1.025)^9)</f>
        <v>16.079619189775752</v>
      </c>
      <c r="E34" s="73">
        <f>E32*((1.025)^7)</f>
        <v>16.835292649608945</v>
      </c>
      <c r="F34" s="73">
        <f t="shared" si="21"/>
        <v>17.26143599480217</v>
      </c>
      <c r="G34" s="73">
        <f>E32*((1.025)^9)</f>
        <v>17.687579339995395</v>
      </c>
      <c r="H34" s="74">
        <f>H32*((1.025)^7)</f>
        <v>18.518821914569841</v>
      </c>
      <c r="I34" s="73">
        <f t="shared" si="22"/>
        <v>18.987579594282387</v>
      </c>
      <c r="J34" s="75">
        <f>H32*((1.025)^9)</f>
        <v>19.456337273994937</v>
      </c>
      <c r="K34" s="74">
        <f>K32*((1.025)^7)</f>
        <v>20.370704106026828</v>
      </c>
      <c r="L34" s="73">
        <f t="shared" si="23"/>
        <v>20.886337553710629</v>
      </c>
      <c r="M34" s="75">
        <f>K32*((1.025)^9)</f>
        <v>21.401971001394429</v>
      </c>
      <c r="N34" s="74">
        <f>N32*((1.025)^7)</f>
        <v>22.407774516629509</v>
      </c>
      <c r="O34" s="73">
        <f t="shared" si="24"/>
        <v>22.974971309081692</v>
      </c>
      <c r="P34" s="75">
        <f>N32*((1.025)^9)</f>
        <v>23.542168101533875</v>
      </c>
      <c r="Q34" s="74">
        <f>Q32*((1.025)^7)</f>
        <v>24.648551968292463</v>
      </c>
      <c r="R34" s="73">
        <f t="shared" si="25"/>
        <v>25.272468439989865</v>
      </c>
      <c r="S34" s="75">
        <f>Q32*((1.025)^9)</f>
        <v>25.896384911687264</v>
      </c>
      <c r="U34" s="1">
        <v>4</v>
      </c>
      <c r="V34" s="46">
        <f t="shared" si="14"/>
        <v>14.212040364011569</v>
      </c>
      <c r="W34" s="46">
        <f t="shared" si="15"/>
        <v>15.63324283708844</v>
      </c>
      <c r="X34" s="46">
        <f t="shared" si="16"/>
        <v>17.196567120797287</v>
      </c>
      <c r="Y34" s="46">
        <f t="shared" si="17"/>
        <v>18.916223832877016</v>
      </c>
      <c r="Z34" s="46">
        <f t="shared" si="18"/>
        <v>20.807846216164723</v>
      </c>
      <c r="AA34" s="46">
        <f t="shared" si="19"/>
        <v>22.888630837781196</v>
      </c>
    </row>
    <row r="35" spans="1:27" x14ac:dyDescent="0.2">
      <c r="A35" s="76" t="s">
        <v>6</v>
      </c>
      <c r="B35" s="73">
        <f>B32*((1.025)^10)</f>
        <v>16.481609669520147</v>
      </c>
      <c r="C35" s="73">
        <f t="shared" si="20"/>
        <v>16.898800414279876</v>
      </c>
      <c r="D35" s="75">
        <f>B32*((1.025)^12)</f>
        <v>17.315991159039601</v>
      </c>
      <c r="E35" s="73">
        <f>E32*((1.025)^10)</f>
        <v>18.129768823495279</v>
      </c>
      <c r="F35" s="73">
        <f t="shared" si="21"/>
        <v>18.588678596840005</v>
      </c>
      <c r="G35" s="73">
        <f>E32*((1.025)^12)</f>
        <v>19.047588370184727</v>
      </c>
      <c r="H35" s="74">
        <f>H32*((1.025)^10)</f>
        <v>19.942745705844807</v>
      </c>
      <c r="I35" s="73">
        <f t="shared" si="22"/>
        <v>20.447546456524002</v>
      </c>
      <c r="J35" s="75">
        <f>H32*((1.025)^12)</f>
        <v>20.9523472072032</v>
      </c>
      <c r="K35" s="74">
        <f>K32*((1.025)^10)</f>
        <v>21.937020276429291</v>
      </c>
      <c r="L35" s="73">
        <f t="shared" si="23"/>
        <v>22.492301102176405</v>
      </c>
      <c r="M35" s="75">
        <f>K32*((1.025)^12)</f>
        <v>23.04758192792352</v>
      </c>
      <c r="N35" s="74">
        <f>N32*((1.025)^10)</f>
        <v>24.130722304072219</v>
      </c>
      <c r="O35" s="73">
        <f t="shared" si="24"/>
        <v>24.741531212394044</v>
      </c>
      <c r="P35" s="75">
        <f>N32*((1.025)^12)</f>
        <v>25.352340120715873</v>
      </c>
      <c r="Q35" s="74">
        <f>Q32*((1.025)^10)</f>
        <v>26.543794534479446</v>
      </c>
      <c r="R35" s="73">
        <f t="shared" si="25"/>
        <v>27.215684333633455</v>
      </c>
      <c r="S35" s="75">
        <f>Q32*((1.025)^12)</f>
        <v>27.887574132787464</v>
      </c>
      <c r="U35" s="1">
        <v>5</v>
      </c>
      <c r="V35" s="46">
        <f t="shared" si="14"/>
        <v>14.567341373111857</v>
      </c>
      <c r="W35" s="46">
        <f t="shared" si="15"/>
        <v>16.024073908015652</v>
      </c>
      <c r="X35" s="46">
        <f t="shared" si="16"/>
        <v>17.626481298817218</v>
      </c>
      <c r="Y35" s="46">
        <f t="shared" si="17"/>
        <v>19.38912942869894</v>
      </c>
      <c r="Z35" s="46">
        <f t="shared" si="18"/>
        <v>21.328042371568838</v>
      </c>
      <c r="AA35" s="46">
        <f t="shared" si="19"/>
        <v>23.460846608725724</v>
      </c>
    </row>
    <row r="36" spans="1:27" x14ac:dyDescent="0.2">
      <c r="A36" s="76" t="s">
        <v>107</v>
      </c>
      <c r="B36" s="73">
        <f>B32*((1.025)^13)</f>
        <v>17.748890938015592</v>
      </c>
      <c r="C36" s="73">
        <f t="shared" si="20"/>
        <v>18.198159739884112</v>
      </c>
      <c r="D36" s="73">
        <f>B32*((1.025)^15)</f>
        <v>18.647428541752632</v>
      </c>
      <c r="E36" s="74">
        <f>E32*((1.025)^13)</f>
        <v>19.523778079439342</v>
      </c>
      <c r="F36" s="73">
        <f t="shared" si="21"/>
        <v>20.01797371207515</v>
      </c>
      <c r="G36" s="75">
        <f>E32*((1.025)^15)</f>
        <v>20.512169344710959</v>
      </c>
      <c r="H36" s="73">
        <f>H32*((1.025)^13)</f>
        <v>21.476155887383278</v>
      </c>
      <c r="I36" s="73">
        <f t="shared" si="22"/>
        <v>22.01977108328267</v>
      </c>
      <c r="J36" s="75">
        <f>H32*((1.025)^15)</f>
        <v>22.563386279182058</v>
      </c>
      <c r="K36" s="74">
        <f>K32*((1.025)^13)</f>
        <v>23.623771476121608</v>
      </c>
      <c r="L36" s="73">
        <f t="shared" si="23"/>
        <v>24.221748191610935</v>
      </c>
      <c r="M36" s="75">
        <f>K32*((1.025)^15)</f>
        <v>24.819724907100266</v>
      </c>
      <c r="N36" s="74">
        <f>N32*((1.025)^13)</f>
        <v>25.986148623733769</v>
      </c>
      <c r="O36" s="73">
        <f t="shared" si="24"/>
        <v>26.643923010772031</v>
      </c>
      <c r="P36" s="75">
        <f>N32*((1.025)^15)</f>
        <v>27.301697397810294</v>
      </c>
      <c r="Q36" s="74">
        <f>Q32*((1.025)^13)</f>
        <v>28.58476348610715</v>
      </c>
      <c r="R36" s="73">
        <f t="shared" si="25"/>
        <v>29.308315311849238</v>
      </c>
      <c r="S36" s="75">
        <f>Q32*((1.025)^15)</f>
        <v>30.031867137591327</v>
      </c>
      <c r="T36" s="46"/>
      <c r="U36" s="1">
        <v>6</v>
      </c>
      <c r="V36" s="46">
        <f t="shared" si="14"/>
        <v>14.931524907439652</v>
      </c>
      <c r="W36" s="46">
        <f t="shared" si="15"/>
        <v>16.424675755716041</v>
      </c>
      <c r="X36" s="46">
        <f t="shared" si="16"/>
        <v>18.067143331287646</v>
      </c>
      <c r="Y36" s="46">
        <f t="shared" si="17"/>
        <v>19.873857664416413</v>
      </c>
      <c r="Z36" s="46">
        <f t="shared" si="18"/>
        <v>21.861243430858057</v>
      </c>
      <c r="AA36" s="46">
        <f t="shared" si="19"/>
        <v>24.047367773943865</v>
      </c>
    </row>
    <row r="37" spans="1:27" x14ac:dyDescent="0.2">
      <c r="A37" s="76" t="s">
        <v>108</v>
      </c>
      <c r="B37" s="73">
        <f>B32*((1.025)^16)</f>
        <v>19.113614255296447</v>
      </c>
      <c r="C37" s="73">
        <f t="shared" si="20"/>
        <v>20.105734028363209</v>
      </c>
      <c r="D37" s="73">
        <f>B32*((1.025)^20)</f>
        <v>21.09785380142997</v>
      </c>
      <c r="E37" s="74">
        <f>E32*((1.025)^16)</f>
        <v>21.024973578328733</v>
      </c>
      <c r="F37" s="73">
        <f t="shared" si="21"/>
        <v>22.116305219569007</v>
      </c>
      <c r="G37" s="75">
        <f>E32*((1.025)^20)</f>
        <v>23.207636860809284</v>
      </c>
      <c r="H37" s="74">
        <f>H32*((1.025)^16)</f>
        <v>23.127470936161608</v>
      </c>
      <c r="I37" s="73">
        <f t="shared" si="22"/>
        <v>24.327935741525913</v>
      </c>
      <c r="J37" s="75">
        <f>H32*((1.025)^20)</f>
        <v>25.528400546890214</v>
      </c>
      <c r="K37" s="73">
        <f>K32*((1.025)^16)</f>
        <v>25.440218029777771</v>
      </c>
      <c r="L37" s="73">
        <f t="shared" si="23"/>
        <v>26.760729315678503</v>
      </c>
      <c r="M37" s="75">
        <f>K32*((1.025)^20)</f>
        <v>28.081240601579236</v>
      </c>
      <c r="N37" s="73">
        <f>N32*((1.025)^16)</f>
        <v>27.984239832755549</v>
      </c>
      <c r="O37" s="73">
        <f t="shared" si="24"/>
        <v>29.436802247246355</v>
      </c>
      <c r="P37" s="73">
        <f>N32*((1.025)^20)</f>
        <v>30.889364661737162</v>
      </c>
      <c r="Q37" s="74">
        <f>Q32*((1.025)^16)</f>
        <v>30.782663816031107</v>
      </c>
      <c r="R37" s="73">
        <f t="shared" si="25"/>
        <v>32.380482471970993</v>
      </c>
      <c r="S37" s="75">
        <f>Q32*((1.025)^20)</f>
        <v>33.978301127910882</v>
      </c>
      <c r="U37" s="1">
        <v>7</v>
      </c>
      <c r="V37" s="46">
        <f t="shared" si="14"/>
        <v>15.304813030125642</v>
      </c>
      <c r="W37" s="46">
        <f t="shared" si="15"/>
        <v>16.835292649608942</v>
      </c>
      <c r="X37" s="46">
        <f t="shared" si="16"/>
        <v>18.518821914569834</v>
      </c>
      <c r="Y37" s="46">
        <f t="shared" si="17"/>
        <v>20.370704106026821</v>
      </c>
      <c r="Z37" s="46">
        <f t="shared" si="18"/>
        <v>22.407774516629505</v>
      </c>
      <c r="AA37" s="46">
        <f t="shared" si="19"/>
        <v>24.648551968292459</v>
      </c>
    </row>
    <row r="38" spans="1:27" ht="15" x14ac:dyDescent="0.25">
      <c r="A38" s="44"/>
      <c r="B38" s="36"/>
      <c r="C38" s="46"/>
      <c r="D38" s="36"/>
      <c r="E38" s="81"/>
      <c r="F38" s="81"/>
      <c r="G38" s="81"/>
      <c r="H38" s="81"/>
      <c r="I38" s="73"/>
      <c r="J38" s="73"/>
      <c r="M38" s="40"/>
      <c r="P38" s="1"/>
      <c r="U38" s="1">
        <v>8</v>
      </c>
      <c r="V38" s="46">
        <f t="shared" si="14"/>
        <v>15.687433355878781</v>
      </c>
      <c r="W38" s="46">
        <f t="shared" si="15"/>
        <v>17.256174965849162</v>
      </c>
      <c r="X38" s="46">
        <f t="shared" si="16"/>
        <v>18.981792462434079</v>
      </c>
      <c r="Y38" s="46">
        <f t="shared" si="17"/>
        <v>20.879971708677491</v>
      </c>
      <c r="Z38" s="46">
        <f t="shared" si="18"/>
        <v>22.967968879545239</v>
      </c>
      <c r="AA38" s="46">
        <f t="shared" si="19"/>
        <v>25.264765767499767</v>
      </c>
    </row>
    <row r="39" spans="1:27" x14ac:dyDescent="0.2">
      <c r="O39" s="40"/>
      <c r="P39" s="1"/>
      <c r="U39" s="1">
        <v>9</v>
      </c>
      <c r="V39" s="46">
        <f t="shared" si="14"/>
        <v>16.079619189775748</v>
      </c>
      <c r="W39" s="46">
        <f t="shared" si="15"/>
        <v>17.687579339995391</v>
      </c>
      <c r="X39" s="46">
        <f t="shared" si="16"/>
        <v>19.456337273994929</v>
      </c>
      <c r="Y39" s="46">
        <f t="shared" si="17"/>
        <v>21.401971001394426</v>
      </c>
      <c r="Z39" s="46">
        <f t="shared" si="18"/>
        <v>23.542168101533868</v>
      </c>
      <c r="AA39" s="46">
        <f t="shared" si="19"/>
        <v>25.89638491168726</v>
      </c>
    </row>
    <row r="40" spans="1:27" x14ac:dyDescent="0.2">
      <c r="U40" s="1">
        <v>10</v>
      </c>
      <c r="V40" s="46">
        <f t="shared" si="14"/>
        <v>16.48160966952014</v>
      </c>
      <c r="W40" s="46">
        <f t="shared" si="15"/>
        <v>18.129768823495276</v>
      </c>
      <c r="X40" s="46">
        <f t="shared" si="16"/>
        <v>19.9427457058448</v>
      </c>
      <c r="Y40" s="46">
        <f t="shared" si="17"/>
        <v>21.937020276429283</v>
      </c>
      <c r="Z40" s="46">
        <f t="shared" si="18"/>
        <v>24.130722304072211</v>
      </c>
      <c r="AA40" s="46">
        <f t="shared" si="19"/>
        <v>26.543794534479439</v>
      </c>
    </row>
    <row r="41" spans="1:27" x14ac:dyDescent="0.2">
      <c r="U41" s="1">
        <v>11</v>
      </c>
      <c r="V41" s="46">
        <f t="shared" si="14"/>
        <v>16.893649911258141</v>
      </c>
      <c r="W41" s="46">
        <f t="shared" si="15"/>
        <v>18.583013044082655</v>
      </c>
      <c r="X41" s="46">
        <f t="shared" si="16"/>
        <v>20.44131434849092</v>
      </c>
      <c r="Y41" s="46">
        <f t="shared" si="17"/>
        <v>22.485445783340012</v>
      </c>
      <c r="Z41" s="46">
        <f t="shared" si="18"/>
        <v>24.733990361674014</v>
      </c>
      <c r="AA41" s="46">
        <f t="shared" si="19"/>
        <v>27.207389397841421</v>
      </c>
    </row>
    <row r="42" spans="1:27" x14ac:dyDescent="0.2">
      <c r="D42" s="83"/>
      <c r="U42" s="1">
        <v>12</v>
      </c>
      <c r="V42" s="46">
        <f t="shared" si="14"/>
        <v>17.315991159039594</v>
      </c>
      <c r="W42" s="46">
        <f t="shared" si="15"/>
        <v>19.04758837018472</v>
      </c>
      <c r="X42" s="46">
        <f t="shared" si="16"/>
        <v>20.952347207203189</v>
      </c>
      <c r="Y42" s="46">
        <f t="shared" si="17"/>
        <v>23.04758192792351</v>
      </c>
      <c r="Z42" s="46">
        <f t="shared" si="18"/>
        <v>25.352340120715862</v>
      </c>
      <c r="AA42" s="46">
        <f t="shared" si="19"/>
        <v>27.887574132787453</v>
      </c>
    </row>
    <row r="43" spans="1:27" x14ac:dyDescent="0.2">
      <c r="D43" s="83"/>
      <c r="G43" s="35"/>
      <c r="U43" s="1">
        <v>13</v>
      </c>
      <c r="V43" s="46">
        <f t="shared" si="14"/>
        <v>17.748890938015581</v>
      </c>
      <c r="W43" s="46">
        <f t="shared" si="15"/>
        <v>19.523778079439335</v>
      </c>
      <c r="X43" s="46">
        <f t="shared" si="16"/>
        <v>21.476155887383268</v>
      </c>
      <c r="Y43" s="46">
        <f t="shared" si="17"/>
        <v>23.623771476121597</v>
      </c>
      <c r="Z43" s="46">
        <f t="shared" si="18"/>
        <v>25.986148623733758</v>
      </c>
      <c r="AA43" s="46">
        <f t="shared" si="19"/>
        <v>28.584763486107136</v>
      </c>
    </row>
    <row r="44" spans="1:27" x14ac:dyDescent="0.2">
      <c r="D44" s="83"/>
      <c r="U44" s="1">
        <v>14</v>
      </c>
      <c r="V44" s="46">
        <f t="shared" si="14"/>
        <v>18.192613211465968</v>
      </c>
      <c r="W44" s="46">
        <f t="shared" si="15"/>
        <v>20.011872531425318</v>
      </c>
      <c r="X44" s="46">
        <f t="shared" si="16"/>
        <v>22.013059784567847</v>
      </c>
      <c r="Y44" s="46">
        <f t="shared" si="17"/>
        <v>24.214365763024635</v>
      </c>
      <c r="Z44" s="46">
        <f t="shared" si="18"/>
        <v>26.6358023393271</v>
      </c>
      <c r="AA44" s="46">
        <f t="shared" si="19"/>
        <v>29.299382573259813</v>
      </c>
    </row>
    <row r="45" spans="1:27" x14ac:dyDescent="0.2">
      <c r="U45" s="1">
        <v>15</v>
      </c>
      <c r="V45" s="46">
        <f t="shared" si="14"/>
        <v>18.647428541752614</v>
      </c>
      <c r="W45" s="46">
        <f t="shared" si="15"/>
        <v>20.512169344710948</v>
      </c>
      <c r="X45" s="46">
        <f t="shared" si="16"/>
        <v>22.563386279182041</v>
      </c>
      <c r="Y45" s="46">
        <f t="shared" si="17"/>
        <v>24.819724907100248</v>
      </c>
      <c r="Z45" s="46">
        <f t="shared" si="18"/>
        <v>27.301697397810276</v>
      </c>
      <c r="AA45" s="46">
        <f t="shared" si="19"/>
        <v>30.031867137591306</v>
      </c>
    </row>
    <row r="46" spans="1:27" x14ac:dyDescent="0.2">
      <c r="U46" s="1">
        <v>16</v>
      </c>
      <c r="V46" s="46">
        <f t="shared" si="14"/>
        <v>19.113614255296429</v>
      </c>
      <c r="W46" s="46">
        <f t="shared" si="15"/>
        <v>21.024973578328719</v>
      </c>
      <c r="X46" s="46">
        <f t="shared" si="16"/>
        <v>23.12747093616159</v>
      </c>
      <c r="Y46" s="46">
        <f t="shared" si="17"/>
        <v>25.440218029777753</v>
      </c>
      <c r="Z46" s="46">
        <f t="shared" si="18"/>
        <v>27.984239832755531</v>
      </c>
      <c r="AA46" s="46">
        <f t="shared" si="19"/>
        <v>30.782663816031086</v>
      </c>
    </row>
    <row r="47" spans="1:27" x14ac:dyDescent="0.2">
      <c r="U47" s="1">
        <v>17</v>
      </c>
      <c r="V47" s="46">
        <f t="shared" si="14"/>
        <v>19.591454611678838</v>
      </c>
      <c r="W47" s="46">
        <f t="shared" si="15"/>
        <v>21.550597917786934</v>
      </c>
      <c r="X47" s="46">
        <f t="shared" si="16"/>
        <v>23.705657709565628</v>
      </c>
      <c r="Y47" s="46">
        <f t="shared" si="17"/>
        <v>26.076223480522195</v>
      </c>
      <c r="Z47" s="46">
        <f t="shared" si="18"/>
        <v>28.683845828574416</v>
      </c>
      <c r="AA47" s="46">
        <f t="shared" si="19"/>
        <v>31.552230411431861</v>
      </c>
    </row>
    <row r="48" spans="1:27" x14ac:dyDescent="0.2">
      <c r="U48" s="1">
        <v>18</v>
      </c>
      <c r="V48" s="46">
        <f t="shared" si="14"/>
        <v>20.081240976970808</v>
      </c>
      <c r="W48" s="46">
        <f t="shared" si="15"/>
        <v>22.089362865731605</v>
      </c>
      <c r="X48" s="46">
        <f t="shared" si="16"/>
        <v>24.298299152304768</v>
      </c>
      <c r="Y48" s="46">
        <f t="shared" si="17"/>
        <v>26.728129067535246</v>
      </c>
      <c r="Z48" s="46">
        <f t="shared" si="18"/>
        <v>29.400941974288774</v>
      </c>
      <c r="AA48" s="46">
        <f t="shared" si="19"/>
        <v>32.341036171717654</v>
      </c>
    </row>
    <row r="49" spans="21:27" x14ac:dyDescent="0.2">
      <c r="U49" s="1">
        <v>19</v>
      </c>
      <c r="V49" s="46">
        <f t="shared" si="14"/>
        <v>20.583272001395077</v>
      </c>
      <c r="W49" s="46">
        <f t="shared" si="15"/>
        <v>22.641596937374892</v>
      </c>
      <c r="X49" s="46">
        <f t="shared" si="16"/>
        <v>24.905756631112386</v>
      </c>
      <c r="Y49" s="46">
        <f t="shared" si="17"/>
        <v>27.396332294223626</v>
      </c>
      <c r="Z49" s="46">
        <f t="shared" si="18"/>
        <v>30.135965523645989</v>
      </c>
      <c r="AA49" s="46">
        <f t="shared" si="19"/>
        <v>33.149562076010589</v>
      </c>
    </row>
    <row r="50" spans="21:27" x14ac:dyDescent="0.2">
      <c r="U50" s="1">
        <v>20</v>
      </c>
      <c r="V50" s="46">
        <f t="shared" si="14"/>
        <v>21.097853801429952</v>
      </c>
      <c r="W50" s="46">
        <f t="shared" si="15"/>
        <v>23.207636860809263</v>
      </c>
      <c r="X50" s="46">
        <f t="shared" si="16"/>
        <v>25.528400546890193</v>
      </c>
      <c r="Y50" s="46">
        <f t="shared" si="17"/>
        <v>28.081240601579214</v>
      </c>
      <c r="Z50" s="46">
        <f t="shared" si="18"/>
        <v>30.889364661737137</v>
      </c>
      <c r="AA50" s="46">
        <f t="shared" si="19"/>
        <v>33.978301127910854</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E4" sqref="E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266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452</v>
      </c>
    </row>
    <row r="3" spans="1:26" x14ac:dyDescent="0.25">
      <c r="A3" s="12">
        <v>1074</v>
      </c>
    </row>
    <row r="4" spans="1:26" ht="20.25" x14ac:dyDescent="0.3">
      <c r="A4" s="171"/>
      <c r="B4" s="171"/>
      <c r="C4" s="171"/>
      <c r="D4" s="171"/>
      <c r="E4" s="171"/>
      <c r="F4" s="171"/>
      <c r="G4" s="171"/>
      <c r="H4" s="171"/>
      <c r="I4" s="171"/>
      <c r="J4" s="171"/>
      <c r="K4" s="171"/>
      <c r="L4" s="171"/>
      <c r="M4" s="171"/>
      <c r="N4" s="171"/>
      <c r="O4" s="171"/>
    </row>
    <row r="5" spans="1:26" ht="15.75" x14ac:dyDescent="0.25">
      <c r="A5" s="317" t="s">
        <v>306</v>
      </c>
      <c r="B5" s="317"/>
      <c r="C5" s="317"/>
      <c r="E5" s="317" t="s">
        <v>307</v>
      </c>
      <c r="F5" s="317"/>
      <c r="G5" s="317"/>
      <c r="I5" s="317" t="s">
        <v>308</v>
      </c>
      <c r="J5" s="317"/>
      <c r="K5" s="317"/>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70</v>
      </c>
      <c r="C7" s="19">
        <f>B7/A3</f>
        <v>6.5176908752327747E-2</v>
      </c>
      <c r="E7" s="23" t="s">
        <v>125</v>
      </c>
      <c r="F7" s="18"/>
      <c r="G7" s="19">
        <v>0.11700000000000001</v>
      </c>
      <c r="I7" s="23" t="s">
        <v>136</v>
      </c>
      <c r="J7" s="18">
        <v>809</v>
      </c>
      <c r="K7" s="19">
        <f>J7/A3</f>
        <v>0.75325884543761634</v>
      </c>
      <c r="M7" s="23" t="s">
        <v>133</v>
      </c>
      <c r="N7" s="18">
        <v>72</v>
      </c>
      <c r="O7" s="19">
        <f>N7/A3</f>
        <v>6.7039106145251395E-2</v>
      </c>
    </row>
    <row r="8" spans="1:26" x14ac:dyDescent="0.25">
      <c r="A8" s="20" t="s">
        <v>119</v>
      </c>
      <c r="B8" s="21">
        <v>280</v>
      </c>
      <c r="C8" s="22">
        <f>B8/A3</f>
        <v>0.26070763500931099</v>
      </c>
      <c r="E8" s="24" t="s">
        <v>126</v>
      </c>
      <c r="F8" s="21"/>
      <c r="G8" s="19">
        <v>0.32</v>
      </c>
      <c r="I8" s="24" t="s">
        <v>138</v>
      </c>
      <c r="J8" s="21">
        <v>171</v>
      </c>
      <c r="K8" s="19">
        <f>J8/A3</f>
        <v>0.15921787709497207</v>
      </c>
      <c r="M8" s="24" t="s">
        <v>134</v>
      </c>
      <c r="N8" s="21">
        <v>1002</v>
      </c>
      <c r="O8" s="22">
        <f>N8/A3</f>
        <v>0.93296089385474856</v>
      </c>
    </row>
    <row r="9" spans="1:26" x14ac:dyDescent="0.25">
      <c r="A9" s="20" t="s">
        <v>120</v>
      </c>
      <c r="B9" s="21">
        <v>222</v>
      </c>
      <c r="C9" s="22">
        <f>B9/A3</f>
        <v>0.20670391061452514</v>
      </c>
      <c r="E9" s="24" t="s">
        <v>127</v>
      </c>
      <c r="F9" s="21"/>
      <c r="G9" s="19">
        <v>0.254</v>
      </c>
      <c r="I9" s="24" t="s">
        <v>137</v>
      </c>
      <c r="J9" s="21">
        <v>45</v>
      </c>
      <c r="K9" s="19">
        <f>J9/A3</f>
        <v>4.189944134078212E-2</v>
      </c>
    </row>
    <row r="10" spans="1:26" x14ac:dyDescent="0.25">
      <c r="A10" s="20" t="s">
        <v>121</v>
      </c>
      <c r="B10" s="21">
        <v>167</v>
      </c>
      <c r="C10" s="22">
        <f>B10/A3</f>
        <v>0.15549348230912477</v>
      </c>
      <c r="E10" s="24" t="s">
        <v>128</v>
      </c>
      <c r="F10" s="21"/>
      <c r="G10" s="19">
        <v>0.113</v>
      </c>
      <c r="I10" s="24" t="s">
        <v>140</v>
      </c>
      <c r="J10" s="21">
        <v>22</v>
      </c>
      <c r="K10" s="19">
        <f>J10/A3</f>
        <v>2.0484171322160148E-2</v>
      </c>
    </row>
    <row r="11" spans="1:26" x14ac:dyDescent="0.25">
      <c r="A11" s="20" t="s">
        <v>122</v>
      </c>
      <c r="B11" s="21">
        <v>159</v>
      </c>
      <c r="C11" s="22">
        <f>B11/A3</f>
        <v>0.14804469273743018</v>
      </c>
      <c r="E11" s="24" t="s">
        <v>129</v>
      </c>
      <c r="F11" s="21"/>
      <c r="G11" s="19">
        <v>0.159</v>
      </c>
      <c r="I11" s="24" t="s">
        <v>139</v>
      </c>
      <c r="J11" s="21">
        <v>21</v>
      </c>
      <c r="K11" s="19">
        <f>J11/A3</f>
        <v>1.9553072625698324E-2</v>
      </c>
    </row>
    <row r="12" spans="1:26" x14ac:dyDescent="0.25">
      <c r="A12" s="20" t="s">
        <v>123</v>
      </c>
      <c r="B12" s="21">
        <v>112</v>
      </c>
      <c r="C12" s="22">
        <f>B12/A3</f>
        <v>0.1042830540037244</v>
      </c>
      <c r="E12" s="24" t="s">
        <v>130</v>
      </c>
      <c r="F12" s="21"/>
      <c r="G12" s="19">
        <v>3.1E-2</v>
      </c>
      <c r="I12" s="24" t="s">
        <v>141</v>
      </c>
      <c r="J12" s="21">
        <v>6</v>
      </c>
      <c r="K12" s="19">
        <f>J12/A3</f>
        <v>5.5865921787709499E-3</v>
      </c>
    </row>
    <row r="13" spans="1:26" x14ac:dyDescent="0.25">
      <c r="A13" s="20" t="s">
        <v>124</v>
      </c>
      <c r="B13" s="21">
        <v>65</v>
      </c>
      <c r="C13" s="22">
        <f>B13/A3</f>
        <v>6.0521415270018621E-2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zoomScaleNormal="100" workbookViewId="0">
      <selection activeCell="H46" sqref="H46"/>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42"/>
      <c r="B1" s="242"/>
      <c r="C1" s="242"/>
      <c r="D1" s="242"/>
      <c r="E1" s="242"/>
      <c r="F1" s="242"/>
      <c r="G1" s="242"/>
      <c r="H1" s="242"/>
      <c r="I1" s="242"/>
      <c r="J1" s="242"/>
      <c r="K1" s="242"/>
      <c r="L1" s="242"/>
      <c r="M1" s="242"/>
      <c r="N1" s="242"/>
      <c r="O1" s="242"/>
      <c r="P1" s="242"/>
    </row>
    <row r="2" spans="1:17" x14ac:dyDescent="0.2">
      <c r="A2" s="38"/>
    </row>
    <row r="3" spans="1:17" ht="15" x14ac:dyDescent="0.25">
      <c r="A3" s="15" t="s">
        <v>296</v>
      </c>
    </row>
    <row r="4" spans="1:17" ht="80.25" customHeight="1" x14ac:dyDescent="0.2">
      <c r="A4" s="261" t="s">
        <v>303</v>
      </c>
      <c r="B4" s="261"/>
      <c r="C4" s="261"/>
      <c r="D4" s="261"/>
      <c r="E4" s="261"/>
      <c r="F4" s="261"/>
      <c r="G4" s="261"/>
      <c r="H4" s="261"/>
      <c r="I4" s="261"/>
      <c r="J4" s="261"/>
      <c r="K4" s="261"/>
      <c r="L4" s="261"/>
      <c r="M4" s="261"/>
      <c r="N4" s="261"/>
      <c r="O4" s="261"/>
      <c r="P4" s="261"/>
    </row>
    <row r="5" spans="1:17" ht="96.75" customHeight="1" x14ac:dyDescent="0.2">
      <c r="A5" s="261"/>
      <c r="B5" s="261"/>
      <c r="C5" s="261"/>
      <c r="D5" s="261"/>
      <c r="E5" s="261"/>
      <c r="F5" s="261"/>
      <c r="G5" s="261"/>
      <c r="H5" s="261"/>
      <c r="I5" s="261"/>
      <c r="J5" s="261"/>
      <c r="K5" s="261"/>
      <c r="L5" s="261"/>
      <c r="M5" s="261"/>
      <c r="N5" s="261"/>
      <c r="O5" s="261"/>
      <c r="P5" s="261"/>
    </row>
    <row r="6" spans="1:17" ht="15" thickBot="1" x14ac:dyDescent="0.25"/>
    <row r="7" spans="1:17" ht="15.75" thickBot="1" x14ac:dyDescent="0.3">
      <c r="A7" s="243" t="s">
        <v>95</v>
      </c>
      <c r="B7" s="244"/>
      <c r="C7" s="244"/>
      <c r="D7" s="244"/>
      <c r="E7" s="244"/>
      <c r="F7" s="244"/>
      <c r="G7" s="244"/>
      <c r="H7" s="244"/>
      <c r="I7" s="244"/>
      <c r="J7" s="244"/>
      <c r="K7" s="244"/>
      <c r="L7" s="244"/>
      <c r="M7" s="244"/>
      <c r="N7" s="244"/>
      <c r="O7" s="244"/>
      <c r="P7" s="245"/>
      <c r="Q7" s="105"/>
    </row>
    <row r="8" spans="1:17" ht="15.75" customHeight="1" thickBot="1" x14ac:dyDescent="0.3">
      <c r="A8" s="246" t="s">
        <v>76</v>
      </c>
      <c r="B8" s="262" t="s">
        <v>100</v>
      </c>
      <c r="C8" s="263"/>
      <c r="D8" s="249" t="s">
        <v>77</v>
      </c>
      <c r="E8" s="252" t="s">
        <v>210</v>
      </c>
      <c r="F8" s="41" t="s">
        <v>78</v>
      </c>
      <c r="G8" s="42" t="s">
        <v>78</v>
      </c>
      <c r="H8" s="42" t="s">
        <v>78</v>
      </c>
      <c r="I8" s="238" t="s">
        <v>78</v>
      </c>
      <c r="J8" s="238"/>
      <c r="K8" s="238" t="s">
        <v>79</v>
      </c>
      <c r="L8" s="238"/>
      <c r="M8" s="42" t="s">
        <v>80</v>
      </c>
      <c r="N8" s="42" t="s">
        <v>80</v>
      </c>
      <c r="O8" s="43" t="s">
        <v>80</v>
      </c>
      <c r="P8" s="106" t="s">
        <v>81</v>
      </c>
      <c r="Q8" s="107"/>
    </row>
    <row r="9" spans="1:17" s="44" customFormat="1" ht="13.9" customHeight="1" x14ac:dyDescent="0.25">
      <c r="A9" s="247"/>
      <c r="B9" s="264" t="s">
        <v>101</v>
      </c>
      <c r="C9" s="266" t="s">
        <v>195</v>
      </c>
      <c r="D9" s="250"/>
      <c r="E9" s="253"/>
      <c r="F9" s="255" t="s">
        <v>196</v>
      </c>
      <c r="G9" s="257" t="s">
        <v>197</v>
      </c>
      <c r="H9" s="257" t="s">
        <v>198</v>
      </c>
      <c r="I9" s="239" t="s">
        <v>43</v>
      </c>
      <c r="J9" s="240"/>
      <c r="K9" s="239" t="s">
        <v>200</v>
      </c>
      <c r="L9" s="240"/>
      <c r="M9" s="259" t="s">
        <v>201</v>
      </c>
      <c r="N9" s="259" t="s">
        <v>202</v>
      </c>
      <c r="O9" s="268" t="s">
        <v>203</v>
      </c>
      <c r="P9" s="270" t="s">
        <v>99</v>
      </c>
      <c r="Q9" s="108"/>
    </row>
    <row r="10" spans="1:17" s="44" customFormat="1" ht="32.25" customHeight="1" x14ac:dyDescent="0.25">
      <c r="A10" s="248"/>
      <c r="B10" s="265"/>
      <c r="C10" s="267"/>
      <c r="D10" s="251"/>
      <c r="E10" s="254"/>
      <c r="F10" s="256"/>
      <c r="G10" s="258"/>
      <c r="H10" s="258"/>
      <c r="I10" s="109" t="s">
        <v>168</v>
      </c>
      <c r="J10" s="109" t="s">
        <v>169</v>
      </c>
      <c r="K10" s="109" t="s">
        <v>171</v>
      </c>
      <c r="L10" s="109" t="s">
        <v>289</v>
      </c>
      <c r="M10" s="260"/>
      <c r="N10" s="260"/>
      <c r="O10" s="269"/>
      <c r="P10" s="271"/>
      <c r="Q10" s="110"/>
    </row>
    <row r="11" spans="1:17" x14ac:dyDescent="0.2">
      <c r="A11" s="111" t="s">
        <v>41</v>
      </c>
      <c r="B11" s="112">
        <v>16.96</v>
      </c>
      <c r="C11" s="113">
        <f>B11*2080</f>
        <v>35276.800000000003</v>
      </c>
      <c r="D11" s="59">
        <f>D19*1.1</f>
        <v>27.696428571428573</v>
      </c>
      <c r="E11" s="114">
        <f>D11*40*52</f>
        <v>57608.571428571428</v>
      </c>
      <c r="F11" s="115">
        <f t="shared" ref="F11:H12" si="0">F12*1.25</f>
        <v>22.129606007603236</v>
      </c>
      <c r="G11" s="115">
        <f t="shared" si="0"/>
        <v>22.129606007603236</v>
      </c>
      <c r="H11" s="115">
        <f t="shared" si="0"/>
        <v>22.129606007603236</v>
      </c>
      <c r="I11" s="60">
        <f t="shared" ref="I11:I13" si="1">D11</f>
        <v>27.696428571428573</v>
      </c>
      <c r="J11" s="116">
        <f>I11*1.05</f>
        <v>29.081250000000004</v>
      </c>
      <c r="K11" s="60">
        <f>I11*1.1</f>
        <v>30.466071428571432</v>
      </c>
      <c r="L11" s="60">
        <f>K11*1.05</f>
        <v>31.989375000000006</v>
      </c>
      <c r="M11" s="60">
        <f>K11*1.1</f>
        <v>33.51267857142858</v>
      </c>
      <c r="N11" s="60">
        <f t="shared" ref="N11:O13" si="2">M11*1.1</f>
        <v>36.863946428571438</v>
      </c>
      <c r="O11" s="117">
        <f t="shared" si="2"/>
        <v>40.550341071428583</v>
      </c>
      <c r="P11" s="118" t="s">
        <v>340</v>
      </c>
    </row>
    <row r="12" spans="1:17" x14ac:dyDescent="0.2">
      <c r="A12" s="111" t="s">
        <v>45</v>
      </c>
      <c r="B12" s="112">
        <v>13.85</v>
      </c>
      <c r="C12" s="113">
        <f t="shared" ref="C12:C14" si="3">B12*2080</f>
        <v>28808</v>
      </c>
      <c r="D12" s="59">
        <f>D11-(D11*0.25)</f>
        <v>20.772321428571431</v>
      </c>
      <c r="E12" s="114">
        <f t="shared" ref="E12:E13" si="4">D12*40*52</f>
        <v>43206.428571428572</v>
      </c>
      <c r="F12" s="59">
        <f t="shared" si="0"/>
        <v>17.703684806082588</v>
      </c>
      <c r="G12" s="59">
        <f t="shared" si="0"/>
        <v>17.703684806082588</v>
      </c>
      <c r="H12" s="59">
        <f t="shared" si="0"/>
        <v>17.703684806082588</v>
      </c>
      <c r="I12" s="60">
        <f t="shared" si="1"/>
        <v>20.772321428571431</v>
      </c>
      <c r="J12" s="116">
        <f t="shared" ref="J12:L13" si="5">I12*1.05</f>
        <v>21.810937500000001</v>
      </c>
      <c r="K12" s="60">
        <f>I12*1.1</f>
        <v>22.849553571428576</v>
      </c>
      <c r="L12" s="60">
        <f t="shared" si="5"/>
        <v>23.992031250000007</v>
      </c>
      <c r="M12" s="60">
        <f>K12*1.1</f>
        <v>25.134508928571435</v>
      </c>
      <c r="N12" s="60">
        <f t="shared" si="2"/>
        <v>27.647959821428582</v>
      </c>
      <c r="O12" s="117">
        <f t="shared" si="2"/>
        <v>30.412755803571443</v>
      </c>
      <c r="P12" s="119" t="s">
        <v>83</v>
      </c>
      <c r="Q12" s="120"/>
    </row>
    <row r="13" spans="1:17" x14ac:dyDescent="0.2">
      <c r="A13" s="111" t="s">
        <v>46</v>
      </c>
      <c r="B13" s="112">
        <v>12.02</v>
      </c>
      <c r="C13" s="113">
        <f t="shared" si="3"/>
        <v>25001.599999999999</v>
      </c>
      <c r="D13" s="59">
        <f>D12-(D12*0.25)</f>
        <v>15.579241071428573</v>
      </c>
      <c r="E13" s="114">
        <f t="shared" si="4"/>
        <v>32404.821428571431</v>
      </c>
      <c r="F13" s="59">
        <f>F21*1.1</f>
        <v>14.162947844866071</v>
      </c>
      <c r="G13" s="59">
        <f>G21*1.1</f>
        <v>14.162947844866071</v>
      </c>
      <c r="H13" s="59">
        <f>H21*1.1</f>
        <v>14.162947844866071</v>
      </c>
      <c r="I13" s="60">
        <f t="shared" si="1"/>
        <v>15.579241071428573</v>
      </c>
      <c r="J13" s="116">
        <f t="shared" si="5"/>
        <v>16.358203125000003</v>
      </c>
      <c r="K13" s="60">
        <f>I13*1.1</f>
        <v>17.137165178571433</v>
      </c>
      <c r="L13" s="60">
        <f t="shared" si="5"/>
        <v>17.994023437500005</v>
      </c>
      <c r="M13" s="60">
        <f>K13*1.1</f>
        <v>18.850881696428576</v>
      </c>
      <c r="N13" s="60">
        <f t="shared" si="2"/>
        <v>20.735969866071436</v>
      </c>
      <c r="O13" s="117">
        <f>N13*1.1</f>
        <v>22.809566852678582</v>
      </c>
      <c r="P13" s="119" t="s">
        <v>84</v>
      </c>
      <c r="Q13" s="121"/>
    </row>
    <row r="14" spans="1:17" ht="28.5" x14ac:dyDescent="0.2">
      <c r="A14" s="111" t="s">
        <v>47</v>
      </c>
      <c r="B14" s="112">
        <v>14.67</v>
      </c>
      <c r="C14" s="113">
        <f t="shared" si="3"/>
        <v>30513.599999999999</v>
      </c>
      <c r="D14" s="59">
        <f>D12</f>
        <v>20.772321428571431</v>
      </c>
      <c r="E14" s="114">
        <f>E12</f>
        <v>43206.428571428572</v>
      </c>
      <c r="F14" s="59">
        <f t="shared" ref="F14:M14" si="6">F12</f>
        <v>17.703684806082588</v>
      </c>
      <c r="G14" s="60">
        <f t="shared" si="6"/>
        <v>17.703684806082588</v>
      </c>
      <c r="H14" s="60">
        <f t="shared" si="6"/>
        <v>17.703684806082588</v>
      </c>
      <c r="I14" s="60">
        <f t="shared" si="6"/>
        <v>20.772321428571431</v>
      </c>
      <c r="J14" s="116">
        <f t="shared" si="6"/>
        <v>21.810937500000001</v>
      </c>
      <c r="K14" s="60">
        <f t="shared" si="6"/>
        <v>22.849553571428576</v>
      </c>
      <c r="L14" s="60">
        <f t="shared" ref="L14" si="7">L12</f>
        <v>23.992031250000007</v>
      </c>
      <c r="M14" s="60">
        <f t="shared" si="6"/>
        <v>25.134508928571435</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46" t="s">
        <v>76</v>
      </c>
      <c r="B16" s="262" t="s">
        <v>100</v>
      </c>
      <c r="C16" s="263"/>
      <c r="D16" s="249" t="s">
        <v>77</v>
      </c>
      <c r="E16" s="252" t="s">
        <v>210</v>
      </c>
      <c r="F16" s="133" t="s">
        <v>78</v>
      </c>
      <c r="G16" s="134" t="s">
        <v>78</v>
      </c>
      <c r="H16" s="134" t="s">
        <v>78</v>
      </c>
      <c r="I16" s="241" t="s">
        <v>78</v>
      </c>
      <c r="J16" s="241"/>
      <c r="K16" s="241" t="s">
        <v>79</v>
      </c>
      <c r="L16" s="241"/>
      <c r="M16" s="134" t="s">
        <v>80</v>
      </c>
      <c r="N16" s="134" t="s">
        <v>80</v>
      </c>
      <c r="O16" s="206" t="s">
        <v>80</v>
      </c>
      <c r="P16" s="106" t="s">
        <v>81</v>
      </c>
      <c r="Q16" s="107"/>
    </row>
    <row r="17" spans="1:17" s="44" customFormat="1" ht="13.9" customHeight="1" x14ac:dyDescent="0.25">
      <c r="A17" s="247"/>
      <c r="B17" s="264" t="s">
        <v>101</v>
      </c>
      <c r="C17" s="266" t="s">
        <v>195</v>
      </c>
      <c r="D17" s="250"/>
      <c r="E17" s="253"/>
      <c r="F17" s="255" t="s">
        <v>196</v>
      </c>
      <c r="G17" s="257" t="s">
        <v>197</v>
      </c>
      <c r="H17" s="257" t="s">
        <v>198</v>
      </c>
      <c r="I17" s="239" t="s">
        <v>43</v>
      </c>
      <c r="J17" s="240"/>
      <c r="K17" s="239" t="s">
        <v>200</v>
      </c>
      <c r="L17" s="240"/>
      <c r="M17" s="259" t="s">
        <v>201</v>
      </c>
      <c r="N17" s="259" t="s">
        <v>202</v>
      </c>
      <c r="O17" s="268" t="s">
        <v>203</v>
      </c>
      <c r="P17" s="270" t="s">
        <v>82</v>
      </c>
      <c r="Q17" s="135"/>
    </row>
    <row r="18" spans="1:17" s="44" customFormat="1" ht="30" customHeight="1" x14ac:dyDescent="0.25">
      <c r="A18" s="248"/>
      <c r="B18" s="265"/>
      <c r="C18" s="267"/>
      <c r="D18" s="251"/>
      <c r="E18" s="254"/>
      <c r="F18" s="256"/>
      <c r="G18" s="258"/>
      <c r="H18" s="258"/>
      <c r="I18" s="109" t="s">
        <v>168</v>
      </c>
      <c r="J18" s="109" t="s">
        <v>169</v>
      </c>
      <c r="K18" s="109" t="s">
        <v>171</v>
      </c>
      <c r="L18" s="109" t="s">
        <v>289</v>
      </c>
      <c r="M18" s="260"/>
      <c r="N18" s="260"/>
      <c r="O18" s="269"/>
      <c r="P18" s="271"/>
      <c r="Q18" s="135"/>
    </row>
    <row r="19" spans="1:17" x14ac:dyDescent="0.2">
      <c r="A19" s="111" t="s">
        <v>48</v>
      </c>
      <c r="B19" s="112">
        <f>B11</f>
        <v>16.96</v>
      </c>
      <c r="C19" s="113">
        <f>B19*2080</f>
        <v>35276.800000000003</v>
      </c>
      <c r="D19" s="136">
        <f>42300/40/42</f>
        <v>25.178571428571427</v>
      </c>
      <c r="E19" s="114">
        <f>D19*40*52</f>
        <v>52371.428571428572</v>
      </c>
      <c r="F19" s="115">
        <f>F20*1.25</f>
        <v>20.117823643275663</v>
      </c>
      <c r="G19" s="115">
        <f t="shared" ref="G19:H20" si="8">G20*1.25</f>
        <v>20.117823643275663</v>
      </c>
      <c r="H19" s="115">
        <f t="shared" si="8"/>
        <v>20.117823643275663</v>
      </c>
      <c r="I19" s="60">
        <f>D19</f>
        <v>25.178571428571427</v>
      </c>
      <c r="J19" s="116">
        <f>I19*1.05</f>
        <v>26.4375</v>
      </c>
      <c r="K19" s="60">
        <f>I19*1.1</f>
        <v>27.696428571428573</v>
      </c>
      <c r="L19" s="60">
        <f>K19*1.05</f>
        <v>29.081250000000004</v>
      </c>
      <c r="M19" s="60">
        <f>K19*1.1</f>
        <v>30.466071428571432</v>
      </c>
      <c r="N19" s="60">
        <f t="shared" ref="N19:O21" si="9">M19*1.1</f>
        <v>33.51267857142858</v>
      </c>
      <c r="O19" s="117">
        <f>N19*1.1</f>
        <v>36.863946428571438</v>
      </c>
      <c r="P19" s="137" t="s">
        <v>339</v>
      </c>
      <c r="Q19" s="120"/>
    </row>
    <row r="20" spans="1:17" x14ac:dyDescent="0.2">
      <c r="A20" s="111" t="s">
        <v>50</v>
      </c>
      <c r="B20" s="112">
        <f>B12</f>
        <v>13.85</v>
      </c>
      <c r="C20" s="113">
        <f t="shared" ref="C20:C22" si="10">B20*2080</f>
        <v>28808</v>
      </c>
      <c r="D20" s="59">
        <f>D19-(D19*0.25)</f>
        <v>18.883928571428569</v>
      </c>
      <c r="E20" s="114">
        <f>D20*40*52</f>
        <v>39278.571428571428</v>
      </c>
      <c r="F20" s="59">
        <f>F21*1.25</f>
        <v>16.094258914620532</v>
      </c>
      <c r="G20" s="59">
        <f t="shared" si="8"/>
        <v>16.094258914620532</v>
      </c>
      <c r="H20" s="59">
        <f t="shared" si="8"/>
        <v>16.094258914620532</v>
      </c>
      <c r="I20" s="60">
        <f>D20</f>
        <v>18.883928571428569</v>
      </c>
      <c r="J20" s="116">
        <f t="shared" ref="J20:J21" si="11">I20*1.05</f>
        <v>19.828125</v>
      </c>
      <c r="K20" s="60">
        <f>I20*1.1</f>
        <v>20.772321428571427</v>
      </c>
      <c r="L20" s="60">
        <f t="shared" ref="L20:L21" si="12">K20*1.05</f>
        <v>21.810937499999998</v>
      </c>
      <c r="M20" s="60">
        <f t="shared" ref="M20:M21" si="13">K20*1.1</f>
        <v>22.849553571428572</v>
      </c>
      <c r="N20" s="60">
        <f t="shared" si="9"/>
        <v>25.134508928571432</v>
      </c>
      <c r="O20" s="117">
        <f t="shared" si="9"/>
        <v>27.647959821428579</v>
      </c>
      <c r="P20" s="119" t="s">
        <v>83</v>
      </c>
      <c r="Q20" s="120"/>
    </row>
    <row r="21" spans="1:17" x14ac:dyDescent="0.2">
      <c r="A21" s="111" t="s">
        <v>51</v>
      </c>
      <c r="B21" s="112">
        <f>B13</f>
        <v>12.02</v>
      </c>
      <c r="C21" s="113">
        <f t="shared" si="10"/>
        <v>25001.599999999999</v>
      </c>
      <c r="D21" s="59">
        <f>D20-(D20*0.25)</f>
        <v>14.162946428571427</v>
      </c>
      <c r="E21" s="114">
        <f>D21*40*52</f>
        <v>29458.928571428569</v>
      </c>
      <c r="F21" s="59">
        <f>H21</f>
        <v>12.875407131696427</v>
      </c>
      <c r="G21" s="60">
        <f>H21</f>
        <v>12.875407131696427</v>
      </c>
      <c r="H21" s="60">
        <f>0.909091*I21</f>
        <v>12.875407131696427</v>
      </c>
      <c r="I21" s="60">
        <f>D21</f>
        <v>14.162946428571427</v>
      </c>
      <c r="J21" s="116">
        <f t="shared" si="11"/>
        <v>14.871093749999998</v>
      </c>
      <c r="K21" s="60">
        <f>I21*1.1</f>
        <v>15.579241071428571</v>
      </c>
      <c r="L21" s="60">
        <f t="shared" si="12"/>
        <v>16.358203124999999</v>
      </c>
      <c r="M21" s="60">
        <f t="shared" si="13"/>
        <v>17.137165178571429</v>
      </c>
      <c r="N21" s="60">
        <f t="shared" si="9"/>
        <v>18.850881696428573</v>
      </c>
      <c r="O21" s="117">
        <f t="shared" si="9"/>
        <v>20.735969866071432</v>
      </c>
      <c r="P21" s="119" t="s">
        <v>184</v>
      </c>
      <c r="Q21" s="121"/>
    </row>
    <row r="22" spans="1:17" ht="28.5" x14ac:dyDescent="0.2">
      <c r="A22" s="111" t="s">
        <v>52</v>
      </c>
      <c r="B22" s="112">
        <f>B14</f>
        <v>14.67</v>
      </c>
      <c r="C22" s="113">
        <f t="shared" si="10"/>
        <v>30513.599999999999</v>
      </c>
      <c r="D22" s="59">
        <f>D20</f>
        <v>18.883928571428569</v>
      </c>
      <c r="E22" s="114">
        <f t="shared" ref="E22:M22" si="14">E20</f>
        <v>39278.571428571428</v>
      </c>
      <c r="F22" s="138">
        <f t="shared" si="14"/>
        <v>16.094258914620532</v>
      </c>
      <c r="G22" s="60">
        <f t="shared" si="14"/>
        <v>16.094258914620532</v>
      </c>
      <c r="H22" s="60">
        <f t="shared" si="14"/>
        <v>16.094258914620532</v>
      </c>
      <c r="I22" s="60">
        <f t="shared" si="14"/>
        <v>18.883928571428569</v>
      </c>
      <c r="J22" s="116">
        <f t="shared" si="14"/>
        <v>19.828125</v>
      </c>
      <c r="K22" s="60">
        <f t="shared" si="14"/>
        <v>20.772321428571427</v>
      </c>
      <c r="L22" s="60">
        <f t="shared" si="14"/>
        <v>21.810937499999998</v>
      </c>
      <c r="M22" s="60">
        <f t="shared" si="14"/>
        <v>22.849553571428572</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B1" zoomScaleNormal="100" workbookViewId="0">
      <selection activeCell="U38" sqref="U38"/>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12.140625" customWidth="1"/>
    <col min="26" max="26" width="11.85546875" customWidth="1"/>
    <col min="30" max="30" width="10.140625" bestFit="1" customWidth="1"/>
    <col min="33" max="33" width="33.5703125" customWidth="1"/>
    <col min="34" max="34" width="2.85546875" customWidth="1"/>
  </cols>
  <sheetData>
    <row r="1" spans="1:26" ht="23.25" x14ac:dyDescent="0.35">
      <c r="A1" s="242" t="s">
        <v>267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248</v>
      </c>
      <c r="B4" s="321"/>
      <c r="C4" s="321"/>
      <c r="D4" s="321"/>
      <c r="E4" s="321"/>
      <c r="F4" s="321"/>
      <c r="G4" s="321"/>
      <c r="H4" s="321"/>
    </row>
    <row r="5" spans="1:26" ht="36" customHeight="1" x14ac:dyDescent="0.25">
      <c r="A5" s="319" t="s">
        <v>211</v>
      </c>
      <c r="B5" s="320" t="s">
        <v>143</v>
      </c>
      <c r="C5" s="320" t="s">
        <v>213</v>
      </c>
      <c r="D5" s="320" t="s">
        <v>249</v>
      </c>
      <c r="E5" s="320" t="s">
        <v>234</v>
      </c>
      <c r="F5" s="320"/>
      <c r="G5" s="320" t="s">
        <v>214</v>
      </c>
      <c r="H5" s="320"/>
      <c r="P5"/>
      <c r="R5" s="10"/>
    </row>
    <row r="6" spans="1:26" ht="15.75" thickBot="1" x14ac:dyDescent="0.3">
      <c r="A6" s="319"/>
      <c r="B6" s="320"/>
      <c r="C6" s="320"/>
      <c r="D6" s="322"/>
      <c r="E6" s="163" t="s">
        <v>157</v>
      </c>
      <c r="F6" s="163" t="s">
        <v>215</v>
      </c>
      <c r="G6" s="163" t="s">
        <v>157</v>
      </c>
      <c r="H6" s="163" t="s">
        <v>215</v>
      </c>
      <c r="P6"/>
      <c r="R6" s="10"/>
    </row>
    <row r="7" spans="1:26" ht="15.75" thickBot="1" x14ac:dyDescent="0.3">
      <c r="A7" s="195" t="s">
        <v>250</v>
      </c>
      <c r="B7" s="196">
        <v>1</v>
      </c>
      <c r="C7" s="197">
        <f>'1A'!B13</f>
        <v>12.02</v>
      </c>
      <c r="D7" s="198" t="s">
        <v>186</v>
      </c>
      <c r="E7" s="199">
        <f t="shared" ref="E7:E12" si="0">W19-B19</f>
        <v>-116</v>
      </c>
      <c r="F7" s="200">
        <f t="shared" ref="F7:F12" si="1">W29</f>
        <v>-9.7478991596638656E-2</v>
      </c>
      <c r="G7" s="201">
        <f t="shared" ref="G7:G12" si="2">S38-B38</f>
        <v>4.33</v>
      </c>
      <c r="H7" s="202">
        <f t="shared" ref="H7:H12" si="3">S48</f>
        <v>0.50290360046457616</v>
      </c>
      <c r="P7"/>
      <c r="R7" s="10"/>
    </row>
    <row r="8" spans="1:26" ht="15.75" thickTop="1" x14ac:dyDescent="0.25">
      <c r="A8" s="178" t="s">
        <v>265</v>
      </c>
      <c r="B8" s="172">
        <v>0.97</v>
      </c>
      <c r="C8" s="185">
        <f>S39</f>
        <v>12.38</v>
      </c>
      <c r="D8" s="187">
        <f>C8-C7</f>
        <v>0.36000000000000121</v>
      </c>
      <c r="E8" s="174">
        <f t="shared" si="0"/>
        <v>4997</v>
      </c>
      <c r="F8" s="173">
        <f t="shared" si="1"/>
        <v>3.7402694610778444</v>
      </c>
      <c r="G8" s="176">
        <f t="shared" si="2"/>
        <v>4.0400000000000009</v>
      </c>
      <c r="H8" s="177">
        <f t="shared" si="3"/>
        <v>0.48441247002398091</v>
      </c>
      <c r="P8"/>
      <c r="R8" s="10"/>
    </row>
    <row r="9" spans="1:26" x14ac:dyDescent="0.25">
      <c r="A9" s="178" t="s">
        <v>261</v>
      </c>
      <c r="B9" s="164">
        <v>0.95</v>
      </c>
      <c r="C9" s="185">
        <f t="shared" ref="C9:C12" si="4">S40</f>
        <v>13.32</v>
      </c>
      <c r="D9" s="187">
        <f>C9-C7</f>
        <v>1.3000000000000007</v>
      </c>
      <c r="E9" s="174">
        <f t="shared" si="0"/>
        <v>-32</v>
      </c>
      <c r="F9" s="173">
        <f t="shared" si="1"/>
        <v>-0.15920398009950248</v>
      </c>
      <c r="G9" s="175">
        <f t="shared" si="2"/>
        <v>4.57</v>
      </c>
      <c r="H9" s="177">
        <f t="shared" si="3"/>
        <v>0.52228571428571435</v>
      </c>
      <c r="P9"/>
      <c r="R9" s="10"/>
    </row>
    <row r="10" spans="1:26" x14ac:dyDescent="0.25">
      <c r="A10" s="178" t="s">
        <v>263</v>
      </c>
      <c r="B10" s="164">
        <v>0.95</v>
      </c>
      <c r="C10" s="185">
        <f t="shared" si="4"/>
        <v>14.56</v>
      </c>
      <c r="D10" s="187">
        <f>C10-C7</f>
        <v>2.5400000000000009</v>
      </c>
      <c r="E10" s="174">
        <f t="shared" si="0"/>
        <v>-745</v>
      </c>
      <c r="F10" s="173">
        <f t="shared" si="1"/>
        <v>-0.13225634652938043</v>
      </c>
      <c r="G10" s="175">
        <f t="shared" si="2"/>
        <v>8.5100000000000016</v>
      </c>
      <c r="H10" s="177">
        <f t="shared" si="3"/>
        <v>1.4066115702479343</v>
      </c>
      <c r="P10"/>
      <c r="R10" s="10"/>
    </row>
    <row r="11" spans="1:26" x14ac:dyDescent="0.25">
      <c r="A11" s="178" t="s">
        <v>262</v>
      </c>
      <c r="B11" s="164">
        <v>0.95</v>
      </c>
      <c r="C11" s="185">
        <f t="shared" si="4"/>
        <v>14.67</v>
      </c>
      <c r="D11" s="187">
        <f>C11-C7</f>
        <v>2.6500000000000004</v>
      </c>
      <c r="E11" s="174">
        <f t="shared" si="0"/>
        <v>-149</v>
      </c>
      <c r="F11" s="173">
        <f t="shared" si="1"/>
        <v>-0.62605042016806722</v>
      </c>
      <c r="G11" s="175">
        <f t="shared" si="2"/>
        <v>2.0500000000000007</v>
      </c>
      <c r="H11" s="177">
        <f t="shared" si="3"/>
        <v>0.16244057052297947</v>
      </c>
      <c r="P11"/>
      <c r="R11" s="10"/>
    </row>
    <row r="12" spans="1:26" ht="15.75" thickBot="1" x14ac:dyDescent="0.3">
      <c r="A12" s="179" t="s">
        <v>264</v>
      </c>
      <c r="B12" s="180">
        <v>0.94</v>
      </c>
      <c r="C12" s="186">
        <f t="shared" si="4"/>
        <v>16.64</v>
      </c>
      <c r="D12" s="188">
        <f>C12-C7</f>
        <v>4.620000000000001</v>
      </c>
      <c r="E12" s="181">
        <f t="shared" si="0"/>
        <v>-337</v>
      </c>
      <c r="F12" s="182">
        <f t="shared" si="1"/>
        <v>-0.49269005847953218</v>
      </c>
      <c r="G12" s="183">
        <f t="shared" si="2"/>
        <v>7.43</v>
      </c>
      <c r="H12" s="184">
        <f t="shared" si="3"/>
        <v>0.80673181324647114</v>
      </c>
      <c r="P12"/>
      <c r="R12" s="10"/>
    </row>
    <row r="13" spans="1:26" x14ac:dyDescent="0.25">
      <c r="A13" s="1"/>
      <c r="B13" s="35"/>
      <c r="C13" s="36"/>
      <c r="D13" s="36"/>
    </row>
    <row r="17" spans="1:26" ht="15.75" x14ac:dyDescent="0.25">
      <c r="A17" s="318" t="s">
        <v>326</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250</v>
      </c>
      <c r="B19" s="166">
        <v>1190</v>
      </c>
      <c r="C19" s="166">
        <v>1219</v>
      </c>
      <c r="D19" s="166">
        <v>1085</v>
      </c>
      <c r="E19" s="166">
        <v>1094</v>
      </c>
      <c r="F19" s="166">
        <v>1133</v>
      </c>
      <c r="G19" s="166">
        <v>1092</v>
      </c>
      <c r="H19" s="166">
        <v>1021</v>
      </c>
      <c r="I19" s="166">
        <v>971</v>
      </c>
      <c r="J19" s="166">
        <v>961</v>
      </c>
      <c r="K19" s="166">
        <v>991</v>
      </c>
      <c r="L19" s="166">
        <v>1029</v>
      </c>
      <c r="M19" s="166">
        <v>1019</v>
      </c>
      <c r="N19" s="166">
        <v>1071</v>
      </c>
      <c r="O19" s="166">
        <v>1069</v>
      </c>
      <c r="P19" s="166">
        <v>1046</v>
      </c>
      <c r="Q19" s="166">
        <v>1042</v>
      </c>
      <c r="R19" s="166">
        <v>1011</v>
      </c>
      <c r="S19" s="166">
        <v>1022</v>
      </c>
      <c r="T19" s="166">
        <v>1087</v>
      </c>
      <c r="U19" s="166">
        <v>1032</v>
      </c>
      <c r="V19" s="166">
        <v>969</v>
      </c>
      <c r="W19" s="166">
        <v>1074</v>
      </c>
    </row>
    <row r="20" spans="1:26" ht="15.75" thickTop="1" x14ac:dyDescent="0.25">
      <c r="A20" s="143" t="s">
        <v>265</v>
      </c>
      <c r="B20" s="144">
        <v>1336</v>
      </c>
      <c r="C20" s="144">
        <v>1524</v>
      </c>
      <c r="D20" s="144">
        <v>1801</v>
      </c>
      <c r="E20" s="144">
        <v>2145</v>
      </c>
      <c r="F20" s="144">
        <v>2365</v>
      </c>
      <c r="G20" s="144">
        <v>2555</v>
      </c>
      <c r="H20" s="144">
        <v>3003</v>
      </c>
      <c r="I20" s="144">
        <v>3058</v>
      </c>
      <c r="J20" s="144">
        <v>3185</v>
      </c>
      <c r="K20" s="144">
        <v>3415</v>
      </c>
      <c r="L20" s="144">
        <v>3666</v>
      </c>
      <c r="M20" s="144">
        <v>3850</v>
      </c>
      <c r="N20" s="144">
        <v>4843</v>
      </c>
      <c r="O20" s="144">
        <v>4942</v>
      </c>
      <c r="P20" s="144">
        <v>5122</v>
      </c>
      <c r="Q20" s="144">
        <v>4934</v>
      </c>
      <c r="R20" s="144">
        <v>4576</v>
      </c>
      <c r="S20" s="144">
        <v>4588</v>
      </c>
      <c r="T20" s="144">
        <v>4979</v>
      </c>
      <c r="U20" s="144">
        <v>4985</v>
      </c>
      <c r="V20" s="144">
        <v>5856</v>
      </c>
      <c r="W20" s="144">
        <v>6333</v>
      </c>
    </row>
    <row r="21" spans="1:26" x14ac:dyDescent="0.25">
      <c r="A21" s="143" t="s">
        <v>261</v>
      </c>
      <c r="B21" s="144">
        <v>201</v>
      </c>
      <c r="C21" s="144">
        <v>201</v>
      </c>
      <c r="D21" s="144">
        <v>198</v>
      </c>
      <c r="E21" s="144">
        <v>197</v>
      </c>
      <c r="F21" s="144">
        <v>195</v>
      </c>
      <c r="G21" s="144">
        <v>201</v>
      </c>
      <c r="H21" s="144">
        <v>204</v>
      </c>
      <c r="I21" s="144">
        <v>209</v>
      </c>
      <c r="J21" s="144">
        <v>202</v>
      </c>
      <c r="K21" s="144">
        <v>193</v>
      </c>
      <c r="L21" s="144">
        <v>195</v>
      </c>
      <c r="M21" s="144">
        <v>181</v>
      </c>
      <c r="N21" s="144">
        <v>171</v>
      </c>
      <c r="O21" s="144">
        <v>172</v>
      </c>
      <c r="P21" s="144">
        <v>177</v>
      </c>
      <c r="Q21" s="144">
        <v>177</v>
      </c>
      <c r="R21" s="144">
        <v>168</v>
      </c>
      <c r="S21" s="144">
        <v>163</v>
      </c>
      <c r="T21" s="144">
        <v>161</v>
      </c>
      <c r="U21" s="144">
        <v>161</v>
      </c>
      <c r="V21" s="144">
        <v>155</v>
      </c>
      <c r="W21" s="144">
        <v>169</v>
      </c>
    </row>
    <row r="22" spans="1:26" x14ac:dyDescent="0.25">
      <c r="A22" s="143" t="s">
        <v>263</v>
      </c>
      <c r="B22" s="144">
        <v>5633</v>
      </c>
      <c r="C22" s="144">
        <v>5724</v>
      </c>
      <c r="D22" s="144">
        <v>5936</v>
      </c>
      <c r="E22" s="144">
        <v>6164</v>
      </c>
      <c r="F22" s="144">
        <v>6174</v>
      </c>
      <c r="G22" s="144">
        <v>6292</v>
      </c>
      <c r="H22" s="144">
        <v>6262</v>
      </c>
      <c r="I22" s="144">
        <v>6141</v>
      </c>
      <c r="J22" s="144">
        <v>5733</v>
      </c>
      <c r="K22" s="144">
        <v>5687</v>
      </c>
      <c r="L22" s="144">
        <v>5829</v>
      </c>
      <c r="M22" s="144">
        <v>5939</v>
      </c>
      <c r="N22" s="144">
        <v>6290</v>
      </c>
      <c r="O22" s="144">
        <v>6451</v>
      </c>
      <c r="P22" s="144">
        <v>6578</v>
      </c>
      <c r="Q22" s="144">
        <v>6559</v>
      </c>
      <c r="R22" s="144">
        <v>6432</v>
      </c>
      <c r="S22" s="144">
        <v>6306</v>
      </c>
      <c r="T22" s="144">
        <v>6286</v>
      </c>
      <c r="U22" s="144">
        <v>4165</v>
      </c>
      <c r="V22" s="144">
        <v>4076</v>
      </c>
      <c r="W22" s="144">
        <v>4888</v>
      </c>
    </row>
    <row r="23" spans="1:26" x14ac:dyDescent="0.25">
      <c r="A23" s="143" t="s">
        <v>262</v>
      </c>
      <c r="B23" s="146">
        <v>238</v>
      </c>
      <c r="C23" s="146">
        <v>237</v>
      </c>
      <c r="D23" s="146">
        <v>231</v>
      </c>
      <c r="E23" s="146">
        <v>228</v>
      </c>
      <c r="F23" s="146">
        <v>222</v>
      </c>
      <c r="G23" s="146">
        <v>204</v>
      </c>
      <c r="H23" s="146">
        <v>189</v>
      </c>
      <c r="I23" s="146">
        <v>189</v>
      </c>
      <c r="J23" s="146">
        <v>185</v>
      </c>
      <c r="K23" s="146">
        <v>184</v>
      </c>
      <c r="L23" s="146">
        <v>182</v>
      </c>
      <c r="M23" s="146">
        <v>171</v>
      </c>
      <c r="N23" s="146">
        <v>162</v>
      </c>
      <c r="O23" s="146">
        <v>166</v>
      </c>
      <c r="P23" s="146">
        <v>173</v>
      </c>
      <c r="Q23" s="146">
        <v>181</v>
      </c>
      <c r="R23" s="146">
        <v>178</v>
      </c>
      <c r="S23" s="146">
        <v>176</v>
      </c>
      <c r="T23" s="146">
        <v>148</v>
      </c>
      <c r="U23" s="146">
        <v>112</v>
      </c>
      <c r="V23" s="146">
        <v>98</v>
      </c>
      <c r="W23" s="146">
        <v>89</v>
      </c>
    </row>
    <row r="24" spans="1:26" x14ac:dyDescent="0.25">
      <c r="A24" s="143" t="s">
        <v>264</v>
      </c>
      <c r="B24" s="146">
        <v>684</v>
      </c>
      <c r="C24" s="146">
        <v>689</v>
      </c>
      <c r="D24" s="146">
        <v>704</v>
      </c>
      <c r="E24" s="146">
        <v>728</v>
      </c>
      <c r="F24" s="146">
        <v>771</v>
      </c>
      <c r="G24" s="146">
        <v>769</v>
      </c>
      <c r="H24" s="146">
        <v>726</v>
      </c>
      <c r="I24" s="146">
        <v>690</v>
      </c>
      <c r="J24" s="146">
        <v>666</v>
      </c>
      <c r="K24" s="146">
        <v>585</v>
      </c>
      <c r="L24" s="146">
        <v>569</v>
      </c>
      <c r="M24" s="146">
        <v>543</v>
      </c>
      <c r="N24" s="146">
        <v>556</v>
      </c>
      <c r="O24" s="146">
        <v>555</v>
      </c>
      <c r="P24" s="146">
        <v>507</v>
      </c>
      <c r="Q24" s="146">
        <v>490</v>
      </c>
      <c r="R24" s="146">
        <v>493</v>
      </c>
      <c r="S24" s="146">
        <v>454</v>
      </c>
      <c r="T24" s="146">
        <v>422</v>
      </c>
      <c r="U24" s="146">
        <v>371</v>
      </c>
      <c r="V24" s="146">
        <v>320</v>
      </c>
      <c r="W24" s="146">
        <v>347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327</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250</v>
      </c>
      <c r="B29" s="167">
        <f t="shared" ref="B29:B34" si="5">(B19-B19)/B19</f>
        <v>0</v>
      </c>
      <c r="C29" s="167">
        <f t="shared" ref="C29:C34" si="6">(C19-B19)/B19</f>
        <v>2.4369747899159664E-2</v>
      </c>
      <c r="D29" s="167">
        <f t="shared" ref="D29:D34" si="7">(D19-B19)/B19</f>
        <v>-8.8235294117647065E-2</v>
      </c>
      <c r="E29" s="167">
        <f t="shared" ref="E29:E34" si="8">(E19-B19)/B19</f>
        <v>-8.067226890756303E-2</v>
      </c>
      <c r="F29" s="167">
        <f t="shared" ref="F29:F34" si="9">(F19-B19)/B19</f>
        <v>-4.789915966386555E-2</v>
      </c>
      <c r="G29" s="167">
        <f t="shared" ref="G29:G34" si="10">(G19-B19)/B19</f>
        <v>-8.2352941176470587E-2</v>
      </c>
      <c r="H29" s="167">
        <f t="shared" ref="H29:H34" si="11">(H19-B19)/B19</f>
        <v>-0.14201680672268907</v>
      </c>
      <c r="I29" s="167">
        <f t="shared" ref="I29:I34" si="12">(I19-B19)/B19</f>
        <v>-0.18403361344537816</v>
      </c>
      <c r="J29" s="167">
        <f t="shared" ref="J29:J34" si="13">(J19-B19)/B19</f>
        <v>-0.19243697478991598</v>
      </c>
      <c r="K29" s="167">
        <f t="shared" ref="K29:K34" si="14">(K19-B19)/B19</f>
        <v>-0.16722689075630251</v>
      </c>
      <c r="L29" s="167">
        <f t="shared" ref="L29:L34" si="15">(L19-B19)/B19</f>
        <v>-0.13529411764705881</v>
      </c>
      <c r="M29" s="167">
        <f t="shared" ref="M29:M34" si="16">(M19-B19)/B19</f>
        <v>-0.14369747899159663</v>
      </c>
      <c r="N29" s="167">
        <f t="shared" ref="N29:N34" si="17">(N19-B19)/B19</f>
        <v>-0.1</v>
      </c>
      <c r="O29" s="167">
        <f t="shared" ref="O29:O34" si="18">(O19-B19)/B19</f>
        <v>-0.10168067226890756</v>
      </c>
      <c r="P29" s="167">
        <f t="shared" ref="P29:P34" si="19">(P19-B19)/B19</f>
        <v>-0.12100840336134454</v>
      </c>
      <c r="Q29" s="167">
        <f t="shared" ref="Q29:Q34" si="20">(Q19-B19)/B19</f>
        <v>-0.12436974789915967</v>
      </c>
      <c r="R29" s="167">
        <f t="shared" ref="R29:R34" si="21">(R19-B19)/B19</f>
        <v>-0.15042016806722688</v>
      </c>
      <c r="S29" s="167">
        <f t="shared" ref="S29:S34" si="22">(S19-B19)/B19</f>
        <v>-0.14117647058823529</v>
      </c>
      <c r="T29" s="167">
        <f t="shared" ref="T29:T34" si="23">(T19-B19)/B19</f>
        <v>-8.6554621848739494E-2</v>
      </c>
      <c r="U29" s="167">
        <f t="shared" ref="U29:U34" si="24">(U19-B19)/B19</f>
        <v>-0.13277310924369748</v>
      </c>
      <c r="V29" s="167">
        <f t="shared" ref="V29:V34" si="25">(V19-B19)/B19</f>
        <v>-0.18571428571428572</v>
      </c>
      <c r="W29" s="167">
        <f t="shared" ref="W29:W34" si="26">(W19-B19)/B19</f>
        <v>-9.7478991596638656E-2</v>
      </c>
      <c r="Y29" t="s">
        <v>262</v>
      </c>
      <c r="Z29" s="214">
        <v>2.0499999999999998</v>
      </c>
    </row>
    <row r="30" spans="1:26" ht="15.75" thickTop="1" x14ac:dyDescent="0.25">
      <c r="A30" s="143" t="s">
        <v>265</v>
      </c>
      <c r="B30" s="147">
        <f t="shared" si="5"/>
        <v>0</v>
      </c>
      <c r="C30" s="147">
        <f t="shared" si="6"/>
        <v>0.1407185628742515</v>
      </c>
      <c r="D30" s="147">
        <f t="shared" si="7"/>
        <v>0.34805389221556887</v>
      </c>
      <c r="E30" s="147">
        <f t="shared" si="8"/>
        <v>0.60553892215568861</v>
      </c>
      <c r="F30" s="147">
        <f t="shared" si="9"/>
        <v>0.77020958083832336</v>
      </c>
      <c r="G30" s="147">
        <f t="shared" si="10"/>
        <v>0.91242514970059885</v>
      </c>
      <c r="H30" s="147">
        <f t="shared" si="11"/>
        <v>1.2477544910179641</v>
      </c>
      <c r="I30" s="147">
        <f t="shared" si="12"/>
        <v>1.2889221556886228</v>
      </c>
      <c r="J30" s="147">
        <f t="shared" si="13"/>
        <v>1.3839820359281436</v>
      </c>
      <c r="K30" s="147">
        <f t="shared" si="14"/>
        <v>1.5561377245508983</v>
      </c>
      <c r="L30" s="147">
        <f t="shared" si="15"/>
        <v>1.7440119760479043</v>
      </c>
      <c r="M30" s="147">
        <f t="shared" si="16"/>
        <v>1.8817365269461077</v>
      </c>
      <c r="N30" s="147">
        <f t="shared" si="17"/>
        <v>2.625</v>
      </c>
      <c r="O30" s="147">
        <f t="shared" si="18"/>
        <v>2.6991017964071857</v>
      </c>
      <c r="P30" s="147">
        <f t="shared" si="19"/>
        <v>2.8338323353293413</v>
      </c>
      <c r="Q30" s="147">
        <f t="shared" si="20"/>
        <v>2.69311377245509</v>
      </c>
      <c r="R30" s="147">
        <f t="shared" si="21"/>
        <v>2.4251497005988023</v>
      </c>
      <c r="S30" s="147">
        <f t="shared" si="22"/>
        <v>2.4341317365269459</v>
      </c>
      <c r="T30" s="147">
        <f t="shared" si="23"/>
        <v>2.7267964071856285</v>
      </c>
      <c r="U30" s="147">
        <f t="shared" si="24"/>
        <v>2.7312874251497008</v>
      </c>
      <c r="V30" s="147">
        <f t="shared" si="25"/>
        <v>3.3832335329341316</v>
      </c>
      <c r="W30" s="147">
        <f t="shared" si="26"/>
        <v>3.7402694610778444</v>
      </c>
      <c r="Y30" t="s">
        <v>265</v>
      </c>
      <c r="Z30" s="214">
        <v>4.04</v>
      </c>
    </row>
    <row r="31" spans="1:26" x14ac:dyDescent="0.25">
      <c r="A31" s="143" t="s">
        <v>261</v>
      </c>
      <c r="B31" s="147">
        <f t="shared" si="5"/>
        <v>0</v>
      </c>
      <c r="C31" s="147">
        <f t="shared" si="6"/>
        <v>0</v>
      </c>
      <c r="D31" s="147">
        <f t="shared" si="7"/>
        <v>-1.4925373134328358E-2</v>
      </c>
      <c r="E31" s="147">
        <f t="shared" si="8"/>
        <v>-1.9900497512437811E-2</v>
      </c>
      <c r="F31" s="147">
        <f t="shared" si="9"/>
        <v>-2.9850746268656716E-2</v>
      </c>
      <c r="G31" s="147">
        <f t="shared" si="10"/>
        <v>0</v>
      </c>
      <c r="H31" s="147">
        <f t="shared" si="11"/>
        <v>1.4925373134328358E-2</v>
      </c>
      <c r="I31" s="147">
        <f t="shared" si="12"/>
        <v>3.9800995024875621E-2</v>
      </c>
      <c r="J31" s="147">
        <f t="shared" si="13"/>
        <v>4.9751243781094526E-3</v>
      </c>
      <c r="K31" s="147">
        <f t="shared" si="14"/>
        <v>-3.9800995024875621E-2</v>
      </c>
      <c r="L31" s="147">
        <f t="shared" si="15"/>
        <v>-2.9850746268656716E-2</v>
      </c>
      <c r="M31" s="147">
        <f t="shared" si="16"/>
        <v>-9.950248756218906E-2</v>
      </c>
      <c r="N31" s="147">
        <f t="shared" si="17"/>
        <v>-0.14925373134328357</v>
      </c>
      <c r="O31" s="147">
        <f t="shared" si="18"/>
        <v>-0.14427860696517414</v>
      </c>
      <c r="P31" s="147">
        <f t="shared" si="19"/>
        <v>-0.11940298507462686</v>
      </c>
      <c r="Q31" s="147">
        <f t="shared" si="20"/>
        <v>-0.11940298507462686</v>
      </c>
      <c r="R31" s="147">
        <f t="shared" si="21"/>
        <v>-0.16417910447761194</v>
      </c>
      <c r="S31" s="147">
        <f t="shared" si="22"/>
        <v>-0.1890547263681592</v>
      </c>
      <c r="T31" s="147">
        <f t="shared" si="23"/>
        <v>-0.19900497512437812</v>
      </c>
      <c r="U31" s="147">
        <f t="shared" si="24"/>
        <v>-0.19900497512437812</v>
      </c>
      <c r="V31" s="147">
        <f t="shared" si="25"/>
        <v>-0.22885572139303484</v>
      </c>
      <c r="W31" s="147">
        <f t="shared" si="26"/>
        <v>-0.15920398009950248</v>
      </c>
      <c r="Y31" t="s">
        <v>250</v>
      </c>
      <c r="Z31" s="214">
        <v>4.33</v>
      </c>
    </row>
    <row r="32" spans="1:26" x14ac:dyDescent="0.25">
      <c r="A32" s="143" t="s">
        <v>263</v>
      </c>
      <c r="B32" s="147">
        <f t="shared" si="5"/>
        <v>0</v>
      </c>
      <c r="C32" s="147">
        <f t="shared" si="6"/>
        <v>1.6154802059293448E-2</v>
      </c>
      <c r="D32" s="147">
        <f t="shared" si="7"/>
        <v>5.3790165098526542E-2</v>
      </c>
      <c r="E32" s="147">
        <f t="shared" si="8"/>
        <v>9.4265932895437596E-2</v>
      </c>
      <c r="F32" s="147">
        <f t="shared" si="9"/>
        <v>9.6041185868986328E-2</v>
      </c>
      <c r="G32" s="147">
        <f t="shared" si="10"/>
        <v>0.11698917095686136</v>
      </c>
      <c r="H32" s="147">
        <f t="shared" si="11"/>
        <v>0.11166341203621516</v>
      </c>
      <c r="I32" s="147">
        <f t="shared" si="12"/>
        <v>9.018285105627552E-2</v>
      </c>
      <c r="J32" s="147">
        <f t="shared" si="13"/>
        <v>1.7752529735487306E-2</v>
      </c>
      <c r="K32" s="147">
        <f t="shared" si="14"/>
        <v>9.5863660571631464E-3</v>
      </c>
      <c r="L32" s="147">
        <f t="shared" si="15"/>
        <v>3.479495828155512E-2</v>
      </c>
      <c r="M32" s="147">
        <f t="shared" si="16"/>
        <v>5.4322740990591159E-2</v>
      </c>
      <c r="N32" s="147">
        <f t="shared" si="17"/>
        <v>0.11663412036215161</v>
      </c>
      <c r="O32" s="147">
        <f t="shared" si="18"/>
        <v>0.14521569323628616</v>
      </c>
      <c r="P32" s="147">
        <f t="shared" si="19"/>
        <v>0.16776140600035505</v>
      </c>
      <c r="Q32" s="147">
        <f t="shared" si="20"/>
        <v>0.16438842535061246</v>
      </c>
      <c r="R32" s="147">
        <f t="shared" si="21"/>
        <v>0.14184271258654357</v>
      </c>
      <c r="S32" s="147">
        <f t="shared" si="22"/>
        <v>0.11947452511982957</v>
      </c>
      <c r="T32" s="147">
        <f t="shared" si="23"/>
        <v>0.11592401917273211</v>
      </c>
      <c r="U32" s="147">
        <f t="shared" si="24"/>
        <v>-0.26060713651695366</v>
      </c>
      <c r="V32" s="147">
        <f t="shared" si="25"/>
        <v>-0.27640688798153734</v>
      </c>
      <c r="W32" s="147">
        <f t="shared" si="26"/>
        <v>-0.13225634652938043</v>
      </c>
      <c r="Y32" t="s">
        <v>261</v>
      </c>
      <c r="Z32" s="214">
        <v>4.57</v>
      </c>
    </row>
    <row r="33" spans="1:26" x14ac:dyDescent="0.25">
      <c r="A33" s="143" t="s">
        <v>262</v>
      </c>
      <c r="B33" s="147">
        <f t="shared" si="5"/>
        <v>0</v>
      </c>
      <c r="C33" s="147">
        <f t="shared" si="6"/>
        <v>-4.2016806722689074E-3</v>
      </c>
      <c r="D33" s="147">
        <f t="shared" si="7"/>
        <v>-2.9411764705882353E-2</v>
      </c>
      <c r="E33" s="147">
        <f t="shared" si="8"/>
        <v>-4.2016806722689079E-2</v>
      </c>
      <c r="F33" s="147">
        <f t="shared" si="9"/>
        <v>-6.7226890756302518E-2</v>
      </c>
      <c r="G33" s="147">
        <f t="shared" si="10"/>
        <v>-0.14285714285714285</v>
      </c>
      <c r="H33" s="147">
        <f t="shared" si="11"/>
        <v>-0.20588235294117646</v>
      </c>
      <c r="I33" s="147">
        <f t="shared" si="12"/>
        <v>-0.20588235294117646</v>
      </c>
      <c r="J33" s="147">
        <f t="shared" si="13"/>
        <v>-0.22268907563025211</v>
      </c>
      <c r="K33" s="147">
        <f t="shared" si="14"/>
        <v>-0.22689075630252101</v>
      </c>
      <c r="L33" s="147">
        <f t="shared" si="15"/>
        <v>-0.23529411764705882</v>
      </c>
      <c r="M33" s="147">
        <f t="shared" si="16"/>
        <v>-0.28151260504201681</v>
      </c>
      <c r="N33" s="147">
        <f t="shared" si="17"/>
        <v>-0.31932773109243695</v>
      </c>
      <c r="O33" s="147">
        <f t="shared" si="18"/>
        <v>-0.30252100840336132</v>
      </c>
      <c r="P33" s="147">
        <f t="shared" si="19"/>
        <v>-0.27310924369747897</v>
      </c>
      <c r="Q33" s="147">
        <f t="shared" si="20"/>
        <v>-0.23949579831932774</v>
      </c>
      <c r="R33" s="147">
        <f t="shared" si="21"/>
        <v>-0.25210084033613445</v>
      </c>
      <c r="S33" s="147">
        <f t="shared" si="22"/>
        <v>-0.26050420168067229</v>
      </c>
      <c r="T33" s="147">
        <f t="shared" si="23"/>
        <v>-0.37815126050420167</v>
      </c>
      <c r="U33" s="147">
        <f t="shared" si="24"/>
        <v>-0.52941176470588236</v>
      </c>
      <c r="V33" s="147">
        <f t="shared" si="25"/>
        <v>-0.58823529411764708</v>
      </c>
      <c r="W33" s="147">
        <f t="shared" si="26"/>
        <v>-0.62605042016806722</v>
      </c>
      <c r="Y33" t="s">
        <v>264</v>
      </c>
      <c r="Z33" s="214">
        <v>7.43</v>
      </c>
    </row>
    <row r="34" spans="1:26" x14ac:dyDescent="0.25">
      <c r="A34" s="143" t="s">
        <v>264</v>
      </c>
      <c r="B34" s="147">
        <f t="shared" si="5"/>
        <v>0</v>
      </c>
      <c r="C34" s="147">
        <f t="shared" si="6"/>
        <v>7.3099415204678359E-3</v>
      </c>
      <c r="D34" s="147">
        <f t="shared" si="7"/>
        <v>2.9239766081871343E-2</v>
      </c>
      <c r="E34" s="147">
        <f t="shared" si="8"/>
        <v>6.4327485380116955E-2</v>
      </c>
      <c r="F34" s="147">
        <f t="shared" si="9"/>
        <v>0.12719298245614036</v>
      </c>
      <c r="G34" s="147">
        <f t="shared" si="10"/>
        <v>0.12426900584795321</v>
      </c>
      <c r="H34" s="147">
        <f t="shared" si="11"/>
        <v>6.1403508771929821E-2</v>
      </c>
      <c r="I34" s="147">
        <f t="shared" si="12"/>
        <v>8.771929824561403E-3</v>
      </c>
      <c r="J34" s="147">
        <f t="shared" si="13"/>
        <v>-2.6315789473684209E-2</v>
      </c>
      <c r="K34" s="147">
        <f t="shared" si="14"/>
        <v>-0.14473684210526316</v>
      </c>
      <c r="L34" s="147">
        <f t="shared" si="15"/>
        <v>-0.16812865497076024</v>
      </c>
      <c r="M34" s="147">
        <f t="shared" si="16"/>
        <v>-0.20614035087719298</v>
      </c>
      <c r="N34" s="147">
        <f t="shared" si="17"/>
        <v>-0.1871345029239766</v>
      </c>
      <c r="O34" s="147">
        <f t="shared" si="18"/>
        <v>-0.18859649122807018</v>
      </c>
      <c r="P34" s="147">
        <f t="shared" si="19"/>
        <v>-0.25877192982456143</v>
      </c>
      <c r="Q34" s="147">
        <f t="shared" si="20"/>
        <v>-0.28362573099415206</v>
      </c>
      <c r="R34" s="147">
        <f t="shared" si="21"/>
        <v>-0.27923976608187134</v>
      </c>
      <c r="S34" s="147">
        <f t="shared" si="22"/>
        <v>-0.33625730994152048</v>
      </c>
      <c r="T34" s="147">
        <f t="shared" si="23"/>
        <v>-0.38304093567251463</v>
      </c>
      <c r="U34" s="147">
        <f t="shared" si="24"/>
        <v>-0.45760233918128657</v>
      </c>
      <c r="V34" s="147">
        <f t="shared" si="25"/>
        <v>-0.53216374269005851</v>
      </c>
      <c r="W34" s="147">
        <f t="shared" si="26"/>
        <v>-0.49269005847953218</v>
      </c>
      <c r="Y34" t="s">
        <v>263</v>
      </c>
      <c r="Z34" s="214">
        <v>8.51</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328</v>
      </c>
      <c r="B36" s="318"/>
      <c r="C36" s="318"/>
      <c r="D36" s="318"/>
      <c r="E36" s="318"/>
      <c r="F36" s="318"/>
      <c r="G36" s="318"/>
      <c r="H36" s="318"/>
      <c r="I36" s="318"/>
      <c r="J36" s="318"/>
      <c r="K36" s="318"/>
      <c r="L36" s="318"/>
      <c r="M36" s="318"/>
      <c r="N36" s="318"/>
      <c r="O36" s="318"/>
      <c r="P36" s="318"/>
      <c r="Q36" s="318"/>
      <c r="R36" s="318"/>
      <c r="S36" s="318"/>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250</v>
      </c>
      <c r="B38" s="168">
        <v>8.61</v>
      </c>
      <c r="C38" s="168">
        <v>8.61</v>
      </c>
      <c r="D38" s="168">
        <v>8.41</v>
      </c>
      <c r="E38" s="168">
        <v>9.0399999999999991</v>
      </c>
      <c r="F38" s="168">
        <v>9.1300000000000008</v>
      </c>
      <c r="G38" s="168">
        <v>9.3800000000000008</v>
      </c>
      <c r="H38" s="168">
        <v>9.31</v>
      </c>
      <c r="I38" s="168">
        <v>9.57</v>
      </c>
      <c r="J38" s="168">
        <v>9.0399999999999991</v>
      </c>
      <c r="K38" s="168">
        <v>9.18</v>
      </c>
      <c r="L38" s="168">
        <v>8.7799999999999994</v>
      </c>
      <c r="M38" s="168">
        <v>8.91</v>
      </c>
      <c r="N38" s="168">
        <v>9.59</v>
      </c>
      <c r="O38" s="168">
        <v>10.19</v>
      </c>
      <c r="P38" s="168">
        <v>10.48</v>
      </c>
      <c r="Q38" s="168">
        <v>11.1</v>
      </c>
      <c r="R38" s="168">
        <v>11.08</v>
      </c>
      <c r="S38" s="169">
        <v>12.94</v>
      </c>
      <c r="T38" s="214">
        <f>S38-(B38*1.4985)</f>
        <v>3.7915000000001697E-2</v>
      </c>
      <c r="U38" s="224">
        <f>T38/B38</f>
        <v>4.4036004645762721E-3</v>
      </c>
    </row>
    <row r="39" spans="1:26" ht="15.75" thickTop="1" x14ac:dyDescent="0.25">
      <c r="A39" s="143" t="s">
        <v>265</v>
      </c>
      <c r="B39" s="150">
        <v>8.34</v>
      </c>
      <c r="C39" s="150">
        <v>8.3000000000000007</v>
      </c>
      <c r="D39" s="150">
        <v>8.7200000000000006</v>
      </c>
      <c r="E39" s="150">
        <v>8.6</v>
      </c>
      <c r="F39" s="150">
        <v>8.5500000000000007</v>
      </c>
      <c r="G39" s="150">
        <v>8.6199999999999992</v>
      </c>
      <c r="H39" s="150">
        <v>9.1999999999999993</v>
      </c>
      <c r="I39" s="150">
        <v>9.35</v>
      </c>
      <c r="J39" s="150">
        <v>9.11</v>
      </c>
      <c r="K39" s="150">
        <v>9.0399999999999991</v>
      </c>
      <c r="L39" s="150">
        <v>9.09</v>
      </c>
      <c r="M39" s="150">
        <v>9.23</v>
      </c>
      <c r="N39" s="150">
        <v>9.5399999999999991</v>
      </c>
      <c r="O39" s="150">
        <v>10</v>
      </c>
      <c r="P39" s="150">
        <v>10.43</v>
      </c>
      <c r="Q39" s="150">
        <v>10.55</v>
      </c>
      <c r="R39" s="150">
        <v>12.36</v>
      </c>
      <c r="S39" s="151">
        <v>12.38</v>
      </c>
      <c r="T39" s="214">
        <f t="shared" ref="T39:T43" si="27">S39-(B39*1.4985)</f>
        <v>-0.11748999999999832</v>
      </c>
      <c r="U39" s="224">
        <f>T39/B39</f>
        <v>-1.4087529976018984E-2</v>
      </c>
    </row>
    <row r="40" spans="1:26" x14ac:dyDescent="0.25">
      <c r="A40" s="143" t="s">
        <v>261</v>
      </c>
      <c r="B40" s="150">
        <v>8.75</v>
      </c>
      <c r="C40" s="150">
        <v>8.61</v>
      </c>
      <c r="D40" s="150">
        <v>9.5500000000000007</v>
      </c>
      <c r="E40" s="150">
        <v>9.7100000000000009</v>
      </c>
      <c r="F40" s="150">
        <v>9.76</v>
      </c>
      <c r="G40" s="150">
        <v>9.09</v>
      </c>
      <c r="H40" s="150">
        <v>9.59</v>
      </c>
      <c r="I40" s="150">
        <v>10.07</v>
      </c>
      <c r="J40" s="150">
        <v>10.87</v>
      </c>
      <c r="K40" s="150">
        <v>9.44</v>
      </c>
      <c r="L40" s="150">
        <v>8.9600000000000009</v>
      </c>
      <c r="M40" s="150">
        <v>9.1</v>
      </c>
      <c r="N40" s="150">
        <v>9.3699999999999992</v>
      </c>
      <c r="O40" s="150">
        <v>10.34</v>
      </c>
      <c r="P40" s="150">
        <v>11.57</v>
      </c>
      <c r="Q40" s="150">
        <v>11.89</v>
      </c>
      <c r="R40" s="150">
        <v>11.57</v>
      </c>
      <c r="S40" s="151">
        <v>13.32</v>
      </c>
      <c r="T40" s="214">
        <f t="shared" si="27"/>
        <v>0.20812500000000078</v>
      </c>
      <c r="U40" s="224">
        <f t="shared" ref="U40:U43" si="28">T40/B40</f>
        <v>2.3785714285714375E-2</v>
      </c>
    </row>
    <row r="41" spans="1:26" x14ac:dyDescent="0.25">
      <c r="A41" s="143" t="s">
        <v>263</v>
      </c>
      <c r="B41" s="150">
        <v>6.05</v>
      </c>
      <c r="C41" s="150">
        <v>6.14</v>
      </c>
      <c r="D41" s="150">
        <v>7.23</v>
      </c>
      <c r="E41" s="150">
        <v>7.29</v>
      </c>
      <c r="F41" s="150">
        <v>7.48</v>
      </c>
      <c r="G41" s="150">
        <v>7.87</v>
      </c>
      <c r="H41" s="150">
        <v>8.23</v>
      </c>
      <c r="I41" s="150">
        <v>8.06</v>
      </c>
      <c r="J41" s="150">
        <v>8.0399999999999991</v>
      </c>
      <c r="K41" s="150">
        <v>8.19</v>
      </c>
      <c r="L41" s="150">
        <v>8.36</v>
      </c>
      <c r="M41" s="150">
        <v>8.69</v>
      </c>
      <c r="N41" s="150">
        <v>9.07</v>
      </c>
      <c r="O41" s="150">
        <v>9.32</v>
      </c>
      <c r="P41" s="150">
        <v>9.81</v>
      </c>
      <c r="Q41" s="150">
        <v>10.41</v>
      </c>
      <c r="R41" s="150">
        <v>12.65</v>
      </c>
      <c r="S41" s="151">
        <v>14.56</v>
      </c>
      <c r="T41" s="214">
        <f t="shared" si="27"/>
        <v>5.4940750000000005</v>
      </c>
      <c r="U41" s="224">
        <f t="shared" si="28"/>
        <v>0.90811157024793399</v>
      </c>
    </row>
    <row r="42" spans="1:26" x14ac:dyDescent="0.25">
      <c r="A42" s="143" t="s">
        <v>262</v>
      </c>
      <c r="B42" s="150">
        <v>12.62</v>
      </c>
      <c r="C42" s="150">
        <v>13.48</v>
      </c>
      <c r="D42" s="150">
        <v>14.1</v>
      </c>
      <c r="E42" s="150">
        <v>14.28</v>
      </c>
      <c r="F42" s="150">
        <v>14.13</v>
      </c>
      <c r="G42" s="150">
        <v>14.2</v>
      </c>
      <c r="H42" s="150">
        <v>13.73</v>
      </c>
      <c r="I42" s="150">
        <v>14.26</v>
      </c>
      <c r="J42" s="150">
        <v>14.49</v>
      </c>
      <c r="K42" s="150">
        <v>15.54</v>
      </c>
      <c r="L42" s="150">
        <v>15.47</v>
      </c>
      <c r="M42" s="150">
        <v>14.52</v>
      </c>
      <c r="N42" s="150">
        <v>13.78</v>
      </c>
      <c r="O42" s="150">
        <v>14.28</v>
      </c>
      <c r="P42" s="150">
        <v>15.01</v>
      </c>
      <c r="Q42" s="150">
        <v>14.37</v>
      </c>
      <c r="R42" s="150">
        <v>14.36</v>
      </c>
      <c r="S42" s="151">
        <v>14.67</v>
      </c>
      <c r="T42" s="214">
        <f t="shared" si="27"/>
        <v>-4.2410699999999988</v>
      </c>
      <c r="U42" s="224">
        <f t="shared" si="28"/>
        <v>-0.3360594294770205</v>
      </c>
    </row>
    <row r="43" spans="1:26" x14ac:dyDescent="0.25">
      <c r="A43" s="143" t="s">
        <v>264</v>
      </c>
      <c r="B43" s="152">
        <v>9.2100000000000009</v>
      </c>
      <c r="C43" s="152">
        <v>9.73</v>
      </c>
      <c r="D43" s="152">
        <v>10.09</v>
      </c>
      <c r="E43" s="152">
        <v>10.29</v>
      </c>
      <c r="F43" s="152">
        <v>10.61</v>
      </c>
      <c r="G43" s="152">
        <v>10.75</v>
      </c>
      <c r="H43" s="152">
        <v>11.4</v>
      </c>
      <c r="I43" s="152">
        <v>10.99</v>
      </c>
      <c r="J43" s="152">
        <v>10.86</v>
      </c>
      <c r="K43" s="152">
        <v>11.18</v>
      </c>
      <c r="L43" s="152">
        <v>11.51</v>
      </c>
      <c r="M43" s="152">
        <v>12.18</v>
      </c>
      <c r="N43" s="152">
        <v>12.32</v>
      </c>
      <c r="O43" s="152">
        <v>13.73</v>
      </c>
      <c r="P43" s="152">
        <v>13.92</v>
      </c>
      <c r="Q43" s="152">
        <v>14.76</v>
      </c>
      <c r="R43" s="152">
        <v>16.3</v>
      </c>
      <c r="S43" s="153">
        <v>16.64</v>
      </c>
      <c r="T43" s="214">
        <f t="shared" si="27"/>
        <v>2.8388150000000003</v>
      </c>
      <c r="U43" s="224">
        <f t="shared" si="28"/>
        <v>0.30823181324647125</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329</v>
      </c>
      <c r="B46" s="318"/>
      <c r="C46" s="318"/>
      <c r="D46" s="318"/>
      <c r="E46" s="318"/>
      <c r="F46" s="318"/>
      <c r="G46" s="318"/>
      <c r="H46" s="318"/>
      <c r="I46" s="318"/>
      <c r="J46" s="318"/>
      <c r="K46" s="318"/>
      <c r="L46" s="318"/>
      <c r="M46" s="318"/>
      <c r="N46" s="318"/>
      <c r="O46" s="318"/>
      <c r="P46" s="318"/>
      <c r="Q46" s="318"/>
      <c r="R46" s="318"/>
      <c r="S46" s="318"/>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250</v>
      </c>
      <c r="B48" s="167">
        <f>(B38-B38)/B38</f>
        <v>0</v>
      </c>
      <c r="C48" s="167">
        <f>(C38-B38)/B38</f>
        <v>0</v>
      </c>
      <c r="D48" s="167">
        <f>(D38-B38)/B38</f>
        <v>-2.3228803716608515E-2</v>
      </c>
      <c r="E48" s="167">
        <f>(E38-B38)/B38</f>
        <v>4.994192799070845E-2</v>
      </c>
      <c r="F48" s="167">
        <f>(F38-B38)/B38</f>
        <v>6.0394889663182509E-2</v>
      </c>
      <c r="G48" s="167">
        <f>(G38-B38)/B38</f>
        <v>8.9430894308943257E-2</v>
      </c>
      <c r="H48" s="167">
        <f>(H38-B38)/B38</f>
        <v>8.1300813008130204E-2</v>
      </c>
      <c r="I48" s="167">
        <f>(I38-B38)/B38</f>
        <v>0.11149825783972137</v>
      </c>
      <c r="J48" s="167">
        <f>(J38-B38)/B38</f>
        <v>4.994192799070845E-2</v>
      </c>
      <c r="K48" s="167">
        <f>(K38-B38)/B38</f>
        <v>6.6202090592334534E-2</v>
      </c>
      <c r="L48" s="167">
        <f>(L38-B38)/B38</f>
        <v>1.9744483159117299E-2</v>
      </c>
      <c r="M48" s="167">
        <f>(M38-B38)/B38</f>
        <v>3.4843205574912973E-2</v>
      </c>
      <c r="N48" s="167">
        <f>(N38-B38)/B38</f>
        <v>0.11382113821138216</v>
      </c>
      <c r="O48" s="167">
        <f>(O38-B38)/B38</f>
        <v>0.18350754936120792</v>
      </c>
      <c r="P48" s="167">
        <f>(P38-B38)/B38</f>
        <v>0.21718931475029049</v>
      </c>
      <c r="Q48" s="167">
        <f>(Q38-B38)/B38</f>
        <v>0.28919860627177707</v>
      </c>
      <c r="R48" s="167">
        <f>(R38-B38)/B38</f>
        <v>0.28687572590011623</v>
      </c>
      <c r="S48" s="167">
        <f>(S38-B38)/B38</f>
        <v>0.50290360046457616</v>
      </c>
    </row>
    <row r="49" spans="1:19" ht="15.75" thickTop="1" x14ac:dyDescent="0.25">
      <c r="A49" s="143" t="s">
        <v>265</v>
      </c>
      <c r="B49" s="147">
        <f>(B39-B39)/B39</f>
        <v>0</v>
      </c>
      <c r="C49" s="147">
        <f>(C39-B39)/B39</f>
        <v>-4.7961630695442627E-3</v>
      </c>
      <c r="D49" s="147">
        <f>(D39-B39)/B39</f>
        <v>4.5563549160671554E-2</v>
      </c>
      <c r="E49" s="147">
        <f>(E39-B39)/B39</f>
        <v>3.1175059952038345E-2</v>
      </c>
      <c r="F49" s="147">
        <f>(F39-B39)/B39</f>
        <v>2.5179856115108017E-2</v>
      </c>
      <c r="G49" s="147">
        <f>(G39-B39)/B39</f>
        <v>3.3573141486810475E-2</v>
      </c>
      <c r="H49" s="147">
        <f>(H39-B39)/B39</f>
        <v>0.10311750599520376</v>
      </c>
      <c r="I49" s="147">
        <f>(I39-B39)/B39</f>
        <v>0.12110311750599519</v>
      </c>
      <c r="J49" s="147">
        <f>(J39-B39)/B39</f>
        <v>9.232613908872897E-2</v>
      </c>
      <c r="K49" s="147">
        <f>(K39-B39)/B39</f>
        <v>8.3932853717026301E-2</v>
      </c>
      <c r="L49" s="147">
        <f>(L39-B39)/B39</f>
        <v>8.9928057553956831E-2</v>
      </c>
      <c r="M49" s="147">
        <f>(M39-B39)/B39</f>
        <v>0.10671462829736218</v>
      </c>
      <c r="N49" s="147">
        <f>(N39-B39)/B39</f>
        <v>0.14388489208633085</v>
      </c>
      <c r="O49" s="147">
        <f>(O39-B39)/B39</f>
        <v>0.19904076738609114</v>
      </c>
      <c r="P49" s="147">
        <f>(P39-B39)/B39</f>
        <v>0.25059952038369304</v>
      </c>
      <c r="Q49" s="147">
        <f>(Q39-B39)/B39</f>
        <v>0.26498800959232627</v>
      </c>
      <c r="R49" s="147">
        <f>(R39-B39)/B39</f>
        <v>0.48201438848920858</v>
      </c>
      <c r="S49" s="147">
        <f>(S39-B39)/B39</f>
        <v>0.48441247002398091</v>
      </c>
    </row>
    <row r="50" spans="1:19" x14ac:dyDescent="0.25">
      <c r="A50" s="143" t="s">
        <v>261</v>
      </c>
      <c r="B50" s="147">
        <f t="shared" ref="B50:B53" si="29">(B40-B40)/B40</f>
        <v>0</v>
      </c>
      <c r="C50" s="147">
        <f t="shared" ref="C50:C53" si="30">(C40-B40)/B40</f>
        <v>-1.6000000000000066E-2</v>
      </c>
      <c r="D50" s="147">
        <f t="shared" ref="D50:D53" si="31">(D40-B40)/B40</f>
        <v>9.1428571428571512E-2</v>
      </c>
      <c r="E50" s="147">
        <f t="shared" ref="E50:E53" si="32">(E40-B40)/B40</f>
        <v>0.10971428571428581</v>
      </c>
      <c r="F50" s="147">
        <f t="shared" ref="F50:F53" si="33">(F40-B40)/B40</f>
        <v>0.11542857142857141</v>
      </c>
      <c r="G50" s="147">
        <f t="shared" ref="G50:G53" si="34">(G40-B40)/B40</f>
        <v>3.885714285714284E-2</v>
      </c>
      <c r="H50" s="147">
        <f t="shared" ref="H50:H53" si="35">(H40-B40)/B40</f>
        <v>9.5999999999999988E-2</v>
      </c>
      <c r="I50" s="147">
        <f t="shared" ref="I50:I53" si="36">(I40-B40)/B40</f>
        <v>0.15085714285714288</v>
      </c>
      <c r="J50" s="147">
        <f t="shared" ref="J50:J53" si="37">(J40-B40)/B40</f>
        <v>0.24228571428571419</v>
      </c>
      <c r="K50" s="147">
        <f t="shared" ref="K50:K53" si="38">(K40-B40)/B40</f>
        <v>7.8857142857142806E-2</v>
      </c>
      <c r="L50" s="147">
        <f t="shared" ref="L50:L53" si="39">(L40-B40)/B40</f>
        <v>2.4000000000000098E-2</v>
      </c>
      <c r="M50" s="147">
        <f t="shared" ref="M50:M53" si="40">(M40-B40)/B40</f>
        <v>3.9999999999999959E-2</v>
      </c>
      <c r="N50" s="147">
        <f t="shared" ref="N50:N53" si="41">(N40-B40)/B40</f>
        <v>7.0857142857142771E-2</v>
      </c>
      <c r="O50" s="147">
        <f t="shared" ref="O50:O53" si="42">(O40-B40)/B40</f>
        <v>0.18171428571428569</v>
      </c>
      <c r="P50" s="147">
        <f t="shared" ref="P50:P53" si="43">(P40-B40)/B40</f>
        <v>0.32228571428571434</v>
      </c>
      <c r="Q50" s="147">
        <f t="shared" ref="Q50:Q53" si="44">(Q40-B40)/B40</f>
        <v>0.35885714285714293</v>
      </c>
      <c r="R50" s="147">
        <f t="shared" ref="R50:R53" si="45">(R40-B40)/B40</f>
        <v>0.32228571428571434</v>
      </c>
      <c r="S50" s="147">
        <f t="shared" ref="S50:S52" si="46">(S40-B40)/B40</f>
        <v>0.52228571428571435</v>
      </c>
    </row>
    <row r="51" spans="1:19" x14ac:dyDescent="0.25">
      <c r="A51" s="143" t="s">
        <v>263</v>
      </c>
      <c r="B51" s="147">
        <f t="shared" si="29"/>
        <v>0</v>
      </c>
      <c r="C51" s="147">
        <f t="shared" si="30"/>
        <v>1.4876033057851217E-2</v>
      </c>
      <c r="D51" s="147">
        <f t="shared" si="31"/>
        <v>0.19504132231404969</v>
      </c>
      <c r="E51" s="147">
        <f t="shared" si="32"/>
        <v>0.20495867768595044</v>
      </c>
      <c r="F51" s="147">
        <f t="shared" si="33"/>
        <v>0.23636363636363647</v>
      </c>
      <c r="G51" s="147">
        <f t="shared" si="34"/>
        <v>0.30082644628099181</v>
      </c>
      <c r="H51" s="147">
        <f t="shared" si="35"/>
        <v>0.3603305785123968</v>
      </c>
      <c r="I51" s="147">
        <f t="shared" si="36"/>
        <v>0.33223140495867781</v>
      </c>
      <c r="J51" s="147">
        <f t="shared" si="37"/>
        <v>0.32892561983471064</v>
      </c>
      <c r="K51" s="147">
        <f t="shared" si="38"/>
        <v>0.35371900826446279</v>
      </c>
      <c r="L51" s="147">
        <f t="shared" si="39"/>
        <v>0.38181818181818178</v>
      </c>
      <c r="M51" s="147">
        <f t="shared" si="40"/>
        <v>0.43636363636363634</v>
      </c>
      <c r="N51" s="147">
        <f t="shared" si="41"/>
        <v>0.49917355371900834</v>
      </c>
      <c r="O51" s="147">
        <f t="shared" si="42"/>
        <v>0.54049586776859515</v>
      </c>
      <c r="P51" s="147">
        <f t="shared" si="43"/>
        <v>0.62148760330578523</v>
      </c>
      <c r="Q51" s="147">
        <f t="shared" si="44"/>
        <v>0.7206611570247935</v>
      </c>
      <c r="R51" s="147">
        <f t="shared" si="45"/>
        <v>1.0909090909090911</v>
      </c>
      <c r="S51" s="147">
        <f t="shared" si="46"/>
        <v>1.4066115702479343</v>
      </c>
    </row>
    <row r="52" spans="1:19" x14ac:dyDescent="0.25">
      <c r="A52" s="143" t="s">
        <v>262</v>
      </c>
      <c r="B52" s="147">
        <f t="shared" si="29"/>
        <v>0</v>
      </c>
      <c r="C52" s="147">
        <f t="shared" si="30"/>
        <v>6.8145800316957314E-2</v>
      </c>
      <c r="D52" s="147">
        <f t="shared" si="31"/>
        <v>0.11727416798732175</v>
      </c>
      <c r="E52" s="147">
        <f t="shared" si="32"/>
        <v>0.13153724247226625</v>
      </c>
      <c r="F52" s="147">
        <f t="shared" si="33"/>
        <v>0.11965134706814594</v>
      </c>
      <c r="G52" s="147">
        <f t="shared" si="34"/>
        <v>0.12519809825673536</v>
      </c>
      <c r="H52" s="147">
        <f t="shared" si="35"/>
        <v>8.7955625990491379E-2</v>
      </c>
      <c r="I52" s="147">
        <f t="shared" si="36"/>
        <v>0.12995245641838357</v>
      </c>
      <c r="J52" s="147">
        <f t="shared" si="37"/>
        <v>0.14817749603803496</v>
      </c>
      <c r="K52" s="147">
        <f t="shared" si="38"/>
        <v>0.23137876386687797</v>
      </c>
      <c r="L52" s="147">
        <f t="shared" si="39"/>
        <v>0.22583201267828856</v>
      </c>
      <c r="M52" s="147">
        <f t="shared" si="40"/>
        <v>0.150554675118859</v>
      </c>
      <c r="N52" s="147">
        <f t="shared" si="41"/>
        <v>9.1917591125198109E-2</v>
      </c>
      <c r="O52" s="147">
        <f t="shared" si="42"/>
        <v>0.13153724247226625</v>
      </c>
      <c r="P52" s="147">
        <f t="shared" si="43"/>
        <v>0.18938193343898579</v>
      </c>
      <c r="Q52" s="147">
        <f t="shared" si="44"/>
        <v>0.13866877971473851</v>
      </c>
      <c r="R52" s="147">
        <f t="shared" si="45"/>
        <v>0.13787638668779717</v>
      </c>
      <c r="S52" s="147">
        <f t="shared" si="46"/>
        <v>0.16244057052297947</v>
      </c>
    </row>
    <row r="53" spans="1:19" x14ac:dyDescent="0.25">
      <c r="A53" s="143" t="s">
        <v>264</v>
      </c>
      <c r="B53" s="147">
        <f t="shared" si="29"/>
        <v>0</v>
      </c>
      <c r="C53" s="147">
        <f t="shared" si="30"/>
        <v>5.6460369163952175E-2</v>
      </c>
      <c r="D53" s="147">
        <f t="shared" si="31"/>
        <v>9.5548317046688272E-2</v>
      </c>
      <c r="E53" s="147">
        <f t="shared" si="32"/>
        <v>0.11726384364820827</v>
      </c>
      <c r="F53" s="147">
        <f t="shared" si="33"/>
        <v>0.15200868621064045</v>
      </c>
      <c r="G53" s="147">
        <f t="shared" si="34"/>
        <v>0.16720955483170455</v>
      </c>
      <c r="H53" s="147">
        <f t="shared" si="35"/>
        <v>0.23778501628664486</v>
      </c>
      <c r="I53" s="147">
        <f t="shared" si="36"/>
        <v>0.19326818675352869</v>
      </c>
      <c r="J53" s="147">
        <f t="shared" si="37"/>
        <v>0.17915309446254055</v>
      </c>
      <c r="K53" s="147">
        <f t="shared" si="38"/>
        <v>0.2138979370249727</v>
      </c>
      <c r="L53" s="147">
        <f t="shared" si="39"/>
        <v>0.24972855591748086</v>
      </c>
      <c r="M53" s="147">
        <f t="shared" si="40"/>
        <v>0.32247557003257316</v>
      </c>
      <c r="N53" s="147">
        <f t="shared" si="41"/>
        <v>0.33767643865363728</v>
      </c>
      <c r="O53" s="147">
        <f t="shared" si="42"/>
        <v>0.49077090119435385</v>
      </c>
      <c r="P53" s="147">
        <f t="shared" si="43"/>
        <v>0.51140065146579794</v>
      </c>
      <c r="Q53" s="147">
        <f t="shared" si="44"/>
        <v>0.60260586319218223</v>
      </c>
      <c r="R53" s="147">
        <f t="shared" si="45"/>
        <v>0.76981541802388698</v>
      </c>
      <c r="S53" s="147">
        <f>(S43-B43)/B43</f>
        <v>0.80673181324647114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268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251</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'4C'!B19</f>
        <v>1190</v>
      </c>
      <c r="C5" s="144">
        <f>'4C'!C19</f>
        <v>1219</v>
      </c>
      <c r="D5" s="144">
        <f>'4C'!D19</f>
        <v>1085</v>
      </c>
      <c r="E5" s="144">
        <f>'4C'!E19</f>
        <v>1094</v>
      </c>
      <c r="F5" s="144">
        <f>'4C'!F19</f>
        <v>1133</v>
      </c>
      <c r="G5" s="144">
        <f>'4C'!G19</f>
        <v>1092</v>
      </c>
      <c r="H5" s="144">
        <f>'4C'!H19</f>
        <v>1021</v>
      </c>
      <c r="I5" s="144">
        <f>'4C'!I19</f>
        <v>971</v>
      </c>
      <c r="J5" s="144">
        <f>'4C'!J19</f>
        <v>961</v>
      </c>
      <c r="K5" s="144">
        <f>'4C'!K19</f>
        <v>991</v>
      </c>
      <c r="L5" s="144">
        <f>'4C'!L19</f>
        <v>1029</v>
      </c>
      <c r="M5" s="144">
        <f>'4C'!M19</f>
        <v>1019</v>
      </c>
      <c r="N5" s="144">
        <f>'4C'!N19</f>
        <v>1071</v>
      </c>
      <c r="O5" s="144">
        <f>'4C'!O19</f>
        <v>1069</v>
      </c>
      <c r="P5" s="144">
        <f>'4C'!P19</f>
        <v>1046</v>
      </c>
      <c r="Q5" s="144">
        <f>'4C'!Q19</f>
        <v>1042</v>
      </c>
      <c r="R5" s="144">
        <f>'4C'!R19</f>
        <v>1011</v>
      </c>
      <c r="S5" s="144">
        <f>'4C'!S19</f>
        <v>1022</v>
      </c>
      <c r="T5" s="144">
        <f>'4C'!T19</f>
        <v>1087</v>
      </c>
      <c r="U5" s="144">
        <f>'4C'!U19</f>
        <v>1032</v>
      </c>
      <c r="V5" s="144">
        <f>'4C'!V19</f>
        <v>969</v>
      </c>
      <c r="W5" s="144">
        <f>'4C'!W19</f>
        <v>1074</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252</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2.4369747899159664E-2</v>
      </c>
      <c r="D12" s="170">
        <f>(D5-B5)/B5</f>
        <v>-8.8235294117647065E-2</v>
      </c>
      <c r="E12" s="170">
        <f>(E5-B5)/B5</f>
        <v>-8.067226890756303E-2</v>
      </c>
      <c r="F12" s="170">
        <f>(F5-B5)/B5</f>
        <v>-4.789915966386555E-2</v>
      </c>
      <c r="G12" s="170">
        <f>(G5-B5)/B5</f>
        <v>-8.2352941176470587E-2</v>
      </c>
      <c r="H12" s="170">
        <f>(H5-B5)/B5</f>
        <v>-0.14201680672268907</v>
      </c>
      <c r="I12" s="170">
        <f>(I5-B5)/B5</f>
        <v>-0.18403361344537816</v>
      </c>
      <c r="J12" s="170">
        <f>(J5-B5)/B5</f>
        <v>-0.19243697478991598</v>
      </c>
      <c r="K12" s="170">
        <f>(K5-B5)/B5</f>
        <v>-0.16722689075630251</v>
      </c>
      <c r="L12" s="170">
        <f>(L5-B5)/B5</f>
        <v>-0.13529411764705881</v>
      </c>
      <c r="M12" s="170">
        <f>(M5-B5)/B5</f>
        <v>-0.14369747899159663</v>
      </c>
      <c r="N12" s="170">
        <f>(N5-B5)/B5</f>
        <v>-0.1</v>
      </c>
      <c r="O12" s="170">
        <f>(O5-B5)/B5</f>
        <v>-0.10168067226890756</v>
      </c>
      <c r="P12" s="170">
        <f>(P5-B5)/B5</f>
        <v>-0.12100840336134454</v>
      </c>
      <c r="Q12" s="170">
        <f>(Q5-B5)/B5</f>
        <v>-0.12436974789915967</v>
      </c>
      <c r="R12" s="170">
        <f>(R5-B5)/B5</f>
        <v>-0.15042016806722688</v>
      </c>
      <c r="S12" s="170">
        <f>(S5-B5)/B5</f>
        <v>-0.14117647058823529</v>
      </c>
      <c r="T12" s="170">
        <f>(T5-B5)/B5</f>
        <v>-8.6554621848739494E-2</v>
      </c>
      <c r="U12" s="170">
        <f>(U5-B5)/B5</f>
        <v>-0.13277310924369748</v>
      </c>
      <c r="V12" s="170">
        <f>(V5-B5)/B5</f>
        <v>-0.18571428571428572</v>
      </c>
      <c r="W12" s="170">
        <f>(W5-B5)/B5</f>
        <v>-9.7478991596638656E-2</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8" t="s">
        <v>253</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'4C'!B38</f>
        <v>8.61</v>
      </c>
      <c r="C18" s="150">
        <f>'4C'!C38</f>
        <v>8.61</v>
      </c>
      <c r="D18" s="150">
        <f>'4C'!D38</f>
        <v>8.41</v>
      </c>
      <c r="E18" s="150">
        <f>'4C'!E38</f>
        <v>9.0399999999999991</v>
      </c>
      <c r="F18" s="150">
        <f>'4C'!F38</f>
        <v>9.1300000000000008</v>
      </c>
      <c r="G18" s="150">
        <f>'4C'!G38</f>
        <v>9.3800000000000008</v>
      </c>
      <c r="H18" s="150">
        <f>'4C'!H38</f>
        <v>9.31</v>
      </c>
      <c r="I18" s="150">
        <f>'4C'!I38</f>
        <v>9.57</v>
      </c>
      <c r="J18" s="150">
        <f>'4C'!J38</f>
        <v>9.0399999999999991</v>
      </c>
      <c r="K18" s="150">
        <f>'4C'!K38</f>
        <v>9.18</v>
      </c>
      <c r="L18" s="150">
        <f>'4C'!L38</f>
        <v>8.7799999999999994</v>
      </c>
      <c r="M18" s="150">
        <f>'4C'!M38</f>
        <v>8.91</v>
      </c>
      <c r="N18" s="150">
        <f>'4C'!N38</f>
        <v>9.59</v>
      </c>
      <c r="O18" s="150">
        <f>'4C'!O38</f>
        <v>10.19</v>
      </c>
      <c r="P18" s="150">
        <f>'4C'!P38</f>
        <v>10.48</v>
      </c>
      <c r="Q18" s="150">
        <f>'4C'!Q38</f>
        <v>11.1</v>
      </c>
      <c r="R18" s="150">
        <f>'4C'!R38</f>
        <v>11.08</v>
      </c>
      <c r="S18" s="150">
        <f>'4C'!S38</f>
        <v>12.94</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254</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0</v>
      </c>
      <c r="D25" s="170">
        <f>(D18-B18)/B18</f>
        <v>-2.3228803716608515E-2</v>
      </c>
      <c r="E25" s="170">
        <f>(E18-B18)/B18</f>
        <v>4.994192799070845E-2</v>
      </c>
      <c r="F25" s="170">
        <f>(F18-B18)/B18</f>
        <v>6.0394889663182509E-2</v>
      </c>
      <c r="G25" s="170">
        <f>(G18-B18)/B18</f>
        <v>8.9430894308943257E-2</v>
      </c>
      <c r="H25" s="170">
        <f>(H18-B18)/B18</f>
        <v>8.1300813008130204E-2</v>
      </c>
      <c r="I25" s="170">
        <f>(I18-B18)/B18</f>
        <v>0.11149825783972137</v>
      </c>
      <c r="J25" s="170">
        <f>(J18-B18)/B18</f>
        <v>4.994192799070845E-2</v>
      </c>
      <c r="K25" s="170">
        <f>(K18-B18)/B18</f>
        <v>6.6202090592334534E-2</v>
      </c>
      <c r="L25" s="170">
        <f>(L18-B18)/B18</f>
        <v>1.9744483159117299E-2</v>
      </c>
      <c r="M25" s="170">
        <f>(M18-B18)/B18</f>
        <v>3.4843205574912973E-2</v>
      </c>
      <c r="N25" s="170">
        <f>(N18-B18)/B18</f>
        <v>0.11382113821138216</v>
      </c>
      <c r="O25" s="170">
        <f>(O18-B18)/B18</f>
        <v>0.18350754936120792</v>
      </c>
      <c r="P25" s="170">
        <f>(P18-B18)/B18</f>
        <v>0.21718931475029049</v>
      </c>
      <c r="Q25" s="170">
        <f>(Q18-B18)/B18</f>
        <v>0.28919860627177707</v>
      </c>
      <c r="R25" s="170">
        <f>(R18-B18)/B18</f>
        <v>0.28687572590011623</v>
      </c>
      <c r="S25" s="170">
        <f>(S18-B18)/B18</f>
        <v>0.50290360046457616</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269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323</v>
      </c>
      <c r="B4" s="323"/>
      <c r="C4" s="323"/>
      <c r="D4" s="323"/>
    </row>
    <row r="5" spans="1:27" ht="15" x14ac:dyDescent="0.25">
      <c r="A5" s="324" t="s">
        <v>144</v>
      </c>
      <c r="B5" s="325"/>
      <c r="C5" s="324" t="s">
        <v>145</v>
      </c>
      <c r="D5" s="324"/>
    </row>
    <row r="6" spans="1:27" x14ac:dyDescent="0.2">
      <c r="A6" s="154" t="s">
        <v>158</v>
      </c>
      <c r="B6" s="155" t="s">
        <v>157</v>
      </c>
      <c r="C6" s="154" t="s">
        <v>158</v>
      </c>
      <c r="D6" s="156" t="s">
        <v>157</v>
      </c>
    </row>
    <row r="7" spans="1:27" x14ac:dyDescent="0.2">
      <c r="A7" s="1" t="s">
        <v>147</v>
      </c>
      <c r="B7" s="157">
        <v>0.12839999999999999</v>
      </c>
      <c r="C7" s="1" t="s">
        <v>147</v>
      </c>
      <c r="D7" s="158">
        <v>0.14649999999999999</v>
      </c>
    </row>
    <row r="8" spans="1:27" x14ac:dyDescent="0.2">
      <c r="A8" s="1" t="s">
        <v>148</v>
      </c>
      <c r="B8" s="157">
        <v>9.1300000000000006E-2</v>
      </c>
      <c r="C8" s="1" t="s">
        <v>148</v>
      </c>
      <c r="D8" s="158">
        <v>0.14176</v>
      </c>
    </row>
    <row r="9" spans="1:27" x14ac:dyDescent="0.2">
      <c r="A9" s="1" t="s">
        <v>255</v>
      </c>
      <c r="B9" s="157">
        <v>8.6459999999999995E-2</v>
      </c>
      <c r="C9" s="1" t="s">
        <v>151</v>
      </c>
      <c r="D9" s="158">
        <v>0.11963</v>
      </c>
    </row>
    <row r="10" spans="1:27" x14ac:dyDescent="0.2">
      <c r="A10" s="1" t="s">
        <v>87</v>
      </c>
      <c r="B10" s="157">
        <v>8.3617999999999998E-2</v>
      </c>
      <c r="C10" s="1" t="s">
        <v>87</v>
      </c>
      <c r="D10" s="158">
        <v>0.11176</v>
      </c>
    </row>
    <row r="11" spans="1:27" x14ac:dyDescent="0.2">
      <c r="A11" s="1" t="s">
        <v>256</v>
      </c>
      <c r="B11" s="157">
        <v>8.1928000000000001E-2</v>
      </c>
      <c r="C11" s="1" t="s">
        <v>255</v>
      </c>
      <c r="D11" s="158">
        <v>9.5649999999999999E-2</v>
      </c>
    </row>
    <row r="12" spans="1:27" x14ac:dyDescent="0.2">
      <c r="A12" s="1" t="s">
        <v>151</v>
      </c>
      <c r="B12" s="157">
        <v>7.8789999999999999E-2</v>
      </c>
      <c r="C12" s="1" t="s">
        <v>192</v>
      </c>
      <c r="D12" s="158">
        <v>9.4329999999999997E-2</v>
      </c>
    </row>
    <row r="13" spans="1:27" x14ac:dyDescent="0.2">
      <c r="A13" s="1" t="s">
        <v>257</v>
      </c>
      <c r="B13" s="157">
        <v>6.5600000000000006E-2</v>
      </c>
      <c r="C13" s="1" t="s">
        <v>153</v>
      </c>
      <c r="D13" s="158">
        <v>7.6799999999999993E-2</v>
      </c>
    </row>
    <row r="14" spans="1:27" x14ac:dyDescent="0.2">
      <c r="A14" s="1" t="s">
        <v>153</v>
      </c>
      <c r="B14" s="157">
        <v>6.5000000000000002E-2</v>
      </c>
      <c r="C14" s="1" t="s">
        <v>259</v>
      </c>
      <c r="D14" s="158">
        <v>7.2120000000000004E-2</v>
      </c>
    </row>
    <row r="15" spans="1:27" x14ac:dyDescent="0.2">
      <c r="A15" s="1" t="s">
        <v>192</v>
      </c>
      <c r="B15" s="157">
        <v>6.2E-2</v>
      </c>
      <c r="C15" s="1" t="s">
        <v>256</v>
      </c>
      <c r="D15" s="158">
        <v>7.1249999999999994E-2</v>
      </c>
    </row>
    <row r="16" spans="1:27" x14ac:dyDescent="0.2">
      <c r="A16" s="1" t="s">
        <v>258</v>
      </c>
      <c r="B16" s="157">
        <v>5.7000000000000002E-2</v>
      </c>
      <c r="C16" s="1" t="s">
        <v>152</v>
      </c>
      <c r="D16" s="158">
        <v>7.0099999999999996E-2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O8" sqref="O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270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330</v>
      </c>
      <c r="B3" s="193"/>
      <c r="C3" s="193"/>
      <c r="D3" s="193"/>
      <c r="F3" s="323" t="s">
        <v>331</v>
      </c>
      <c r="G3" s="323"/>
      <c r="H3" s="323"/>
    </row>
    <row r="4" spans="1:27" ht="28.5" x14ac:dyDescent="0.2">
      <c r="A4" s="191" t="s">
        <v>165</v>
      </c>
      <c r="B4" s="191" t="s">
        <v>218</v>
      </c>
      <c r="C4" s="192" t="s">
        <v>164</v>
      </c>
      <c r="D4" s="1"/>
      <c r="F4" s="191" t="s">
        <v>219</v>
      </c>
      <c r="G4" s="192" t="s">
        <v>220</v>
      </c>
      <c r="H4" s="37" t="s">
        <v>221</v>
      </c>
      <c r="O4" s="1"/>
    </row>
    <row r="5" spans="1:27" ht="15" x14ac:dyDescent="0.25">
      <c r="A5" s="160">
        <v>43313</v>
      </c>
      <c r="B5">
        <v>114</v>
      </c>
      <c r="C5" s="218" t="s">
        <v>247</v>
      </c>
      <c r="D5" s="1"/>
      <c r="F5" s="1" t="s">
        <v>346</v>
      </c>
      <c r="G5" s="159">
        <v>94</v>
      </c>
      <c r="H5" s="203" t="s">
        <v>351</v>
      </c>
      <c r="O5" s="1"/>
    </row>
    <row r="6" spans="1:27" ht="15" x14ac:dyDescent="0.25">
      <c r="A6" s="160">
        <v>43344</v>
      </c>
      <c r="B6">
        <v>68</v>
      </c>
      <c r="C6" s="218" t="s">
        <v>247</v>
      </c>
      <c r="D6" s="1"/>
      <c r="F6" s="1" t="s">
        <v>272</v>
      </c>
      <c r="G6" s="159">
        <v>69</v>
      </c>
      <c r="H6" s="203" t="s">
        <v>297</v>
      </c>
      <c r="O6" s="1"/>
    </row>
    <row r="7" spans="1:27" ht="15" x14ac:dyDescent="0.25">
      <c r="A7" s="160">
        <v>43374</v>
      </c>
      <c r="B7">
        <v>43</v>
      </c>
      <c r="C7" s="218" t="s">
        <v>247</v>
      </c>
      <c r="D7" s="1"/>
      <c r="F7" s="1" t="s">
        <v>223</v>
      </c>
      <c r="G7" s="159">
        <v>13</v>
      </c>
      <c r="H7" s="203" t="s">
        <v>351</v>
      </c>
      <c r="O7" s="1"/>
    </row>
    <row r="8" spans="1:27" ht="15" x14ac:dyDescent="0.25">
      <c r="A8" s="160">
        <v>43405</v>
      </c>
      <c r="B8">
        <v>68</v>
      </c>
      <c r="C8" s="218" t="s">
        <v>247</v>
      </c>
      <c r="D8" s="1"/>
      <c r="F8" s="1" t="s">
        <v>359</v>
      </c>
      <c r="G8" s="159">
        <v>10</v>
      </c>
      <c r="H8" s="203" t="s">
        <v>438</v>
      </c>
      <c r="O8" s="1"/>
    </row>
    <row r="9" spans="1:27" ht="15" x14ac:dyDescent="0.25">
      <c r="A9" s="160">
        <v>43435</v>
      </c>
      <c r="B9">
        <v>60</v>
      </c>
      <c r="C9" s="218" t="s">
        <v>247</v>
      </c>
      <c r="D9" s="1"/>
      <c r="F9" s="1" t="s">
        <v>434</v>
      </c>
      <c r="G9" s="159">
        <v>8</v>
      </c>
      <c r="H9" s="203" t="s">
        <v>301</v>
      </c>
      <c r="O9" s="1"/>
    </row>
    <row r="10" spans="1:27" ht="15" x14ac:dyDescent="0.25">
      <c r="A10" s="160">
        <v>43466</v>
      </c>
      <c r="B10">
        <v>35</v>
      </c>
      <c r="C10" s="218" t="s">
        <v>247</v>
      </c>
      <c r="D10" s="1"/>
      <c r="F10" s="1" t="s">
        <v>435</v>
      </c>
      <c r="G10" s="159">
        <v>7</v>
      </c>
      <c r="H10" s="203" t="s">
        <v>439</v>
      </c>
      <c r="O10" s="1"/>
    </row>
    <row r="11" spans="1:27" ht="15" x14ac:dyDescent="0.25">
      <c r="A11" s="160">
        <v>43497</v>
      </c>
      <c r="B11">
        <v>62</v>
      </c>
      <c r="C11" s="218" t="s">
        <v>247</v>
      </c>
      <c r="D11" s="1"/>
      <c r="F11" s="1" t="s">
        <v>362</v>
      </c>
      <c r="G11" s="159">
        <v>6</v>
      </c>
      <c r="H11" s="203" t="s">
        <v>301</v>
      </c>
      <c r="O11" s="1"/>
    </row>
    <row r="12" spans="1:27" ht="15" x14ac:dyDescent="0.25">
      <c r="A12" s="160">
        <v>43525</v>
      </c>
      <c r="B12">
        <v>57</v>
      </c>
      <c r="C12" s="218" t="s">
        <v>247</v>
      </c>
      <c r="D12" s="1"/>
      <c r="F12" s="1" t="s">
        <v>436</v>
      </c>
      <c r="G12" s="159">
        <v>5</v>
      </c>
      <c r="H12" s="203" t="s">
        <v>440</v>
      </c>
      <c r="O12" s="1"/>
    </row>
    <row r="13" spans="1:27" ht="15" x14ac:dyDescent="0.25">
      <c r="A13" s="160">
        <v>43556</v>
      </c>
      <c r="B13">
        <v>34</v>
      </c>
      <c r="C13" s="218" t="s">
        <v>247</v>
      </c>
      <c r="D13" s="1"/>
      <c r="F13" s="1" t="s">
        <v>341</v>
      </c>
      <c r="G13" s="159">
        <v>5</v>
      </c>
      <c r="H13" s="203" t="s">
        <v>298</v>
      </c>
      <c r="O13" s="1"/>
    </row>
    <row r="14" spans="1:27" ht="15" x14ac:dyDescent="0.25">
      <c r="A14" s="160">
        <v>43586</v>
      </c>
      <c r="B14">
        <v>31</v>
      </c>
      <c r="C14" s="218" t="s">
        <v>247</v>
      </c>
      <c r="D14" s="1"/>
      <c r="F14" s="1" t="s">
        <v>437</v>
      </c>
      <c r="G14" s="159">
        <v>5</v>
      </c>
      <c r="H14" s="203" t="s">
        <v>352</v>
      </c>
      <c r="O14" s="1"/>
    </row>
    <row r="15" spans="1:27" ht="15" x14ac:dyDescent="0.25">
      <c r="A15" s="160">
        <v>43617</v>
      </c>
      <c r="B15">
        <v>16</v>
      </c>
      <c r="C15" s="218" t="s">
        <v>247</v>
      </c>
      <c r="D15" s="1"/>
      <c r="O15" s="1"/>
    </row>
    <row r="16" spans="1:27" ht="15" x14ac:dyDescent="0.25">
      <c r="A16" s="160">
        <v>43647</v>
      </c>
      <c r="B16">
        <v>30</v>
      </c>
      <c r="C16" s="218" t="s">
        <v>247</v>
      </c>
      <c r="D16" s="1"/>
      <c r="O16" s="1"/>
    </row>
    <row r="17" spans="1:15" ht="15" x14ac:dyDescent="0.25">
      <c r="A17" s="160">
        <v>43678</v>
      </c>
      <c r="B17">
        <v>54</v>
      </c>
      <c r="C17" s="218" t="s">
        <v>247</v>
      </c>
      <c r="D17" s="1"/>
      <c r="O17" s="1"/>
    </row>
    <row r="18" spans="1:15" ht="15" x14ac:dyDescent="0.25">
      <c r="A18" s="160">
        <v>43709</v>
      </c>
      <c r="B18">
        <v>50</v>
      </c>
      <c r="C18" s="218" t="s">
        <v>247</v>
      </c>
      <c r="D18" s="1"/>
      <c r="I18" s="39"/>
      <c r="O18" s="1"/>
    </row>
    <row r="19" spans="1:15" ht="15" x14ac:dyDescent="0.25">
      <c r="A19" s="160">
        <v>43739</v>
      </c>
      <c r="B19">
        <v>50</v>
      </c>
      <c r="C19" s="218" t="s">
        <v>247</v>
      </c>
      <c r="D19" s="1"/>
      <c r="I19" s="39"/>
      <c r="O19" s="1"/>
    </row>
    <row r="20" spans="1:15" ht="15" x14ac:dyDescent="0.25">
      <c r="A20" s="160">
        <v>43770</v>
      </c>
      <c r="B20">
        <v>41</v>
      </c>
      <c r="C20" s="218" t="s">
        <v>247</v>
      </c>
      <c r="D20" s="1"/>
      <c r="I20" s="39"/>
      <c r="O20" s="1"/>
    </row>
    <row r="21" spans="1:15" ht="15" x14ac:dyDescent="0.25">
      <c r="A21" s="160">
        <v>43800</v>
      </c>
      <c r="B21">
        <v>60</v>
      </c>
      <c r="C21" s="218" t="s">
        <v>247</v>
      </c>
      <c r="D21" s="1"/>
      <c r="I21" s="39"/>
      <c r="O21" s="1"/>
    </row>
    <row r="22" spans="1:15" ht="15" x14ac:dyDescent="0.25">
      <c r="A22" s="160">
        <v>43831</v>
      </c>
      <c r="B22">
        <v>39</v>
      </c>
      <c r="C22" s="218" t="s">
        <v>247</v>
      </c>
      <c r="D22" s="1"/>
      <c r="I22" s="39"/>
      <c r="O22" s="1"/>
    </row>
    <row r="23" spans="1:15" ht="15" x14ac:dyDescent="0.25">
      <c r="A23" s="160">
        <v>43862</v>
      </c>
      <c r="B23">
        <v>49</v>
      </c>
      <c r="C23" s="218" t="s">
        <v>247</v>
      </c>
      <c r="D23" s="1"/>
      <c r="O23" s="1"/>
    </row>
    <row r="24" spans="1:15" ht="15" x14ac:dyDescent="0.25">
      <c r="A24" s="160">
        <v>43891</v>
      </c>
      <c r="B24">
        <v>35</v>
      </c>
      <c r="C24" s="218" t="s">
        <v>247</v>
      </c>
      <c r="D24" s="1"/>
      <c r="O24" s="1"/>
    </row>
    <row r="25" spans="1:15" ht="15" x14ac:dyDescent="0.25">
      <c r="A25" s="160">
        <v>43922</v>
      </c>
      <c r="B25">
        <v>21</v>
      </c>
      <c r="C25" s="218" t="s">
        <v>247</v>
      </c>
      <c r="D25" s="1"/>
      <c r="O25" s="1"/>
    </row>
    <row r="26" spans="1:15" ht="15" x14ac:dyDescent="0.25">
      <c r="A26" s="160">
        <v>43952</v>
      </c>
      <c r="B26">
        <v>23</v>
      </c>
      <c r="C26" s="218" t="s">
        <v>247</v>
      </c>
      <c r="D26" s="1"/>
      <c r="O26" s="1"/>
    </row>
    <row r="27" spans="1:15" ht="15" x14ac:dyDescent="0.25">
      <c r="A27" s="160">
        <v>43983</v>
      </c>
      <c r="B27">
        <v>20</v>
      </c>
      <c r="C27" s="218" t="s">
        <v>247</v>
      </c>
      <c r="D27" s="1"/>
      <c r="O27" s="1"/>
    </row>
    <row r="28" spans="1:15" ht="15" x14ac:dyDescent="0.25">
      <c r="A28" s="160">
        <v>44013</v>
      </c>
      <c r="B28">
        <v>21</v>
      </c>
      <c r="C28" s="218" t="s">
        <v>247</v>
      </c>
      <c r="D28" s="1"/>
      <c r="O28" s="1"/>
    </row>
    <row r="29" spans="1:15" ht="15" x14ac:dyDescent="0.25">
      <c r="A29" s="160">
        <v>44044</v>
      </c>
      <c r="B29">
        <v>43</v>
      </c>
      <c r="C29" s="218" t="s">
        <v>247</v>
      </c>
      <c r="D29" s="1"/>
      <c r="O29" s="1"/>
    </row>
    <row r="30" spans="1:15" ht="15" x14ac:dyDescent="0.25">
      <c r="A30" s="160">
        <v>44075</v>
      </c>
      <c r="B30">
        <v>31</v>
      </c>
      <c r="C30" s="218" t="s">
        <v>247</v>
      </c>
      <c r="D30" s="1"/>
      <c r="O30" s="1"/>
    </row>
    <row r="31" spans="1:15" ht="15" x14ac:dyDescent="0.25">
      <c r="A31" s="160">
        <v>44105</v>
      </c>
      <c r="B31">
        <v>17</v>
      </c>
      <c r="C31" s="218" t="s">
        <v>247</v>
      </c>
      <c r="D31" s="1"/>
      <c r="O31" s="1"/>
    </row>
    <row r="32" spans="1:15" ht="15" x14ac:dyDescent="0.25">
      <c r="A32" s="160">
        <v>44136</v>
      </c>
      <c r="B32">
        <v>12</v>
      </c>
      <c r="C32" s="218" t="s">
        <v>247</v>
      </c>
      <c r="D32" s="1"/>
      <c r="O32" s="1"/>
    </row>
    <row r="33" spans="1:15" ht="15" x14ac:dyDescent="0.25">
      <c r="A33" s="160">
        <v>44166</v>
      </c>
      <c r="B33">
        <v>7</v>
      </c>
      <c r="C33" s="218" t="s">
        <v>247</v>
      </c>
      <c r="D33" s="1"/>
      <c r="O33" s="1"/>
    </row>
    <row r="34" spans="1:15" ht="15" x14ac:dyDescent="0.25">
      <c r="A34" s="160">
        <v>44197</v>
      </c>
      <c r="B34">
        <v>11</v>
      </c>
      <c r="C34" s="218" t="s">
        <v>247</v>
      </c>
      <c r="D34" s="1"/>
      <c r="O34" s="1"/>
    </row>
    <row r="35" spans="1:15" ht="15" x14ac:dyDescent="0.25">
      <c r="A35" s="160">
        <v>44228</v>
      </c>
      <c r="B35">
        <v>13</v>
      </c>
      <c r="C35" s="218" t="s">
        <v>247</v>
      </c>
      <c r="D35" s="1"/>
      <c r="O35" s="1"/>
    </row>
    <row r="36" spans="1:15" ht="15" x14ac:dyDescent="0.25">
      <c r="A36" s="160">
        <v>44256</v>
      </c>
      <c r="B36">
        <v>39</v>
      </c>
      <c r="C36" s="218" t="s">
        <v>247</v>
      </c>
      <c r="D36" s="1"/>
      <c r="O36" s="1"/>
    </row>
    <row r="37" spans="1:15" ht="15" x14ac:dyDescent="0.25">
      <c r="A37" s="160">
        <v>44287</v>
      </c>
      <c r="B37">
        <v>24</v>
      </c>
      <c r="C37" s="218" t="s">
        <v>247</v>
      </c>
      <c r="D37" s="1"/>
      <c r="O37" s="1"/>
    </row>
    <row r="38" spans="1:15" ht="15" x14ac:dyDescent="0.25">
      <c r="A38" s="160">
        <v>44317</v>
      </c>
      <c r="B38">
        <v>42</v>
      </c>
      <c r="C38" s="218" t="s">
        <v>247</v>
      </c>
      <c r="D38" s="1"/>
      <c r="O38" s="1"/>
    </row>
    <row r="39" spans="1:15" ht="15" x14ac:dyDescent="0.25">
      <c r="A39" s="160">
        <v>44348</v>
      </c>
      <c r="B39">
        <v>34</v>
      </c>
      <c r="C39" s="218" t="s">
        <v>247</v>
      </c>
      <c r="D39" s="1"/>
      <c r="O39" s="1"/>
    </row>
    <row r="40" spans="1:15" ht="15" x14ac:dyDescent="0.25">
      <c r="A40" s="160">
        <v>44378</v>
      </c>
      <c r="B40">
        <v>23</v>
      </c>
      <c r="C40" s="218" t="s">
        <v>247</v>
      </c>
      <c r="D40" s="1"/>
      <c r="O40" s="1"/>
    </row>
    <row r="41" spans="1:15" ht="15" x14ac:dyDescent="0.25">
      <c r="A41" s="160">
        <v>44409</v>
      </c>
      <c r="B41">
        <v>25</v>
      </c>
      <c r="C41" s="218" t="s">
        <v>247</v>
      </c>
      <c r="D41" s="1"/>
      <c r="O41" s="1"/>
    </row>
    <row r="42" spans="1:15" ht="15" x14ac:dyDescent="0.25">
      <c r="A42" s="160">
        <v>44440</v>
      </c>
      <c r="B42">
        <v>36</v>
      </c>
      <c r="C42" s="218" t="s">
        <v>247</v>
      </c>
      <c r="D42" s="1"/>
      <c r="O42" s="1"/>
    </row>
    <row r="43" spans="1:15" ht="15" x14ac:dyDescent="0.25">
      <c r="A43" s="160">
        <v>44470</v>
      </c>
      <c r="B43">
        <v>20</v>
      </c>
      <c r="C43" s="218" t="s">
        <v>247</v>
      </c>
      <c r="D43" s="1"/>
      <c r="O43" s="1"/>
    </row>
    <row r="44" spans="1:15" ht="15" x14ac:dyDescent="0.25">
      <c r="A44" s="160">
        <v>44501</v>
      </c>
      <c r="B44">
        <v>11</v>
      </c>
      <c r="C44" s="218" t="s">
        <v>247</v>
      </c>
      <c r="D44" s="1"/>
      <c r="O44" s="1"/>
    </row>
    <row r="45" spans="1:15" ht="15" x14ac:dyDescent="0.25">
      <c r="A45" s="160">
        <v>44531</v>
      </c>
      <c r="B45">
        <v>16</v>
      </c>
      <c r="C45" s="218" t="s">
        <v>247</v>
      </c>
      <c r="D45" s="1"/>
      <c r="O45" s="1"/>
    </row>
    <row r="46" spans="1:15" ht="15" x14ac:dyDescent="0.25">
      <c r="A46" s="160">
        <v>44562</v>
      </c>
      <c r="B46">
        <v>18</v>
      </c>
      <c r="C46" s="218" t="s">
        <v>247</v>
      </c>
      <c r="D46" s="1"/>
      <c r="O46" s="1"/>
    </row>
    <row r="47" spans="1:15" ht="15" x14ac:dyDescent="0.25">
      <c r="A47" s="160">
        <v>44593</v>
      </c>
      <c r="B47">
        <v>14</v>
      </c>
      <c r="C47" s="218" t="s">
        <v>247</v>
      </c>
      <c r="D47" s="1"/>
      <c r="O47" s="1"/>
    </row>
    <row r="48" spans="1:15" ht="15" x14ac:dyDescent="0.25">
      <c r="A48" s="160">
        <v>44621</v>
      </c>
      <c r="B48">
        <v>26</v>
      </c>
      <c r="C48" s="218" t="s">
        <v>247</v>
      </c>
      <c r="D48" s="1"/>
      <c r="O48" s="1"/>
    </row>
    <row r="49" spans="1:15" ht="15" x14ac:dyDescent="0.25">
      <c r="A49" s="160">
        <v>44652</v>
      </c>
      <c r="B49">
        <v>17</v>
      </c>
      <c r="C49" s="218" t="s">
        <v>247</v>
      </c>
      <c r="D49" s="1"/>
      <c r="O49" s="1"/>
    </row>
    <row r="50" spans="1:15" ht="15" x14ac:dyDescent="0.25">
      <c r="A50" s="160">
        <v>44682</v>
      </c>
      <c r="B50">
        <v>55</v>
      </c>
      <c r="C50" s="218" t="s">
        <v>247</v>
      </c>
      <c r="D50" s="1"/>
      <c r="O50" s="1"/>
    </row>
    <row r="51" spans="1:15" ht="15" x14ac:dyDescent="0.25">
      <c r="A51" s="160">
        <v>44713</v>
      </c>
      <c r="B51">
        <v>30</v>
      </c>
      <c r="C51" s="218" t="s">
        <v>247</v>
      </c>
      <c r="D51" s="1"/>
      <c r="O51" s="1"/>
    </row>
    <row r="52" spans="1:15" ht="15" x14ac:dyDescent="0.25">
      <c r="A52" s="160">
        <v>44743</v>
      </c>
      <c r="B52">
        <v>18</v>
      </c>
      <c r="C52" s="218" t="s">
        <v>247</v>
      </c>
      <c r="D52" s="1"/>
      <c r="O52" s="1"/>
    </row>
    <row r="53" spans="1:15" ht="15" x14ac:dyDescent="0.25">
      <c r="A53" s="160">
        <v>44774</v>
      </c>
      <c r="B53">
        <v>32</v>
      </c>
      <c r="C53" s="218" t="s">
        <v>247</v>
      </c>
      <c r="D53" s="1"/>
      <c r="O53" s="1"/>
    </row>
    <row r="54" spans="1:15" ht="15" x14ac:dyDescent="0.25">
      <c r="A54" s="160">
        <v>44805</v>
      </c>
      <c r="B54">
        <v>30</v>
      </c>
      <c r="C54" s="218" t="s">
        <v>247</v>
      </c>
      <c r="D54" s="1"/>
      <c r="O54" s="1"/>
    </row>
    <row r="55" spans="1:15" ht="15" x14ac:dyDescent="0.25">
      <c r="A55" s="160">
        <v>44835</v>
      </c>
      <c r="B55">
        <v>16</v>
      </c>
      <c r="C55" s="218" t="s">
        <v>247</v>
      </c>
      <c r="D55" s="1"/>
      <c r="O55" s="1"/>
    </row>
    <row r="56" spans="1:15" ht="15" x14ac:dyDescent="0.25">
      <c r="A56" s="160">
        <v>44866</v>
      </c>
      <c r="B56">
        <v>25</v>
      </c>
      <c r="C56" s="218" t="s">
        <v>247</v>
      </c>
      <c r="D56" s="161"/>
      <c r="O56" s="1"/>
    </row>
    <row r="57" spans="1:15" ht="15" x14ac:dyDescent="0.25">
      <c r="A57" s="160">
        <v>44896</v>
      </c>
      <c r="B57">
        <v>28</v>
      </c>
      <c r="C57" s="218" t="s">
        <v>247</v>
      </c>
      <c r="D57" s="1"/>
      <c r="O57" s="1"/>
    </row>
    <row r="58" spans="1:15" ht="15" x14ac:dyDescent="0.25">
      <c r="A58" s="160">
        <v>44927</v>
      </c>
      <c r="B58">
        <v>38</v>
      </c>
      <c r="C58" s="218" t="s">
        <v>247</v>
      </c>
      <c r="D58" s="1"/>
      <c r="O58" s="1"/>
    </row>
    <row r="59" spans="1:15" ht="15" x14ac:dyDescent="0.25">
      <c r="A59" s="160">
        <v>44958</v>
      </c>
      <c r="B59">
        <v>16</v>
      </c>
      <c r="C59" s="218" t="s">
        <v>247</v>
      </c>
      <c r="D59" s="1"/>
      <c r="O59" s="1"/>
    </row>
    <row r="60" spans="1:15" ht="15" x14ac:dyDescent="0.25">
      <c r="A60" s="160">
        <v>44986</v>
      </c>
      <c r="B60">
        <v>39</v>
      </c>
      <c r="C60" s="218" t="s">
        <v>247</v>
      </c>
      <c r="D60" s="1"/>
      <c r="O60" s="1"/>
    </row>
    <row r="61" spans="1:15" ht="15" x14ac:dyDescent="0.25">
      <c r="A61" s="160">
        <v>45017</v>
      </c>
      <c r="B61">
        <v>13</v>
      </c>
      <c r="C61" s="218" t="s">
        <v>247</v>
      </c>
      <c r="D61" s="1"/>
      <c r="O61" s="1"/>
    </row>
    <row r="62" spans="1:15" ht="15" x14ac:dyDescent="0.25">
      <c r="A62" s="160">
        <v>45047</v>
      </c>
      <c r="B62">
        <v>7</v>
      </c>
      <c r="C62" s="218" t="s">
        <v>247</v>
      </c>
      <c r="D62" s="1"/>
      <c r="O62" s="1"/>
    </row>
    <row r="63" spans="1:15" ht="15" x14ac:dyDescent="0.25">
      <c r="A63" s="160">
        <v>45078</v>
      </c>
      <c r="B63">
        <v>18</v>
      </c>
      <c r="C63" s="218" t="s">
        <v>247</v>
      </c>
      <c r="D63" s="1"/>
      <c r="O63" s="1"/>
    </row>
    <row r="64" spans="1:15" ht="15" x14ac:dyDescent="0.25">
      <c r="A64" s="160">
        <v>45108</v>
      </c>
      <c r="B64">
        <v>13</v>
      </c>
      <c r="C64" s="218" t="s">
        <v>247</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71"/>
  <sheetViews>
    <sheetView zoomScaleNormal="100" workbookViewId="0">
      <selection activeCell="K22" sqref="K22"/>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271</v>
      </c>
      <c r="B1" s="242"/>
      <c r="C1" s="242"/>
      <c r="D1" s="242"/>
      <c r="E1" s="242"/>
      <c r="F1" s="242"/>
      <c r="G1" s="242"/>
      <c r="H1" s="242"/>
      <c r="I1" s="242"/>
      <c r="J1" s="242"/>
      <c r="K1" s="242"/>
      <c r="L1" s="242"/>
      <c r="M1" s="242"/>
      <c r="N1" s="242"/>
      <c r="O1" s="242"/>
      <c r="P1" s="242"/>
      <c r="Q1" s="242"/>
      <c r="R1" s="242"/>
      <c r="S1" s="242"/>
      <c r="T1" s="242"/>
      <c r="U1" s="242"/>
      <c r="V1" s="242"/>
      <c r="W1" s="242"/>
      <c r="X1" s="242"/>
      <c r="Y1" s="242"/>
    </row>
    <row r="3" spans="1:25" ht="15" x14ac:dyDescent="0.25">
      <c r="A3" s="323" t="s">
        <v>441</v>
      </c>
      <c r="B3" s="323"/>
      <c r="C3" s="323"/>
      <c r="D3" s="323"/>
      <c r="E3" s="323"/>
      <c r="F3" s="193"/>
    </row>
    <row r="4" spans="1:25" ht="28.5" x14ac:dyDescent="0.2">
      <c r="A4" s="191" t="s">
        <v>367</v>
      </c>
      <c r="B4" s="191" t="s">
        <v>368</v>
      </c>
      <c r="C4" s="220" t="s">
        <v>116</v>
      </c>
      <c r="D4" s="37" t="s">
        <v>369</v>
      </c>
      <c r="E4" s="37" t="s">
        <v>370</v>
      </c>
    </row>
    <row r="5" spans="1:25" x14ac:dyDescent="0.2">
      <c r="A5" s="223" t="s">
        <v>372</v>
      </c>
      <c r="B5" s="221" t="s">
        <v>413</v>
      </c>
      <c r="C5" s="159">
        <v>38</v>
      </c>
      <c r="D5" s="222">
        <v>104</v>
      </c>
      <c r="E5" s="222">
        <v>-65</v>
      </c>
    </row>
    <row r="6" spans="1:25" x14ac:dyDescent="0.2">
      <c r="A6" s="223" t="s">
        <v>373</v>
      </c>
      <c r="B6" s="221" t="s">
        <v>414</v>
      </c>
      <c r="C6" s="159">
        <v>73</v>
      </c>
      <c r="D6" s="222">
        <v>88</v>
      </c>
      <c r="E6" s="222">
        <v>-15</v>
      </c>
    </row>
    <row r="7" spans="1:25" x14ac:dyDescent="0.2">
      <c r="A7" s="223" t="s">
        <v>376</v>
      </c>
      <c r="B7" s="221" t="s">
        <v>416</v>
      </c>
      <c r="C7" s="159">
        <v>33</v>
      </c>
      <c r="D7" s="222">
        <v>84</v>
      </c>
      <c r="E7" s="222">
        <v>-51</v>
      </c>
    </row>
    <row r="8" spans="1:25" x14ac:dyDescent="0.2">
      <c r="A8" s="223" t="s">
        <v>374</v>
      </c>
      <c r="B8" s="221" t="s">
        <v>415</v>
      </c>
      <c r="C8" s="159">
        <v>97</v>
      </c>
      <c r="D8" s="222">
        <v>83</v>
      </c>
      <c r="E8" s="222">
        <v>14</v>
      </c>
    </row>
    <row r="9" spans="1:25" x14ac:dyDescent="0.2">
      <c r="A9" s="223" t="s">
        <v>380</v>
      </c>
      <c r="B9" s="221" t="s">
        <v>418</v>
      </c>
      <c r="C9" s="159">
        <v>40</v>
      </c>
      <c r="D9" s="222">
        <v>62</v>
      </c>
      <c r="E9" s="222">
        <v>-22</v>
      </c>
    </row>
    <row r="10" spans="1:25" x14ac:dyDescent="0.2">
      <c r="A10" s="223" t="s">
        <v>378</v>
      </c>
      <c r="B10" s="221" t="s">
        <v>415</v>
      </c>
      <c r="C10" s="159">
        <v>27</v>
      </c>
      <c r="D10" s="222">
        <v>61</v>
      </c>
      <c r="E10" s="222">
        <v>-35</v>
      </c>
    </row>
    <row r="11" spans="1:25" x14ac:dyDescent="0.2">
      <c r="A11" s="223" t="s">
        <v>381</v>
      </c>
      <c r="B11" s="221" t="s">
        <v>419</v>
      </c>
      <c r="C11" s="159">
        <v>30</v>
      </c>
      <c r="D11" s="222">
        <v>61</v>
      </c>
      <c r="E11" s="222">
        <v>-31</v>
      </c>
    </row>
    <row r="12" spans="1:25" x14ac:dyDescent="0.2">
      <c r="A12" s="223" t="s">
        <v>375</v>
      </c>
      <c r="B12" s="221" t="s">
        <v>413</v>
      </c>
      <c r="C12" s="159">
        <v>35</v>
      </c>
      <c r="D12" s="222">
        <v>60</v>
      </c>
      <c r="E12" s="222">
        <v>-25</v>
      </c>
    </row>
    <row r="13" spans="1:25" x14ac:dyDescent="0.2">
      <c r="A13" s="223" t="s">
        <v>382</v>
      </c>
      <c r="B13" s="221" t="s">
        <v>419</v>
      </c>
      <c r="C13" s="159">
        <v>15</v>
      </c>
      <c r="D13" s="222">
        <v>54</v>
      </c>
      <c r="E13" s="222">
        <v>-38</v>
      </c>
    </row>
    <row r="14" spans="1:25" x14ac:dyDescent="0.2">
      <c r="A14" s="223" t="s">
        <v>385</v>
      </c>
      <c r="B14" s="221" t="s">
        <v>419</v>
      </c>
      <c r="C14" s="159">
        <v>42</v>
      </c>
      <c r="D14" s="222">
        <v>53</v>
      </c>
      <c r="E14" s="222">
        <v>-11</v>
      </c>
    </row>
    <row r="15" spans="1:25" x14ac:dyDescent="0.2">
      <c r="A15" s="223" t="s">
        <v>377</v>
      </c>
      <c r="B15" s="221" t="s">
        <v>417</v>
      </c>
      <c r="C15" s="159">
        <v>26</v>
      </c>
      <c r="D15" s="222">
        <v>53</v>
      </c>
      <c r="E15" s="222">
        <v>-27</v>
      </c>
    </row>
    <row r="16" spans="1:25" x14ac:dyDescent="0.2">
      <c r="A16" s="223" t="s">
        <v>391</v>
      </c>
      <c r="B16" s="221" t="s">
        <v>422</v>
      </c>
      <c r="C16" s="159">
        <v>14</v>
      </c>
      <c r="D16" s="222">
        <v>50</v>
      </c>
      <c r="E16" s="222">
        <v>-36</v>
      </c>
    </row>
    <row r="17" spans="1:8" x14ac:dyDescent="0.2">
      <c r="A17" s="223" t="s">
        <v>386</v>
      </c>
      <c r="B17" s="221" t="s">
        <v>421</v>
      </c>
      <c r="C17" s="159">
        <v>39</v>
      </c>
      <c r="D17" s="222">
        <v>50</v>
      </c>
      <c r="E17" s="222">
        <v>-11</v>
      </c>
    </row>
    <row r="18" spans="1:8" x14ac:dyDescent="0.2">
      <c r="A18" s="223" t="s">
        <v>383</v>
      </c>
      <c r="B18" s="221" t="s">
        <v>420</v>
      </c>
      <c r="C18" s="159">
        <v>25</v>
      </c>
      <c r="D18" s="222">
        <v>48</v>
      </c>
      <c r="E18" s="222">
        <v>-23</v>
      </c>
      <c r="H18" s="39"/>
    </row>
    <row r="19" spans="1:8" x14ac:dyDescent="0.2">
      <c r="A19" s="223" t="s">
        <v>389</v>
      </c>
      <c r="B19" s="221" t="s">
        <v>422</v>
      </c>
      <c r="C19" s="159">
        <v>23</v>
      </c>
      <c r="D19" s="222">
        <v>48</v>
      </c>
      <c r="E19" s="222">
        <v>-25</v>
      </c>
      <c r="H19" s="39"/>
    </row>
    <row r="20" spans="1:8" x14ac:dyDescent="0.2">
      <c r="A20" s="223" t="s">
        <v>384</v>
      </c>
      <c r="B20" s="221" t="s">
        <v>421</v>
      </c>
      <c r="C20" s="159">
        <v>20</v>
      </c>
      <c r="D20" s="222">
        <v>46</v>
      </c>
      <c r="E20" s="222">
        <v>-25</v>
      </c>
      <c r="H20" s="39"/>
    </row>
    <row r="21" spans="1:8" x14ac:dyDescent="0.2">
      <c r="A21" s="223" t="s">
        <v>388</v>
      </c>
      <c r="B21" s="221" t="s">
        <v>420</v>
      </c>
      <c r="C21" s="159">
        <v>32</v>
      </c>
      <c r="D21" s="222">
        <v>44</v>
      </c>
      <c r="E21" s="222">
        <v>-12</v>
      </c>
    </row>
    <row r="22" spans="1:8" x14ac:dyDescent="0.2">
      <c r="A22" s="223" t="s">
        <v>387</v>
      </c>
      <c r="B22" s="221" t="s">
        <v>421</v>
      </c>
      <c r="C22" s="159">
        <v>30</v>
      </c>
      <c r="D22" s="222">
        <v>43</v>
      </c>
      <c r="E22" s="222">
        <v>-13</v>
      </c>
    </row>
    <row r="23" spans="1:8" x14ac:dyDescent="0.2">
      <c r="A23" s="223" t="s">
        <v>392</v>
      </c>
      <c r="B23" s="221" t="s">
        <v>422</v>
      </c>
      <c r="C23" s="159">
        <v>63</v>
      </c>
      <c r="D23" s="222">
        <v>41</v>
      </c>
      <c r="E23" s="222">
        <v>22</v>
      </c>
    </row>
    <row r="24" spans="1:8" x14ac:dyDescent="0.2">
      <c r="A24" s="223" t="s">
        <v>379</v>
      </c>
      <c r="B24" s="221" t="s">
        <v>414</v>
      </c>
      <c r="C24" s="159">
        <v>10</v>
      </c>
      <c r="D24" s="222">
        <v>40</v>
      </c>
      <c r="E24" s="222" t="s">
        <v>432</v>
      </c>
    </row>
    <row r="25" spans="1:8" x14ac:dyDescent="0.2">
      <c r="A25" s="223" t="s">
        <v>396</v>
      </c>
      <c r="B25" s="221" t="s">
        <v>422</v>
      </c>
      <c r="C25" s="159">
        <v>35</v>
      </c>
      <c r="D25" s="222">
        <v>40</v>
      </c>
      <c r="E25" s="222">
        <v>-5</v>
      </c>
    </row>
    <row r="26" spans="1:8" x14ac:dyDescent="0.2">
      <c r="A26" s="223" t="s">
        <v>393</v>
      </c>
      <c r="B26" s="221" t="s">
        <v>422</v>
      </c>
      <c r="C26" s="159">
        <v>15</v>
      </c>
      <c r="D26" s="222">
        <v>39</v>
      </c>
      <c r="E26" s="222">
        <v>-24</v>
      </c>
    </row>
    <row r="27" spans="1:8" x14ac:dyDescent="0.2">
      <c r="A27" s="223" t="s">
        <v>390</v>
      </c>
      <c r="B27" s="221" t="s">
        <v>415</v>
      </c>
      <c r="C27" s="159">
        <v>80</v>
      </c>
      <c r="D27" s="222">
        <v>38</v>
      </c>
      <c r="E27" s="222">
        <v>41</v>
      </c>
    </row>
    <row r="28" spans="1:8" x14ac:dyDescent="0.2">
      <c r="A28" s="223" t="s">
        <v>394</v>
      </c>
      <c r="B28" s="221" t="s">
        <v>420</v>
      </c>
      <c r="C28" s="159">
        <v>23</v>
      </c>
      <c r="D28" s="222">
        <v>35</v>
      </c>
      <c r="E28" s="222">
        <v>-12</v>
      </c>
    </row>
    <row r="29" spans="1:8" x14ac:dyDescent="0.2">
      <c r="A29" s="223" t="s">
        <v>395</v>
      </c>
      <c r="B29" s="221" t="s">
        <v>423</v>
      </c>
      <c r="C29" s="159">
        <v>23</v>
      </c>
      <c r="D29" s="222">
        <v>33</v>
      </c>
      <c r="E29" s="222">
        <v>-10</v>
      </c>
    </row>
    <row r="30" spans="1:8" x14ac:dyDescent="0.2">
      <c r="A30" s="223" t="s">
        <v>398</v>
      </c>
      <c r="B30" s="221" t="s">
        <v>419</v>
      </c>
      <c r="C30" s="159">
        <v>47</v>
      </c>
      <c r="D30" s="222">
        <v>31</v>
      </c>
      <c r="E30" s="222">
        <v>16</v>
      </c>
    </row>
    <row r="31" spans="1:8" x14ac:dyDescent="0.2">
      <c r="A31" s="223" t="s">
        <v>400</v>
      </c>
      <c r="B31" s="221" t="s">
        <v>426</v>
      </c>
      <c r="C31" s="159">
        <v>57</v>
      </c>
      <c r="D31" s="222">
        <v>27</v>
      </c>
      <c r="E31" s="222">
        <v>29</v>
      </c>
    </row>
    <row r="32" spans="1:8" x14ac:dyDescent="0.2">
      <c r="A32" s="223" t="s">
        <v>399</v>
      </c>
      <c r="B32" s="221" t="s">
        <v>425</v>
      </c>
      <c r="C32" s="159">
        <v>32</v>
      </c>
      <c r="D32" s="222">
        <v>26</v>
      </c>
      <c r="E32" s="222">
        <v>6</v>
      </c>
    </row>
    <row r="33" spans="1:33" x14ac:dyDescent="0.2">
      <c r="A33" s="223" t="s">
        <v>397</v>
      </c>
      <c r="B33" s="221" t="s">
        <v>424</v>
      </c>
      <c r="C33" s="159">
        <v>15</v>
      </c>
      <c r="D33" s="222">
        <v>21</v>
      </c>
      <c r="E33" s="222">
        <v>-6</v>
      </c>
    </row>
    <row r="34" spans="1:33" x14ac:dyDescent="0.2">
      <c r="A34" s="223" t="s">
        <v>401</v>
      </c>
      <c r="B34" s="221" t="s">
        <v>427</v>
      </c>
      <c r="C34" s="159">
        <v>24</v>
      </c>
      <c r="D34" s="222">
        <v>19</v>
      </c>
      <c r="E34" s="222">
        <v>4</v>
      </c>
    </row>
    <row r="35" spans="1:33" x14ac:dyDescent="0.2">
      <c r="A35" s="223" t="s">
        <v>402</v>
      </c>
      <c r="B35" s="221" t="s">
        <v>428</v>
      </c>
      <c r="C35" s="159">
        <v>10</v>
      </c>
      <c r="D35" s="222">
        <v>14</v>
      </c>
      <c r="E35" s="222" t="s">
        <v>432</v>
      </c>
    </row>
    <row r="36" spans="1:33" x14ac:dyDescent="0.2">
      <c r="A36" s="223" t="s">
        <v>405</v>
      </c>
      <c r="B36" s="221" t="s">
        <v>430</v>
      </c>
      <c r="C36" s="159">
        <v>10</v>
      </c>
      <c r="D36" s="222">
        <v>13</v>
      </c>
      <c r="E36" s="222" t="s">
        <v>432</v>
      </c>
    </row>
    <row r="37" spans="1:33" x14ac:dyDescent="0.2">
      <c r="A37" s="223" t="s">
        <v>403</v>
      </c>
      <c r="B37" s="221" t="s">
        <v>429</v>
      </c>
      <c r="C37" s="159">
        <v>10</v>
      </c>
      <c r="D37" s="222">
        <v>10</v>
      </c>
      <c r="E37" s="222" t="s">
        <v>432</v>
      </c>
    </row>
    <row r="38" spans="1:33" x14ac:dyDescent="0.2">
      <c r="A38" s="223" t="s">
        <v>407</v>
      </c>
      <c r="B38" s="221" t="s">
        <v>428</v>
      </c>
      <c r="C38" s="159">
        <v>10</v>
      </c>
      <c r="D38" s="222">
        <v>10</v>
      </c>
      <c r="E38" s="222" t="s">
        <v>432</v>
      </c>
    </row>
    <row r="39" spans="1:33" x14ac:dyDescent="0.2">
      <c r="A39" s="223" t="s">
        <v>404</v>
      </c>
      <c r="B39" s="221" t="s">
        <v>423</v>
      </c>
      <c r="C39" s="159">
        <v>10</v>
      </c>
      <c r="D39" s="222">
        <v>10</v>
      </c>
      <c r="E39" s="222" t="s">
        <v>432</v>
      </c>
    </row>
    <row r="40" spans="1:33" x14ac:dyDescent="0.2">
      <c r="A40" s="223" t="s">
        <v>406</v>
      </c>
      <c r="B40" s="221" t="s">
        <v>431</v>
      </c>
      <c r="C40" s="159">
        <v>10</v>
      </c>
      <c r="D40" s="222">
        <v>10</v>
      </c>
      <c r="E40" s="222" t="s">
        <v>432</v>
      </c>
    </row>
    <row r="41" spans="1:33" x14ac:dyDescent="0.2">
      <c r="A41" s="223" t="s">
        <v>408</v>
      </c>
      <c r="B41" s="221" t="s">
        <v>426</v>
      </c>
      <c r="C41" s="159">
        <v>10</v>
      </c>
      <c r="D41" s="222">
        <v>0</v>
      </c>
      <c r="E41" s="222" t="s">
        <v>432</v>
      </c>
    </row>
    <row r="42" spans="1:33" x14ac:dyDescent="0.2">
      <c r="A42" s="223" t="s">
        <v>409</v>
      </c>
      <c r="B42" s="221" t="s">
        <v>422</v>
      </c>
      <c r="C42" s="159">
        <v>0</v>
      </c>
      <c r="D42" s="222">
        <v>0</v>
      </c>
      <c r="E42" s="222">
        <v>0</v>
      </c>
    </row>
    <row r="43" spans="1:33" x14ac:dyDescent="0.2">
      <c r="A43" s="223" t="s">
        <v>410</v>
      </c>
      <c r="B43" s="221" t="s">
        <v>419</v>
      </c>
      <c r="C43" s="159">
        <v>0</v>
      </c>
      <c r="D43" s="222">
        <v>0</v>
      </c>
      <c r="E43" s="222">
        <v>0</v>
      </c>
    </row>
    <row r="44" spans="1:33" x14ac:dyDescent="0.2">
      <c r="A44" s="223" t="s">
        <v>411</v>
      </c>
      <c r="B44" s="221" t="s">
        <v>421</v>
      </c>
      <c r="C44" s="159">
        <v>0</v>
      </c>
      <c r="D44" s="222">
        <v>0</v>
      </c>
      <c r="E44" s="222">
        <v>0</v>
      </c>
    </row>
    <row r="45" spans="1:33" x14ac:dyDescent="0.2">
      <c r="A45" s="223" t="s">
        <v>412</v>
      </c>
      <c r="B45" s="221" t="s">
        <v>422</v>
      </c>
      <c r="C45" s="159">
        <v>0</v>
      </c>
      <c r="D45" s="222">
        <v>0</v>
      </c>
      <c r="E45" s="222">
        <v>0</v>
      </c>
    </row>
    <row r="46" spans="1:33" x14ac:dyDescent="0.2">
      <c r="E46" s="1"/>
      <c r="H46" s="40"/>
      <c r="M46" s="1"/>
      <c r="AB46" s="84"/>
      <c r="AG46" s="1"/>
    </row>
    <row r="47" spans="1:33" x14ac:dyDescent="0.2">
      <c r="E47" s="1"/>
      <c r="H47" s="40"/>
      <c r="M47" s="1"/>
      <c r="AB47" s="84"/>
      <c r="AG47" s="1"/>
    </row>
    <row r="48" spans="1:33" x14ac:dyDescent="0.2">
      <c r="E48" s="1"/>
      <c r="H48" s="40"/>
      <c r="M48" s="1"/>
      <c r="AB48" s="84"/>
      <c r="AG48" s="1"/>
    </row>
    <row r="49" spans="1:33" x14ac:dyDescent="0.2">
      <c r="E49" s="1"/>
      <c r="H49" s="40"/>
      <c r="M49" s="1"/>
      <c r="AB49" s="84"/>
      <c r="AG49" s="1"/>
    </row>
    <row r="50" spans="1:33" x14ac:dyDescent="0.2">
      <c r="E50" s="1"/>
      <c r="H50" s="40"/>
      <c r="M50" s="1"/>
      <c r="AB50" s="84"/>
      <c r="AG50" s="1"/>
    </row>
    <row r="51" spans="1:33" x14ac:dyDescent="0.2">
      <c r="E51" s="1"/>
      <c r="H51" s="40"/>
      <c r="M51" s="1"/>
      <c r="AB51" s="84"/>
      <c r="AG51" s="1"/>
    </row>
    <row r="52" spans="1:33" x14ac:dyDescent="0.2">
      <c r="E52" s="1"/>
      <c r="H52" s="40"/>
      <c r="M52" s="1"/>
      <c r="AB52" s="84"/>
      <c r="AG52" s="1"/>
    </row>
    <row r="53" spans="1:33" x14ac:dyDescent="0.2">
      <c r="E53" s="1"/>
      <c r="H53" s="40"/>
      <c r="M53" s="1"/>
      <c r="AB53" s="84"/>
      <c r="AG53" s="1"/>
    </row>
    <row r="54" spans="1:33" x14ac:dyDescent="0.2">
      <c r="A54" s="161"/>
      <c r="E54" s="1"/>
      <c r="H54" s="40"/>
      <c r="M54" s="1"/>
      <c r="AB54" s="84"/>
      <c r="AG54" s="1"/>
    </row>
    <row r="55" spans="1:33" x14ac:dyDescent="0.2">
      <c r="E55" s="1"/>
      <c r="H55" s="40"/>
      <c r="M55" s="1"/>
      <c r="AB55" s="84"/>
      <c r="AG55" s="1"/>
    </row>
    <row r="56" spans="1:33" x14ac:dyDescent="0.2">
      <c r="E56" s="1"/>
      <c r="H56" s="40"/>
      <c r="M56" s="1"/>
      <c r="AB56" s="84"/>
      <c r="AG56" s="1"/>
    </row>
    <row r="57" spans="1:33" x14ac:dyDescent="0.2">
      <c r="E57" s="1"/>
      <c r="H57" s="40"/>
      <c r="M57" s="1"/>
      <c r="AB57" s="84"/>
      <c r="AG57" s="1"/>
    </row>
    <row r="58" spans="1:33" x14ac:dyDescent="0.2">
      <c r="E58" s="1"/>
      <c r="H58" s="40"/>
      <c r="M58" s="1"/>
      <c r="AB58" s="84"/>
      <c r="AG58" s="1"/>
    </row>
    <row r="59" spans="1:33" x14ac:dyDescent="0.2">
      <c r="E59" s="1"/>
      <c r="H59" s="40"/>
      <c r="M59" s="1"/>
      <c r="AB59" s="84"/>
      <c r="AG59" s="1"/>
    </row>
    <row r="60" spans="1:33" x14ac:dyDescent="0.2">
      <c r="E60" s="1"/>
      <c r="H60" s="40"/>
      <c r="M60" s="1"/>
      <c r="AB60" s="84"/>
      <c r="AG60" s="1"/>
    </row>
    <row r="61" spans="1:33" x14ac:dyDescent="0.2">
      <c r="E61" s="1"/>
      <c r="H61" s="40"/>
      <c r="M61" s="1"/>
      <c r="AB61" s="84"/>
      <c r="AG61" s="1"/>
    </row>
    <row r="62" spans="1:33" x14ac:dyDescent="0.2">
      <c r="E62" s="1"/>
      <c r="H62" s="40"/>
      <c r="M62" s="1"/>
      <c r="AB62" s="84"/>
      <c r="AG62" s="1"/>
    </row>
    <row r="63" spans="1:33" x14ac:dyDescent="0.2">
      <c r="E63" s="1"/>
      <c r="H63" s="40"/>
      <c r="M63" s="1"/>
      <c r="AB63" s="84"/>
      <c r="AG63" s="1"/>
    </row>
    <row r="64" spans="1:33" x14ac:dyDescent="0.2">
      <c r="A64" s="39"/>
      <c r="E64" s="1"/>
      <c r="H64" s="40"/>
      <c r="M64" s="1"/>
      <c r="AB64" s="84"/>
      <c r="AG64" s="1"/>
    </row>
    <row r="65" spans="1:33" x14ac:dyDescent="0.2">
      <c r="A65" s="39"/>
      <c r="E65" s="1"/>
      <c r="H65" s="40"/>
      <c r="M65" s="1"/>
      <c r="AB65" s="84"/>
      <c r="AG65" s="1"/>
    </row>
    <row r="66" spans="1:33" x14ac:dyDescent="0.2">
      <c r="A66" s="39"/>
      <c r="E66" s="1"/>
      <c r="H66" s="40"/>
      <c r="M66" s="1"/>
      <c r="AB66" s="84"/>
      <c r="AG66" s="1"/>
    </row>
    <row r="67" spans="1:33" x14ac:dyDescent="0.2">
      <c r="A67" s="39"/>
      <c r="E67" s="1"/>
      <c r="H67" s="40"/>
      <c r="M67" s="1"/>
      <c r="AB67" s="84"/>
      <c r="AG67" s="1"/>
    </row>
    <row r="68" spans="1:33" x14ac:dyDescent="0.2">
      <c r="A68" s="39"/>
      <c r="E68" s="1"/>
      <c r="H68" s="40"/>
      <c r="M68" s="1"/>
      <c r="AB68" s="84"/>
      <c r="AG68" s="1"/>
    </row>
    <row r="69" spans="1:33" x14ac:dyDescent="0.2">
      <c r="A69" s="39"/>
      <c r="E69" s="1"/>
      <c r="H69" s="40"/>
      <c r="M69" s="1"/>
      <c r="AB69" s="84"/>
      <c r="AG69" s="1"/>
    </row>
    <row r="70" spans="1:33" x14ac:dyDescent="0.2">
      <c r="A70" s="39"/>
      <c r="E70" s="1"/>
      <c r="H70" s="40"/>
      <c r="M70" s="1"/>
      <c r="AB70" s="84"/>
      <c r="AG70" s="1"/>
    </row>
    <row r="71" spans="1:33" x14ac:dyDescent="0.2">
      <c r="A71" s="39"/>
      <c r="E71" s="1"/>
      <c r="H71" s="40"/>
      <c r="M71" s="1"/>
      <c r="AB71" s="84"/>
      <c r="AG71" s="1"/>
    </row>
  </sheetData>
  <mergeCells count="2">
    <mergeCell ref="A1:Y1"/>
    <mergeCell ref="A3:E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8" zoomScaleNormal="100" workbookViewId="0">
      <selection activeCell="AG44" sqref="AG44"/>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188</v>
      </c>
      <c r="B1" s="242"/>
      <c r="C1" s="242"/>
      <c r="D1" s="242"/>
      <c r="E1" s="242"/>
      <c r="F1" s="242"/>
      <c r="G1" s="242"/>
      <c r="H1" s="242"/>
      <c r="I1" s="242"/>
      <c r="J1" s="242"/>
      <c r="K1" s="242"/>
      <c r="L1" s="242"/>
      <c r="M1" s="242"/>
      <c r="N1" s="242"/>
      <c r="O1" s="242"/>
      <c r="P1" s="242"/>
      <c r="Q1" s="242"/>
      <c r="R1" s="242"/>
    </row>
    <row r="2" spans="1:27" ht="15" thickBot="1" x14ac:dyDescent="0.25">
      <c r="B2" s="38"/>
      <c r="C2" s="38"/>
      <c r="P2" s="1"/>
      <c r="Q2" s="40"/>
    </row>
    <row r="3" spans="1:27" ht="12.75" customHeight="1" thickBot="1" x14ac:dyDescent="0.25">
      <c r="A3" s="326" t="s">
        <v>76</v>
      </c>
      <c r="B3" s="329" t="s">
        <v>100</v>
      </c>
      <c r="C3" s="263"/>
      <c r="D3" s="301" t="s">
        <v>77</v>
      </c>
      <c r="E3" s="302"/>
      <c r="F3" s="212" t="s">
        <v>78</v>
      </c>
      <c r="G3" s="211" t="s">
        <v>78</v>
      </c>
      <c r="H3" s="211" t="s">
        <v>78</v>
      </c>
      <c r="I3" s="279" t="s">
        <v>78</v>
      </c>
      <c r="J3" s="279"/>
      <c r="K3" s="211" t="s">
        <v>79</v>
      </c>
      <c r="L3" s="211"/>
      <c r="M3" s="211" t="s">
        <v>80</v>
      </c>
      <c r="N3" s="211" t="s">
        <v>80</v>
      </c>
      <c r="O3" s="213" t="s">
        <v>80</v>
      </c>
      <c r="P3" s="1"/>
      <c r="Q3" s="40"/>
      <c r="V3" s="310" t="s">
        <v>182</v>
      </c>
      <c r="W3" s="310"/>
      <c r="X3" s="310"/>
      <c r="Y3" s="310"/>
      <c r="Z3" s="310"/>
      <c r="AA3" s="310"/>
    </row>
    <row r="4" spans="1:27" ht="14.45" customHeight="1" thickBot="1" x14ac:dyDescent="0.3">
      <c r="A4" s="327"/>
      <c r="B4" s="264" t="s">
        <v>101</v>
      </c>
      <c r="C4" s="330" t="s">
        <v>195</v>
      </c>
      <c r="D4" s="313" t="s">
        <v>101</v>
      </c>
      <c r="E4" s="315" t="s">
        <v>195</v>
      </c>
      <c r="F4" s="290" t="s">
        <v>196</v>
      </c>
      <c r="G4" s="288" t="s">
        <v>197</v>
      </c>
      <c r="H4" s="288" t="s">
        <v>198</v>
      </c>
      <c r="I4" s="280" t="s">
        <v>199</v>
      </c>
      <c r="J4" s="281"/>
      <c r="K4" s="280" t="s">
        <v>200</v>
      </c>
      <c r="L4" s="281"/>
      <c r="M4" s="292" t="s">
        <v>201</v>
      </c>
      <c r="N4" s="292" t="s">
        <v>202</v>
      </c>
      <c r="O4" s="332" t="s">
        <v>203</v>
      </c>
      <c r="P4" s="1"/>
      <c r="Q4" s="40"/>
      <c r="U4" s="1" t="s">
        <v>167</v>
      </c>
      <c r="V4" s="44" t="s">
        <v>170</v>
      </c>
      <c r="W4" s="44" t="s">
        <v>168</v>
      </c>
      <c r="X4" s="44" t="s">
        <v>171</v>
      </c>
      <c r="Y4" s="44" t="s">
        <v>172</v>
      </c>
      <c r="Z4" s="44" t="s">
        <v>173</v>
      </c>
      <c r="AA4" s="44" t="s">
        <v>174</v>
      </c>
    </row>
    <row r="5" spans="1:27" ht="26.25" customHeight="1" thickBot="1" x14ac:dyDescent="0.25">
      <c r="A5" s="328"/>
      <c r="B5" s="309"/>
      <c r="C5" s="331"/>
      <c r="D5" s="314"/>
      <c r="E5" s="316"/>
      <c r="F5" s="291"/>
      <c r="G5" s="289"/>
      <c r="H5" s="289"/>
      <c r="I5" s="45" t="s">
        <v>168</v>
      </c>
      <c r="J5" s="45" t="s">
        <v>169</v>
      </c>
      <c r="K5" s="208" t="s">
        <v>171</v>
      </c>
      <c r="L5" s="208" t="s">
        <v>289</v>
      </c>
      <c r="M5" s="293"/>
      <c r="N5" s="293"/>
      <c r="O5" s="333"/>
      <c r="P5" s="1"/>
      <c r="Q5" s="40"/>
      <c r="U5" s="1">
        <v>0</v>
      </c>
      <c r="V5" s="46">
        <f>H6</f>
        <v>17.703684806082588</v>
      </c>
      <c r="W5" s="46">
        <f>I6</f>
        <v>20.772321428571431</v>
      </c>
      <c r="X5" s="46">
        <f>K6</f>
        <v>22.849553571428576</v>
      </c>
      <c r="Y5" s="46">
        <f>M6</f>
        <v>25.134508928571435</v>
      </c>
      <c r="Z5" s="46" t="str">
        <f>N6</f>
        <v>-</v>
      </c>
      <c r="AA5" s="46" t="str">
        <f>O6</f>
        <v>-</v>
      </c>
    </row>
    <row r="6" spans="1:27" x14ac:dyDescent="0.2">
      <c r="A6" s="111" t="s">
        <v>47</v>
      </c>
      <c r="B6" s="112">
        <f>'1A'!B14</f>
        <v>14.67</v>
      </c>
      <c r="C6" s="113">
        <f>'1A'!C14</f>
        <v>30513.599999999999</v>
      </c>
      <c r="D6" s="59">
        <f>'1A'!D14</f>
        <v>20.772321428571431</v>
      </c>
      <c r="E6" s="114">
        <f>'1A'!E14</f>
        <v>43206.428571428572</v>
      </c>
      <c r="F6" s="59">
        <f>'1A'!F14</f>
        <v>17.703684806082588</v>
      </c>
      <c r="G6" s="59">
        <f>'1A'!G14</f>
        <v>17.703684806082588</v>
      </c>
      <c r="H6" s="59">
        <f>'1A'!H14</f>
        <v>17.703684806082588</v>
      </c>
      <c r="I6" s="60">
        <f>'1A'!I14</f>
        <v>20.772321428571431</v>
      </c>
      <c r="J6" s="116">
        <f>'1A'!J14</f>
        <v>21.810937500000001</v>
      </c>
      <c r="K6" s="60">
        <f>'1A'!K14</f>
        <v>22.849553571428576</v>
      </c>
      <c r="L6" s="60">
        <f>'1A'!L14</f>
        <v>23.992031250000007</v>
      </c>
      <c r="M6" s="60">
        <f>'1A'!M14</f>
        <v>25.134508928571435</v>
      </c>
      <c r="N6" s="60" t="s">
        <v>186</v>
      </c>
      <c r="O6" s="162" t="s">
        <v>186</v>
      </c>
      <c r="P6" s="1"/>
      <c r="U6" s="1">
        <v>1</v>
      </c>
      <c r="V6" s="46">
        <f t="shared" ref="V6:V25" si="0">V5*1.025</f>
        <v>18.146276926234652</v>
      </c>
      <c r="W6" s="46">
        <f t="shared" ref="W6:W25" si="1">W5*1.025</f>
        <v>21.291629464285716</v>
      </c>
      <c r="X6" s="46">
        <f t="shared" ref="X6:X25" si="2">X5*1.025</f>
        <v>23.420792410714288</v>
      </c>
      <c r="Y6" s="46">
        <f t="shared" ref="Y6:Y25" si="3">Y5*1.025</f>
        <v>25.762871651785719</v>
      </c>
      <c r="Z6" s="46" t="e">
        <f t="shared" ref="Z6:AA21" si="4">Z5+0.15</f>
        <v>#VALUE!</v>
      </c>
      <c r="AA6" s="46" t="e">
        <f t="shared" si="4"/>
        <v>#VALUE!</v>
      </c>
    </row>
    <row r="7" spans="1:27" x14ac:dyDescent="0.2">
      <c r="A7" s="285" t="s">
        <v>102</v>
      </c>
      <c r="B7" s="286"/>
      <c r="C7" s="286"/>
      <c r="D7" s="286"/>
      <c r="E7" s="286"/>
      <c r="F7" s="286"/>
      <c r="G7" s="286"/>
      <c r="H7" s="287"/>
      <c r="I7" s="55">
        <f>I6-H6</f>
        <v>3.0686366224888424</v>
      </c>
      <c r="J7" s="55">
        <f t="shared" ref="J7:M7" si="5">J6-I6</f>
        <v>1.0386160714285708</v>
      </c>
      <c r="K7" s="55">
        <f t="shared" si="5"/>
        <v>1.0386160714285744</v>
      </c>
      <c r="L7" s="55">
        <f>L6-K6</f>
        <v>1.1424776785714315</v>
      </c>
      <c r="M7" s="55">
        <f t="shared" si="5"/>
        <v>1.1424776785714279</v>
      </c>
      <c r="N7" s="55" t="s">
        <v>54</v>
      </c>
      <c r="O7" s="55" t="s">
        <v>54</v>
      </c>
      <c r="P7" s="1"/>
      <c r="U7" s="1">
        <v>2</v>
      </c>
      <c r="V7" s="46">
        <f t="shared" si="0"/>
        <v>18.599933849390517</v>
      </c>
      <c r="W7" s="46">
        <f t="shared" si="1"/>
        <v>21.823920200892857</v>
      </c>
      <c r="X7" s="46">
        <f t="shared" si="2"/>
        <v>24.006312220982142</v>
      </c>
      <c r="Y7" s="46">
        <f t="shared" si="3"/>
        <v>26.406943443080358</v>
      </c>
      <c r="Z7" s="46" t="e">
        <f t="shared" si="4"/>
        <v>#VALUE!</v>
      </c>
      <c r="AA7" s="46" t="e">
        <f t="shared" si="4"/>
        <v>#VALUE!</v>
      </c>
    </row>
    <row r="8" spans="1:27" x14ac:dyDescent="0.2">
      <c r="A8" s="56" t="s">
        <v>52</v>
      </c>
      <c r="B8" s="59">
        <f>'1A'!B22</f>
        <v>14.67</v>
      </c>
      <c r="C8" s="114">
        <f>'1A'!C22</f>
        <v>30513.599999999999</v>
      </c>
      <c r="D8" s="59">
        <f>'1A'!D22</f>
        <v>18.883928571428569</v>
      </c>
      <c r="E8" s="114">
        <f>'1A'!E22</f>
        <v>39278.571428571428</v>
      </c>
      <c r="F8" s="59">
        <f>'1A'!F22</f>
        <v>16.094258914620532</v>
      </c>
      <c r="G8" s="60">
        <f>'1A'!G22</f>
        <v>16.094258914620532</v>
      </c>
      <c r="H8" s="60">
        <f>'1A'!H22</f>
        <v>16.094258914620532</v>
      </c>
      <c r="I8" s="61">
        <f>'1A'!I22</f>
        <v>18.883928571428569</v>
      </c>
      <c r="J8" s="61">
        <f>'1A'!J22</f>
        <v>19.828125</v>
      </c>
      <c r="K8" s="61">
        <f>'1A'!K22</f>
        <v>20.772321428571427</v>
      </c>
      <c r="L8" s="61">
        <f>'1A'!L22</f>
        <v>21.810937499999998</v>
      </c>
      <c r="M8" s="61">
        <f>'1A'!M22</f>
        <v>22.849553571428572</v>
      </c>
      <c r="N8" s="61" t="s">
        <v>186</v>
      </c>
      <c r="O8" s="62" t="s">
        <v>186</v>
      </c>
      <c r="P8" s="1"/>
      <c r="U8" s="1">
        <v>3</v>
      </c>
      <c r="V8" s="46">
        <f t="shared" si="0"/>
        <v>19.064932195625278</v>
      </c>
      <c r="W8" s="46">
        <f t="shared" si="1"/>
        <v>22.369518205915178</v>
      </c>
      <c r="X8" s="46">
        <f t="shared" si="2"/>
        <v>24.606470026506695</v>
      </c>
      <c r="Y8" s="46">
        <f t="shared" si="3"/>
        <v>27.067117029157366</v>
      </c>
      <c r="Z8" s="46" t="e">
        <f t="shared" si="4"/>
        <v>#VALUE!</v>
      </c>
      <c r="AA8" s="46" t="e">
        <f t="shared" si="4"/>
        <v>#VALUE!</v>
      </c>
    </row>
    <row r="9" spans="1:27" x14ac:dyDescent="0.2">
      <c r="A9" s="285" t="s">
        <v>102</v>
      </c>
      <c r="B9" s="286"/>
      <c r="C9" s="286"/>
      <c r="D9" s="286"/>
      <c r="E9" s="286"/>
      <c r="F9" s="286"/>
      <c r="G9" s="286"/>
      <c r="H9" s="287"/>
      <c r="I9" s="55">
        <f>I8-H8</f>
        <v>2.7896696568080372</v>
      </c>
      <c r="J9" s="55">
        <f t="shared" ref="J9:M9" si="6">J8-I8</f>
        <v>0.9441964285714306</v>
      </c>
      <c r="K9" s="55">
        <f t="shared" si="6"/>
        <v>0.94419642857142705</v>
      </c>
      <c r="L9" s="55">
        <f t="shared" si="6"/>
        <v>1.0386160714285708</v>
      </c>
      <c r="M9" s="55">
        <f t="shared" si="6"/>
        <v>1.0386160714285744</v>
      </c>
      <c r="N9" s="55" t="s">
        <v>54</v>
      </c>
      <c r="O9" s="55" t="s">
        <v>54</v>
      </c>
      <c r="P9" s="1"/>
      <c r="U9" s="1">
        <v>4</v>
      </c>
      <c r="V9" s="46">
        <f t="shared" si="0"/>
        <v>19.541555500515909</v>
      </c>
      <c r="W9" s="46">
        <f t="shared" si="1"/>
        <v>22.928756161063056</v>
      </c>
      <c r="X9" s="46">
        <f t="shared" si="2"/>
        <v>25.22163177716936</v>
      </c>
      <c r="Y9" s="46">
        <f t="shared" si="3"/>
        <v>27.743794954886297</v>
      </c>
      <c r="Z9" s="46" t="e">
        <f t="shared" si="4"/>
        <v>#VALUE!</v>
      </c>
      <c r="AA9" s="46" t="e">
        <f t="shared" si="4"/>
        <v>#VALUE!</v>
      </c>
    </row>
    <row r="10" spans="1:27" x14ac:dyDescent="0.2">
      <c r="P10" s="1"/>
      <c r="Q10" s="40"/>
      <c r="U10" s="1">
        <v>5</v>
      </c>
      <c r="V10" s="46">
        <f t="shared" si="0"/>
        <v>20.030094388028804</v>
      </c>
      <c r="W10" s="46">
        <f t="shared" si="1"/>
        <v>23.501975065089631</v>
      </c>
      <c r="X10" s="46">
        <f t="shared" si="2"/>
        <v>25.852172571598594</v>
      </c>
      <c r="Y10" s="46">
        <f t="shared" si="3"/>
        <v>28.437389828758452</v>
      </c>
      <c r="Z10" s="46" t="e">
        <f t="shared" si="4"/>
        <v>#VALUE!</v>
      </c>
      <c r="AA10" s="46" t="e">
        <f t="shared" si="4"/>
        <v>#VALUE!</v>
      </c>
    </row>
    <row r="11" spans="1:27" x14ac:dyDescent="0.2">
      <c r="P11" s="1"/>
      <c r="Q11" s="40"/>
      <c r="U11" s="1">
        <v>6</v>
      </c>
      <c r="V11" s="46">
        <f t="shared" si="0"/>
        <v>20.530846747729523</v>
      </c>
      <c r="W11" s="46">
        <f t="shared" si="1"/>
        <v>24.089524441716868</v>
      </c>
      <c r="X11" s="46">
        <f t="shared" si="2"/>
        <v>26.498476885888557</v>
      </c>
      <c r="Y11" s="46">
        <f t="shared" si="3"/>
        <v>29.14832457447741</v>
      </c>
      <c r="Z11" s="46" t="e">
        <f t="shared" si="4"/>
        <v>#VALUE!</v>
      </c>
      <c r="AA11" s="46" t="e">
        <f t="shared" si="4"/>
        <v>#VALUE!</v>
      </c>
    </row>
    <row r="12" spans="1:27" x14ac:dyDescent="0.2">
      <c r="P12" s="1"/>
      <c r="Q12" s="40"/>
      <c r="U12" s="1">
        <v>7</v>
      </c>
      <c r="V12" s="46">
        <f t="shared" si="0"/>
        <v>21.04411791642276</v>
      </c>
      <c r="W12" s="46">
        <f t="shared" si="1"/>
        <v>24.691762552759787</v>
      </c>
      <c r="X12" s="46">
        <f t="shared" si="2"/>
        <v>27.16093880803577</v>
      </c>
      <c r="Y12" s="46">
        <f t="shared" si="3"/>
        <v>29.877032688839343</v>
      </c>
      <c r="Z12" s="46" t="e">
        <f t="shared" si="4"/>
        <v>#VALUE!</v>
      </c>
      <c r="AA12" s="46" t="e">
        <f t="shared" si="4"/>
        <v>#VALUE!</v>
      </c>
    </row>
    <row r="13" spans="1:27" x14ac:dyDescent="0.2">
      <c r="U13" s="1">
        <v>8</v>
      </c>
      <c r="V13" s="46">
        <f t="shared" si="0"/>
        <v>21.570220864333326</v>
      </c>
      <c r="W13" s="46">
        <f t="shared" si="1"/>
        <v>25.309056616578779</v>
      </c>
      <c r="X13" s="46">
        <f t="shared" si="2"/>
        <v>27.839962278236662</v>
      </c>
      <c r="Y13" s="46">
        <f t="shared" si="3"/>
        <v>30.623958506060323</v>
      </c>
      <c r="Z13" s="46" t="e">
        <f t="shared" ref="Z13:AA13" si="7">Z12+0.15</f>
        <v>#VALUE!</v>
      </c>
      <c r="AA13" s="46" t="e">
        <f t="shared" si="7"/>
        <v>#VALUE!</v>
      </c>
    </row>
    <row r="14" spans="1:27" ht="15.75" x14ac:dyDescent="0.25">
      <c r="T14" s="28"/>
      <c r="U14" s="1">
        <v>9</v>
      </c>
      <c r="V14" s="46">
        <f t="shared" si="0"/>
        <v>22.109476385941658</v>
      </c>
      <c r="W14" s="46">
        <f t="shared" si="1"/>
        <v>25.941783031993246</v>
      </c>
      <c r="X14" s="46">
        <f t="shared" si="2"/>
        <v>28.535961335192574</v>
      </c>
      <c r="Y14" s="46">
        <f t="shared" si="3"/>
        <v>31.389557468711828</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22.662213295590199</v>
      </c>
      <c r="W15" s="46">
        <f t="shared" si="1"/>
        <v>26.590327607793075</v>
      </c>
      <c r="X15" s="46">
        <f t="shared" si="2"/>
        <v>29.249360368572386</v>
      </c>
      <c r="Y15" s="46">
        <f t="shared" si="3"/>
        <v>32.174296405429622</v>
      </c>
      <c r="Z15" s="46" t="e">
        <f t="shared" si="4"/>
        <v>#VALUE!</v>
      </c>
      <c r="AA15" s="46" t="e">
        <f t="shared" si="4"/>
        <v>#VALUE!</v>
      </c>
    </row>
    <row r="16" spans="1:27" ht="15.75" thickBot="1" x14ac:dyDescent="0.3">
      <c r="A16" s="298" t="s">
        <v>104</v>
      </c>
      <c r="B16" s="303" t="s">
        <v>78</v>
      </c>
      <c r="C16" s="282"/>
      <c r="D16" s="282"/>
      <c r="E16" s="282" t="s">
        <v>78</v>
      </c>
      <c r="F16" s="282"/>
      <c r="G16" s="282"/>
      <c r="H16" s="282" t="s">
        <v>79</v>
      </c>
      <c r="I16" s="282"/>
      <c r="J16" s="282"/>
      <c r="K16" s="282" t="s">
        <v>80</v>
      </c>
      <c r="L16" s="282"/>
      <c r="M16" s="282"/>
      <c r="N16" s="282" t="s">
        <v>80</v>
      </c>
      <c r="O16" s="282"/>
      <c r="P16" s="297"/>
      <c r="Q16" s="282" t="s">
        <v>80</v>
      </c>
      <c r="R16" s="282"/>
      <c r="S16" s="297"/>
      <c r="T16" s="64"/>
      <c r="U16" s="1">
        <v>11</v>
      </c>
      <c r="V16" s="46">
        <f t="shared" si="0"/>
        <v>23.228768627979953</v>
      </c>
      <c r="W16" s="46">
        <f t="shared" si="1"/>
        <v>27.255085797987899</v>
      </c>
      <c r="X16" s="46">
        <f t="shared" si="2"/>
        <v>29.980594377786694</v>
      </c>
      <c r="Y16" s="46">
        <f t="shared" si="3"/>
        <v>32.978653815565359</v>
      </c>
      <c r="Z16" s="46" t="e">
        <f t="shared" si="4"/>
        <v>#VALUE!</v>
      </c>
      <c r="AA16" s="46" t="e">
        <f t="shared" si="4"/>
        <v>#VALUE!</v>
      </c>
    </row>
    <row r="17" spans="1:27" ht="15" x14ac:dyDescent="0.2">
      <c r="A17" s="299"/>
      <c r="B17" s="304" t="s">
        <v>204</v>
      </c>
      <c r="C17" s="305"/>
      <c r="D17" s="305"/>
      <c r="E17" s="276" t="s">
        <v>199</v>
      </c>
      <c r="F17" s="277"/>
      <c r="G17" s="278"/>
      <c r="H17" s="276" t="s">
        <v>200</v>
      </c>
      <c r="I17" s="277"/>
      <c r="J17" s="278"/>
      <c r="K17" s="294" t="s">
        <v>205</v>
      </c>
      <c r="L17" s="295"/>
      <c r="M17" s="296"/>
      <c r="N17" s="294" t="s">
        <v>202</v>
      </c>
      <c r="O17" s="295"/>
      <c r="P17" s="296"/>
      <c r="Q17" s="294" t="s">
        <v>206</v>
      </c>
      <c r="R17" s="295"/>
      <c r="S17" s="296"/>
      <c r="T17" s="71"/>
      <c r="U17" s="1">
        <v>12</v>
      </c>
      <c r="V17" s="46">
        <f t="shared" si="0"/>
        <v>23.809487843679449</v>
      </c>
      <c r="W17" s="46">
        <f t="shared" si="1"/>
        <v>27.936462942937595</v>
      </c>
      <c r="X17" s="46">
        <f t="shared" si="2"/>
        <v>30.73010923723136</v>
      </c>
      <c r="Y17" s="46">
        <f t="shared" si="3"/>
        <v>33.803120160954492</v>
      </c>
      <c r="Z17" s="46" t="e">
        <f t="shared" si="4"/>
        <v>#VALUE!</v>
      </c>
      <c r="AA17" s="46" t="e">
        <f t="shared" si="4"/>
        <v>#VALUE!</v>
      </c>
    </row>
    <row r="18" spans="1:27" ht="15" thickBot="1" x14ac:dyDescent="0.25">
      <c r="A18" s="300"/>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24.404725039771431</v>
      </c>
      <c r="W18" s="46">
        <f t="shared" si="1"/>
        <v>28.634874516511033</v>
      </c>
      <c r="X18" s="46">
        <f t="shared" si="2"/>
        <v>31.498361968162143</v>
      </c>
      <c r="Y18" s="46">
        <f t="shared" si="3"/>
        <v>34.648198164978353</v>
      </c>
      <c r="Z18" s="46" t="e">
        <f t="shared" si="4"/>
        <v>#VALUE!</v>
      </c>
      <c r="AA18" s="46" t="e">
        <f t="shared" si="4"/>
        <v>#VALUE!</v>
      </c>
    </row>
    <row r="19" spans="1:27" x14ac:dyDescent="0.2">
      <c r="A19" s="72" t="s">
        <v>3</v>
      </c>
      <c r="B19" s="73">
        <f>F6</f>
        <v>17.703684806082588</v>
      </c>
      <c r="C19" s="73">
        <f>MEDIAN(B19,D19)</f>
        <v>18.384308500853933</v>
      </c>
      <c r="D19" s="73">
        <f>B19*((1.025)^3)</f>
        <v>19.064932195625278</v>
      </c>
      <c r="E19" s="74">
        <f>I6</f>
        <v>20.772321428571431</v>
      </c>
      <c r="F19" s="73">
        <f>MEDIAN(E19,G19)</f>
        <v>21.570919817243304</v>
      </c>
      <c r="G19" s="75">
        <f>E19*((1.025)^3)</f>
        <v>22.369518205915178</v>
      </c>
      <c r="H19" s="73">
        <f>K6</f>
        <v>22.849553571428576</v>
      </c>
      <c r="I19" s="73">
        <f>MEDIAN(H19,J19)</f>
        <v>23.728011798967636</v>
      </c>
      <c r="J19" s="75">
        <f>H19*((1.025)^3)</f>
        <v>24.606470026506699</v>
      </c>
      <c r="K19" s="74">
        <f>M6</f>
        <v>25.134508928571435</v>
      </c>
      <c r="L19" s="73">
        <f>MEDIAN(K19,M19)</f>
        <v>26.100812978864404</v>
      </c>
      <c r="M19" s="75">
        <f>K19*((1.025)^3)</f>
        <v>27.06711702915737</v>
      </c>
      <c r="N19" s="74" t="s">
        <v>54</v>
      </c>
      <c r="O19" s="73" t="s">
        <v>54</v>
      </c>
      <c r="P19" s="75" t="s">
        <v>54</v>
      </c>
      <c r="Q19" s="74" t="s">
        <v>54</v>
      </c>
      <c r="R19" s="73" t="s">
        <v>54</v>
      </c>
      <c r="S19" s="75" t="s">
        <v>54</v>
      </c>
      <c r="T19" s="73"/>
      <c r="U19" s="1">
        <v>14</v>
      </c>
      <c r="V19" s="46">
        <f t="shared" si="0"/>
        <v>25.014843165765715</v>
      </c>
      <c r="W19" s="46">
        <f t="shared" si="1"/>
        <v>29.350746379423807</v>
      </c>
      <c r="X19" s="46">
        <f t="shared" si="2"/>
        <v>32.285821017366196</v>
      </c>
      <c r="Y19" s="46">
        <f t="shared" si="3"/>
        <v>35.514403119102809</v>
      </c>
      <c r="Z19" s="46" t="e">
        <f t="shared" si="4"/>
        <v>#VALUE!</v>
      </c>
      <c r="AA19" s="46" t="e">
        <f t="shared" si="4"/>
        <v>#VALUE!</v>
      </c>
    </row>
    <row r="20" spans="1:27" x14ac:dyDescent="0.2">
      <c r="A20" s="76" t="s">
        <v>4</v>
      </c>
      <c r="B20" s="73">
        <f>B19*((1.025)^4)</f>
        <v>19.541555500515909</v>
      </c>
      <c r="C20" s="73">
        <f t="shared" ref="C20:C24" si="9">MEDIAN(B20,D20)</f>
        <v>20.036201124122716</v>
      </c>
      <c r="D20" s="73">
        <f>B19*((1.025)^6)</f>
        <v>20.530846747729523</v>
      </c>
      <c r="E20" s="74">
        <f>E19*((1.025)^4)</f>
        <v>22.928756161063056</v>
      </c>
      <c r="F20" s="73">
        <f t="shared" ref="F20:F24" si="10">MEDIAN(E20,G20)</f>
        <v>23.509140301389962</v>
      </c>
      <c r="G20" s="75">
        <f>E19*((1.025)^6)</f>
        <v>24.089524441716868</v>
      </c>
      <c r="H20" s="73">
        <f>H19*((1.025)^4)</f>
        <v>25.221631777169364</v>
      </c>
      <c r="I20" s="73">
        <f t="shared" ref="I20:I24" si="11">MEDIAN(H20,J20)</f>
        <v>25.860054331528961</v>
      </c>
      <c r="J20" s="75">
        <f>H19*((1.025)^6)</f>
        <v>26.498476885888557</v>
      </c>
      <c r="K20" s="74">
        <f>K19*((1.025)^4)</f>
        <v>27.743794954886301</v>
      </c>
      <c r="L20" s="73">
        <f t="shared" ref="L20:L24" si="12">MEDIAN(K20,M20)</f>
        <v>28.446059764681859</v>
      </c>
      <c r="M20" s="75">
        <f>K19*((1.025)^6)</f>
        <v>29.148324574477417</v>
      </c>
      <c r="N20" s="74" t="s">
        <v>54</v>
      </c>
      <c r="O20" s="73" t="s">
        <v>54</v>
      </c>
      <c r="P20" s="75" t="s">
        <v>54</v>
      </c>
      <c r="Q20" s="74" t="s">
        <v>54</v>
      </c>
      <c r="R20" s="73" t="s">
        <v>54</v>
      </c>
      <c r="S20" s="75" t="s">
        <v>54</v>
      </c>
      <c r="T20" s="73"/>
      <c r="U20" s="1">
        <v>15</v>
      </c>
      <c r="V20" s="46">
        <f t="shared" si="0"/>
        <v>25.640214244909856</v>
      </c>
      <c r="W20" s="46">
        <f t="shared" si="1"/>
        <v>30.084515038909398</v>
      </c>
      <c r="X20" s="46">
        <f t="shared" si="2"/>
        <v>33.092966542800347</v>
      </c>
      <c r="Y20" s="46">
        <f t="shared" si="3"/>
        <v>36.402263197080373</v>
      </c>
      <c r="Z20" s="46" t="e">
        <f t="shared" si="4"/>
        <v>#VALUE!</v>
      </c>
      <c r="AA20" s="46" t="e">
        <f t="shared" si="4"/>
        <v>#VALUE!</v>
      </c>
    </row>
    <row r="21" spans="1:27" x14ac:dyDescent="0.2">
      <c r="A21" s="76" t="s">
        <v>5</v>
      </c>
      <c r="B21" s="73">
        <f>B19*((1.025)^7)</f>
        <v>21.044117916422763</v>
      </c>
      <c r="C21" s="73">
        <f t="shared" si="9"/>
        <v>21.576797151182213</v>
      </c>
      <c r="D21" s="73">
        <f>B19*((1.025)^9)</f>
        <v>22.109476385941662</v>
      </c>
      <c r="E21" s="74">
        <f>E19*((1.025)^7)</f>
        <v>24.691762552759791</v>
      </c>
      <c r="F21" s="73">
        <f t="shared" si="10"/>
        <v>25.316772792376518</v>
      </c>
      <c r="G21" s="75">
        <f>E19*((1.025)^9)</f>
        <v>25.94178303199325</v>
      </c>
      <c r="H21" s="73">
        <f>H19*((1.025)^7)</f>
        <v>27.160938808035773</v>
      </c>
      <c r="I21" s="73">
        <f t="shared" si="11"/>
        <v>27.848450071614174</v>
      </c>
      <c r="J21" s="75">
        <f>H19*((1.025)^9)</f>
        <v>28.535961335192578</v>
      </c>
      <c r="K21" s="74">
        <f>K19*((1.025)^7)</f>
        <v>29.877032688839353</v>
      </c>
      <c r="L21" s="73">
        <f t="shared" si="12"/>
        <v>30.633295078775596</v>
      </c>
      <c r="M21" s="75">
        <f>K19*((1.025)^9)</f>
        <v>31.389557468711835</v>
      </c>
      <c r="N21" s="74" t="s">
        <v>54</v>
      </c>
      <c r="O21" s="73" t="s">
        <v>54</v>
      </c>
      <c r="P21" s="75" t="s">
        <v>54</v>
      </c>
      <c r="Q21" s="74" t="s">
        <v>54</v>
      </c>
      <c r="R21" s="73" t="s">
        <v>54</v>
      </c>
      <c r="S21" s="75" t="s">
        <v>54</v>
      </c>
      <c r="T21" s="73"/>
      <c r="U21" s="1">
        <v>16</v>
      </c>
      <c r="V21" s="46">
        <f t="shared" si="0"/>
        <v>26.2812196010326</v>
      </c>
      <c r="W21" s="46">
        <f t="shared" si="1"/>
        <v>30.836627914882129</v>
      </c>
      <c r="X21" s="46">
        <f t="shared" si="2"/>
        <v>33.920290706370352</v>
      </c>
      <c r="Y21" s="46">
        <f t="shared" si="3"/>
        <v>37.312319777007382</v>
      </c>
      <c r="Z21" s="46" t="e">
        <f t="shared" si="4"/>
        <v>#VALUE!</v>
      </c>
      <c r="AA21" s="46" t="e">
        <f t="shared" si="4"/>
        <v>#VALUE!</v>
      </c>
    </row>
    <row r="22" spans="1:27" x14ac:dyDescent="0.2">
      <c r="A22" s="76" t="s">
        <v>6</v>
      </c>
      <c r="B22" s="73">
        <f>B19*((1.025)^10)</f>
        <v>22.662213295590202</v>
      </c>
      <c r="C22" s="73">
        <f t="shared" si="9"/>
        <v>23.235850569634827</v>
      </c>
      <c r="D22" s="73">
        <f>B19*((1.025)^12)</f>
        <v>23.809487843679452</v>
      </c>
      <c r="E22" s="74">
        <f>E19*((1.025)^10)</f>
        <v>26.590327607793082</v>
      </c>
      <c r="F22" s="73">
        <f t="shared" si="10"/>
        <v>27.26339527536534</v>
      </c>
      <c r="G22" s="75">
        <f>E19*((1.025)^12)</f>
        <v>27.936462942937602</v>
      </c>
      <c r="H22" s="73">
        <f>H19*((1.025)^10)</f>
        <v>29.249360368572393</v>
      </c>
      <c r="I22" s="73">
        <f t="shared" si="11"/>
        <v>29.989734802901879</v>
      </c>
      <c r="J22" s="75">
        <f>H19*((1.025)^12)</f>
        <v>30.730109237231364</v>
      </c>
      <c r="K22" s="74">
        <f>K19*((1.025)^10)</f>
        <v>32.174296405429637</v>
      </c>
      <c r="L22" s="73">
        <f t="shared" si="12"/>
        <v>32.988708283192068</v>
      </c>
      <c r="M22" s="75">
        <f>K19*((1.025)^12)</f>
        <v>33.803120160954506</v>
      </c>
      <c r="N22" s="74" t="s">
        <v>54</v>
      </c>
      <c r="O22" s="73" t="s">
        <v>54</v>
      </c>
      <c r="P22" s="75" t="s">
        <v>54</v>
      </c>
      <c r="Q22" s="74" t="s">
        <v>54</v>
      </c>
      <c r="R22" s="73" t="s">
        <v>54</v>
      </c>
      <c r="S22" s="75" t="s">
        <v>54</v>
      </c>
      <c r="T22" s="73"/>
      <c r="U22" s="1">
        <v>17</v>
      </c>
      <c r="V22" s="46">
        <f t="shared" si="0"/>
        <v>26.938250091058414</v>
      </c>
      <c r="W22" s="46">
        <f t="shared" si="1"/>
        <v>31.607543612754181</v>
      </c>
      <c r="X22" s="46">
        <f t="shared" si="2"/>
        <v>34.768297974029608</v>
      </c>
      <c r="Y22" s="46">
        <f t="shared" si="3"/>
        <v>38.245127771432564</v>
      </c>
      <c r="Z22" s="46" t="e">
        <f t="shared" ref="Z22:AA22" si="13">Z21+0.15</f>
        <v>#VALUE!</v>
      </c>
      <c r="AA22" s="46" t="e">
        <f t="shared" si="13"/>
        <v>#VALUE!</v>
      </c>
    </row>
    <row r="23" spans="1:27" x14ac:dyDescent="0.2">
      <c r="A23" s="76" t="s">
        <v>107</v>
      </c>
      <c r="B23" s="73">
        <f>B19*((1.025)^13)</f>
        <v>24.404725039771439</v>
      </c>
      <c r="C23" s="73">
        <f t="shared" si="9"/>
        <v>25.022469642340653</v>
      </c>
      <c r="D23" s="73">
        <f>B19*((1.025)^15)</f>
        <v>25.64021424490987</v>
      </c>
      <c r="E23" s="74">
        <f>E19*((1.025)^13)</f>
        <v>28.63487451651104</v>
      </c>
      <c r="F23" s="73">
        <f t="shared" si="10"/>
        <v>29.359694777710228</v>
      </c>
      <c r="G23" s="75">
        <f>E19*((1.025)^15)</f>
        <v>30.084515038909416</v>
      </c>
      <c r="H23" s="73">
        <f>H19*((1.025)^13)</f>
        <v>31.498361968162147</v>
      </c>
      <c r="I23" s="73">
        <f t="shared" si="11"/>
        <v>32.295664255481256</v>
      </c>
      <c r="J23" s="75">
        <f>H19*((1.025)^15)</f>
        <v>33.092966542800362</v>
      </c>
      <c r="K23" s="74">
        <f>K19*((1.025)^13)</f>
        <v>34.648198164978368</v>
      </c>
      <c r="L23" s="73">
        <f t="shared" si="12"/>
        <v>35.525230681029385</v>
      </c>
      <c r="M23" s="75">
        <f>K19*((1.025)^15)</f>
        <v>36.402263197080394</v>
      </c>
      <c r="N23" s="74" t="s">
        <v>54</v>
      </c>
      <c r="O23" s="73" t="s">
        <v>54</v>
      </c>
      <c r="P23" s="75" t="s">
        <v>54</v>
      </c>
      <c r="Q23" s="74" t="s">
        <v>54</v>
      </c>
      <c r="R23" s="73" t="s">
        <v>54</v>
      </c>
      <c r="S23" s="75" t="s">
        <v>54</v>
      </c>
      <c r="T23" s="73"/>
      <c r="U23" s="1">
        <v>18</v>
      </c>
      <c r="V23" s="46">
        <f t="shared" si="0"/>
        <v>27.611706343334873</v>
      </c>
      <c r="W23" s="46">
        <f t="shared" si="1"/>
        <v>32.397732203073033</v>
      </c>
      <c r="X23" s="46">
        <f t="shared" si="2"/>
        <v>35.637505423380347</v>
      </c>
      <c r="Y23" s="46">
        <f t="shared" si="3"/>
        <v>39.201255965718374</v>
      </c>
      <c r="Z23" s="46" t="e">
        <f t="shared" ref="Z23:AA25" si="14">Z22+0.15</f>
        <v>#VALUE!</v>
      </c>
      <c r="AA23" s="46" t="e">
        <f t="shared" si="14"/>
        <v>#VALUE!</v>
      </c>
    </row>
    <row r="24" spans="1:27" x14ac:dyDescent="0.2">
      <c r="A24" s="76" t="s">
        <v>108</v>
      </c>
      <c r="B24" s="73">
        <f>B19*((1.025)^16)</f>
        <v>26.281219601032614</v>
      </c>
      <c r="C24" s="73">
        <f t="shared" si="9"/>
        <v>27.645384288999413</v>
      </c>
      <c r="D24" s="73">
        <f>B19*((1.025)^20)</f>
        <v>29.009548976966212</v>
      </c>
      <c r="E24" s="74">
        <f>E19*((1.025)^16)</f>
        <v>30.836627914882147</v>
      </c>
      <c r="F24" s="73">
        <f t="shared" si="10"/>
        <v>32.437247655367884</v>
      </c>
      <c r="G24" s="75">
        <f>E19*((1.025)^20)</f>
        <v>34.037867395853624</v>
      </c>
      <c r="H24" s="74">
        <f>H19*((1.025)^16)</f>
        <v>33.920290706370366</v>
      </c>
      <c r="I24" s="73">
        <f t="shared" si="11"/>
        <v>35.680972420904681</v>
      </c>
      <c r="J24" s="75">
        <f>H19*((1.025)^20)</f>
        <v>37.441654135438988</v>
      </c>
      <c r="K24" s="73">
        <f>K19*((1.025)^16)</f>
        <v>37.312319777007403</v>
      </c>
      <c r="L24" s="73">
        <f t="shared" si="12"/>
        <v>39.249069662995147</v>
      </c>
      <c r="M24" s="75">
        <f>K19*((1.025)^20)</f>
        <v>41.185819548982892</v>
      </c>
      <c r="N24" s="73" t="s">
        <v>54</v>
      </c>
      <c r="O24" s="73" t="s">
        <v>54</v>
      </c>
      <c r="P24" s="73" t="s">
        <v>54</v>
      </c>
      <c r="Q24" s="74" t="s">
        <v>54</v>
      </c>
      <c r="R24" s="73" t="s">
        <v>54</v>
      </c>
      <c r="S24" s="75" t="s">
        <v>54</v>
      </c>
      <c r="U24" s="1">
        <v>19</v>
      </c>
      <c r="V24" s="46">
        <f t="shared" si="0"/>
        <v>28.301999001918244</v>
      </c>
      <c r="W24" s="46">
        <f t="shared" si="1"/>
        <v>33.207675508149855</v>
      </c>
      <c r="X24" s="46">
        <f t="shared" si="2"/>
        <v>36.528443058964854</v>
      </c>
      <c r="Y24" s="46">
        <f t="shared" si="3"/>
        <v>40.181287364861333</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29.009548976966197</v>
      </c>
      <c r="W25" s="46">
        <f t="shared" si="1"/>
        <v>34.037867395853596</v>
      </c>
      <c r="X25" s="46">
        <f t="shared" si="2"/>
        <v>37.441654135438974</v>
      </c>
      <c r="Y25" s="46">
        <f t="shared" si="3"/>
        <v>41.185819548982863</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10" t="s">
        <v>182</v>
      </c>
      <c r="W28" s="310"/>
      <c r="X28" s="310"/>
      <c r="Y28" s="310"/>
      <c r="Z28" s="310"/>
      <c r="AA28" s="310"/>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98" t="s">
        <v>104</v>
      </c>
      <c r="B30" s="303" t="s">
        <v>78</v>
      </c>
      <c r="C30" s="282"/>
      <c r="D30" s="282"/>
      <c r="E30" s="282" t="s">
        <v>78</v>
      </c>
      <c r="F30" s="282"/>
      <c r="G30" s="282"/>
      <c r="H30" s="282" t="s">
        <v>79</v>
      </c>
      <c r="I30" s="282"/>
      <c r="J30" s="282"/>
      <c r="K30" s="282" t="s">
        <v>80</v>
      </c>
      <c r="L30" s="282"/>
      <c r="M30" s="282"/>
      <c r="N30" s="282" t="s">
        <v>80</v>
      </c>
      <c r="O30" s="282"/>
      <c r="P30" s="297"/>
      <c r="Q30" s="282" t="s">
        <v>80</v>
      </c>
      <c r="R30" s="282"/>
      <c r="S30" s="297"/>
      <c r="U30" s="1">
        <v>0</v>
      </c>
      <c r="V30" s="46">
        <f>H8</f>
        <v>16.094258914620532</v>
      </c>
      <c r="W30" s="46">
        <f>I8</f>
        <v>18.883928571428569</v>
      </c>
      <c r="X30" s="46">
        <f>K8</f>
        <v>20.772321428571427</v>
      </c>
      <c r="Y30" s="46">
        <f>M8</f>
        <v>22.849553571428572</v>
      </c>
      <c r="Z30" s="46" t="str">
        <f>N8</f>
        <v>-</v>
      </c>
      <c r="AA30" s="46" t="str">
        <f>O8</f>
        <v>-</v>
      </c>
    </row>
    <row r="31" spans="1:27" ht="15" x14ac:dyDescent="0.2">
      <c r="A31" s="299"/>
      <c r="B31" s="304" t="s">
        <v>103</v>
      </c>
      <c r="C31" s="305"/>
      <c r="D31" s="311"/>
      <c r="E31" s="294" t="s">
        <v>199</v>
      </c>
      <c r="F31" s="295"/>
      <c r="G31" s="295"/>
      <c r="H31" s="276" t="s">
        <v>200</v>
      </c>
      <c r="I31" s="277"/>
      <c r="J31" s="278"/>
      <c r="K31" s="294" t="s">
        <v>201</v>
      </c>
      <c r="L31" s="295"/>
      <c r="M31" s="296"/>
      <c r="N31" s="294" t="s">
        <v>202</v>
      </c>
      <c r="O31" s="295"/>
      <c r="P31" s="296"/>
      <c r="Q31" s="294" t="s">
        <v>207</v>
      </c>
      <c r="R31" s="295"/>
      <c r="S31" s="296"/>
      <c r="U31" s="1">
        <v>1</v>
      </c>
      <c r="V31" s="46">
        <f t="shared" ref="V31:V50" si="15">V30*1.025</f>
        <v>16.496615387486045</v>
      </c>
      <c r="W31" s="46">
        <f t="shared" ref="W31:W50" si="16">W30*1.025</f>
        <v>19.356026785714281</v>
      </c>
      <c r="X31" s="46">
        <f t="shared" ref="X31:X50" si="17">X30*1.025</f>
        <v>21.291629464285712</v>
      </c>
      <c r="Y31" s="46">
        <f t="shared" ref="Y31:Y50" si="18">Y30*1.025</f>
        <v>23.420792410714284</v>
      </c>
      <c r="Z31" s="46" t="e">
        <f t="shared" ref="Z31:AA31" si="19">Z30+0.15</f>
        <v>#VALUE!</v>
      </c>
      <c r="AA31" s="46" t="e">
        <f t="shared" si="19"/>
        <v>#VALUE!</v>
      </c>
    </row>
    <row r="32" spans="1:27" ht="15" thickBot="1" x14ac:dyDescent="0.25">
      <c r="A32" s="300"/>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16.909030772173196</v>
      </c>
      <c r="W32" s="46">
        <f t="shared" si="16"/>
        <v>19.839927455357138</v>
      </c>
      <c r="X32" s="46">
        <f t="shared" si="17"/>
        <v>21.823920200892854</v>
      </c>
      <c r="Y32" s="46">
        <f t="shared" si="18"/>
        <v>24.006312220982139</v>
      </c>
      <c r="Z32" s="46" t="e">
        <f t="shared" ref="Z32:AA38" si="20">Z31+0.15</f>
        <v>#VALUE!</v>
      </c>
      <c r="AA32" s="46" t="e">
        <f t="shared" si="20"/>
        <v>#VALUE!</v>
      </c>
    </row>
    <row r="33" spans="1:27" x14ac:dyDescent="0.2">
      <c r="A33" s="72" t="s">
        <v>3</v>
      </c>
      <c r="B33" s="73">
        <f>F8</f>
        <v>16.094258914620532</v>
      </c>
      <c r="C33" s="73">
        <f>MEDIAN(B33,D33)</f>
        <v>16.713007728049028</v>
      </c>
      <c r="D33" s="75">
        <f>B33*((1.025)^3)</f>
        <v>17.331756541477525</v>
      </c>
      <c r="E33" s="73">
        <f>I8</f>
        <v>18.883928571428569</v>
      </c>
      <c r="F33" s="73">
        <f>MEDIAN(E33,G33)</f>
        <v>19.60992710658482</v>
      </c>
      <c r="G33" s="73">
        <f>E33*((1.025)^3)</f>
        <v>20.335925641741067</v>
      </c>
      <c r="H33" s="74">
        <f>K8</f>
        <v>20.772321428571427</v>
      </c>
      <c r="I33" s="73">
        <f>MEDIAN(H33,J33)</f>
        <v>21.570919817243301</v>
      </c>
      <c r="J33" s="75">
        <f>H33*((1.025)^3)</f>
        <v>22.369518205915174</v>
      </c>
      <c r="K33" s="74">
        <f>M8</f>
        <v>22.849553571428572</v>
      </c>
      <c r="L33" s="73">
        <f>MEDIAN(K33,M33)</f>
        <v>23.728011798967636</v>
      </c>
      <c r="M33" s="75">
        <f>K33*((1.025)^3)</f>
        <v>24.606470026506695</v>
      </c>
      <c r="N33" s="74" t="s">
        <v>54</v>
      </c>
      <c r="O33" s="73" t="s">
        <v>54</v>
      </c>
      <c r="P33" s="75" t="s">
        <v>54</v>
      </c>
      <c r="Q33" s="74" t="s">
        <v>54</v>
      </c>
      <c r="R33" s="73" t="s">
        <v>54</v>
      </c>
      <c r="S33" s="75" t="s">
        <v>54</v>
      </c>
      <c r="U33" s="1">
        <v>3</v>
      </c>
      <c r="V33" s="46">
        <f t="shared" si="15"/>
        <v>17.331756541477525</v>
      </c>
      <c r="W33" s="46">
        <f t="shared" si="16"/>
        <v>20.335925641741063</v>
      </c>
      <c r="X33" s="46">
        <f t="shared" si="17"/>
        <v>22.369518205915174</v>
      </c>
      <c r="Y33" s="46">
        <f t="shared" si="18"/>
        <v>24.606470026506692</v>
      </c>
      <c r="Z33" s="46" t="e">
        <f t="shared" si="20"/>
        <v>#VALUE!</v>
      </c>
      <c r="AA33" s="46" t="e">
        <f t="shared" si="20"/>
        <v>#VALUE!</v>
      </c>
    </row>
    <row r="34" spans="1:27" x14ac:dyDescent="0.2">
      <c r="A34" s="76" t="s">
        <v>4</v>
      </c>
      <c r="B34" s="73">
        <f>B33*((1.025)^4)</f>
        <v>17.76505045501446</v>
      </c>
      <c r="C34" s="73">
        <f t="shared" ref="C34:C38" si="21">MEDIAN(B34,D34)</f>
        <v>18.214728294657014</v>
      </c>
      <c r="D34" s="75">
        <f>B33*((1.025)^6)</f>
        <v>18.664406134299565</v>
      </c>
      <c r="E34" s="73">
        <f>E33*((1.025)^4)</f>
        <v>20.844323782784592</v>
      </c>
      <c r="F34" s="73">
        <f t="shared" ref="F34:F38" si="22">MEDIAN(E34,G34)</f>
        <v>21.371945728536325</v>
      </c>
      <c r="G34" s="73">
        <f>E33*((1.025)^6)</f>
        <v>21.899567674288058</v>
      </c>
      <c r="H34" s="74">
        <f>H33*((1.025)^4)</f>
        <v>22.928756161063053</v>
      </c>
      <c r="I34" s="73">
        <f t="shared" ref="I34:I38" si="23">MEDIAN(H34,J34)</f>
        <v>23.509140301389959</v>
      </c>
      <c r="J34" s="75">
        <f>H33*((1.025)^6)</f>
        <v>24.089524441716865</v>
      </c>
      <c r="K34" s="74">
        <f>K33*((1.025)^4)</f>
        <v>25.22163177716936</v>
      </c>
      <c r="L34" s="73">
        <f t="shared" ref="L34:L38" si="24">MEDIAN(K34,M34)</f>
        <v>25.860054331528957</v>
      </c>
      <c r="M34" s="75">
        <f>K33*((1.025)^6)</f>
        <v>26.498476885888554</v>
      </c>
      <c r="N34" s="74" t="s">
        <v>54</v>
      </c>
      <c r="O34" s="73" t="s">
        <v>54</v>
      </c>
      <c r="P34" s="75" t="s">
        <v>54</v>
      </c>
      <c r="Q34" s="74" t="s">
        <v>54</v>
      </c>
      <c r="R34" s="73" t="s">
        <v>54</v>
      </c>
      <c r="S34" s="75" t="s">
        <v>54</v>
      </c>
      <c r="U34" s="1">
        <v>4</v>
      </c>
      <c r="V34" s="46">
        <f t="shared" si="15"/>
        <v>17.76505045501446</v>
      </c>
      <c r="W34" s="46">
        <f t="shared" si="16"/>
        <v>20.844323782784588</v>
      </c>
      <c r="X34" s="46">
        <f t="shared" si="17"/>
        <v>22.928756161063053</v>
      </c>
      <c r="Y34" s="46">
        <f t="shared" si="18"/>
        <v>25.221631777169357</v>
      </c>
      <c r="Z34" s="46" t="e">
        <f t="shared" si="20"/>
        <v>#VALUE!</v>
      </c>
      <c r="AA34" s="46" t="e">
        <f t="shared" si="20"/>
        <v>#VALUE!</v>
      </c>
    </row>
    <row r="35" spans="1:27" x14ac:dyDescent="0.2">
      <c r="A35" s="76" t="s">
        <v>5</v>
      </c>
      <c r="B35" s="73">
        <f>B33*((1.025)^7)</f>
        <v>19.131016287657054</v>
      </c>
      <c r="C35" s="73">
        <f t="shared" si="21"/>
        <v>19.615270137438372</v>
      </c>
      <c r="D35" s="75">
        <f>B33*((1.025)^9)</f>
        <v>20.099523987219687</v>
      </c>
      <c r="E35" s="73">
        <f>E33*((1.025)^7)</f>
        <v>22.44705686614526</v>
      </c>
      <c r="F35" s="73">
        <f t="shared" si="22"/>
        <v>23.015247993069558</v>
      </c>
      <c r="G35" s="73">
        <f>E33*((1.025)^9)</f>
        <v>23.583439119993859</v>
      </c>
      <c r="H35" s="74">
        <f>H33*((1.025)^7)</f>
        <v>24.691762552759787</v>
      </c>
      <c r="I35" s="73">
        <f t="shared" si="23"/>
        <v>25.316772792376518</v>
      </c>
      <c r="J35" s="75">
        <f>H33*((1.025)^9)</f>
        <v>25.941783031993246</v>
      </c>
      <c r="K35" s="74">
        <f>K33*((1.025)^7)</f>
        <v>27.16093880803577</v>
      </c>
      <c r="L35" s="73">
        <f t="shared" si="24"/>
        <v>27.84845007161417</v>
      </c>
      <c r="M35" s="75">
        <f>K33*((1.025)^9)</f>
        <v>28.535961335192571</v>
      </c>
      <c r="N35" s="74" t="s">
        <v>54</v>
      </c>
      <c r="O35" s="73" t="s">
        <v>54</v>
      </c>
      <c r="P35" s="75" t="s">
        <v>54</v>
      </c>
      <c r="Q35" s="74" t="s">
        <v>54</v>
      </c>
      <c r="R35" s="73" t="s">
        <v>54</v>
      </c>
      <c r="S35" s="75" t="s">
        <v>54</v>
      </c>
      <c r="U35" s="1">
        <v>5</v>
      </c>
      <c r="V35" s="46">
        <f t="shared" si="15"/>
        <v>18.20917671638982</v>
      </c>
      <c r="W35" s="46">
        <f t="shared" si="16"/>
        <v>21.365431877354201</v>
      </c>
      <c r="X35" s="46">
        <f t="shared" si="17"/>
        <v>23.501975065089628</v>
      </c>
      <c r="Y35" s="46">
        <f t="shared" si="18"/>
        <v>25.85217257159859</v>
      </c>
      <c r="Z35" s="46" t="e">
        <f t="shared" si="20"/>
        <v>#VALUE!</v>
      </c>
      <c r="AA35" s="46" t="e">
        <f t="shared" si="20"/>
        <v>#VALUE!</v>
      </c>
    </row>
    <row r="36" spans="1:27" x14ac:dyDescent="0.2">
      <c r="A36" s="76" t="s">
        <v>6</v>
      </c>
      <c r="B36" s="73">
        <f>B33*((1.025)^10)</f>
        <v>20.602012086900181</v>
      </c>
      <c r="C36" s="73">
        <f t="shared" si="21"/>
        <v>21.123500517849841</v>
      </c>
      <c r="D36" s="75">
        <f>B33*((1.025)^12)</f>
        <v>21.644988948799501</v>
      </c>
      <c r="E36" s="73">
        <f>E33*((1.025)^10)</f>
        <v>24.173025097993705</v>
      </c>
      <c r="F36" s="73">
        <f t="shared" si="22"/>
        <v>24.784904795786669</v>
      </c>
      <c r="G36" s="73">
        <f>E33*((1.025)^12)</f>
        <v>25.396784493579634</v>
      </c>
      <c r="H36" s="74">
        <f>H33*((1.025)^10)</f>
        <v>26.590327607793075</v>
      </c>
      <c r="I36" s="73">
        <f t="shared" si="23"/>
        <v>27.263395275365337</v>
      </c>
      <c r="J36" s="75">
        <f>H33*((1.025)^12)</f>
        <v>27.936462942937599</v>
      </c>
      <c r="K36" s="74">
        <f>K33*((1.025)^10)</f>
        <v>29.249360368572386</v>
      </c>
      <c r="L36" s="73">
        <f t="shared" si="24"/>
        <v>29.989734802901872</v>
      </c>
      <c r="M36" s="75">
        <f>K33*((1.025)^12)</f>
        <v>30.73010923723136</v>
      </c>
      <c r="N36" s="74" t="s">
        <v>54</v>
      </c>
      <c r="O36" s="73" t="s">
        <v>54</v>
      </c>
      <c r="P36" s="75" t="s">
        <v>54</v>
      </c>
      <c r="Q36" s="74" t="s">
        <v>54</v>
      </c>
      <c r="R36" s="73" t="s">
        <v>54</v>
      </c>
      <c r="S36" s="75" t="s">
        <v>54</v>
      </c>
      <c r="T36" s="46"/>
      <c r="U36" s="1">
        <v>6</v>
      </c>
      <c r="V36" s="46">
        <f t="shared" si="15"/>
        <v>18.664406134299565</v>
      </c>
      <c r="W36" s="46">
        <f t="shared" si="16"/>
        <v>21.899567674288054</v>
      </c>
      <c r="X36" s="46">
        <f t="shared" si="17"/>
        <v>24.089524441716865</v>
      </c>
      <c r="Y36" s="46">
        <f t="shared" si="18"/>
        <v>26.498476885888554</v>
      </c>
      <c r="Z36" s="46" t="e">
        <f t="shared" si="20"/>
        <v>#VALUE!</v>
      </c>
      <c r="AA36" s="46" t="e">
        <f t="shared" si="20"/>
        <v>#VALUE!</v>
      </c>
    </row>
    <row r="37" spans="1:27" x14ac:dyDescent="0.2">
      <c r="A37" s="76" t="s">
        <v>107</v>
      </c>
      <c r="B37" s="73">
        <f>B33*((1.025)^13)</f>
        <v>22.186113672519486</v>
      </c>
      <c r="C37" s="73">
        <f t="shared" si="21"/>
        <v>22.747699674855134</v>
      </c>
      <c r="D37" s="73">
        <f>B33*((1.025)^15)</f>
        <v>23.309285677190786</v>
      </c>
      <c r="E37" s="74">
        <f>E33*((1.025)^13)</f>
        <v>26.031704105919122</v>
      </c>
      <c r="F37" s="73">
        <f t="shared" si="22"/>
        <v>26.690631616100202</v>
      </c>
      <c r="G37" s="75">
        <f>E33*((1.025)^15)</f>
        <v>27.349559126281282</v>
      </c>
      <c r="H37" s="73">
        <f>H33*((1.025)^13)</f>
        <v>28.634874516511037</v>
      </c>
      <c r="I37" s="73">
        <f t="shared" si="23"/>
        <v>29.359694777710224</v>
      </c>
      <c r="J37" s="75">
        <f>H33*((1.025)^15)</f>
        <v>30.084515038909409</v>
      </c>
      <c r="K37" s="74">
        <f>K33*((1.025)^13)</f>
        <v>31.498361968162143</v>
      </c>
      <c r="L37" s="73">
        <f t="shared" si="24"/>
        <v>32.295664255481249</v>
      </c>
      <c r="M37" s="75">
        <f>K33*((1.025)^15)</f>
        <v>33.092966542800355</v>
      </c>
      <c r="N37" s="74" t="s">
        <v>54</v>
      </c>
      <c r="O37" s="73" t="s">
        <v>54</v>
      </c>
      <c r="P37" s="75" t="s">
        <v>54</v>
      </c>
      <c r="Q37" s="74" t="s">
        <v>54</v>
      </c>
      <c r="R37" s="73" t="s">
        <v>54</v>
      </c>
      <c r="S37" s="75" t="s">
        <v>54</v>
      </c>
      <c r="U37" s="1">
        <v>7</v>
      </c>
      <c r="V37" s="46">
        <f t="shared" si="15"/>
        <v>19.131016287657051</v>
      </c>
      <c r="W37" s="46">
        <f t="shared" si="16"/>
        <v>22.447056866145253</v>
      </c>
      <c r="X37" s="46">
        <f t="shared" si="17"/>
        <v>24.691762552759783</v>
      </c>
      <c r="Y37" s="46">
        <f t="shared" si="18"/>
        <v>27.160938808035766</v>
      </c>
      <c r="Z37" s="46" t="e">
        <f t="shared" si="20"/>
        <v>#VALUE!</v>
      </c>
      <c r="AA37" s="46" t="e">
        <f t="shared" si="20"/>
        <v>#VALUE!</v>
      </c>
    </row>
    <row r="38" spans="1:27" x14ac:dyDescent="0.2">
      <c r="A38" s="76" t="s">
        <v>108</v>
      </c>
      <c r="B38" s="73">
        <f>B33*((1.025)^16)</f>
        <v>23.892017819120554</v>
      </c>
      <c r="C38" s="73">
        <f t="shared" si="21"/>
        <v>25.132167535454009</v>
      </c>
      <c r="D38" s="73">
        <f>B33*((1.025)^20)</f>
        <v>26.372317251787461</v>
      </c>
      <c r="E38" s="74">
        <f>E33*((1.025)^16)</f>
        <v>28.033298104438309</v>
      </c>
      <c r="F38" s="73">
        <f t="shared" si="22"/>
        <v>29.48840695942534</v>
      </c>
      <c r="G38" s="75">
        <f>E33*((1.025)^20)</f>
        <v>30.943515814412375</v>
      </c>
      <c r="H38" s="74">
        <f>H33*((1.025)^16)</f>
        <v>30.836627914882143</v>
      </c>
      <c r="I38" s="73">
        <f t="shared" si="23"/>
        <v>32.437247655367884</v>
      </c>
      <c r="J38" s="75">
        <f>H33*((1.025)^20)</f>
        <v>34.037867395853617</v>
      </c>
      <c r="K38" s="73">
        <f>K33*((1.025)^16)</f>
        <v>33.920290706370359</v>
      </c>
      <c r="L38" s="73">
        <f t="shared" si="24"/>
        <v>35.680972420904666</v>
      </c>
      <c r="M38" s="75">
        <f>K33*((1.025)^20)</f>
        <v>37.441654135438981</v>
      </c>
      <c r="N38" s="73" t="s">
        <v>54</v>
      </c>
      <c r="O38" s="73" t="s">
        <v>54</v>
      </c>
      <c r="P38" s="73" t="s">
        <v>54</v>
      </c>
      <c r="Q38" s="74" t="s">
        <v>54</v>
      </c>
      <c r="R38" s="73" t="s">
        <v>54</v>
      </c>
      <c r="S38" s="75" t="s">
        <v>54</v>
      </c>
      <c r="U38" s="1">
        <v>8</v>
      </c>
      <c r="V38" s="46">
        <f t="shared" si="15"/>
        <v>19.609291694848476</v>
      </c>
      <c r="W38" s="46">
        <f t="shared" si="16"/>
        <v>23.008233287798884</v>
      </c>
      <c r="X38" s="46">
        <f t="shared" si="17"/>
        <v>25.309056616578776</v>
      </c>
      <c r="Y38" s="46">
        <f t="shared" si="18"/>
        <v>27.839962278236658</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20.099523987219687</v>
      </c>
      <c r="W39" s="46">
        <f t="shared" si="16"/>
        <v>23.583439119993855</v>
      </c>
      <c r="X39" s="46">
        <f t="shared" si="17"/>
        <v>25.941783031993243</v>
      </c>
      <c r="Y39" s="46">
        <f t="shared" si="18"/>
        <v>28.535961335192571</v>
      </c>
      <c r="Z39" s="46" t="e">
        <f t="shared" ref="Z39:AA39" si="25">Z38+0.15</f>
        <v>#VALUE!</v>
      </c>
      <c r="AA39" s="46" t="e">
        <f t="shared" si="25"/>
        <v>#VALUE!</v>
      </c>
    </row>
    <row r="40" spans="1:27" x14ac:dyDescent="0.2">
      <c r="O40" s="40"/>
      <c r="P40" s="1"/>
      <c r="U40" s="1">
        <v>10</v>
      </c>
      <c r="V40" s="46">
        <f t="shared" si="15"/>
        <v>20.602012086900178</v>
      </c>
      <c r="W40" s="46">
        <f t="shared" si="16"/>
        <v>24.173025097993701</v>
      </c>
      <c r="X40" s="46">
        <f t="shared" si="17"/>
        <v>26.590327607793071</v>
      </c>
      <c r="Y40" s="46">
        <f t="shared" si="18"/>
        <v>29.249360368572383</v>
      </c>
      <c r="Z40" s="46" t="e">
        <f t="shared" ref="Z40:AA50" si="26">Z39+0.15</f>
        <v>#VALUE!</v>
      </c>
      <c r="AA40" s="46" t="e">
        <f t="shared" si="26"/>
        <v>#VALUE!</v>
      </c>
    </row>
    <row r="41" spans="1:27" x14ac:dyDescent="0.2">
      <c r="U41" s="1">
        <v>11</v>
      </c>
      <c r="V41" s="46">
        <f t="shared" si="15"/>
        <v>21.117062389072682</v>
      </c>
      <c r="W41" s="46">
        <f t="shared" si="16"/>
        <v>24.77735072544354</v>
      </c>
      <c r="X41" s="46">
        <f t="shared" si="17"/>
        <v>27.255085797987896</v>
      </c>
      <c r="Y41" s="46">
        <f t="shared" si="18"/>
        <v>29.980594377786691</v>
      </c>
      <c r="Z41" s="46" t="e">
        <f t="shared" si="26"/>
        <v>#VALUE!</v>
      </c>
      <c r="AA41" s="46" t="e">
        <f t="shared" si="26"/>
        <v>#VALUE!</v>
      </c>
    </row>
    <row r="42" spans="1:27" x14ac:dyDescent="0.2">
      <c r="U42" s="1">
        <v>12</v>
      </c>
      <c r="V42" s="46">
        <f t="shared" si="15"/>
        <v>21.644988948799497</v>
      </c>
      <c r="W42" s="46">
        <f t="shared" si="16"/>
        <v>25.396784493579627</v>
      </c>
      <c r="X42" s="46">
        <f t="shared" si="17"/>
        <v>27.936462942937592</v>
      </c>
      <c r="Y42" s="46">
        <f t="shared" si="18"/>
        <v>30.730109237231357</v>
      </c>
      <c r="Z42" s="46" t="e">
        <f t="shared" si="26"/>
        <v>#VALUE!</v>
      </c>
      <c r="AA42" s="46" t="e">
        <f t="shared" si="26"/>
        <v>#VALUE!</v>
      </c>
    </row>
    <row r="43" spans="1:27" x14ac:dyDescent="0.2">
      <c r="D43" s="83"/>
      <c r="U43" s="1">
        <v>13</v>
      </c>
      <c r="V43" s="46">
        <f t="shared" si="15"/>
        <v>22.186113672519483</v>
      </c>
      <c r="W43" s="46">
        <f t="shared" si="16"/>
        <v>26.031704105919115</v>
      </c>
      <c r="X43" s="46">
        <f t="shared" si="17"/>
        <v>28.634874516511029</v>
      </c>
      <c r="Y43" s="46">
        <f t="shared" si="18"/>
        <v>31.49836196816214</v>
      </c>
      <c r="Z43" s="46" t="e">
        <f t="shared" si="26"/>
        <v>#VALUE!</v>
      </c>
      <c r="AA43" s="46" t="e">
        <f t="shared" si="26"/>
        <v>#VALUE!</v>
      </c>
    </row>
    <row r="44" spans="1:27" x14ac:dyDescent="0.2">
      <c r="D44" s="83"/>
      <c r="G44" s="35"/>
      <c r="U44" s="1">
        <v>14</v>
      </c>
      <c r="V44" s="46">
        <f t="shared" si="15"/>
        <v>22.740766514332467</v>
      </c>
      <c r="W44" s="46">
        <f t="shared" si="16"/>
        <v>26.68249670856709</v>
      </c>
      <c r="X44" s="46">
        <f t="shared" si="17"/>
        <v>29.350746379423803</v>
      </c>
      <c r="Y44" s="46">
        <f t="shared" si="18"/>
        <v>32.285821017366189</v>
      </c>
      <c r="Z44" s="46" t="e">
        <f t="shared" si="26"/>
        <v>#VALUE!</v>
      </c>
      <c r="AA44" s="46" t="e">
        <f t="shared" si="26"/>
        <v>#VALUE!</v>
      </c>
    </row>
    <row r="45" spans="1:27" x14ac:dyDescent="0.2">
      <c r="D45" s="83"/>
      <c r="U45" s="1">
        <v>15</v>
      </c>
      <c r="V45" s="46">
        <f t="shared" si="15"/>
        <v>23.309285677190775</v>
      </c>
      <c r="W45" s="46">
        <f t="shared" si="16"/>
        <v>27.349559126281264</v>
      </c>
      <c r="X45" s="46">
        <f t="shared" si="17"/>
        <v>30.084515038909394</v>
      </c>
      <c r="Y45" s="46">
        <f t="shared" si="18"/>
        <v>33.09296654280034</v>
      </c>
      <c r="Z45" s="46" t="e">
        <f t="shared" si="26"/>
        <v>#VALUE!</v>
      </c>
      <c r="AA45" s="46" t="e">
        <f t="shared" si="26"/>
        <v>#VALUE!</v>
      </c>
    </row>
    <row r="46" spans="1:27" x14ac:dyDescent="0.2">
      <c r="U46" s="1">
        <v>16</v>
      </c>
      <c r="V46" s="46">
        <f t="shared" si="15"/>
        <v>23.892017819120543</v>
      </c>
      <c r="W46" s="46">
        <f t="shared" si="16"/>
        <v>28.033298104438295</v>
      </c>
      <c r="X46" s="46">
        <f t="shared" si="17"/>
        <v>30.836627914882126</v>
      </c>
      <c r="Y46" s="46">
        <f t="shared" si="18"/>
        <v>33.920290706370345</v>
      </c>
      <c r="Z46" s="46" t="e">
        <f t="shared" si="26"/>
        <v>#VALUE!</v>
      </c>
      <c r="AA46" s="46" t="e">
        <f t="shared" si="26"/>
        <v>#VALUE!</v>
      </c>
    </row>
    <row r="47" spans="1:27" x14ac:dyDescent="0.2">
      <c r="U47" s="1">
        <v>17</v>
      </c>
      <c r="V47" s="46">
        <f t="shared" si="15"/>
        <v>24.489318264598555</v>
      </c>
      <c r="W47" s="46">
        <f t="shared" si="16"/>
        <v>28.734130557049248</v>
      </c>
      <c r="X47" s="46">
        <f t="shared" si="17"/>
        <v>31.607543612754178</v>
      </c>
      <c r="Y47" s="46">
        <f t="shared" si="18"/>
        <v>34.768297974029601</v>
      </c>
      <c r="Z47" s="46" t="e">
        <f t="shared" si="26"/>
        <v>#VALUE!</v>
      </c>
      <c r="AA47" s="46" t="e">
        <f t="shared" si="26"/>
        <v>#VALUE!</v>
      </c>
    </row>
    <row r="48" spans="1:27" x14ac:dyDescent="0.2">
      <c r="U48" s="1">
        <v>18</v>
      </c>
      <c r="V48" s="46">
        <f t="shared" si="15"/>
        <v>25.101551221213516</v>
      </c>
      <c r="W48" s="46">
        <f t="shared" si="16"/>
        <v>29.452483820975477</v>
      </c>
      <c r="X48" s="46">
        <f t="shared" si="17"/>
        <v>32.397732203073026</v>
      </c>
      <c r="Y48" s="46">
        <f t="shared" si="18"/>
        <v>35.63750542338034</v>
      </c>
      <c r="Z48" s="46" t="e">
        <f t="shared" si="26"/>
        <v>#VALUE!</v>
      </c>
      <c r="AA48" s="46" t="e">
        <f t="shared" si="26"/>
        <v>#VALUE!</v>
      </c>
    </row>
    <row r="49" spans="21:27" x14ac:dyDescent="0.2">
      <c r="U49" s="1">
        <v>19</v>
      </c>
      <c r="V49" s="46">
        <f t="shared" si="15"/>
        <v>25.729090001743852</v>
      </c>
      <c r="W49" s="46">
        <f t="shared" si="16"/>
        <v>30.18879591649986</v>
      </c>
      <c r="X49" s="46">
        <f t="shared" si="17"/>
        <v>33.207675508149848</v>
      </c>
      <c r="Y49" s="46">
        <f t="shared" si="18"/>
        <v>36.528443058964847</v>
      </c>
      <c r="Z49" s="46" t="e">
        <f t="shared" si="26"/>
        <v>#VALUE!</v>
      </c>
      <c r="AA49" s="46" t="e">
        <f t="shared" si="26"/>
        <v>#VALUE!</v>
      </c>
    </row>
    <row r="50" spans="21:27" x14ac:dyDescent="0.2">
      <c r="U50" s="1">
        <v>20</v>
      </c>
      <c r="V50" s="46">
        <f t="shared" si="15"/>
        <v>26.372317251787447</v>
      </c>
      <c r="W50" s="46">
        <f t="shared" si="16"/>
        <v>30.943515814412354</v>
      </c>
      <c r="X50" s="46">
        <f t="shared" si="17"/>
        <v>34.037867395853588</v>
      </c>
      <c r="Y50" s="46">
        <f t="shared" si="18"/>
        <v>37.441654135438966</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273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452</v>
      </c>
    </row>
    <row r="3" spans="1:26" x14ac:dyDescent="0.25">
      <c r="A3" s="12">
        <v>440</v>
      </c>
    </row>
    <row r="4" spans="1:26" ht="20.25" x14ac:dyDescent="0.3">
      <c r="A4" s="171"/>
      <c r="B4" s="171"/>
      <c r="C4" s="171"/>
      <c r="D4" s="171"/>
      <c r="E4" s="171"/>
      <c r="F4" s="171"/>
      <c r="G4" s="171"/>
      <c r="H4" s="171"/>
      <c r="I4" s="171"/>
      <c r="J4" s="171"/>
      <c r="K4" s="171"/>
      <c r="L4" s="171"/>
      <c r="M4" s="171"/>
      <c r="N4" s="171"/>
      <c r="O4" s="171"/>
    </row>
    <row r="5" spans="1:26" ht="15.75" x14ac:dyDescent="0.25">
      <c r="A5" s="317" t="s">
        <v>306</v>
      </c>
      <c r="B5" s="317"/>
      <c r="C5" s="317"/>
      <c r="E5" s="317" t="s">
        <v>307</v>
      </c>
      <c r="F5" s="317"/>
      <c r="G5" s="317"/>
      <c r="I5" s="317" t="s">
        <v>308</v>
      </c>
      <c r="J5" s="317"/>
      <c r="K5" s="317"/>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v>
      </c>
      <c r="C7" s="19">
        <f>B7/A3</f>
        <v>4.5454545454545452E-3</v>
      </c>
      <c r="E7" s="23" t="s">
        <v>125</v>
      </c>
      <c r="F7" s="18"/>
      <c r="G7" s="19">
        <v>0.02</v>
      </c>
      <c r="I7" s="23" t="s">
        <v>136</v>
      </c>
      <c r="J7" s="18">
        <v>349</v>
      </c>
      <c r="K7" s="19">
        <f>J7/A3</f>
        <v>0.79318181818181821</v>
      </c>
      <c r="M7" s="23" t="s">
        <v>133</v>
      </c>
      <c r="N7" s="18">
        <v>119</v>
      </c>
      <c r="O7" s="19">
        <f>N7/A3</f>
        <v>0.27045454545454545</v>
      </c>
    </row>
    <row r="8" spans="1:26" x14ac:dyDescent="0.25">
      <c r="A8" s="20" t="s">
        <v>119</v>
      </c>
      <c r="B8" s="21">
        <v>43</v>
      </c>
      <c r="C8" s="22">
        <f>B8/A3</f>
        <v>9.7727272727272732E-2</v>
      </c>
      <c r="E8" s="24" t="s">
        <v>126</v>
      </c>
      <c r="F8" s="21"/>
      <c r="G8" s="19">
        <v>0.109</v>
      </c>
      <c r="I8" s="24" t="s">
        <v>138</v>
      </c>
      <c r="J8" s="21">
        <v>50</v>
      </c>
      <c r="K8" s="19">
        <f>J8/A3</f>
        <v>0.11363636363636363</v>
      </c>
      <c r="M8" s="24" t="s">
        <v>134</v>
      </c>
      <c r="N8" s="21">
        <v>321</v>
      </c>
      <c r="O8" s="22">
        <f>N8/A3</f>
        <v>0.7295454545454545</v>
      </c>
    </row>
    <row r="9" spans="1:26" x14ac:dyDescent="0.25">
      <c r="A9" s="20" t="s">
        <v>120</v>
      </c>
      <c r="B9" s="21">
        <v>84</v>
      </c>
      <c r="C9" s="22">
        <f>B9/A3</f>
        <v>0.19090909090909092</v>
      </c>
      <c r="E9" s="24" t="s">
        <v>127</v>
      </c>
      <c r="F9" s="21"/>
      <c r="G9" s="19">
        <v>0.17699999999999999</v>
      </c>
      <c r="I9" s="24" t="s">
        <v>137</v>
      </c>
      <c r="J9" s="21">
        <v>19</v>
      </c>
      <c r="K9" s="19">
        <f>J9/A3</f>
        <v>4.3181818181818182E-2</v>
      </c>
    </row>
    <row r="10" spans="1:26" x14ac:dyDescent="0.25">
      <c r="A10" s="20" t="s">
        <v>121</v>
      </c>
      <c r="B10" s="21">
        <v>104</v>
      </c>
      <c r="C10" s="22">
        <f>B10/A3</f>
        <v>0.23636363636363636</v>
      </c>
      <c r="E10" s="24" t="s">
        <v>128</v>
      </c>
      <c r="F10" s="21"/>
      <c r="G10" s="19">
        <v>8.5999999999999993E-2</v>
      </c>
      <c r="I10" s="24" t="s">
        <v>140</v>
      </c>
      <c r="J10" s="21">
        <v>13</v>
      </c>
      <c r="K10" s="19">
        <f>J10/A3</f>
        <v>2.9545454545454545E-2</v>
      </c>
    </row>
    <row r="11" spans="1:26" x14ac:dyDescent="0.25">
      <c r="A11" s="20" t="s">
        <v>122</v>
      </c>
      <c r="B11" s="21">
        <v>101</v>
      </c>
      <c r="C11" s="22">
        <f>B11/A3</f>
        <v>0.22954545454545455</v>
      </c>
      <c r="E11" s="24" t="s">
        <v>129</v>
      </c>
      <c r="F11" s="21"/>
      <c r="G11" s="19">
        <v>0.36</v>
      </c>
      <c r="I11" s="24" t="s">
        <v>139</v>
      </c>
      <c r="J11" s="21">
        <v>7</v>
      </c>
      <c r="K11" s="19">
        <f>J11/A3</f>
        <v>1.5909090909090907E-2</v>
      </c>
    </row>
    <row r="12" spans="1:26" x14ac:dyDescent="0.25">
      <c r="A12" s="20" t="s">
        <v>123</v>
      </c>
      <c r="B12" s="21">
        <v>73</v>
      </c>
      <c r="C12" s="22">
        <f>B12/A3</f>
        <v>0.16590909090909092</v>
      </c>
      <c r="E12" s="24" t="s">
        <v>130</v>
      </c>
      <c r="F12" s="21"/>
      <c r="G12" s="19">
        <v>0.20200000000000001</v>
      </c>
      <c r="I12" s="24" t="s">
        <v>141</v>
      </c>
      <c r="J12" s="21">
        <v>1</v>
      </c>
      <c r="K12" s="19">
        <f>J12/A3</f>
        <v>2.2727272727272726E-3</v>
      </c>
    </row>
    <row r="13" spans="1:26" x14ac:dyDescent="0.25">
      <c r="A13" s="20" t="s">
        <v>124</v>
      </c>
      <c r="B13" s="21">
        <v>33</v>
      </c>
      <c r="C13" s="22">
        <f>B13/A3</f>
        <v>7.4999999999999997E-2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5"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8"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274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275</v>
      </c>
      <c r="B4" s="321"/>
      <c r="C4" s="321"/>
      <c r="D4" s="321"/>
      <c r="E4" s="321"/>
      <c r="F4" s="321"/>
      <c r="G4" s="321"/>
      <c r="H4" s="321"/>
    </row>
    <row r="5" spans="1:26" ht="36" customHeight="1" x14ac:dyDescent="0.25">
      <c r="A5" s="319" t="s">
        <v>211</v>
      </c>
      <c r="B5" s="320" t="s">
        <v>143</v>
      </c>
      <c r="C5" s="320" t="s">
        <v>213</v>
      </c>
      <c r="D5" s="320" t="s">
        <v>276</v>
      </c>
      <c r="E5" s="320" t="s">
        <v>234</v>
      </c>
      <c r="F5" s="320"/>
      <c r="G5" s="320" t="s">
        <v>214</v>
      </c>
      <c r="H5" s="320"/>
      <c r="P5"/>
      <c r="R5" s="10"/>
    </row>
    <row r="6" spans="1:26" ht="15.75" thickBot="1" x14ac:dyDescent="0.3">
      <c r="A6" s="319"/>
      <c r="B6" s="320"/>
      <c r="C6" s="320"/>
      <c r="D6" s="322"/>
      <c r="E6" s="163" t="s">
        <v>157</v>
      </c>
      <c r="F6" s="163" t="s">
        <v>215</v>
      </c>
      <c r="G6" s="163" t="s">
        <v>157</v>
      </c>
      <c r="H6" s="163" t="s">
        <v>215</v>
      </c>
      <c r="P6"/>
      <c r="R6" s="10"/>
    </row>
    <row r="7" spans="1:26" ht="15.75" thickBot="1" x14ac:dyDescent="0.3">
      <c r="A7" s="195" t="s">
        <v>86</v>
      </c>
      <c r="B7" s="196">
        <v>1</v>
      </c>
      <c r="C7" s="197">
        <f>'1A'!B14</f>
        <v>14.67</v>
      </c>
      <c r="D7" s="198" t="s">
        <v>186</v>
      </c>
      <c r="E7" s="199">
        <f t="shared" ref="E7:E12" si="0">W19-B19</f>
        <v>-39</v>
      </c>
      <c r="F7" s="200">
        <f t="shared" ref="F7" si="1">W29</f>
        <v>-8.1419624217118999E-2</v>
      </c>
      <c r="G7" s="201">
        <f t="shared" ref="G7:G12" si="2">S38-B38</f>
        <v>0.41999999999999993</v>
      </c>
      <c r="H7" s="202">
        <f t="shared" ref="H7" si="3">S48</f>
        <v>2.951510892480674E-2</v>
      </c>
      <c r="P7"/>
      <c r="R7" s="10"/>
    </row>
    <row r="8" spans="1:26" ht="15.75" thickTop="1" x14ac:dyDescent="0.25">
      <c r="A8" s="178" t="s">
        <v>212</v>
      </c>
      <c r="B8" s="164">
        <v>0.96</v>
      </c>
      <c r="C8" s="185">
        <f>S39</f>
        <v>29.71</v>
      </c>
      <c r="D8" s="187">
        <f>C8-C7</f>
        <v>15.040000000000001</v>
      </c>
      <c r="E8" s="174">
        <f t="shared" si="0"/>
        <v>-106</v>
      </c>
      <c r="F8" s="173">
        <f>W30</f>
        <v>-0.58563535911602205</v>
      </c>
      <c r="G8" s="175">
        <f t="shared" si="2"/>
        <v>5.5399999999999991</v>
      </c>
      <c r="H8" s="177">
        <f>S49</f>
        <v>0.22920976417045918</v>
      </c>
      <c r="P8"/>
      <c r="R8" s="10"/>
    </row>
    <row r="9" spans="1:26" x14ac:dyDescent="0.25">
      <c r="A9" s="178" t="s">
        <v>291</v>
      </c>
      <c r="B9" s="164">
        <v>0.96</v>
      </c>
      <c r="C9" s="185">
        <f t="shared" ref="C9:C12" si="4">S40</f>
        <v>21.2</v>
      </c>
      <c r="D9" s="187">
        <f>C9-C7</f>
        <v>6.5299999999999994</v>
      </c>
      <c r="E9" s="174">
        <f t="shared" si="0"/>
        <v>275</v>
      </c>
      <c r="F9" s="173">
        <f>W31</f>
        <v>1.740506329113924</v>
      </c>
      <c r="G9" s="175">
        <f t="shared" si="2"/>
        <v>6.6</v>
      </c>
      <c r="H9" s="177">
        <f>S50</f>
        <v>0.45205479452054792</v>
      </c>
      <c r="P9"/>
      <c r="R9" s="10"/>
    </row>
    <row r="10" spans="1:26" x14ac:dyDescent="0.25">
      <c r="A10" s="178" t="s">
        <v>293</v>
      </c>
      <c r="B10" s="164">
        <v>0.95</v>
      </c>
      <c r="C10" s="185">
        <f t="shared" si="4"/>
        <v>13.86</v>
      </c>
      <c r="D10" s="217">
        <f>C10-C7</f>
        <v>-0.8100000000000005</v>
      </c>
      <c r="E10" s="174">
        <f t="shared" si="0"/>
        <v>174</v>
      </c>
      <c r="F10" s="173">
        <f>W32</f>
        <v>1.6261682242990654</v>
      </c>
      <c r="G10" s="175">
        <f t="shared" si="2"/>
        <v>0.58999999999999986</v>
      </c>
      <c r="H10" s="177">
        <f>S51</f>
        <v>4.4461190655614158E-2</v>
      </c>
      <c r="P10"/>
      <c r="R10" s="10"/>
    </row>
    <row r="11" spans="1:26" x14ac:dyDescent="0.25">
      <c r="A11" s="178" t="s">
        <v>294</v>
      </c>
      <c r="B11" s="164">
        <v>0.92</v>
      </c>
      <c r="C11" s="185">
        <f t="shared" si="4"/>
        <v>18.75</v>
      </c>
      <c r="D11" s="187">
        <f>C11-C7</f>
        <v>4.08</v>
      </c>
      <c r="E11" s="174">
        <f t="shared" si="0"/>
        <v>-185</v>
      </c>
      <c r="F11" s="173">
        <f>W33</f>
        <v>-6.9706103993971369E-2</v>
      </c>
      <c r="G11" s="175">
        <f t="shared" si="2"/>
        <v>5.23</v>
      </c>
      <c r="H11" s="177">
        <f>S52</f>
        <v>0.38683431952662728</v>
      </c>
      <c r="P11"/>
      <c r="R11" s="10"/>
    </row>
    <row r="12" spans="1:26" ht="15.75" thickBot="1" x14ac:dyDescent="0.3">
      <c r="A12" s="179" t="s">
        <v>295</v>
      </c>
      <c r="B12" s="180">
        <v>0.92</v>
      </c>
      <c r="C12" s="186">
        <f t="shared" si="4"/>
        <v>17.41</v>
      </c>
      <c r="D12" s="188">
        <f>C12-C7</f>
        <v>2.74</v>
      </c>
      <c r="E12" s="181">
        <f t="shared" si="0"/>
        <v>1472</v>
      </c>
      <c r="F12" s="182">
        <f>W34</f>
        <v>0.39783783783783783</v>
      </c>
      <c r="G12" s="183">
        <f t="shared" si="2"/>
        <v>3.41</v>
      </c>
      <c r="H12" s="184">
        <f>S53</f>
        <v>0.24357142857142858</v>
      </c>
      <c r="P12"/>
      <c r="R12" s="10"/>
    </row>
    <row r="13" spans="1:26" x14ac:dyDescent="0.25">
      <c r="A13" s="1"/>
      <c r="B13" s="35"/>
      <c r="C13" s="36"/>
      <c r="D13" s="36"/>
    </row>
    <row r="14" spans="1:26" x14ac:dyDescent="0.25">
      <c r="G14" s="215"/>
    </row>
    <row r="17" spans="1:26" ht="15.75" x14ac:dyDescent="0.25">
      <c r="A17" s="318" t="s">
        <v>332</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479</v>
      </c>
      <c r="C19" s="166">
        <v>538</v>
      </c>
      <c r="D19" s="166">
        <v>578</v>
      </c>
      <c r="E19" s="166">
        <v>576</v>
      </c>
      <c r="F19" s="166">
        <v>639</v>
      </c>
      <c r="G19" s="166">
        <v>709</v>
      </c>
      <c r="H19" s="166">
        <v>650</v>
      </c>
      <c r="I19" s="166">
        <v>695</v>
      </c>
      <c r="J19" s="166">
        <v>749</v>
      </c>
      <c r="K19" s="166">
        <v>814</v>
      </c>
      <c r="L19" s="166">
        <v>938</v>
      </c>
      <c r="M19" s="166">
        <v>1083</v>
      </c>
      <c r="N19" s="166">
        <v>1106</v>
      </c>
      <c r="O19" s="166">
        <v>1119</v>
      </c>
      <c r="P19" s="166">
        <v>1256</v>
      </c>
      <c r="Q19" s="166">
        <v>1134</v>
      </c>
      <c r="R19" s="166">
        <v>1100</v>
      </c>
      <c r="S19" s="166">
        <v>695</v>
      </c>
      <c r="T19" s="166">
        <v>483</v>
      </c>
      <c r="U19" s="166">
        <v>318</v>
      </c>
      <c r="V19" s="166">
        <v>337</v>
      </c>
      <c r="W19" s="166">
        <v>440</v>
      </c>
    </row>
    <row r="20" spans="1:26" ht="15.75" thickTop="1" x14ac:dyDescent="0.25">
      <c r="A20" s="143" t="s">
        <v>212</v>
      </c>
      <c r="B20" s="146">
        <v>181</v>
      </c>
      <c r="C20" s="146">
        <v>184</v>
      </c>
      <c r="D20" s="146">
        <v>173</v>
      </c>
      <c r="E20" s="146">
        <v>163</v>
      </c>
      <c r="F20" s="146">
        <v>169</v>
      </c>
      <c r="G20" s="146">
        <v>139</v>
      </c>
      <c r="H20" s="146">
        <v>149</v>
      </c>
      <c r="I20" s="146">
        <v>164</v>
      </c>
      <c r="J20" s="146">
        <v>184</v>
      </c>
      <c r="K20" s="146">
        <v>205</v>
      </c>
      <c r="L20" s="146">
        <v>203</v>
      </c>
      <c r="M20" s="146">
        <v>202</v>
      </c>
      <c r="N20" s="146">
        <v>204</v>
      </c>
      <c r="O20" s="146">
        <v>215</v>
      </c>
      <c r="P20" s="146">
        <v>201</v>
      </c>
      <c r="Q20" s="146">
        <v>169</v>
      </c>
      <c r="R20" s="146">
        <v>134</v>
      </c>
      <c r="S20" s="146">
        <v>117</v>
      </c>
      <c r="T20" s="146">
        <v>108</v>
      </c>
      <c r="U20" s="146">
        <v>84</v>
      </c>
      <c r="V20" s="146">
        <v>80</v>
      </c>
      <c r="W20" s="146">
        <v>75</v>
      </c>
    </row>
    <row r="21" spans="1:26" x14ac:dyDescent="0.25">
      <c r="A21" s="143" t="s">
        <v>291</v>
      </c>
      <c r="B21" s="144">
        <v>158</v>
      </c>
      <c r="C21" s="144">
        <v>177</v>
      </c>
      <c r="D21" s="144">
        <v>189</v>
      </c>
      <c r="E21" s="144">
        <v>195</v>
      </c>
      <c r="F21" s="144">
        <v>207</v>
      </c>
      <c r="G21" s="144">
        <v>224</v>
      </c>
      <c r="H21" s="144">
        <v>242</v>
      </c>
      <c r="I21" s="144">
        <v>245</v>
      </c>
      <c r="J21" s="144">
        <v>227</v>
      </c>
      <c r="K21" s="144">
        <v>227</v>
      </c>
      <c r="L21" s="144">
        <v>243</v>
      </c>
      <c r="M21" s="144">
        <v>258</v>
      </c>
      <c r="N21" s="144">
        <v>254</v>
      </c>
      <c r="O21" s="144">
        <v>275</v>
      </c>
      <c r="P21" s="144">
        <v>304</v>
      </c>
      <c r="Q21" s="144">
        <v>303</v>
      </c>
      <c r="R21" s="144">
        <v>310</v>
      </c>
      <c r="S21" s="144">
        <v>306</v>
      </c>
      <c r="T21" s="144">
        <v>329</v>
      </c>
      <c r="U21" s="144">
        <v>281</v>
      </c>
      <c r="V21" s="144">
        <v>350</v>
      </c>
      <c r="W21" s="144">
        <v>433</v>
      </c>
    </row>
    <row r="22" spans="1:26" x14ac:dyDescent="0.25">
      <c r="A22" s="143" t="s">
        <v>293</v>
      </c>
      <c r="B22" s="144">
        <v>107</v>
      </c>
      <c r="C22" s="144">
        <v>132</v>
      </c>
      <c r="D22" s="144">
        <v>155</v>
      </c>
      <c r="E22" s="144">
        <v>173</v>
      </c>
      <c r="F22" s="144">
        <v>191</v>
      </c>
      <c r="G22" s="144">
        <v>211</v>
      </c>
      <c r="H22" s="144">
        <v>209</v>
      </c>
      <c r="I22" s="144">
        <v>202</v>
      </c>
      <c r="J22" s="144">
        <v>208</v>
      </c>
      <c r="K22" s="144">
        <v>252</v>
      </c>
      <c r="L22" s="144">
        <v>273</v>
      </c>
      <c r="M22" s="144">
        <v>297</v>
      </c>
      <c r="N22" s="144">
        <v>265</v>
      </c>
      <c r="O22" s="144">
        <v>232</v>
      </c>
      <c r="P22" s="144">
        <v>215</v>
      </c>
      <c r="Q22" s="144">
        <v>203</v>
      </c>
      <c r="R22" s="144">
        <v>196</v>
      </c>
      <c r="S22" s="144">
        <v>211</v>
      </c>
      <c r="T22" s="144">
        <v>218</v>
      </c>
      <c r="U22" s="144">
        <v>182</v>
      </c>
      <c r="V22" s="144">
        <v>218</v>
      </c>
      <c r="W22" s="144">
        <v>281</v>
      </c>
    </row>
    <row r="23" spans="1:26" x14ac:dyDescent="0.25">
      <c r="A23" s="178" t="s">
        <v>294</v>
      </c>
      <c r="B23" s="146">
        <v>2654</v>
      </c>
      <c r="C23" s="146">
        <v>2659</v>
      </c>
      <c r="D23" s="146">
        <v>2644</v>
      </c>
      <c r="E23" s="146">
        <v>2715</v>
      </c>
      <c r="F23" s="146">
        <v>2793</v>
      </c>
      <c r="G23" s="146">
        <v>2516</v>
      </c>
      <c r="H23" s="146">
        <v>2525</v>
      </c>
      <c r="I23" s="146">
        <v>2488</v>
      </c>
      <c r="J23" s="146">
        <v>2286</v>
      </c>
      <c r="K23" s="146">
        <v>2423</v>
      </c>
      <c r="L23" s="146">
        <v>2723</v>
      </c>
      <c r="M23" s="146">
        <v>3025</v>
      </c>
      <c r="N23" s="146">
        <v>3230</v>
      </c>
      <c r="O23" s="146">
        <v>3250</v>
      </c>
      <c r="P23" s="146">
        <v>3573</v>
      </c>
      <c r="Q23" s="146">
        <v>3703</v>
      </c>
      <c r="R23" s="146">
        <v>3580</v>
      </c>
      <c r="S23" s="146">
        <v>3205</v>
      </c>
      <c r="T23" s="146">
        <v>2785</v>
      </c>
      <c r="U23" s="146">
        <v>2301</v>
      </c>
      <c r="V23" s="146">
        <v>2411</v>
      </c>
      <c r="W23" s="146">
        <v>2469</v>
      </c>
    </row>
    <row r="24" spans="1:26" x14ac:dyDescent="0.25">
      <c r="A24" s="143" t="s">
        <v>295</v>
      </c>
      <c r="B24" s="146">
        <v>3700</v>
      </c>
      <c r="C24" s="146">
        <v>3640</v>
      </c>
      <c r="D24" s="146">
        <v>3713</v>
      </c>
      <c r="E24" s="146">
        <v>3840</v>
      </c>
      <c r="F24" s="146">
        <v>3948</v>
      </c>
      <c r="G24" s="146">
        <v>4008</v>
      </c>
      <c r="H24" s="146">
        <v>4088</v>
      </c>
      <c r="I24" s="146">
        <v>4052</v>
      </c>
      <c r="J24" s="146">
        <v>3929</v>
      </c>
      <c r="K24" s="146">
        <v>4383</v>
      </c>
      <c r="L24" s="146">
        <v>4707</v>
      </c>
      <c r="M24" s="146">
        <v>4894</v>
      </c>
      <c r="N24" s="146">
        <v>4960</v>
      </c>
      <c r="O24" s="146">
        <v>5170</v>
      </c>
      <c r="P24" s="146">
        <v>5244</v>
      </c>
      <c r="Q24" s="146">
        <v>5305</v>
      </c>
      <c r="R24" s="146">
        <v>5272</v>
      </c>
      <c r="S24" s="146">
        <v>5332</v>
      </c>
      <c r="T24" s="146">
        <v>5052</v>
      </c>
      <c r="U24" s="146">
        <v>4575</v>
      </c>
      <c r="V24" s="146">
        <v>4976</v>
      </c>
      <c r="W24" s="146">
        <v>5172</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333</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0.12317327766179541</v>
      </c>
      <c r="D29" s="167">
        <f t="shared" ref="D29:D34" si="7">(D19-B19)/B19</f>
        <v>0.20668058455114824</v>
      </c>
      <c r="E29" s="167">
        <f t="shared" ref="E29:E34" si="8">(E19-B19)/B19</f>
        <v>0.20250521920668058</v>
      </c>
      <c r="F29" s="167">
        <f t="shared" ref="F29:F34" si="9">(F19-B19)/B19</f>
        <v>0.33402922755741127</v>
      </c>
      <c r="G29" s="167">
        <f t="shared" ref="G29:G34" si="10">(G19-B19)/B19</f>
        <v>0.4801670146137787</v>
      </c>
      <c r="H29" s="167">
        <f t="shared" ref="H29:H34" si="11">(H19-B19)/B19</f>
        <v>0.35699373695198328</v>
      </c>
      <c r="I29" s="167">
        <f t="shared" ref="I29:I34" si="12">(I19-B19)/B19</f>
        <v>0.45093945720250522</v>
      </c>
      <c r="J29" s="167">
        <f t="shared" ref="J29:J34" si="13">(J19-B19)/B19</f>
        <v>0.56367432150313157</v>
      </c>
      <c r="K29" s="167">
        <f t="shared" ref="K29:K34" si="14">(K19-B19)/B19</f>
        <v>0.69937369519832981</v>
      </c>
      <c r="L29" s="167">
        <f t="shared" ref="L29:L34" si="15">(L19-B19)/B19</f>
        <v>0.95824634655532359</v>
      </c>
      <c r="M29" s="167">
        <f t="shared" ref="M29:M34" si="16">(M19-B19)/B19</f>
        <v>1.2609603340292275</v>
      </c>
      <c r="N29" s="167">
        <f t="shared" ref="N29:N34" si="17">(N19-B19)/B19</f>
        <v>1.3089770354906054</v>
      </c>
      <c r="O29" s="167">
        <f t="shared" ref="O29:O34" si="18">(O19-B19)/B19</f>
        <v>1.3361169102296451</v>
      </c>
      <c r="P29" s="167">
        <f t="shared" ref="P29:P34" si="19">(P19-B19)/B19</f>
        <v>1.6221294363256784</v>
      </c>
      <c r="Q29" s="167">
        <f t="shared" ref="Q29:Q34" si="20">(Q19-B19)/B19</f>
        <v>1.3674321503131524</v>
      </c>
      <c r="R29" s="167">
        <f t="shared" ref="R29:R34" si="21">(R19-B19)/B19</f>
        <v>1.2964509394572026</v>
      </c>
      <c r="S29" s="167">
        <f t="shared" ref="S29:S34" si="22">(S19-B19)/B19</f>
        <v>0.45093945720250522</v>
      </c>
      <c r="T29" s="167">
        <f t="shared" ref="T29:T34" si="23">(T19-B19)/B19</f>
        <v>8.350730688935281E-3</v>
      </c>
      <c r="U29" s="167">
        <f t="shared" ref="U29:U34" si="24">(U19-B19)/B19</f>
        <v>-0.33611691022964507</v>
      </c>
      <c r="V29" s="167">
        <f t="shared" ref="V29:V34" si="25">(V19-B19)/B19</f>
        <v>-0.29645093945720252</v>
      </c>
      <c r="W29" s="167">
        <f t="shared" ref="W29:W34" si="26">(W19-B19)/B19</f>
        <v>-8.1419624217118999E-2</v>
      </c>
      <c r="Y29" t="s">
        <v>86</v>
      </c>
      <c r="Z29" s="214">
        <v>0.42</v>
      </c>
    </row>
    <row r="30" spans="1:26" ht="15.75" thickTop="1" x14ac:dyDescent="0.25">
      <c r="A30" s="143" t="s">
        <v>212</v>
      </c>
      <c r="B30" s="147">
        <f t="shared" si="5"/>
        <v>0</v>
      </c>
      <c r="C30" s="147">
        <f t="shared" si="6"/>
        <v>1.6574585635359115E-2</v>
      </c>
      <c r="D30" s="147">
        <f t="shared" si="7"/>
        <v>-4.4198895027624308E-2</v>
      </c>
      <c r="E30" s="147">
        <f t="shared" si="8"/>
        <v>-9.9447513812154692E-2</v>
      </c>
      <c r="F30" s="147">
        <f t="shared" si="9"/>
        <v>-6.6298342541436461E-2</v>
      </c>
      <c r="G30" s="147">
        <f t="shared" si="10"/>
        <v>-0.23204419889502761</v>
      </c>
      <c r="H30" s="147">
        <f t="shared" si="11"/>
        <v>-0.17679558011049723</v>
      </c>
      <c r="I30" s="147">
        <f t="shared" si="12"/>
        <v>-9.3922651933701654E-2</v>
      </c>
      <c r="J30" s="147">
        <f t="shared" si="13"/>
        <v>1.6574585635359115E-2</v>
      </c>
      <c r="K30" s="147">
        <f t="shared" si="14"/>
        <v>0.13259668508287292</v>
      </c>
      <c r="L30" s="147">
        <f t="shared" si="15"/>
        <v>0.12154696132596685</v>
      </c>
      <c r="M30" s="147">
        <f t="shared" si="16"/>
        <v>0.11602209944751381</v>
      </c>
      <c r="N30" s="147">
        <f t="shared" si="17"/>
        <v>0.1270718232044199</v>
      </c>
      <c r="O30" s="147">
        <f t="shared" si="18"/>
        <v>0.18784530386740331</v>
      </c>
      <c r="P30" s="147">
        <f t="shared" si="19"/>
        <v>0.11049723756906077</v>
      </c>
      <c r="Q30" s="147">
        <f t="shared" si="20"/>
        <v>-6.6298342541436461E-2</v>
      </c>
      <c r="R30" s="147">
        <f t="shared" si="21"/>
        <v>-0.25966850828729282</v>
      </c>
      <c r="S30" s="147">
        <f t="shared" si="22"/>
        <v>-0.35359116022099446</v>
      </c>
      <c r="T30" s="147">
        <f t="shared" si="23"/>
        <v>-0.40331491712707185</v>
      </c>
      <c r="U30" s="147">
        <f t="shared" si="24"/>
        <v>-0.53591160220994472</v>
      </c>
      <c r="V30" s="147">
        <f t="shared" si="25"/>
        <v>-0.55801104972375692</v>
      </c>
      <c r="W30" s="147">
        <f t="shared" si="26"/>
        <v>-0.58563535911602205</v>
      </c>
      <c r="Y30" t="s">
        <v>293</v>
      </c>
      <c r="Z30" s="214">
        <v>0.59</v>
      </c>
    </row>
    <row r="31" spans="1:26" x14ac:dyDescent="0.25">
      <c r="A31" s="143" t="s">
        <v>291</v>
      </c>
      <c r="B31" s="147">
        <f t="shared" si="5"/>
        <v>0</v>
      </c>
      <c r="C31" s="147">
        <f t="shared" si="6"/>
        <v>0.12025316455696203</v>
      </c>
      <c r="D31" s="147">
        <f t="shared" si="7"/>
        <v>0.19620253164556961</v>
      </c>
      <c r="E31" s="147">
        <f t="shared" si="8"/>
        <v>0.23417721518987342</v>
      </c>
      <c r="F31" s="147">
        <f t="shared" si="9"/>
        <v>0.310126582278481</v>
      </c>
      <c r="G31" s="147">
        <f t="shared" si="10"/>
        <v>0.41772151898734178</v>
      </c>
      <c r="H31" s="147">
        <f t="shared" si="11"/>
        <v>0.53164556962025311</v>
      </c>
      <c r="I31" s="147">
        <f t="shared" si="12"/>
        <v>0.55063291139240511</v>
      </c>
      <c r="J31" s="147">
        <f t="shared" si="13"/>
        <v>0.43670886075949367</v>
      </c>
      <c r="K31" s="147">
        <f t="shared" si="14"/>
        <v>0.43670886075949367</v>
      </c>
      <c r="L31" s="147">
        <f t="shared" si="15"/>
        <v>0.53797468354430378</v>
      </c>
      <c r="M31" s="147">
        <f t="shared" si="16"/>
        <v>0.63291139240506333</v>
      </c>
      <c r="N31" s="147">
        <f t="shared" si="17"/>
        <v>0.60759493670886078</v>
      </c>
      <c r="O31" s="147">
        <f t="shared" si="18"/>
        <v>0.740506329113924</v>
      </c>
      <c r="P31" s="147">
        <f t="shared" si="19"/>
        <v>0.92405063291139244</v>
      </c>
      <c r="Q31" s="147">
        <f t="shared" si="20"/>
        <v>0.91772151898734178</v>
      </c>
      <c r="R31" s="147">
        <f t="shared" si="21"/>
        <v>0.96202531645569622</v>
      </c>
      <c r="S31" s="147">
        <f t="shared" si="22"/>
        <v>0.93670886075949367</v>
      </c>
      <c r="T31" s="147">
        <f t="shared" si="23"/>
        <v>1.0822784810126582</v>
      </c>
      <c r="U31" s="147">
        <f t="shared" si="24"/>
        <v>0.77848101265822789</v>
      </c>
      <c r="V31" s="147">
        <f t="shared" si="25"/>
        <v>1.2151898734177216</v>
      </c>
      <c r="W31" s="147">
        <f t="shared" si="26"/>
        <v>1.740506329113924</v>
      </c>
      <c r="Y31" t="s">
        <v>295</v>
      </c>
      <c r="Z31" s="214">
        <v>3.41</v>
      </c>
    </row>
    <row r="32" spans="1:26" x14ac:dyDescent="0.25">
      <c r="A32" s="143" t="s">
        <v>293</v>
      </c>
      <c r="B32" s="147">
        <f t="shared" si="5"/>
        <v>0</v>
      </c>
      <c r="C32" s="147">
        <f t="shared" si="6"/>
        <v>0.23364485981308411</v>
      </c>
      <c r="D32" s="147">
        <f t="shared" si="7"/>
        <v>0.44859813084112149</v>
      </c>
      <c r="E32" s="147">
        <f t="shared" si="8"/>
        <v>0.61682242990654201</v>
      </c>
      <c r="F32" s="147">
        <f t="shared" si="9"/>
        <v>0.78504672897196259</v>
      </c>
      <c r="G32" s="147">
        <f t="shared" si="10"/>
        <v>0.9719626168224299</v>
      </c>
      <c r="H32" s="147">
        <f t="shared" si="11"/>
        <v>0.95327102803738317</v>
      </c>
      <c r="I32" s="147">
        <f t="shared" si="12"/>
        <v>0.88785046728971961</v>
      </c>
      <c r="J32" s="147">
        <f t="shared" si="13"/>
        <v>0.94392523364485981</v>
      </c>
      <c r="K32" s="147">
        <f t="shared" si="14"/>
        <v>1.3551401869158879</v>
      </c>
      <c r="L32" s="147">
        <f t="shared" si="15"/>
        <v>1.5514018691588785</v>
      </c>
      <c r="M32" s="147">
        <f t="shared" si="16"/>
        <v>1.7757009345794392</v>
      </c>
      <c r="N32" s="147">
        <f t="shared" si="17"/>
        <v>1.4766355140186915</v>
      </c>
      <c r="O32" s="147">
        <f t="shared" si="18"/>
        <v>1.1682242990654206</v>
      </c>
      <c r="P32" s="147">
        <f t="shared" si="19"/>
        <v>1.0093457943925233</v>
      </c>
      <c r="Q32" s="147">
        <f t="shared" si="20"/>
        <v>0.89719626168224298</v>
      </c>
      <c r="R32" s="147">
        <f t="shared" si="21"/>
        <v>0.83177570093457942</v>
      </c>
      <c r="S32" s="147">
        <f t="shared" si="22"/>
        <v>0.9719626168224299</v>
      </c>
      <c r="T32" s="147">
        <f t="shared" si="23"/>
        <v>1.0373831775700935</v>
      </c>
      <c r="U32" s="147">
        <f t="shared" si="24"/>
        <v>0.7009345794392523</v>
      </c>
      <c r="V32" s="147">
        <f t="shared" si="25"/>
        <v>1.0373831775700935</v>
      </c>
      <c r="W32" s="147">
        <f t="shared" si="26"/>
        <v>1.6261682242990654</v>
      </c>
      <c r="Y32" t="s">
        <v>294</v>
      </c>
      <c r="Z32" s="214">
        <v>5.23</v>
      </c>
    </row>
    <row r="33" spans="1:26" x14ac:dyDescent="0.25">
      <c r="A33" s="178" t="s">
        <v>294</v>
      </c>
      <c r="B33" s="147">
        <f t="shared" si="5"/>
        <v>0</v>
      </c>
      <c r="C33" s="147">
        <f t="shared" si="6"/>
        <v>1.8839487565938207E-3</v>
      </c>
      <c r="D33" s="147">
        <f t="shared" si="7"/>
        <v>-3.7678975131876413E-3</v>
      </c>
      <c r="E33" s="147">
        <f t="shared" si="8"/>
        <v>2.2984174830444612E-2</v>
      </c>
      <c r="F33" s="147">
        <f t="shared" si="9"/>
        <v>5.2373775433308213E-2</v>
      </c>
      <c r="G33" s="147">
        <f t="shared" si="10"/>
        <v>-5.1996985681989447E-2</v>
      </c>
      <c r="H33" s="147">
        <f t="shared" si="11"/>
        <v>-4.8605877920120576E-2</v>
      </c>
      <c r="I33" s="147">
        <f t="shared" si="12"/>
        <v>-6.254709871891484E-2</v>
      </c>
      <c r="J33" s="147">
        <f t="shared" si="13"/>
        <v>-0.13865862848530519</v>
      </c>
      <c r="K33" s="147">
        <f t="shared" si="14"/>
        <v>-8.7038432554634518E-2</v>
      </c>
      <c r="L33" s="147">
        <f t="shared" si="15"/>
        <v>2.5998492840994723E-2</v>
      </c>
      <c r="M33" s="147">
        <f t="shared" si="16"/>
        <v>0.13978899773926148</v>
      </c>
      <c r="N33" s="147">
        <f t="shared" si="17"/>
        <v>0.21703089675960813</v>
      </c>
      <c r="O33" s="147">
        <f t="shared" si="18"/>
        <v>0.22456669178598343</v>
      </c>
      <c r="P33" s="147">
        <f t="shared" si="19"/>
        <v>0.34626978146194426</v>
      </c>
      <c r="Q33" s="147">
        <f t="shared" si="20"/>
        <v>0.39525244913338359</v>
      </c>
      <c r="R33" s="147">
        <f t="shared" si="21"/>
        <v>0.34890730972117556</v>
      </c>
      <c r="S33" s="147">
        <f t="shared" si="22"/>
        <v>0.20761115297663904</v>
      </c>
      <c r="T33" s="147">
        <f t="shared" si="23"/>
        <v>4.9359457422758102E-2</v>
      </c>
      <c r="U33" s="147">
        <f t="shared" si="24"/>
        <v>-0.13300678221552373</v>
      </c>
      <c r="V33" s="147">
        <f t="shared" si="25"/>
        <v>-9.1559909570459688E-2</v>
      </c>
      <c r="W33" s="147">
        <f t="shared" si="26"/>
        <v>-6.9706103993971369E-2</v>
      </c>
      <c r="Y33" t="s">
        <v>212</v>
      </c>
      <c r="Z33" s="216">
        <v>5.54</v>
      </c>
    </row>
    <row r="34" spans="1:26" x14ac:dyDescent="0.25">
      <c r="A34" s="143" t="s">
        <v>295</v>
      </c>
      <c r="B34" s="147">
        <f t="shared" si="5"/>
        <v>0</v>
      </c>
      <c r="C34" s="147">
        <f t="shared" si="6"/>
        <v>-1.6216216216216217E-2</v>
      </c>
      <c r="D34" s="147">
        <f t="shared" si="7"/>
        <v>3.5135135135135136E-3</v>
      </c>
      <c r="E34" s="147">
        <f t="shared" si="8"/>
        <v>3.783783783783784E-2</v>
      </c>
      <c r="F34" s="147">
        <f t="shared" si="9"/>
        <v>6.7027027027027022E-2</v>
      </c>
      <c r="G34" s="147">
        <f t="shared" si="10"/>
        <v>8.324324324324324E-2</v>
      </c>
      <c r="H34" s="147">
        <f t="shared" si="11"/>
        <v>0.10486486486486486</v>
      </c>
      <c r="I34" s="147">
        <f t="shared" si="12"/>
        <v>9.5135135135135135E-2</v>
      </c>
      <c r="J34" s="147">
        <f t="shared" si="13"/>
        <v>6.1891891891891891E-2</v>
      </c>
      <c r="K34" s="147">
        <f t="shared" si="14"/>
        <v>0.1845945945945946</v>
      </c>
      <c r="L34" s="147">
        <f t="shared" si="15"/>
        <v>0.27216216216216216</v>
      </c>
      <c r="M34" s="147">
        <f t="shared" si="16"/>
        <v>0.32270270270270268</v>
      </c>
      <c r="N34" s="147">
        <f t="shared" si="17"/>
        <v>0.34054054054054056</v>
      </c>
      <c r="O34" s="147">
        <f t="shared" si="18"/>
        <v>0.39729729729729729</v>
      </c>
      <c r="P34" s="147">
        <f t="shared" si="19"/>
        <v>0.41729729729729731</v>
      </c>
      <c r="Q34" s="147">
        <f t="shared" si="20"/>
        <v>0.43378378378378379</v>
      </c>
      <c r="R34" s="147">
        <f t="shared" si="21"/>
        <v>0.42486486486486486</v>
      </c>
      <c r="S34" s="147">
        <f t="shared" si="22"/>
        <v>0.44108108108108107</v>
      </c>
      <c r="T34" s="147">
        <f t="shared" si="23"/>
        <v>0.36540540540540539</v>
      </c>
      <c r="U34" s="147">
        <f t="shared" si="24"/>
        <v>0.23648648648648649</v>
      </c>
      <c r="V34" s="147">
        <f t="shared" si="25"/>
        <v>0.34486486486486484</v>
      </c>
      <c r="W34" s="147">
        <f t="shared" si="26"/>
        <v>0.39783783783783783</v>
      </c>
      <c r="Y34" t="s">
        <v>291</v>
      </c>
      <c r="Z34" s="214">
        <v>6.6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334</v>
      </c>
      <c r="B36" s="318"/>
      <c r="C36" s="318"/>
      <c r="D36" s="318"/>
      <c r="E36" s="318"/>
      <c r="F36" s="318"/>
      <c r="G36" s="318"/>
      <c r="H36" s="318"/>
      <c r="I36" s="318"/>
      <c r="J36" s="318"/>
      <c r="K36" s="318"/>
      <c r="L36" s="318"/>
      <c r="M36" s="318"/>
      <c r="N36" s="318"/>
      <c r="O36" s="318"/>
      <c r="P36" s="318"/>
      <c r="Q36" s="318"/>
      <c r="R36" s="318"/>
      <c r="S36" s="318"/>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14.23</v>
      </c>
      <c r="C38" s="168">
        <v>20.49</v>
      </c>
      <c r="D38" s="168">
        <v>21.09</v>
      </c>
      <c r="E38" s="168">
        <v>26.94</v>
      </c>
      <c r="F38" s="168">
        <v>18.23</v>
      </c>
      <c r="G38" s="168">
        <v>17.809999999999999</v>
      </c>
      <c r="H38" s="168">
        <v>14.72</v>
      </c>
      <c r="I38" s="168">
        <v>11.91</v>
      </c>
      <c r="J38" s="168">
        <v>11.52</v>
      </c>
      <c r="K38" s="168">
        <v>12.22</v>
      </c>
      <c r="L38" s="168">
        <v>11.17</v>
      </c>
      <c r="M38" s="168">
        <v>12.33</v>
      </c>
      <c r="N38" s="168">
        <v>11.82</v>
      </c>
      <c r="O38" s="168">
        <v>13.45</v>
      </c>
      <c r="P38" s="168">
        <v>12.99</v>
      </c>
      <c r="Q38" s="168">
        <v>12.75</v>
      </c>
      <c r="R38" s="168">
        <v>14.44</v>
      </c>
      <c r="S38" s="169">
        <v>14.65</v>
      </c>
      <c r="T38" s="214">
        <f>S38-(B38*1.4985)</f>
        <v>-6.6736549999999983</v>
      </c>
      <c r="U38" s="224">
        <f>T38/B38</f>
        <v>-0.46898489107519314</v>
      </c>
    </row>
    <row r="39" spans="1:26" ht="15.75" thickTop="1" x14ac:dyDescent="0.25">
      <c r="A39" s="143" t="s">
        <v>212</v>
      </c>
      <c r="B39" s="150">
        <v>24.17</v>
      </c>
      <c r="C39" s="150">
        <v>24.38</v>
      </c>
      <c r="D39" s="150">
        <v>26.41</v>
      </c>
      <c r="E39" s="150">
        <v>25.64</v>
      </c>
      <c r="F39" s="150">
        <v>24.05</v>
      </c>
      <c r="G39" s="150">
        <v>26.85</v>
      </c>
      <c r="H39" s="150">
        <v>22.68</v>
      </c>
      <c r="I39" s="150">
        <v>25.89</v>
      </c>
      <c r="J39" s="150">
        <v>24.39</v>
      </c>
      <c r="K39" s="150">
        <v>25.59</v>
      </c>
      <c r="L39" s="150">
        <v>23.68</v>
      </c>
      <c r="M39" s="150">
        <v>24.67</v>
      </c>
      <c r="N39" s="150">
        <v>25.24</v>
      </c>
      <c r="O39" s="150">
        <v>29.55</v>
      </c>
      <c r="P39" s="150">
        <v>28.78</v>
      </c>
      <c r="Q39" s="150">
        <v>29.92</v>
      </c>
      <c r="R39" s="150">
        <v>29.46</v>
      </c>
      <c r="S39" s="151">
        <v>29.71</v>
      </c>
      <c r="T39" s="214">
        <f t="shared" ref="T39:T43" si="27">S39-(B39*1.4985)</f>
        <v>-6.5087449999999976</v>
      </c>
      <c r="U39" s="224">
        <f>T39/B39</f>
        <v>-0.26929023582954065</v>
      </c>
    </row>
    <row r="40" spans="1:26" x14ac:dyDescent="0.25">
      <c r="A40" s="143" t="s">
        <v>291</v>
      </c>
      <c r="B40" s="150">
        <v>14.6</v>
      </c>
      <c r="C40" s="150">
        <v>16.600000000000001</v>
      </c>
      <c r="D40" s="150">
        <v>17.55</v>
      </c>
      <c r="E40" s="150">
        <v>17.72</v>
      </c>
      <c r="F40" s="150">
        <v>16.12</v>
      </c>
      <c r="G40" s="150">
        <v>14.37</v>
      </c>
      <c r="H40" s="150">
        <v>13.14</v>
      </c>
      <c r="I40" s="150">
        <v>12.64</v>
      </c>
      <c r="J40" s="150">
        <v>15.61</v>
      </c>
      <c r="K40" s="150">
        <v>15.94</v>
      </c>
      <c r="L40" s="150">
        <v>14.44</v>
      </c>
      <c r="M40" s="150">
        <v>11.56</v>
      </c>
      <c r="N40" s="150">
        <v>13.14</v>
      </c>
      <c r="O40" s="150">
        <v>14.25</v>
      </c>
      <c r="P40" s="150">
        <v>16.440000000000001</v>
      </c>
      <c r="Q40" s="150">
        <v>15.73</v>
      </c>
      <c r="R40" s="150">
        <v>16.66</v>
      </c>
      <c r="S40" s="151">
        <v>21.2</v>
      </c>
      <c r="T40" s="214">
        <f t="shared" si="27"/>
        <v>-0.67810000000000059</v>
      </c>
      <c r="U40" s="224">
        <f t="shared" ref="U40:U43" si="28">T40/B40</f>
        <v>-4.6445205479452099E-2</v>
      </c>
    </row>
    <row r="41" spans="1:26" x14ac:dyDescent="0.25">
      <c r="A41" s="143" t="s">
        <v>293</v>
      </c>
      <c r="B41" s="150">
        <v>13.27</v>
      </c>
      <c r="C41" s="150">
        <v>18.89</v>
      </c>
      <c r="D41" s="150">
        <v>19.47</v>
      </c>
      <c r="E41" s="150">
        <v>24.44</v>
      </c>
      <c r="F41" s="150">
        <v>16.59</v>
      </c>
      <c r="G41" s="150">
        <v>16.16</v>
      </c>
      <c r="H41" s="150">
        <v>13.5</v>
      </c>
      <c r="I41" s="150">
        <v>22.67</v>
      </c>
      <c r="J41" s="150">
        <v>28.07</v>
      </c>
      <c r="K41" s="150">
        <v>26.39</v>
      </c>
      <c r="L41" s="150">
        <v>25.43</v>
      </c>
      <c r="M41" s="150">
        <v>15.64</v>
      </c>
      <c r="N41" s="150">
        <v>19.7</v>
      </c>
      <c r="O41" s="150">
        <v>19.899999999999999</v>
      </c>
      <c r="P41" s="150">
        <v>22.06</v>
      </c>
      <c r="Q41" s="150">
        <v>19.829999999999998</v>
      </c>
      <c r="R41" s="150">
        <v>13.5</v>
      </c>
      <c r="S41" s="151">
        <v>13.86</v>
      </c>
      <c r="T41" s="214">
        <f t="shared" si="27"/>
        <v>-6.0250950000000003</v>
      </c>
      <c r="U41" s="224">
        <f t="shared" si="28"/>
        <v>-0.4540388093443859</v>
      </c>
    </row>
    <row r="42" spans="1:26" x14ac:dyDescent="0.25">
      <c r="A42" s="178" t="s">
        <v>294</v>
      </c>
      <c r="B42" s="152">
        <v>13.52</v>
      </c>
      <c r="C42" s="152">
        <v>14.76</v>
      </c>
      <c r="D42" s="152">
        <v>15.16</v>
      </c>
      <c r="E42" s="152">
        <v>15.02</v>
      </c>
      <c r="F42" s="152">
        <v>15.28</v>
      </c>
      <c r="G42" s="152">
        <v>15.11</v>
      </c>
      <c r="H42" s="152">
        <v>15.3</v>
      </c>
      <c r="I42" s="152">
        <v>15.29</v>
      </c>
      <c r="J42" s="152">
        <v>15.5</v>
      </c>
      <c r="K42" s="152">
        <v>15.19</v>
      </c>
      <c r="L42" s="152">
        <v>15.41</v>
      </c>
      <c r="M42" s="152">
        <v>15.48</v>
      </c>
      <c r="N42" s="152">
        <v>16.28</v>
      </c>
      <c r="O42" s="152">
        <v>16.89</v>
      </c>
      <c r="P42" s="152">
        <v>17.829999999999998</v>
      </c>
      <c r="Q42" s="152">
        <v>18.440000000000001</v>
      </c>
      <c r="R42" s="152">
        <v>17.73</v>
      </c>
      <c r="S42" s="153">
        <v>18.75</v>
      </c>
      <c r="T42" s="214">
        <f t="shared" si="27"/>
        <v>-1.509719999999998</v>
      </c>
      <c r="U42" s="224">
        <f t="shared" si="28"/>
        <v>-0.11166568047337264</v>
      </c>
    </row>
    <row r="43" spans="1:26" x14ac:dyDescent="0.25">
      <c r="A43" s="143" t="s">
        <v>295</v>
      </c>
      <c r="B43" s="152">
        <v>14</v>
      </c>
      <c r="C43" s="152">
        <v>14.04</v>
      </c>
      <c r="D43" s="152">
        <v>14.8</v>
      </c>
      <c r="E43" s="152">
        <v>15.11</v>
      </c>
      <c r="F43" s="152">
        <v>15.07</v>
      </c>
      <c r="G43" s="152">
        <v>14.74</v>
      </c>
      <c r="H43" s="152">
        <v>14.59</v>
      </c>
      <c r="I43" s="152">
        <v>14.28</v>
      </c>
      <c r="J43" s="152">
        <v>13.86</v>
      </c>
      <c r="K43" s="152">
        <v>13.38</v>
      </c>
      <c r="L43" s="152">
        <v>13.35</v>
      </c>
      <c r="M43" s="152">
        <v>14.14</v>
      </c>
      <c r="N43" s="152">
        <v>14.5</v>
      </c>
      <c r="O43" s="152">
        <v>15.12</v>
      </c>
      <c r="P43" s="152">
        <v>15.64</v>
      </c>
      <c r="Q43" s="152">
        <v>16.66</v>
      </c>
      <c r="R43" s="152">
        <v>16.72</v>
      </c>
      <c r="S43" s="153">
        <v>17.41</v>
      </c>
      <c r="T43" s="214">
        <f t="shared" si="27"/>
        <v>-3.5689999999999991</v>
      </c>
      <c r="U43" s="224">
        <f t="shared" si="28"/>
        <v>-0.25492857142857134</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335</v>
      </c>
      <c r="B46" s="318"/>
      <c r="C46" s="318"/>
      <c r="D46" s="318"/>
      <c r="E46" s="318"/>
      <c r="F46" s="318"/>
      <c r="G46" s="318"/>
      <c r="H46" s="318"/>
      <c r="I46" s="318"/>
      <c r="J46" s="318"/>
      <c r="K46" s="318"/>
      <c r="L46" s="318"/>
      <c r="M46" s="318"/>
      <c r="N46" s="318"/>
      <c r="O46" s="318"/>
      <c r="P46" s="318"/>
      <c r="Q46" s="318"/>
      <c r="R46" s="318"/>
      <c r="S46" s="318"/>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0.43991567111735752</v>
      </c>
      <c r="D48" s="167">
        <f>(D38-B38)/B38</f>
        <v>0.48208011243851012</v>
      </c>
      <c r="E48" s="167">
        <f>(E38-B38)/B38</f>
        <v>0.8931834153197471</v>
      </c>
      <c r="F48" s="167">
        <f>(F38-B38)/B38</f>
        <v>0.28109627547434995</v>
      </c>
      <c r="G48" s="167">
        <f>(G38-B38)/B38</f>
        <v>0.2515811665495431</v>
      </c>
      <c r="H48" s="167">
        <f>(H38-B38)/B38</f>
        <v>3.4434293745607886E-2</v>
      </c>
      <c r="I48" s="167">
        <f t="shared" ref="I48:I53" si="29">(I38-B38)/B38</f>
        <v>-0.16303583977512298</v>
      </c>
      <c r="J48" s="167">
        <f t="shared" ref="J48:J53" si="30">(J38-B38)/B38</f>
        <v>-0.19044272663387216</v>
      </c>
      <c r="K48" s="167">
        <f t="shared" ref="K48:K53" si="31">(K38-B38)/B38</f>
        <v>-0.14125087842586084</v>
      </c>
      <c r="L48" s="167">
        <f t="shared" ref="L48:L53" si="32">(L38-B38)/B38</f>
        <v>-0.21503865073787776</v>
      </c>
      <c r="M48" s="167">
        <f t="shared" ref="M48:M53" si="33">(M38-B38)/B38</f>
        <v>-0.13352073085031627</v>
      </c>
      <c r="N48" s="167">
        <f t="shared" ref="N48:N53" si="34">(N38-B38)/B38</f>
        <v>-0.16936050597329586</v>
      </c>
      <c r="O48" s="167">
        <f t="shared" ref="O48:O53" si="35">(O38-B38)/B38</f>
        <v>-5.4813773717498321E-2</v>
      </c>
      <c r="P48" s="167">
        <f t="shared" ref="P48:P53" si="36">(P38-B38)/B38</f>
        <v>-8.7139845397048499E-2</v>
      </c>
      <c r="Q48" s="167">
        <f t="shared" ref="Q48:Q53" si="37">(Q38-B38)/B38</f>
        <v>-0.10400562192550951</v>
      </c>
      <c r="R48" s="167">
        <f t="shared" ref="R48:R53" si="38">(R38-B38)/B38</f>
        <v>1.4757554462403307E-2</v>
      </c>
      <c r="S48" s="167">
        <f t="shared" ref="S48:S53" si="39">(S38-B38)/B38</f>
        <v>2.951510892480674E-2</v>
      </c>
    </row>
    <row r="49" spans="1:19" ht="15.75" thickTop="1" x14ac:dyDescent="0.25">
      <c r="A49" s="143" t="s">
        <v>212</v>
      </c>
      <c r="B49" s="147">
        <f>(B39-B39)/B39</f>
        <v>0</v>
      </c>
      <c r="C49" s="147">
        <f>(C39-B39)/B39</f>
        <v>8.6884567645840825E-3</v>
      </c>
      <c r="D49" s="147">
        <f>(D39-B39)/B39</f>
        <v>9.267687215556468E-2</v>
      </c>
      <c r="E49" s="147">
        <f>(E39-B39)/B39</f>
        <v>6.0819197352089314E-2</v>
      </c>
      <c r="F49" s="147">
        <f>(F39-B39)/B39</f>
        <v>-4.9648324369052955E-3</v>
      </c>
      <c r="G49" s="147">
        <f>(G39-B39)/B39</f>
        <v>0.11088125775755066</v>
      </c>
      <c r="H49" s="147">
        <f>(H39-B39)/B39</f>
        <v>-6.1646669424906986E-2</v>
      </c>
      <c r="I49" s="147">
        <f t="shared" si="29"/>
        <v>7.1162598262308599E-2</v>
      </c>
      <c r="J49" s="147">
        <f t="shared" si="30"/>
        <v>9.1021928009929181E-3</v>
      </c>
      <c r="K49" s="147">
        <f t="shared" si="31"/>
        <v>5.8750517170045431E-2</v>
      </c>
      <c r="L49" s="147">
        <f t="shared" si="32"/>
        <v>-2.0273065784029869E-2</v>
      </c>
      <c r="M49" s="147">
        <f t="shared" si="33"/>
        <v>2.0686801820438559E-2</v>
      </c>
      <c r="N49" s="147">
        <f t="shared" si="34"/>
        <v>4.426975589573838E-2</v>
      </c>
      <c r="O49" s="147">
        <f t="shared" si="35"/>
        <v>0.22258998758791884</v>
      </c>
      <c r="P49" s="147">
        <f t="shared" si="36"/>
        <v>0.1907323127844435</v>
      </c>
      <c r="Q49" s="147">
        <f t="shared" si="37"/>
        <v>0.23789822093504343</v>
      </c>
      <c r="R49" s="147">
        <f t="shared" si="38"/>
        <v>0.21886636326023992</v>
      </c>
      <c r="S49" s="147">
        <f t="shared" si="39"/>
        <v>0.22920976417045918</v>
      </c>
    </row>
    <row r="50" spans="1:19" x14ac:dyDescent="0.25">
      <c r="A50" s="143" t="s">
        <v>291</v>
      </c>
      <c r="B50" s="147">
        <f>(B40-B40)/B40</f>
        <v>0</v>
      </c>
      <c r="C50" s="147">
        <f>(C40-B40)/B40</f>
        <v>0.13698630136986314</v>
      </c>
      <c r="D50" s="147">
        <f>(D40-B40)/B40</f>
        <v>0.20205479452054803</v>
      </c>
      <c r="E50" s="147">
        <f>(E40-B40)/B40</f>
        <v>0.21369863013698626</v>
      </c>
      <c r="F50" s="147">
        <f>(F40-B40)/B40</f>
        <v>0.10410958904109599</v>
      </c>
      <c r="G50" s="147">
        <f>(G40-B40)/B40</f>
        <v>-1.5753424657534276E-2</v>
      </c>
      <c r="H50" s="147">
        <f>(H40-B40)/B40</f>
        <v>-9.9999999999999936E-2</v>
      </c>
      <c r="I50" s="147">
        <f t="shared" si="29"/>
        <v>-0.1342465753424657</v>
      </c>
      <c r="J50" s="147">
        <f t="shared" si="30"/>
        <v>6.9178082191780815E-2</v>
      </c>
      <c r="K50" s="147">
        <f t="shared" si="31"/>
        <v>9.1780821917808217E-2</v>
      </c>
      <c r="L50" s="147">
        <f t="shared" si="32"/>
        <v>-1.0958904109589052E-2</v>
      </c>
      <c r="M50" s="147">
        <f t="shared" si="33"/>
        <v>-0.20821917808219173</v>
      </c>
      <c r="N50" s="147">
        <f t="shared" si="34"/>
        <v>-9.9999999999999936E-2</v>
      </c>
      <c r="O50" s="147">
        <f t="shared" si="35"/>
        <v>-2.3972602739726005E-2</v>
      </c>
      <c r="P50" s="147">
        <f t="shared" si="36"/>
        <v>0.12602739726027409</v>
      </c>
      <c r="Q50" s="147">
        <f t="shared" si="37"/>
        <v>7.739726027397266E-2</v>
      </c>
      <c r="R50" s="147">
        <f t="shared" si="38"/>
        <v>0.14109589041095894</v>
      </c>
      <c r="S50" s="147">
        <f t="shared" si="39"/>
        <v>0.45205479452054792</v>
      </c>
    </row>
    <row r="51" spans="1:19" x14ac:dyDescent="0.25">
      <c r="A51" s="143" t="s">
        <v>293</v>
      </c>
      <c r="B51" s="147">
        <f>(B41-B41)/B41</f>
        <v>0</v>
      </c>
      <c r="C51" s="147">
        <f>(C41-B41)/B41</f>
        <v>0.42351168048229099</v>
      </c>
      <c r="D51" s="147">
        <f>(D41-B41)/B41</f>
        <v>0.46721929163526749</v>
      </c>
      <c r="E51" s="147">
        <f>(E41-B41)/B41</f>
        <v>0.84174830444611926</v>
      </c>
      <c r="F51" s="147">
        <f>(F41-B41)/B41</f>
        <v>0.25018839487565941</v>
      </c>
      <c r="G51" s="147">
        <f>(G41-B41)/B41</f>
        <v>0.21778447626224573</v>
      </c>
      <c r="H51" s="147">
        <f>(H41-B41)/B41</f>
        <v>1.7332328560663184E-2</v>
      </c>
      <c r="I51" s="147">
        <f t="shared" si="29"/>
        <v>0.70836473247927678</v>
      </c>
      <c r="J51" s="147">
        <f t="shared" si="30"/>
        <v>1.1152976639035419</v>
      </c>
      <c r="K51" s="147">
        <f t="shared" si="31"/>
        <v>0.98869630746043713</v>
      </c>
      <c r="L51" s="147">
        <f t="shared" si="32"/>
        <v>0.9163526752072344</v>
      </c>
      <c r="M51" s="147">
        <f t="shared" si="33"/>
        <v>0.17859834212509429</v>
      </c>
      <c r="N51" s="147">
        <f t="shared" si="34"/>
        <v>0.48455162019593068</v>
      </c>
      <c r="O51" s="147">
        <f t="shared" si="35"/>
        <v>0.49962321024868117</v>
      </c>
      <c r="P51" s="147">
        <f t="shared" si="36"/>
        <v>0.66239638281838731</v>
      </c>
      <c r="Q51" s="147">
        <f t="shared" si="37"/>
        <v>0.49434815373021845</v>
      </c>
      <c r="R51" s="147">
        <f t="shared" si="38"/>
        <v>1.7332328560663184E-2</v>
      </c>
      <c r="S51" s="147">
        <f t="shared" si="39"/>
        <v>4.4461190655614158E-2</v>
      </c>
    </row>
    <row r="52" spans="1:19" x14ac:dyDescent="0.25">
      <c r="A52" s="178" t="s">
        <v>294</v>
      </c>
      <c r="B52" s="147">
        <f t="shared" ref="B52:B53" si="40">(B42-B42)/B42</f>
        <v>0</v>
      </c>
      <c r="C52" s="147">
        <f t="shared" ref="C52:C53" si="41">(C42-B42)/B42</f>
        <v>9.1715976331360971E-2</v>
      </c>
      <c r="D52" s="147">
        <f t="shared" ref="D52:D53" si="42">(D42-B42)/B42</f>
        <v>0.12130177514792904</v>
      </c>
      <c r="E52" s="147">
        <f t="shared" ref="E52:E53" si="43">(E42-B42)/B42</f>
        <v>0.11094674556213018</v>
      </c>
      <c r="F52" s="147">
        <f t="shared" ref="F52:F53" si="44">(F42-B42)/B42</f>
        <v>0.13017751479289941</v>
      </c>
      <c r="G52" s="147">
        <f t="shared" ref="G52:G53" si="45">(G42-B42)/B42</f>
        <v>0.11760355029585798</v>
      </c>
      <c r="H52" s="147">
        <f t="shared" ref="H52:H53" si="46">(H42-B42)/B42</f>
        <v>0.1316568047337279</v>
      </c>
      <c r="I52" s="147">
        <f t="shared" si="29"/>
        <v>0.13091715976331358</v>
      </c>
      <c r="J52" s="147">
        <f t="shared" si="30"/>
        <v>0.14644970414201186</v>
      </c>
      <c r="K52" s="147">
        <f t="shared" si="31"/>
        <v>0.12352071005917159</v>
      </c>
      <c r="L52" s="147">
        <f t="shared" si="32"/>
        <v>0.13979289940828407</v>
      </c>
      <c r="M52" s="147">
        <f t="shared" si="33"/>
        <v>0.14497041420118351</v>
      </c>
      <c r="N52" s="147">
        <f t="shared" si="34"/>
        <v>0.20414201183431965</v>
      </c>
      <c r="O52" s="147">
        <f t="shared" si="35"/>
        <v>0.24926035502958588</v>
      </c>
      <c r="P52" s="147">
        <f t="shared" si="36"/>
        <v>0.31878698224852065</v>
      </c>
      <c r="Q52" s="147">
        <f t="shared" si="37"/>
        <v>0.36390532544378712</v>
      </c>
      <c r="R52" s="147">
        <f t="shared" si="38"/>
        <v>0.31139053254437876</v>
      </c>
      <c r="S52" s="147">
        <f t="shared" si="39"/>
        <v>0.38683431952662728</v>
      </c>
    </row>
    <row r="53" spans="1:19" x14ac:dyDescent="0.25">
      <c r="A53" s="143" t="s">
        <v>295</v>
      </c>
      <c r="B53" s="147">
        <f t="shared" si="40"/>
        <v>0</v>
      </c>
      <c r="C53" s="147">
        <f t="shared" si="41"/>
        <v>2.8571428571427964E-3</v>
      </c>
      <c r="D53" s="147">
        <f t="shared" si="42"/>
        <v>5.7142857142857197E-2</v>
      </c>
      <c r="E53" s="147">
        <f t="shared" si="43"/>
        <v>7.9285714285714251E-2</v>
      </c>
      <c r="F53" s="147">
        <f t="shared" si="44"/>
        <v>7.6428571428571443E-2</v>
      </c>
      <c r="G53" s="147">
        <f t="shared" si="45"/>
        <v>5.2857142857142873E-2</v>
      </c>
      <c r="H53" s="147">
        <f t="shared" si="46"/>
        <v>4.2142857142857135E-2</v>
      </c>
      <c r="I53" s="147">
        <f t="shared" si="29"/>
        <v>1.9999999999999955E-2</v>
      </c>
      <c r="J53" s="147">
        <f t="shared" si="30"/>
        <v>-1.000000000000004E-2</v>
      </c>
      <c r="K53" s="147">
        <f t="shared" si="31"/>
        <v>-4.4285714285714227E-2</v>
      </c>
      <c r="L53" s="147">
        <f t="shared" si="32"/>
        <v>-4.6428571428571451E-2</v>
      </c>
      <c r="M53" s="147">
        <f t="shared" si="33"/>
        <v>1.000000000000004E-2</v>
      </c>
      <c r="N53" s="147">
        <f t="shared" si="34"/>
        <v>3.5714285714285712E-2</v>
      </c>
      <c r="O53" s="147">
        <f t="shared" si="35"/>
        <v>7.9999999999999946E-2</v>
      </c>
      <c r="P53" s="147">
        <f t="shared" si="36"/>
        <v>0.11714285714285719</v>
      </c>
      <c r="Q53" s="147">
        <f t="shared" si="37"/>
        <v>0.19</v>
      </c>
      <c r="R53" s="147">
        <f t="shared" si="38"/>
        <v>0.1942857142857142</v>
      </c>
      <c r="S53" s="147">
        <f t="shared" si="39"/>
        <v>0.24357142857142858</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281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282</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'5C'!B19</f>
        <v>479</v>
      </c>
      <c r="C5" s="144">
        <f>'5C'!C19</f>
        <v>538</v>
      </c>
      <c r="D5" s="144">
        <f>'5C'!D19</f>
        <v>578</v>
      </c>
      <c r="E5" s="144">
        <f>'5C'!E19</f>
        <v>576</v>
      </c>
      <c r="F5" s="144">
        <f>'5C'!F19</f>
        <v>639</v>
      </c>
      <c r="G5" s="144">
        <f>'5C'!G19</f>
        <v>709</v>
      </c>
      <c r="H5" s="144">
        <f>'5C'!H19</f>
        <v>650</v>
      </c>
      <c r="I5" s="144">
        <f>'5C'!I19</f>
        <v>695</v>
      </c>
      <c r="J5" s="144">
        <f>'5C'!J19</f>
        <v>749</v>
      </c>
      <c r="K5" s="144">
        <f>'5C'!K19</f>
        <v>814</v>
      </c>
      <c r="L5" s="144">
        <f>'5C'!L19</f>
        <v>938</v>
      </c>
      <c r="M5" s="144">
        <f>'5C'!M19</f>
        <v>1083</v>
      </c>
      <c r="N5" s="144">
        <f>'5C'!N19</f>
        <v>1106</v>
      </c>
      <c r="O5" s="144">
        <f>'5C'!O19</f>
        <v>1119</v>
      </c>
      <c r="P5" s="144">
        <f>'5C'!P19</f>
        <v>1256</v>
      </c>
      <c r="Q5" s="144">
        <f>'5C'!Q19</f>
        <v>1134</v>
      </c>
      <c r="R5" s="144">
        <f>'5C'!R19</f>
        <v>1100</v>
      </c>
      <c r="S5" s="144">
        <f>'5C'!S19</f>
        <v>695</v>
      </c>
      <c r="T5" s="144">
        <f>'5C'!T19</f>
        <v>483</v>
      </c>
      <c r="U5" s="144">
        <f>'5C'!U19</f>
        <v>318</v>
      </c>
      <c r="V5" s="144">
        <f>'5C'!V19</f>
        <v>337</v>
      </c>
      <c r="W5" s="144">
        <f>'5C'!W19</f>
        <v>440</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283</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0.12317327766179541</v>
      </c>
      <c r="D12" s="170">
        <f>(D5-B5)/B5</f>
        <v>0.20668058455114824</v>
      </c>
      <c r="E12" s="170">
        <f>(E5-B5)/B5</f>
        <v>0.20250521920668058</v>
      </c>
      <c r="F12" s="170">
        <f>(F5-B5)/B5</f>
        <v>0.33402922755741127</v>
      </c>
      <c r="G12" s="170">
        <f>(G5-B5)/B5</f>
        <v>0.4801670146137787</v>
      </c>
      <c r="H12" s="170">
        <f>(H5-B5)/B5</f>
        <v>0.35699373695198328</v>
      </c>
      <c r="I12" s="170">
        <f>(I5-B5)/B5</f>
        <v>0.45093945720250522</v>
      </c>
      <c r="J12" s="170">
        <f>(J5-B5)/B5</f>
        <v>0.56367432150313157</v>
      </c>
      <c r="K12" s="170">
        <f>(K5-B5)/B5</f>
        <v>0.69937369519832981</v>
      </c>
      <c r="L12" s="170">
        <f>(L5-B5)/B5</f>
        <v>0.95824634655532359</v>
      </c>
      <c r="M12" s="170">
        <f>(M5-B5)/B5</f>
        <v>1.2609603340292275</v>
      </c>
      <c r="N12" s="170">
        <f>(N5-B5)/B5</f>
        <v>1.3089770354906054</v>
      </c>
      <c r="O12" s="170">
        <f>(O5-B5)/B5</f>
        <v>1.3361169102296451</v>
      </c>
      <c r="P12" s="170">
        <f>(P5-B5)/B5</f>
        <v>1.6221294363256784</v>
      </c>
      <c r="Q12" s="170">
        <f>(Q5-B5)/B5</f>
        <v>1.3674321503131524</v>
      </c>
      <c r="R12" s="170">
        <f>(R5-B5)/B5</f>
        <v>1.2964509394572026</v>
      </c>
      <c r="S12" s="170">
        <f>(S5-B5)/B5</f>
        <v>0.45093945720250522</v>
      </c>
      <c r="T12" s="170">
        <f>(T5-B5)/B5</f>
        <v>8.350730688935281E-3</v>
      </c>
      <c r="U12" s="170">
        <f>(U5-B5)/B5</f>
        <v>-0.33611691022964507</v>
      </c>
      <c r="V12" s="170">
        <f>(V5-B5)/B5</f>
        <v>-0.29645093945720252</v>
      </c>
      <c r="W12" s="170">
        <f>(W5-B5)/B5</f>
        <v>-8.1419624217118999E-2</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8" t="s">
        <v>284</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'5C'!B38</f>
        <v>14.23</v>
      </c>
      <c r="C18" s="150">
        <f>'5C'!C38</f>
        <v>20.49</v>
      </c>
      <c r="D18" s="150">
        <f>'5C'!D38</f>
        <v>21.09</v>
      </c>
      <c r="E18" s="150">
        <f>'5C'!E38</f>
        <v>26.94</v>
      </c>
      <c r="F18" s="150">
        <f>'5C'!F38</f>
        <v>18.23</v>
      </c>
      <c r="G18" s="150">
        <f>'5C'!G38</f>
        <v>17.809999999999999</v>
      </c>
      <c r="H18" s="150">
        <f>'5C'!H38</f>
        <v>14.72</v>
      </c>
      <c r="I18" s="150">
        <f>'5C'!I38</f>
        <v>11.91</v>
      </c>
      <c r="J18" s="150">
        <f>'5C'!J38</f>
        <v>11.52</v>
      </c>
      <c r="K18" s="150">
        <f>'5C'!K38</f>
        <v>12.22</v>
      </c>
      <c r="L18" s="150">
        <f>'5C'!L38</f>
        <v>11.17</v>
      </c>
      <c r="M18" s="150">
        <f>'5C'!M38</f>
        <v>12.33</v>
      </c>
      <c r="N18" s="150">
        <f>'5C'!N38</f>
        <v>11.82</v>
      </c>
      <c r="O18" s="150">
        <f>'5C'!O38</f>
        <v>13.45</v>
      </c>
      <c r="P18" s="150">
        <f>'5C'!P38</f>
        <v>12.99</v>
      </c>
      <c r="Q18" s="150">
        <f>'5C'!Q38</f>
        <v>12.75</v>
      </c>
      <c r="R18" s="150">
        <f>'5C'!R38</f>
        <v>14.44</v>
      </c>
      <c r="S18" s="150">
        <f>'5C'!S38</f>
        <v>14.65</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285</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0.43991567111735752</v>
      </c>
      <c r="D25" s="170">
        <f>(D18-B18)/B18</f>
        <v>0.48208011243851012</v>
      </c>
      <c r="E25" s="170">
        <f>(E18-B18)/B18</f>
        <v>0.8931834153197471</v>
      </c>
      <c r="F25" s="170">
        <f>(F18-B18)/B18</f>
        <v>0.28109627547434995</v>
      </c>
      <c r="G25" s="170">
        <f>(G18-B18)/B18</f>
        <v>0.2515811665495431</v>
      </c>
      <c r="H25" s="170">
        <f>(H18-B18)/B18</f>
        <v>3.4434293745607886E-2</v>
      </c>
      <c r="I25" s="170">
        <f>(I18-B18)/B18</f>
        <v>-0.16303583977512298</v>
      </c>
      <c r="J25" s="170">
        <f>(J18-B18)/B18</f>
        <v>-0.19044272663387216</v>
      </c>
      <c r="K25" s="170">
        <f>(K18-B18)/B18</f>
        <v>-0.14125087842586084</v>
      </c>
      <c r="L25" s="170">
        <f>(L18-B18)/B18</f>
        <v>-0.21503865073787776</v>
      </c>
      <c r="M25" s="170">
        <f>(M18-B18)/B18</f>
        <v>-0.13352073085031627</v>
      </c>
      <c r="N25" s="170">
        <f>(N18-B18)/B18</f>
        <v>-0.16936050597329586</v>
      </c>
      <c r="O25" s="170">
        <f>(O18-B18)/B18</f>
        <v>-5.4813773717498321E-2</v>
      </c>
      <c r="P25" s="170">
        <f>(P18-B18)/B18</f>
        <v>-8.7139845397048499E-2</v>
      </c>
      <c r="Q25" s="170">
        <f>(Q18-B18)/B18</f>
        <v>-0.10400562192550951</v>
      </c>
      <c r="R25" s="170">
        <f>(R18-B18)/B18</f>
        <v>1.4757554462403307E-2</v>
      </c>
      <c r="S25" s="170">
        <f>(S18-B18)/B18</f>
        <v>2.951510892480674E-2</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286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323</v>
      </c>
      <c r="B4" s="323"/>
      <c r="C4" s="323"/>
      <c r="D4" s="323"/>
    </row>
    <row r="5" spans="1:27" ht="15" x14ac:dyDescent="0.25">
      <c r="A5" s="324" t="s">
        <v>144</v>
      </c>
      <c r="B5" s="325"/>
      <c r="C5" s="324" t="s">
        <v>145</v>
      </c>
      <c r="D5" s="324"/>
    </row>
    <row r="6" spans="1:27" x14ac:dyDescent="0.2">
      <c r="A6" s="154" t="s">
        <v>158</v>
      </c>
      <c r="B6" s="155" t="s">
        <v>157</v>
      </c>
      <c r="C6" s="154" t="s">
        <v>158</v>
      </c>
      <c r="D6" s="156" t="s">
        <v>157</v>
      </c>
    </row>
    <row r="7" spans="1:27" x14ac:dyDescent="0.2">
      <c r="A7" s="1" t="s">
        <v>277</v>
      </c>
      <c r="B7" s="157">
        <v>0.16289999999999999</v>
      </c>
      <c r="C7" s="1" t="s">
        <v>277</v>
      </c>
      <c r="D7" s="158">
        <v>17.39</v>
      </c>
    </row>
    <row r="8" spans="1:27" x14ac:dyDescent="0.2">
      <c r="A8" s="1" t="s">
        <v>87</v>
      </c>
      <c r="B8" s="157">
        <v>0.12797</v>
      </c>
      <c r="C8" s="1" t="s">
        <v>150</v>
      </c>
      <c r="D8" s="158">
        <v>0.1477</v>
      </c>
    </row>
    <row r="9" spans="1:27" x14ac:dyDescent="0.2">
      <c r="A9" s="1" t="s">
        <v>149</v>
      </c>
      <c r="B9" s="157">
        <v>8.9389999999999997E-2</v>
      </c>
      <c r="C9" s="1" t="s">
        <v>87</v>
      </c>
      <c r="D9" s="158">
        <v>0.14099</v>
      </c>
    </row>
    <row r="10" spans="1:27" x14ac:dyDescent="0.2">
      <c r="A10" s="1" t="s">
        <v>150</v>
      </c>
      <c r="B10" s="157">
        <v>6.361E-2</v>
      </c>
      <c r="C10" s="1" t="s">
        <v>114</v>
      </c>
      <c r="D10" s="158">
        <v>0.1331</v>
      </c>
    </row>
    <row r="11" spans="1:27" x14ac:dyDescent="0.2">
      <c r="A11" s="1" t="s">
        <v>278</v>
      </c>
      <c r="B11" s="157">
        <v>6.3310000000000005E-2</v>
      </c>
      <c r="C11" s="1" t="s">
        <v>149</v>
      </c>
      <c r="D11" s="158">
        <v>0.13009999999999999</v>
      </c>
    </row>
    <row r="12" spans="1:27" x14ac:dyDescent="0.2">
      <c r="A12" s="1" t="s">
        <v>151</v>
      </c>
      <c r="B12" s="157">
        <v>6.0699999999999997E-2</v>
      </c>
      <c r="C12" s="1" t="s">
        <v>279</v>
      </c>
      <c r="D12" s="158">
        <v>6.1080000000000002E-2</v>
      </c>
    </row>
    <row r="13" spans="1:27" x14ac:dyDescent="0.2">
      <c r="A13" s="1" t="s">
        <v>148</v>
      </c>
      <c r="B13" s="157">
        <v>5.8740000000000001E-2</v>
      </c>
      <c r="C13" s="1" t="s">
        <v>148</v>
      </c>
      <c r="D13" s="158">
        <v>5.8180000000000003E-2</v>
      </c>
    </row>
    <row r="14" spans="1:27" x14ac:dyDescent="0.2">
      <c r="A14" s="1" t="s">
        <v>147</v>
      </c>
      <c r="B14" s="157">
        <v>5.6640000000000003E-2</v>
      </c>
      <c r="C14" s="1" t="s">
        <v>151</v>
      </c>
      <c r="D14" s="158">
        <v>5.57E-2</v>
      </c>
    </row>
    <row r="15" spans="1:27" x14ac:dyDescent="0.2">
      <c r="A15" s="1" t="s">
        <v>114</v>
      </c>
      <c r="B15" s="157">
        <v>5.1389999999999998E-2</v>
      </c>
      <c r="C15" s="1" t="s">
        <v>278</v>
      </c>
      <c r="D15" s="158">
        <v>5.024E-2</v>
      </c>
    </row>
    <row r="16" spans="1:27" x14ac:dyDescent="0.2">
      <c r="A16" s="1" t="s">
        <v>192</v>
      </c>
      <c r="B16" s="157">
        <v>5.0880000000000002E-2</v>
      </c>
      <c r="C16" s="1" t="s">
        <v>192</v>
      </c>
      <c r="D16" s="158">
        <v>4.8911000000000003E-2</v>
      </c>
    </row>
    <row r="17" spans="2:2" x14ac:dyDescent="0.2">
      <c r="B17" s="1" t="s">
        <v>280</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42" t="s">
        <v>96</v>
      </c>
      <c r="B1" s="242"/>
      <c r="C1" s="242"/>
      <c r="D1" s="242"/>
      <c r="E1" s="242"/>
      <c r="F1" s="242"/>
      <c r="G1" s="242"/>
      <c r="H1" s="242"/>
      <c r="I1" s="242"/>
      <c r="J1" s="242"/>
      <c r="K1" s="242"/>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5" t="s">
        <v>300</v>
      </c>
      <c r="B6" s="275"/>
      <c r="C6" s="275"/>
      <c r="D6" s="275"/>
    </row>
    <row r="8" spans="1:32" ht="15" x14ac:dyDescent="0.25">
      <c r="A8" s="88" t="s">
        <v>15</v>
      </c>
    </row>
    <row r="9" spans="1:32" ht="91.5" customHeight="1" x14ac:dyDescent="0.2">
      <c r="A9" s="275" t="s">
        <v>304</v>
      </c>
      <c r="B9" s="275"/>
      <c r="C9" s="275"/>
      <c r="D9" s="275"/>
    </row>
    <row r="10" spans="1:32" ht="15.75" customHeight="1" x14ac:dyDescent="0.2">
      <c r="A10" s="89"/>
      <c r="B10" s="89"/>
      <c r="C10" s="89"/>
      <c r="D10" s="89"/>
    </row>
    <row r="11" spans="1:32" ht="30.75" customHeight="1" x14ac:dyDescent="0.2">
      <c r="A11" s="275" t="s">
        <v>16</v>
      </c>
      <c r="B11" s="275"/>
      <c r="C11" s="275"/>
      <c r="D11" s="275"/>
    </row>
    <row r="12" spans="1:32" ht="15" thickBot="1" x14ac:dyDescent="0.25">
      <c r="A12" s="89"/>
      <c r="B12" s="89"/>
      <c r="C12" s="89"/>
      <c r="D12" s="89"/>
    </row>
    <row r="13" spans="1:32" ht="15.75" thickBot="1" x14ac:dyDescent="0.25">
      <c r="A13" s="272" t="s">
        <v>17</v>
      </c>
      <c r="B13" s="273"/>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4" t="s">
        <v>36</v>
      </c>
      <c r="B24" s="274"/>
      <c r="C24" s="274"/>
      <c r="D24" s="274"/>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72" thickBot="1" x14ac:dyDescent="0.25">
      <c r="A38" s="102" t="s">
        <v>60</v>
      </c>
      <c r="B38" s="103" t="s">
        <v>305</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302</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O10" sqref="O10"/>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287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336</v>
      </c>
      <c r="B3" s="193"/>
      <c r="C3" s="193"/>
      <c r="D3" s="193"/>
      <c r="F3" s="323" t="s">
        <v>337</v>
      </c>
      <c r="G3" s="323"/>
      <c r="H3" s="323"/>
    </row>
    <row r="4" spans="1:27" ht="28.5" x14ac:dyDescent="0.2">
      <c r="A4" s="191" t="s">
        <v>165</v>
      </c>
      <c r="B4" s="191" t="s">
        <v>218</v>
      </c>
      <c r="C4" s="192" t="s">
        <v>164</v>
      </c>
      <c r="D4" s="1"/>
      <c r="F4" s="191" t="s">
        <v>219</v>
      </c>
      <c r="G4" s="192" t="s">
        <v>220</v>
      </c>
      <c r="H4" s="37" t="s">
        <v>221</v>
      </c>
      <c r="O4" s="1"/>
    </row>
    <row r="5" spans="1:27" ht="15" x14ac:dyDescent="0.25">
      <c r="A5" s="160">
        <v>43313</v>
      </c>
      <c r="B5">
        <v>3</v>
      </c>
      <c r="C5" s="218" t="s">
        <v>247</v>
      </c>
      <c r="D5" s="161"/>
      <c r="F5" s="1" t="s">
        <v>442</v>
      </c>
      <c r="G5" s="159">
        <v>18</v>
      </c>
      <c r="H5" s="203" t="s">
        <v>298</v>
      </c>
      <c r="O5" s="1"/>
    </row>
    <row r="6" spans="1:27" ht="15" x14ac:dyDescent="0.25">
      <c r="A6" s="160">
        <v>43344</v>
      </c>
      <c r="B6">
        <v>7</v>
      </c>
      <c r="C6" s="218" t="s">
        <v>247</v>
      </c>
      <c r="D6" s="161"/>
      <c r="F6" s="1" t="s">
        <v>359</v>
      </c>
      <c r="G6" s="159">
        <v>16</v>
      </c>
      <c r="H6" s="203" t="s">
        <v>352</v>
      </c>
      <c r="O6" s="1"/>
    </row>
    <row r="7" spans="1:27" ht="15" x14ac:dyDescent="0.25">
      <c r="A7" s="160">
        <v>43374</v>
      </c>
      <c r="B7">
        <v>2</v>
      </c>
      <c r="C7" s="218" t="s">
        <v>247</v>
      </c>
      <c r="D7" s="161"/>
      <c r="F7" s="1" t="s">
        <v>346</v>
      </c>
      <c r="G7" s="159">
        <v>9</v>
      </c>
      <c r="H7" s="203" t="s">
        <v>351</v>
      </c>
      <c r="O7" s="1"/>
    </row>
    <row r="8" spans="1:27" ht="15" x14ac:dyDescent="0.25">
      <c r="A8" s="160">
        <v>43405</v>
      </c>
      <c r="B8">
        <v>9</v>
      </c>
      <c r="C8" s="218" t="s">
        <v>247</v>
      </c>
      <c r="D8" s="161"/>
      <c r="F8" s="1" t="s">
        <v>349</v>
      </c>
      <c r="G8" s="159">
        <v>6</v>
      </c>
      <c r="H8" s="203" t="s">
        <v>448</v>
      </c>
      <c r="O8" s="1"/>
    </row>
    <row r="9" spans="1:27" ht="15" x14ac:dyDescent="0.25">
      <c r="A9" s="160">
        <v>43435</v>
      </c>
      <c r="B9">
        <v>4</v>
      </c>
      <c r="C9" s="218" t="s">
        <v>247</v>
      </c>
      <c r="D9" s="161"/>
      <c r="F9" s="1" t="s">
        <v>443</v>
      </c>
      <c r="G9" s="159">
        <v>5</v>
      </c>
      <c r="H9" s="203" t="s">
        <v>356</v>
      </c>
      <c r="O9" s="1"/>
    </row>
    <row r="10" spans="1:27" ht="15" x14ac:dyDescent="0.25">
      <c r="A10" s="160">
        <v>43466</v>
      </c>
      <c r="B10">
        <v>0</v>
      </c>
      <c r="C10" s="218" t="s">
        <v>247</v>
      </c>
      <c r="D10" s="161"/>
      <c r="F10" s="1" t="s">
        <v>358</v>
      </c>
      <c r="G10" s="159">
        <v>3</v>
      </c>
      <c r="H10" s="203" t="s">
        <v>356</v>
      </c>
      <c r="O10" s="1"/>
    </row>
    <row r="11" spans="1:27" ht="15" x14ac:dyDescent="0.25">
      <c r="A11" s="160">
        <v>43497</v>
      </c>
      <c r="B11">
        <v>6</v>
      </c>
      <c r="C11" s="218" t="s">
        <v>247</v>
      </c>
      <c r="D11" s="161"/>
      <c r="F11" s="1" t="s">
        <v>444</v>
      </c>
      <c r="G11" s="159">
        <v>3</v>
      </c>
      <c r="H11" s="203" t="s">
        <v>439</v>
      </c>
      <c r="O11" s="1"/>
    </row>
    <row r="12" spans="1:27" ht="15" x14ac:dyDescent="0.25">
      <c r="A12" s="160">
        <v>43525</v>
      </c>
      <c r="B12">
        <v>5</v>
      </c>
      <c r="C12" s="218" t="s">
        <v>247</v>
      </c>
      <c r="D12" s="161"/>
      <c r="F12" s="1" t="s">
        <v>445</v>
      </c>
      <c r="G12" s="159">
        <v>2</v>
      </c>
      <c r="H12" s="203" t="s">
        <v>449</v>
      </c>
      <c r="O12" s="1"/>
    </row>
    <row r="13" spans="1:27" ht="15" x14ac:dyDescent="0.25">
      <c r="A13" s="160">
        <v>43556</v>
      </c>
      <c r="B13">
        <v>2</v>
      </c>
      <c r="C13" s="218" t="s">
        <v>247</v>
      </c>
      <c r="D13" s="161"/>
      <c r="F13" s="1" t="s">
        <v>446</v>
      </c>
      <c r="G13" s="159">
        <v>2</v>
      </c>
      <c r="H13" s="203" t="s">
        <v>450</v>
      </c>
      <c r="O13" s="1"/>
    </row>
    <row r="14" spans="1:27" ht="15" x14ac:dyDescent="0.25">
      <c r="A14" s="160">
        <v>43586</v>
      </c>
      <c r="B14">
        <v>3</v>
      </c>
      <c r="C14" s="218" t="s">
        <v>247</v>
      </c>
      <c r="D14" s="161"/>
      <c r="F14" s="1" t="s">
        <v>447</v>
      </c>
      <c r="G14" s="159">
        <v>2</v>
      </c>
      <c r="H14" s="203" t="s">
        <v>301</v>
      </c>
      <c r="O14" s="1"/>
    </row>
    <row r="15" spans="1:27" ht="15" x14ac:dyDescent="0.25">
      <c r="A15" s="160">
        <v>43617</v>
      </c>
      <c r="B15">
        <v>0</v>
      </c>
      <c r="C15" s="218" t="s">
        <v>247</v>
      </c>
      <c r="D15" s="161"/>
      <c r="O15" s="1"/>
    </row>
    <row r="16" spans="1:27" ht="15" x14ac:dyDescent="0.25">
      <c r="A16" s="160">
        <v>43647</v>
      </c>
      <c r="B16">
        <v>7</v>
      </c>
      <c r="C16" s="218" t="s">
        <v>247</v>
      </c>
      <c r="D16" s="161"/>
      <c r="O16" s="1"/>
    </row>
    <row r="17" spans="1:15" ht="15" x14ac:dyDescent="0.25">
      <c r="A17" s="160">
        <v>43678</v>
      </c>
      <c r="B17">
        <v>18</v>
      </c>
      <c r="C17" s="218" t="s">
        <v>247</v>
      </c>
      <c r="D17" s="161"/>
      <c r="O17" s="1"/>
    </row>
    <row r="18" spans="1:15" ht="15" x14ac:dyDescent="0.25">
      <c r="A18" s="160">
        <v>43709</v>
      </c>
      <c r="B18">
        <v>29</v>
      </c>
      <c r="C18" s="218" t="s">
        <v>247</v>
      </c>
      <c r="D18" s="161"/>
      <c r="I18" s="39"/>
      <c r="O18" s="1"/>
    </row>
    <row r="19" spans="1:15" ht="15" x14ac:dyDescent="0.25">
      <c r="A19" s="160">
        <v>43739</v>
      </c>
      <c r="B19">
        <v>8</v>
      </c>
      <c r="C19" s="218" t="s">
        <v>247</v>
      </c>
      <c r="D19" s="161"/>
      <c r="I19" s="39"/>
      <c r="O19" s="1"/>
    </row>
    <row r="20" spans="1:15" ht="15" x14ac:dyDescent="0.25">
      <c r="A20" s="160">
        <v>43770</v>
      </c>
      <c r="B20">
        <v>9</v>
      </c>
      <c r="C20" s="218" t="s">
        <v>247</v>
      </c>
      <c r="D20" s="161"/>
      <c r="I20" s="39"/>
      <c r="O20" s="1"/>
    </row>
    <row r="21" spans="1:15" ht="15" x14ac:dyDescent="0.25">
      <c r="A21" s="160">
        <v>43800</v>
      </c>
      <c r="B21">
        <v>3</v>
      </c>
      <c r="C21" s="218" t="s">
        <v>247</v>
      </c>
      <c r="D21" s="161"/>
      <c r="I21" s="39"/>
      <c r="O21" s="1"/>
    </row>
    <row r="22" spans="1:15" ht="15" x14ac:dyDescent="0.25">
      <c r="A22" s="160">
        <v>43831</v>
      </c>
      <c r="B22">
        <v>6</v>
      </c>
      <c r="C22" s="218" t="s">
        <v>247</v>
      </c>
      <c r="D22" s="161"/>
      <c r="I22" s="39"/>
      <c r="O22" s="1"/>
    </row>
    <row r="23" spans="1:15" ht="15" x14ac:dyDescent="0.25">
      <c r="A23" s="160">
        <v>43862</v>
      </c>
      <c r="B23">
        <v>5</v>
      </c>
      <c r="C23" s="218" t="s">
        <v>247</v>
      </c>
      <c r="D23" s="161"/>
      <c r="O23" s="1"/>
    </row>
    <row r="24" spans="1:15" ht="15" x14ac:dyDescent="0.25">
      <c r="A24" s="160">
        <v>43891</v>
      </c>
      <c r="B24">
        <v>3</v>
      </c>
      <c r="C24" s="218" t="s">
        <v>247</v>
      </c>
      <c r="D24" s="161"/>
      <c r="O24" s="1"/>
    </row>
    <row r="25" spans="1:15" ht="15" x14ac:dyDescent="0.25">
      <c r="A25" s="160">
        <v>43922</v>
      </c>
      <c r="B25">
        <v>0</v>
      </c>
      <c r="C25" s="218" t="s">
        <v>247</v>
      </c>
      <c r="D25" s="161"/>
      <c r="O25" s="1"/>
    </row>
    <row r="26" spans="1:15" ht="15" x14ac:dyDescent="0.25">
      <c r="A26" s="160">
        <v>43952</v>
      </c>
      <c r="B26">
        <v>0</v>
      </c>
      <c r="C26" s="218" t="s">
        <v>247</v>
      </c>
      <c r="D26" s="161"/>
      <c r="O26" s="1"/>
    </row>
    <row r="27" spans="1:15" ht="15" x14ac:dyDescent="0.25">
      <c r="A27" s="160">
        <v>43983</v>
      </c>
      <c r="B27">
        <v>1</v>
      </c>
      <c r="C27" s="218" t="s">
        <v>247</v>
      </c>
      <c r="D27" s="161"/>
      <c r="O27" s="1"/>
    </row>
    <row r="28" spans="1:15" ht="15" x14ac:dyDescent="0.25">
      <c r="A28" s="160">
        <v>44013</v>
      </c>
      <c r="B28">
        <v>8</v>
      </c>
      <c r="C28" s="218" t="s">
        <v>247</v>
      </c>
      <c r="D28" s="161"/>
      <c r="O28" s="1"/>
    </row>
    <row r="29" spans="1:15" ht="15" x14ac:dyDescent="0.25">
      <c r="A29" s="160">
        <v>44044</v>
      </c>
      <c r="B29">
        <v>5</v>
      </c>
      <c r="C29" s="218" t="s">
        <v>247</v>
      </c>
      <c r="D29" s="161"/>
      <c r="O29" s="1"/>
    </row>
    <row r="30" spans="1:15" ht="15" x14ac:dyDescent="0.25">
      <c r="A30" s="160">
        <v>44075</v>
      </c>
      <c r="B30">
        <v>3</v>
      </c>
      <c r="C30" s="218" t="s">
        <v>247</v>
      </c>
      <c r="D30" s="161"/>
      <c r="O30" s="1"/>
    </row>
    <row r="31" spans="1:15" ht="15" x14ac:dyDescent="0.25">
      <c r="A31" s="160">
        <v>44105</v>
      </c>
      <c r="B31">
        <v>6</v>
      </c>
      <c r="C31" s="218" t="s">
        <v>247</v>
      </c>
      <c r="D31" s="161"/>
      <c r="O31" s="1"/>
    </row>
    <row r="32" spans="1:15" ht="15" x14ac:dyDescent="0.25">
      <c r="A32" s="160">
        <v>44136</v>
      </c>
      <c r="B32">
        <v>4</v>
      </c>
      <c r="C32" s="218" t="s">
        <v>247</v>
      </c>
      <c r="D32" s="161"/>
      <c r="O32" s="1"/>
    </row>
    <row r="33" spans="1:15" ht="15" x14ac:dyDescent="0.25">
      <c r="A33" s="160">
        <v>44166</v>
      </c>
      <c r="B33">
        <v>5</v>
      </c>
      <c r="C33" s="218" t="s">
        <v>247</v>
      </c>
      <c r="D33" s="161"/>
      <c r="O33" s="1"/>
    </row>
    <row r="34" spans="1:15" ht="15" x14ac:dyDescent="0.25">
      <c r="A34" s="160">
        <v>44197</v>
      </c>
      <c r="B34">
        <v>5</v>
      </c>
      <c r="C34" s="218" t="s">
        <v>247</v>
      </c>
      <c r="D34" s="161"/>
      <c r="O34" s="1"/>
    </row>
    <row r="35" spans="1:15" ht="15" x14ac:dyDescent="0.25">
      <c r="A35" s="160">
        <v>44228</v>
      </c>
      <c r="B35">
        <v>2</v>
      </c>
      <c r="C35" s="218" t="s">
        <v>247</v>
      </c>
      <c r="D35" s="161"/>
      <c r="O35" s="1"/>
    </row>
    <row r="36" spans="1:15" ht="15" x14ac:dyDescent="0.25">
      <c r="A36" s="160">
        <v>44256</v>
      </c>
      <c r="B36">
        <v>6</v>
      </c>
      <c r="C36" s="218" t="s">
        <v>247</v>
      </c>
      <c r="D36" s="161"/>
      <c r="O36" s="1"/>
    </row>
    <row r="37" spans="1:15" ht="15" x14ac:dyDescent="0.25">
      <c r="A37" s="160">
        <v>44287</v>
      </c>
      <c r="B37">
        <v>2</v>
      </c>
      <c r="C37" s="218" t="s">
        <v>247</v>
      </c>
      <c r="D37" s="161"/>
      <c r="O37" s="1"/>
    </row>
    <row r="38" spans="1:15" ht="15" x14ac:dyDescent="0.25">
      <c r="A38" s="160">
        <v>44317</v>
      </c>
      <c r="B38">
        <v>1</v>
      </c>
      <c r="C38" s="218" t="s">
        <v>247</v>
      </c>
      <c r="D38" s="161"/>
      <c r="O38" s="1"/>
    </row>
    <row r="39" spans="1:15" ht="15" x14ac:dyDescent="0.25">
      <c r="A39" s="160">
        <v>44348</v>
      </c>
      <c r="B39">
        <v>1</v>
      </c>
      <c r="C39" s="218" t="s">
        <v>247</v>
      </c>
      <c r="D39" s="161"/>
      <c r="O39" s="1"/>
    </row>
    <row r="40" spans="1:15" ht="15" x14ac:dyDescent="0.25">
      <c r="A40" s="160">
        <v>44378</v>
      </c>
      <c r="B40">
        <v>3</v>
      </c>
      <c r="C40" s="218" t="s">
        <v>247</v>
      </c>
      <c r="D40" s="161"/>
      <c r="O40" s="1"/>
    </row>
    <row r="41" spans="1:15" ht="15" x14ac:dyDescent="0.25">
      <c r="A41" s="160">
        <v>44409</v>
      </c>
      <c r="B41">
        <v>14</v>
      </c>
      <c r="C41" s="218" t="s">
        <v>247</v>
      </c>
      <c r="D41" s="161"/>
      <c r="O41" s="1"/>
    </row>
    <row r="42" spans="1:15" ht="15" x14ac:dyDescent="0.25">
      <c r="A42" s="160">
        <v>44440</v>
      </c>
      <c r="B42">
        <v>5</v>
      </c>
      <c r="C42" s="218" t="s">
        <v>247</v>
      </c>
      <c r="D42" s="161"/>
      <c r="O42" s="1"/>
    </row>
    <row r="43" spans="1:15" ht="15" x14ac:dyDescent="0.25">
      <c r="A43" s="160">
        <v>44470</v>
      </c>
      <c r="B43">
        <v>3</v>
      </c>
      <c r="C43" s="218" t="s">
        <v>247</v>
      </c>
      <c r="D43" s="161"/>
      <c r="O43" s="1"/>
    </row>
    <row r="44" spans="1:15" ht="15" x14ac:dyDescent="0.25">
      <c r="A44" s="160">
        <v>44501</v>
      </c>
      <c r="B44">
        <v>5</v>
      </c>
      <c r="C44" s="218" t="s">
        <v>247</v>
      </c>
      <c r="D44" s="161"/>
      <c r="O44" s="1"/>
    </row>
    <row r="45" spans="1:15" ht="15" x14ac:dyDescent="0.25">
      <c r="A45" s="160">
        <v>44531</v>
      </c>
      <c r="B45">
        <v>4</v>
      </c>
      <c r="C45" s="218" t="s">
        <v>247</v>
      </c>
      <c r="D45" s="161"/>
      <c r="O45" s="1"/>
    </row>
    <row r="46" spans="1:15" ht="15" x14ac:dyDescent="0.25">
      <c r="A46" s="160">
        <v>44562</v>
      </c>
      <c r="B46">
        <v>2</v>
      </c>
      <c r="C46" s="218" t="s">
        <v>247</v>
      </c>
      <c r="D46" s="161"/>
      <c r="O46" s="1"/>
    </row>
    <row r="47" spans="1:15" ht="15" x14ac:dyDescent="0.25">
      <c r="A47" s="160">
        <v>44593</v>
      </c>
      <c r="B47">
        <v>4</v>
      </c>
      <c r="C47" s="218" t="s">
        <v>247</v>
      </c>
      <c r="D47" s="161"/>
      <c r="O47" s="1"/>
    </row>
    <row r="48" spans="1:15" ht="15" x14ac:dyDescent="0.25">
      <c r="A48" s="160">
        <v>44621</v>
      </c>
      <c r="B48">
        <v>4</v>
      </c>
      <c r="C48" s="218" t="s">
        <v>247</v>
      </c>
      <c r="D48" s="161"/>
      <c r="O48" s="1"/>
    </row>
    <row r="49" spans="1:15" ht="15" x14ac:dyDescent="0.25">
      <c r="A49" s="160">
        <v>44652</v>
      </c>
      <c r="B49">
        <v>1</v>
      </c>
      <c r="C49" s="218" t="s">
        <v>247</v>
      </c>
      <c r="D49" s="161"/>
      <c r="O49" s="1"/>
    </row>
    <row r="50" spans="1:15" ht="15" x14ac:dyDescent="0.25">
      <c r="A50" s="160">
        <v>44682</v>
      </c>
      <c r="B50">
        <v>15</v>
      </c>
      <c r="C50" s="218" t="s">
        <v>247</v>
      </c>
      <c r="D50" s="161"/>
      <c r="O50" s="1"/>
    </row>
    <row r="51" spans="1:15" ht="15" x14ac:dyDescent="0.25">
      <c r="A51" s="160">
        <v>44713</v>
      </c>
      <c r="B51">
        <v>2</v>
      </c>
      <c r="C51" s="218" t="s">
        <v>247</v>
      </c>
      <c r="D51" s="161"/>
      <c r="O51" s="1"/>
    </row>
    <row r="52" spans="1:15" ht="15" x14ac:dyDescent="0.25">
      <c r="A52" s="160">
        <v>44743</v>
      </c>
      <c r="B52">
        <v>6</v>
      </c>
      <c r="C52" s="218" t="s">
        <v>247</v>
      </c>
      <c r="D52" s="161"/>
      <c r="O52" s="1"/>
    </row>
    <row r="53" spans="1:15" ht="15" x14ac:dyDescent="0.25">
      <c r="A53" s="160">
        <v>44774</v>
      </c>
      <c r="B53">
        <v>10</v>
      </c>
      <c r="C53" s="218" t="s">
        <v>247</v>
      </c>
      <c r="D53" s="161"/>
      <c r="O53" s="1"/>
    </row>
    <row r="54" spans="1:15" ht="15" x14ac:dyDescent="0.25">
      <c r="A54" s="160">
        <v>44805</v>
      </c>
      <c r="B54">
        <v>5</v>
      </c>
      <c r="C54" s="218" t="s">
        <v>247</v>
      </c>
      <c r="D54" s="161"/>
      <c r="O54" s="1"/>
    </row>
    <row r="55" spans="1:15" ht="15" x14ac:dyDescent="0.25">
      <c r="A55" s="160">
        <v>44835</v>
      </c>
      <c r="B55">
        <v>3</v>
      </c>
      <c r="C55" s="218" t="s">
        <v>247</v>
      </c>
      <c r="D55" s="161"/>
      <c r="O55" s="1"/>
    </row>
    <row r="56" spans="1:15" ht="15" x14ac:dyDescent="0.25">
      <c r="A56" s="160">
        <v>44866</v>
      </c>
      <c r="B56">
        <v>8</v>
      </c>
      <c r="C56" s="218" t="s">
        <v>247</v>
      </c>
      <c r="D56" s="161"/>
      <c r="O56" s="1"/>
    </row>
    <row r="57" spans="1:15" ht="15" x14ac:dyDescent="0.25">
      <c r="A57" s="160">
        <v>44896</v>
      </c>
      <c r="B57">
        <v>0</v>
      </c>
      <c r="C57" s="218" t="s">
        <v>247</v>
      </c>
      <c r="D57" s="161"/>
      <c r="O57" s="1"/>
    </row>
    <row r="58" spans="1:15" ht="15" x14ac:dyDescent="0.25">
      <c r="A58" s="160">
        <v>44927</v>
      </c>
      <c r="B58">
        <v>5</v>
      </c>
      <c r="C58" s="218" t="s">
        <v>247</v>
      </c>
      <c r="D58" s="161"/>
      <c r="O58" s="1"/>
    </row>
    <row r="59" spans="1:15" ht="15" x14ac:dyDescent="0.25">
      <c r="A59" s="160">
        <v>44958</v>
      </c>
      <c r="B59">
        <v>2</v>
      </c>
      <c r="C59" s="218" t="s">
        <v>247</v>
      </c>
      <c r="D59" s="161"/>
      <c r="O59" s="1"/>
    </row>
    <row r="60" spans="1:15" ht="15" x14ac:dyDescent="0.25">
      <c r="A60" s="160">
        <v>44986</v>
      </c>
      <c r="B60">
        <v>8</v>
      </c>
      <c r="C60" s="218" t="s">
        <v>247</v>
      </c>
      <c r="D60" s="161"/>
      <c r="O60" s="1"/>
    </row>
    <row r="61" spans="1:15" ht="15" x14ac:dyDescent="0.25">
      <c r="A61" s="160">
        <v>45017</v>
      </c>
      <c r="B61">
        <v>4</v>
      </c>
      <c r="C61" s="218" t="s">
        <v>247</v>
      </c>
      <c r="D61" s="161"/>
      <c r="O61" s="1"/>
    </row>
    <row r="62" spans="1:15" ht="15" x14ac:dyDescent="0.25">
      <c r="A62" s="160">
        <v>45047</v>
      </c>
      <c r="B62">
        <v>2</v>
      </c>
      <c r="C62" s="218" t="s">
        <v>247</v>
      </c>
      <c r="D62" s="161"/>
      <c r="O62" s="1"/>
    </row>
    <row r="63" spans="1:15" ht="15" x14ac:dyDescent="0.25">
      <c r="A63" s="160">
        <v>45078</v>
      </c>
      <c r="B63">
        <v>1</v>
      </c>
      <c r="C63" s="218" t="s">
        <v>247</v>
      </c>
      <c r="D63" s="1"/>
      <c r="O63" s="1"/>
    </row>
    <row r="64" spans="1:15" ht="15" x14ac:dyDescent="0.25">
      <c r="A64" s="160">
        <v>45108</v>
      </c>
      <c r="B64">
        <v>4</v>
      </c>
      <c r="C64" s="218" t="s">
        <v>247</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72"/>
  <sheetViews>
    <sheetView zoomScaleNormal="100" workbookViewId="0">
      <selection activeCell="G28" sqref="G28"/>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288</v>
      </c>
      <c r="B1" s="242"/>
      <c r="C1" s="242"/>
      <c r="D1" s="242"/>
      <c r="E1" s="242"/>
      <c r="F1" s="242"/>
      <c r="G1" s="242"/>
      <c r="H1" s="242"/>
      <c r="I1" s="242"/>
      <c r="J1" s="242"/>
      <c r="K1" s="242"/>
      <c r="L1" s="242"/>
      <c r="M1" s="242"/>
      <c r="N1" s="242"/>
      <c r="O1" s="242"/>
      <c r="P1" s="242"/>
      <c r="Q1" s="242"/>
      <c r="R1" s="242"/>
      <c r="S1" s="242"/>
      <c r="T1" s="242"/>
      <c r="U1" s="242"/>
      <c r="V1" s="242"/>
      <c r="W1" s="242"/>
      <c r="X1" s="242"/>
      <c r="Y1" s="242"/>
    </row>
    <row r="4" spans="1:25" ht="15" x14ac:dyDescent="0.25">
      <c r="A4" s="323" t="s">
        <v>451</v>
      </c>
      <c r="B4" s="323"/>
      <c r="C4" s="323"/>
      <c r="D4" s="323"/>
      <c r="E4" s="323"/>
      <c r="F4" s="193"/>
    </row>
    <row r="5" spans="1:25" ht="28.5" x14ac:dyDescent="0.2">
      <c r="A5" s="191" t="s">
        <v>367</v>
      </c>
      <c r="B5" s="191" t="s">
        <v>368</v>
      </c>
      <c r="C5" s="220" t="s">
        <v>116</v>
      </c>
      <c r="D5" s="37" t="s">
        <v>369</v>
      </c>
      <c r="E5" s="37" t="s">
        <v>370</v>
      </c>
    </row>
    <row r="6" spans="1:25" x14ac:dyDescent="0.2">
      <c r="A6" s="223" t="s">
        <v>372</v>
      </c>
      <c r="B6" s="221" t="s">
        <v>413</v>
      </c>
      <c r="C6" s="159">
        <v>13</v>
      </c>
      <c r="D6" s="222">
        <v>39</v>
      </c>
      <c r="E6" s="222">
        <v>-26</v>
      </c>
    </row>
    <row r="7" spans="1:25" x14ac:dyDescent="0.2">
      <c r="A7" s="223" t="s">
        <v>373</v>
      </c>
      <c r="B7" s="221" t="s">
        <v>414</v>
      </c>
      <c r="C7" s="159">
        <v>17</v>
      </c>
      <c r="D7" s="222">
        <v>35</v>
      </c>
      <c r="E7" s="222">
        <v>-18</v>
      </c>
    </row>
    <row r="8" spans="1:25" x14ac:dyDescent="0.2">
      <c r="A8" s="223" t="s">
        <v>374</v>
      </c>
      <c r="B8" s="221" t="s">
        <v>415</v>
      </c>
      <c r="C8" s="159">
        <v>45</v>
      </c>
      <c r="D8" s="222">
        <v>33</v>
      </c>
      <c r="E8" s="222">
        <v>12</v>
      </c>
    </row>
    <row r="9" spans="1:25" x14ac:dyDescent="0.2">
      <c r="A9" s="223" t="s">
        <v>375</v>
      </c>
      <c r="B9" s="221" t="s">
        <v>413</v>
      </c>
      <c r="C9" s="159">
        <v>12</v>
      </c>
      <c r="D9" s="222">
        <v>27</v>
      </c>
      <c r="E9" s="222">
        <v>-15</v>
      </c>
    </row>
    <row r="10" spans="1:25" x14ac:dyDescent="0.2">
      <c r="A10" s="223" t="s">
        <v>376</v>
      </c>
      <c r="B10" s="221" t="s">
        <v>416</v>
      </c>
      <c r="C10" s="159">
        <v>17</v>
      </c>
      <c r="D10" s="222">
        <v>24</v>
      </c>
      <c r="E10" s="222">
        <v>-7</v>
      </c>
    </row>
    <row r="11" spans="1:25" x14ac:dyDescent="0.2">
      <c r="A11" s="223" t="s">
        <v>379</v>
      </c>
      <c r="B11" s="221" t="s">
        <v>414</v>
      </c>
      <c r="C11" s="159">
        <v>10</v>
      </c>
      <c r="D11" s="222">
        <v>23</v>
      </c>
      <c r="E11" s="222" t="s">
        <v>432</v>
      </c>
    </row>
    <row r="12" spans="1:25" x14ac:dyDescent="0.2">
      <c r="A12" s="223" t="s">
        <v>377</v>
      </c>
      <c r="B12" s="221" t="s">
        <v>417</v>
      </c>
      <c r="C12" s="159">
        <v>21</v>
      </c>
      <c r="D12" s="222">
        <v>22</v>
      </c>
      <c r="E12" s="222">
        <v>-1</v>
      </c>
    </row>
    <row r="13" spans="1:25" x14ac:dyDescent="0.2">
      <c r="A13" s="223" t="s">
        <v>378</v>
      </c>
      <c r="B13" s="221" t="s">
        <v>415</v>
      </c>
      <c r="C13" s="159">
        <v>10</v>
      </c>
      <c r="D13" s="222">
        <v>20</v>
      </c>
      <c r="E13" s="222" t="s">
        <v>432</v>
      </c>
    </row>
    <row r="14" spans="1:25" x14ac:dyDescent="0.2">
      <c r="A14" s="223" t="s">
        <v>380</v>
      </c>
      <c r="B14" s="221" t="s">
        <v>418</v>
      </c>
      <c r="C14" s="159">
        <v>24</v>
      </c>
      <c r="D14" s="222">
        <v>18</v>
      </c>
      <c r="E14" s="222">
        <v>6</v>
      </c>
    </row>
    <row r="15" spans="1:25" x14ac:dyDescent="0.2">
      <c r="A15" s="223" t="s">
        <v>381</v>
      </c>
      <c r="B15" s="221" t="s">
        <v>419</v>
      </c>
      <c r="C15" s="159">
        <v>11</v>
      </c>
      <c r="D15" s="222">
        <v>16</v>
      </c>
      <c r="E15" s="222">
        <v>-5</v>
      </c>
    </row>
    <row r="16" spans="1:25" x14ac:dyDescent="0.2">
      <c r="A16" s="223" t="s">
        <v>382</v>
      </c>
      <c r="B16" s="221" t="s">
        <v>419</v>
      </c>
      <c r="C16" s="159">
        <v>10</v>
      </c>
      <c r="D16" s="222">
        <v>16</v>
      </c>
      <c r="E16" s="222" t="s">
        <v>432</v>
      </c>
    </row>
    <row r="17" spans="1:8" x14ac:dyDescent="0.2">
      <c r="A17" s="223" t="s">
        <v>385</v>
      </c>
      <c r="B17" s="221" t="s">
        <v>419</v>
      </c>
      <c r="C17" s="159">
        <v>10</v>
      </c>
      <c r="D17" s="222">
        <v>16</v>
      </c>
      <c r="E17" s="222" t="s">
        <v>432</v>
      </c>
    </row>
    <row r="18" spans="1:8" x14ac:dyDescent="0.2">
      <c r="A18" s="223" t="s">
        <v>386</v>
      </c>
      <c r="B18" s="221" t="s">
        <v>421</v>
      </c>
      <c r="C18" s="159">
        <v>10</v>
      </c>
      <c r="D18" s="222">
        <v>16</v>
      </c>
      <c r="E18" s="222">
        <v>-6</v>
      </c>
    </row>
    <row r="19" spans="1:8" x14ac:dyDescent="0.2">
      <c r="A19" s="223" t="s">
        <v>383</v>
      </c>
      <c r="B19" s="221" t="s">
        <v>420</v>
      </c>
      <c r="C19" s="159">
        <v>10</v>
      </c>
      <c r="D19" s="222">
        <v>16</v>
      </c>
      <c r="E19" s="222" t="s">
        <v>432</v>
      </c>
      <c r="H19" s="39"/>
    </row>
    <row r="20" spans="1:8" x14ac:dyDescent="0.2">
      <c r="A20" s="223" t="s">
        <v>384</v>
      </c>
      <c r="B20" s="221" t="s">
        <v>421</v>
      </c>
      <c r="C20" s="159">
        <v>13</v>
      </c>
      <c r="D20" s="222">
        <v>15</v>
      </c>
      <c r="E20" s="222">
        <v>-2</v>
      </c>
      <c r="H20" s="39"/>
    </row>
    <row r="21" spans="1:8" x14ac:dyDescent="0.2">
      <c r="A21" s="223" t="s">
        <v>392</v>
      </c>
      <c r="B21" s="221" t="s">
        <v>422</v>
      </c>
      <c r="C21" s="159">
        <v>10</v>
      </c>
      <c r="D21" s="222">
        <v>14</v>
      </c>
      <c r="E21" s="222" t="s">
        <v>432</v>
      </c>
      <c r="H21" s="39"/>
    </row>
    <row r="22" spans="1:8" x14ac:dyDescent="0.2">
      <c r="A22" s="223" t="s">
        <v>387</v>
      </c>
      <c r="B22" s="221" t="s">
        <v>421</v>
      </c>
      <c r="C22" s="159">
        <v>10</v>
      </c>
      <c r="D22" s="222">
        <v>14</v>
      </c>
      <c r="E22" s="222" t="s">
        <v>432</v>
      </c>
    </row>
    <row r="23" spans="1:8" x14ac:dyDescent="0.2">
      <c r="A23" s="223" t="s">
        <v>388</v>
      </c>
      <c r="B23" s="221" t="s">
        <v>420</v>
      </c>
      <c r="C23" s="159">
        <v>10</v>
      </c>
      <c r="D23" s="222">
        <v>14</v>
      </c>
      <c r="E23" s="222" t="s">
        <v>432</v>
      </c>
    </row>
    <row r="24" spans="1:8" x14ac:dyDescent="0.2">
      <c r="A24" s="223" t="s">
        <v>389</v>
      </c>
      <c r="B24" s="221" t="s">
        <v>422</v>
      </c>
      <c r="C24" s="159">
        <v>13</v>
      </c>
      <c r="D24" s="222">
        <v>14</v>
      </c>
      <c r="E24" s="222">
        <v>0</v>
      </c>
    </row>
    <row r="25" spans="1:8" x14ac:dyDescent="0.2">
      <c r="A25" s="223" t="s">
        <v>390</v>
      </c>
      <c r="B25" s="221" t="s">
        <v>415</v>
      </c>
      <c r="C25" s="159">
        <v>68</v>
      </c>
      <c r="D25" s="222">
        <v>12</v>
      </c>
      <c r="E25" s="222">
        <v>55</v>
      </c>
    </row>
    <row r="26" spans="1:8" x14ac:dyDescent="0.2">
      <c r="A26" s="223" t="s">
        <v>391</v>
      </c>
      <c r="B26" s="221" t="s">
        <v>422</v>
      </c>
      <c r="C26" s="159">
        <v>10</v>
      </c>
      <c r="D26" s="222">
        <v>12</v>
      </c>
      <c r="E26" s="222" t="s">
        <v>432</v>
      </c>
    </row>
    <row r="27" spans="1:8" x14ac:dyDescent="0.2">
      <c r="A27" s="223" t="s">
        <v>393</v>
      </c>
      <c r="B27" s="221" t="s">
        <v>422</v>
      </c>
      <c r="C27" s="159">
        <v>10</v>
      </c>
      <c r="D27" s="222">
        <v>12</v>
      </c>
      <c r="E27" s="222" t="s">
        <v>432</v>
      </c>
    </row>
    <row r="28" spans="1:8" x14ac:dyDescent="0.2">
      <c r="A28" s="223" t="s">
        <v>394</v>
      </c>
      <c r="B28" s="221" t="s">
        <v>420</v>
      </c>
      <c r="C28" s="159">
        <v>10</v>
      </c>
      <c r="D28" s="222">
        <v>12</v>
      </c>
      <c r="E28" s="222" t="s">
        <v>432</v>
      </c>
    </row>
    <row r="29" spans="1:8" x14ac:dyDescent="0.2">
      <c r="A29" s="223" t="s">
        <v>395</v>
      </c>
      <c r="B29" s="221" t="s">
        <v>423</v>
      </c>
      <c r="C29" s="159">
        <v>10</v>
      </c>
      <c r="D29" s="222">
        <v>12</v>
      </c>
      <c r="E29" s="222" t="s">
        <v>432</v>
      </c>
    </row>
    <row r="30" spans="1:8" x14ac:dyDescent="0.2">
      <c r="A30" s="223" t="s">
        <v>397</v>
      </c>
      <c r="B30" s="221" t="s">
        <v>424</v>
      </c>
      <c r="C30" s="159">
        <v>10</v>
      </c>
      <c r="D30" s="222">
        <v>11</v>
      </c>
      <c r="E30" s="222">
        <v>-1</v>
      </c>
    </row>
    <row r="31" spans="1:8" x14ac:dyDescent="0.2">
      <c r="A31" s="223" t="s">
        <v>396</v>
      </c>
      <c r="B31" s="221" t="s">
        <v>422</v>
      </c>
      <c r="C31" s="159">
        <v>17</v>
      </c>
      <c r="D31" s="222">
        <v>11</v>
      </c>
      <c r="E31" s="222">
        <v>6</v>
      </c>
    </row>
    <row r="32" spans="1:8" x14ac:dyDescent="0.2">
      <c r="A32" s="223" t="s">
        <v>403</v>
      </c>
      <c r="B32" s="221" t="s">
        <v>429</v>
      </c>
      <c r="C32" s="159">
        <v>10</v>
      </c>
      <c r="D32" s="222">
        <v>10</v>
      </c>
      <c r="E32" s="222" t="s">
        <v>432</v>
      </c>
    </row>
    <row r="33" spans="1:33" x14ac:dyDescent="0.2">
      <c r="A33" s="223" t="s">
        <v>405</v>
      </c>
      <c r="B33" s="221" t="s">
        <v>430</v>
      </c>
      <c r="C33" s="159">
        <v>10</v>
      </c>
      <c r="D33" s="222">
        <v>10</v>
      </c>
      <c r="E33" s="222" t="s">
        <v>432</v>
      </c>
    </row>
    <row r="34" spans="1:33" x14ac:dyDescent="0.2">
      <c r="A34" s="223" t="s">
        <v>399</v>
      </c>
      <c r="B34" s="221" t="s">
        <v>425</v>
      </c>
      <c r="C34" s="159">
        <v>10</v>
      </c>
      <c r="D34" s="222">
        <v>10</v>
      </c>
      <c r="E34" s="222" t="s">
        <v>432</v>
      </c>
    </row>
    <row r="35" spans="1:33" x14ac:dyDescent="0.2">
      <c r="A35" s="223" t="s">
        <v>400</v>
      </c>
      <c r="B35" s="221" t="s">
        <v>426</v>
      </c>
      <c r="C35" s="159">
        <v>39</v>
      </c>
      <c r="D35" s="222">
        <v>10</v>
      </c>
      <c r="E35" s="222" t="s">
        <v>432</v>
      </c>
    </row>
    <row r="36" spans="1:33" x14ac:dyDescent="0.2">
      <c r="A36" s="223" t="s">
        <v>402</v>
      </c>
      <c r="B36" s="221" t="s">
        <v>428</v>
      </c>
      <c r="C36" s="159">
        <v>10</v>
      </c>
      <c r="D36" s="222">
        <v>10</v>
      </c>
      <c r="E36" s="222" t="s">
        <v>432</v>
      </c>
    </row>
    <row r="37" spans="1:33" x14ac:dyDescent="0.2">
      <c r="A37" s="223" t="s">
        <v>407</v>
      </c>
      <c r="B37" s="221" t="s">
        <v>428</v>
      </c>
      <c r="C37" s="159">
        <v>10</v>
      </c>
      <c r="D37" s="222">
        <v>10</v>
      </c>
      <c r="E37" s="222" t="s">
        <v>432</v>
      </c>
    </row>
    <row r="38" spans="1:33" x14ac:dyDescent="0.2">
      <c r="A38" s="223" t="s">
        <v>401</v>
      </c>
      <c r="B38" s="221" t="s">
        <v>427</v>
      </c>
      <c r="C38" s="159">
        <v>10</v>
      </c>
      <c r="D38" s="222">
        <v>10</v>
      </c>
      <c r="E38" s="222" t="s">
        <v>432</v>
      </c>
    </row>
    <row r="39" spans="1:33" x14ac:dyDescent="0.2">
      <c r="A39" s="223" t="s">
        <v>404</v>
      </c>
      <c r="B39" s="221" t="s">
        <v>423</v>
      </c>
      <c r="C39" s="159">
        <v>0</v>
      </c>
      <c r="D39" s="222">
        <v>10</v>
      </c>
      <c r="E39" s="222" t="s">
        <v>432</v>
      </c>
    </row>
    <row r="40" spans="1:33" x14ac:dyDescent="0.2">
      <c r="A40" s="223" t="s">
        <v>406</v>
      </c>
      <c r="B40" s="221" t="s">
        <v>431</v>
      </c>
      <c r="C40" s="159">
        <v>0</v>
      </c>
      <c r="D40" s="222">
        <v>10</v>
      </c>
      <c r="E40" s="222" t="s">
        <v>432</v>
      </c>
    </row>
    <row r="41" spans="1:33" x14ac:dyDescent="0.2">
      <c r="A41" s="223" t="s">
        <v>398</v>
      </c>
      <c r="B41" s="221" t="s">
        <v>419</v>
      </c>
      <c r="C41" s="159">
        <v>50</v>
      </c>
      <c r="D41" s="222">
        <v>10</v>
      </c>
      <c r="E41" s="222" t="s">
        <v>432</v>
      </c>
    </row>
    <row r="42" spans="1:33" x14ac:dyDescent="0.2">
      <c r="A42" s="223" t="s">
        <v>408</v>
      </c>
      <c r="B42" s="221" t="s">
        <v>426</v>
      </c>
      <c r="C42" s="159">
        <v>0</v>
      </c>
      <c r="D42" s="222">
        <v>0</v>
      </c>
      <c r="E42" s="222">
        <v>0</v>
      </c>
    </row>
    <row r="43" spans="1:33" x14ac:dyDescent="0.2">
      <c r="A43" s="223" t="s">
        <v>409</v>
      </c>
      <c r="B43" s="221" t="s">
        <v>422</v>
      </c>
      <c r="C43" s="159">
        <v>0</v>
      </c>
      <c r="D43" s="222">
        <v>0</v>
      </c>
      <c r="E43" s="222">
        <v>0</v>
      </c>
    </row>
    <row r="44" spans="1:33" x14ac:dyDescent="0.2">
      <c r="A44" s="223" t="s">
        <v>410</v>
      </c>
      <c r="B44" s="221" t="s">
        <v>419</v>
      </c>
      <c r="C44" s="159">
        <v>0</v>
      </c>
      <c r="D44" s="222">
        <v>0</v>
      </c>
      <c r="E44" s="222">
        <v>0</v>
      </c>
    </row>
    <row r="45" spans="1:33" x14ac:dyDescent="0.2">
      <c r="A45" s="223" t="s">
        <v>411</v>
      </c>
      <c r="B45" s="221" t="s">
        <v>421</v>
      </c>
      <c r="C45" s="159">
        <v>0</v>
      </c>
      <c r="D45" s="222">
        <v>0</v>
      </c>
      <c r="E45" s="222">
        <v>0</v>
      </c>
    </row>
    <row r="46" spans="1:33" x14ac:dyDescent="0.2">
      <c r="A46" s="223" t="s">
        <v>412</v>
      </c>
      <c r="B46" s="221" t="s">
        <v>422</v>
      </c>
      <c r="C46" s="159">
        <v>0</v>
      </c>
      <c r="D46" s="222">
        <v>0</v>
      </c>
      <c r="E46" s="222">
        <v>0</v>
      </c>
    </row>
    <row r="47" spans="1:33" x14ac:dyDescent="0.2">
      <c r="E47" s="1"/>
      <c r="H47" s="40"/>
      <c r="M47" s="1"/>
      <c r="AB47" s="84"/>
      <c r="AG47" s="1"/>
    </row>
    <row r="48" spans="1:33" x14ac:dyDescent="0.2">
      <c r="E48" s="1"/>
      <c r="H48" s="40"/>
      <c r="M48" s="1"/>
      <c r="AB48" s="84"/>
      <c r="AG48" s="1"/>
    </row>
    <row r="49" spans="1:33" x14ac:dyDescent="0.2">
      <c r="E49" s="1"/>
      <c r="H49" s="40"/>
      <c r="M49" s="1"/>
      <c r="AB49" s="84"/>
      <c r="AG49" s="1"/>
    </row>
    <row r="50" spans="1:33" x14ac:dyDescent="0.2">
      <c r="E50" s="1"/>
      <c r="H50" s="40"/>
      <c r="M50" s="1"/>
      <c r="AB50" s="84"/>
      <c r="AG50" s="1"/>
    </row>
    <row r="51" spans="1:33" x14ac:dyDescent="0.2">
      <c r="E51" s="1"/>
      <c r="H51" s="40"/>
      <c r="M51" s="1"/>
      <c r="AB51" s="84"/>
      <c r="AG51" s="1"/>
    </row>
    <row r="52" spans="1:33" x14ac:dyDescent="0.2">
      <c r="E52" s="1"/>
      <c r="H52" s="40"/>
      <c r="M52" s="1"/>
      <c r="AB52" s="84"/>
      <c r="AG52" s="1"/>
    </row>
    <row r="53" spans="1:33" x14ac:dyDescent="0.2">
      <c r="E53" s="1"/>
      <c r="H53" s="40"/>
      <c r="M53" s="1"/>
      <c r="AB53" s="84"/>
      <c r="AG53" s="1"/>
    </row>
    <row r="54" spans="1:33" x14ac:dyDescent="0.2">
      <c r="E54" s="1"/>
      <c r="H54" s="40"/>
      <c r="M54" s="1"/>
      <c r="AB54" s="84"/>
      <c r="AG54" s="1"/>
    </row>
    <row r="55" spans="1:33" x14ac:dyDescent="0.2">
      <c r="A55" s="161"/>
      <c r="E55" s="1"/>
      <c r="H55" s="40"/>
      <c r="M55" s="1"/>
      <c r="AB55" s="84"/>
      <c r="AG55" s="1"/>
    </row>
    <row r="56" spans="1:33" x14ac:dyDescent="0.2">
      <c r="E56" s="1"/>
      <c r="H56" s="40"/>
      <c r="M56" s="1"/>
      <c r="AB56" s="84"/>
      <c r="AG56" s="1"/>
    </row>
    <row r="57" spans="1:33" x14ac:dyDescent="0.2">
      <c r="E57" s="1"/>
      <c r="H57" s="40"/>
      <c r="M57" s="1"/>
      <c r="AB57" s="84"/>
      <c r="AG57" s="1"/>
    </row>
    <row r="58" spans="1:33" x14ac:dyDescent="0.2">
      <c r="E58" s="1"/>
      <c r="H58" s="40"/>
      <c r="M58" s="1"/>
      <c r="AB58" s="84"/>
      <c r="AG58" s="1"/>
    </row>
    <row r="59" spans="1:33" x14ac:dyDescent="0.2">
      <c r="E59" s="1"/>
      <c r="H59" s="40"/>
      <c r="M59" s="1"/>
      <c r="AB59" s="84"/>
      <c r="AG59" s="1"/>
    </row>
    <row r="60" spans="1:33" x14ac:dyDescent="0.2">
      <c r="E60" s="1"/>
      <c r="H60" s="40"/>
      <c r="M60" s="1"/>
      <c r="AB60" s="84"/>
      <c r="AG60" s="1"/>
    </row>
    <row r="61" spans="1:33" x14ac:dyDescent="0.2">
      <c r="E61" s="1"/>
      <c r="H61" s="40"/>
      <c r="M61" s="1"/>
      <c r="AB61" s="84"/>
      <c r="AG61" s="1"/>
    </row>
    <row r="62" spans="1:33" x14ac:dyDescent="0.2">
      <c r="E62" s="1"/>
      <c r="H62" s="40"/>
      <c r="M62" s="1"/>
      <c r="AB62" s="84"/>
      <c r="AG62" s="1"/>
    </row>
    <row r="63" spans="1:33" x14ac:dyDescent="0.2">
      <c r="E63" s="1"/>
      <c r="H63" s="40"/>
      <c r="M63" s="1"/>
      <c r="AB63" s="84"/>
      <c r="AG63" s="1"/>
    </row>
    <row r="64" spans="1:33" x14ac:dyDescent="0.2">
      <c r="E64" s="1"/>
      <c r="H64" s="40"/>
      <c r="M64" s="1"/>
      <c r="AB64" s="84"/>
      <c r="AG64" s="1"/>
    </row>
    <row r="65" spans="1:33" x14ac:dyDescent="0.2">
      <c r="A65" s="39"/>
      <c r="E65" s="1"/>
      <c r="H65" s="40"/>
      <c r="M65" s="1"/>
      <c r="AB65" s="84"/>
      <c r="AG65" s="1"/>
    </row>
    <row r="66" spans="1:33" x14ac:dyDescent="0.2">
      <c r="A66" s="39"/>
      <c r="E66" s="1"/>
      <c r="H66" s="40"/>
      <c r="M66" s="1"/>
      <c r="AB66" s="84"/>
      <c r="AG66" s="1"/>
    </row>
    <row r="67" spans="1:33" x14ac:dyDescent="0.2">
      <c r="A67" s="39"/>
      <c r="E67" s="1"/>
      <c r="H67" s="40"/>
      <c r="M67" s="1"/>
      <c r="AB67" s="84"/>
      <c r="AG67" s="1"/>
    </row>
    <row r="68" spans="1:33" x14ac:dyDescent="0.2">
      <c r="A68" s="39"/>
      <c r="E68" s="1"/>
      <c r="H68" s="40"/>
      <c r="M68" s="1"/>
      <c r="AB68" s="84"/>
      <c r="AG68" s="1"/>
    </row>
    <row r="69" spans="1:33" x14ac:dyDescent="0.2">
      <c r="A69" s="39"/>
      <c r="E69" s="1"/>
      <c r="H69" s="40"/>
      <c r="M69" s="1"/>
      <c r="AB69" s="84"/>
      <c r="AG69" s="1"/>
    </row>
    <row r="70" spans="1:33" x14ac:dyDescent="0.2">
      <c r="A70" s="39"/>
      <c r="E70" s="1"/>
      <c r="H70" s="40"/>
      <c r="M70" s="1"/>
      <c r="AB70" s="84"/>
      <c r="AG70" s="1"/>
    </row>
    <row r="71" spans="1:33" x14ac:dyDescent="0.2">
      <c r="A71" s="39"/>
      <c r="E71" s="1"/>
      <c r="H71" s="40"/>
      <c r="M71" s="1"/>
      <c r="AB71" s="84"/>
      <c r="AG71" s="1"/>
    </row>
    <row r="72" spans="1:33" x14ac:dyDescent="0.2">
      <c r="A72" s="39"/>
      <c r="E72" s="1"/>
      <c r="H72" s="40"/>
      <c r="M72" s="1"/>
      <c r="AB72" s="84"/>
      <c r="AG72" s="1"/>
    </row>
  </sheetData>
  <mergeCells count="2">
    <mergeCell ref="A1:Y1"/>
    <mergeCell ref="A4: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topLeftCell="I11" zoomScaleNormal="100" workbookViewId="0">
      <selection activeCell="AG34" sqref="AG34"/>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42" t="s">
        <v>98</v>
      </c>
      <c r="B1" s="242"/>
      <c r="C1" s="242"/>
      <c r="D1" s="242"/>
      <c r="E1" s="242"/>
      <c r="F1" s="242"/>
      <c r="G1" s="242"/>
      <c r="H1" s="242"/>
      <c r="I1" s="242"/>
      <c r="J1" s="242"/>
      <c r="K1" s="242"/>
      <c r="L1" s="242"/>
      <c r="M1" s="242"/>
      <c r="N1" s="242"/>
      <c r="O1" s="242"/>
      <c r="P1" s="242"/>
      <c r="Q1" s="242"/>
      <c r="R1" s="242"/>
    </row>
    <row r="2" spans="1:28" ht="15" thickBot="1" x14ac:dyDescent="0.25">
      <c r="B2" s="38"/>
      <c r="C2" s="38"/>
      <c r="P2" s="1"/>
      <c r="Q2" s="40"/>
    </row>
    <row r="3" spans="1:28" ht="12.75" customHeight="1" thickBot="1" x14ac:dyDescent="0.25">
      <c r="A3" s="306" t="s">
        <v>76</v>
      </c>
      <c r="B3" s="262" t="s">
        <v>100</v>
      </c>
      <c r="C3" s="263"/>
      <c r="D3" s="301" t="s">
        <v>77</v>
      </c>
      <c r="E3" s="302"/>
      <c r="F3" s="212" t="s">
        <v>78</v>
      </c>
      <c r="G3" s="211" t="s">
        <v>78</v>
      </c>
      <c r="H3" s="211" t="s">
        <v>78</v>
      </c>
      <c r="I3" s="279" t="s">
        <v>78</v>
      </c>
      <c r="J3" s="279"/>
      <c r="K3" s="279" t="s">
        <v>79</v>
      </c>
      <c r="L3" s="279"/>
      <c r="M3" s="211" t="s">
        <v>80</v>
      </c>
      <c r="N3" s="211" t="s">
        <v>80</v>
      </c>
      <c r="O3" s="213" t="s">
        <v>80</v>
      </c>
      <c r="P3" s="1"/>
      <c r="Q3" s="40"/>
      <c r="W3" s="310" t="s">
        <v>41</v>
      </c>
      <c r="X3" s="310"/>
      <c r="Y3" s="310"/>
      <c r="Z3" s="310"/>
      <c r="AA3" s="310"/>
      <c r="AB3" s="310"/>
    </row>
    <row r="4" spans="1:28" ht="14.45" customHeight="1" thickBot="1" x14ac:dyDescent="0.3">
      <c r="A4" s="307"/>
      <c r="B4" s="264" t="s">
        <v>101</v>
      </c>
      <c r="C4" s="266" t="s">
        <v>195</v>
      </c>
      <c r="D4" s="313" t="s">
        <v>101</v>
      </c>
      <c r="E4" s="315" t="s">
        <v>195</v>
      </c>
      <c r="F4" s="290" t="s">
        <v>196</v>
      </c>
      <c r="G4" s="288" t="s">
        <v>197</v>
      </c>
      <c r="H4" s="288" t="s">
        <v>198</v>
      </c>
      <c r="I4" s="280" t="s">
        <v>199</v>
      </c>
      <c r="J4" s="281"/>
      <c r="K4" s="280" t="s">
        <v>200</v>
      </c>
      <c r="L4" s="281"/>
      <c r="M4" s="292" t="s">
        <v>201</v>
      </c>
      <c r="N4" s="292" t="s">
        <v>202</v>
      </c>
      <c r="O4" s="283" t="s">
        <v>203</v>
      </c>
      <c r="P4" s="1"/>
      <c r="Q4" s="40"/>
      <c r="U4" s="1" t="s">
        <v>167</v>
      </c>
      <c r="V4" s="44" t="s">
        <v>170</v>
      </c>
      <c r="W4" s="44" t="s">
        <v>168</v>
      </c>
      <c r="X4" s="44" t="s">
        <v>171</v>
      </c>
      <c r="Y4" s="44" t="s">
        <v>172</v>
      </c>
      <c r="Z4" s="44" t="s">
        <v>173</v>
      </c>
      <c r="AA4" s="44" t="s">
        <v>174</v>
      </c>
    </row>
    <row r="5" spans="1:28" ht="27" customHeight="1" thickBot="1" x14ac:dyDescent="0.25">
      <c r="A5" s="308"/>
      <c r="B5" s="309"/>
      <c r="C5" s="312"/>
      <c r="D5" s="314"/>
      <c r="E5" s="316"/>
      <c r="F5" s="291"/>
      <c r="G5" s="289"/>
      <c r="H5" s="289"/>
      <c r="I5" s="45" t="s">
        <v>168</v>
      </c>
      <c r="J5" s="45" t="s">
        <v>169</v>
      </c>
      <c r="K5" s="207" t="s">
        <v>171</v>
      </c>
      <c r="L5" s="207" t="s">
        <v>289</v>
      </c>
      <c r="M5" s="293"/>
      <c r="N5" s="293"/>
      <c r="O5" s="284"/>
      <c r="P5" s="1"/>
      <c r="Q5" s="40"/>
      <c r="U5" s="1">
        <v>0</v>
      </c>
      <c r="V5" s="46">
        <f>H6</f>
        <v>22.129606007603236</v>
      </c>
      <c r="W5" s="46">
        <f>I6</f>
        <v>27.696428571428573</v>
      </c>
      <c r="X5" s="46">
        <f>K6</f>
        <v>30.466071428571432</v>
      </c>
      <c r="Y5" s="46">
        <f>M6</f>
        <v>33.51267857142858</v>
      </c>
      <c r="Z5" s="46">
        <f>N6</f>
        <v>36.863946428571438</v>
      </c>
      <c r="AA5" s="46">
        <f>O6</f>
        <v>40.550341071428583</v>
      </c>
    </row>
    <row r="6" spans="1:28" x14ac:dyDescent="0.2">
      <c r="A6" s="47" t="s">
        <v>41</v>
      </c>
      <c r="B6" s="48">
        <f>'1A'!B11</f>
        <v>16.96</v>
      </c>
      <c r="C6" s="49">
        <f>'1A'!C11</f>
        <v>35276.800000000003</v>
      </c>
      <c r="D6" s="50">
        <f>'1A'!D11</f>
        <v>27.696428571428573</v>
      </c>
      <c r="E6" s="141">
        <f>'1A'!E11</f>
        <v>57608.571428571428</v>
      </c>
      <c r="F6" s="51">
        <f>'1A'!F11</f>
        <v>22.129606007603236</v>
      </c>
      <c r="G6" s="52">
        <f>'1A'!G11</f>
        <v>22.129606007603236</v>
      </c>
      <c r="H6" s="52">
        <f>'1A'!H11</f>
        <v>22.129606007603236</v>
      </c>
      <c r="I6" s="53">
        <f>'1A'!I11</f>
        <v>27.696428571428573</v>
      </c>
      <c r="J6" s="54">
        <f>'1A'!J11</f>
        <v>29.081250000000004</v>
      </c>
      <c r="K6" s="53">
        <f>'1A'!K11</f>
        <v>30.466071428571432</v>
      </c>
      <c r="L6" s="53">
        <f>'1A'!L11</f>
        <v>31.989375000000006</v>
      </c>
      <c r="M6" s="53">
        <f>'1A'!M11</f>
        <v>33.51267857142858</v>
      </c>
      <c r="N6" s="53">
        <f>'1A'!N11</f>
        <v>36.863946428571438</v>
      </c>
      <c r="O6" s="53">
        <f>'1A'!O11</f>
        <v>40.550341071428583</v>
      </c>
      <c r="P6" s="46"/>
      <c r="Q6" s="158"/>
      <c r="U6" s="1">
        <v>1</v>
      </c>
      <c r="V6" s="46">
        <f t="shared" ref="V6:V25" si="0">V5*1.025</f>
        <v>22.682846157793314</v>
      </c>
      <c r="W6" s="46">
        <f t="shared" ref="W6:W25" si="1">W5*1.025</f>
        <v>28.388839285714283</v>
      </c>
      <c r="X6" s="46">
        <f t="shared" ref="X6:X25" si="2">X5*1.025</f>
        <v>31.227723214285714</v>
      </c>
      <c r="Y6" s="46">
        <f t="shared" ref="Y6:Y25" si="3">Y5*1.025</f>
        <v>34.350495535714295</v>
      </c>
      <c r="Z6" s="46">
        <f t="shared" ref="Z6:Z25" si="4">Z5*1.025</f>
        <v>37.785545089285719</v>
      </c>
      <c r="AA6" s="46">
        <f t="shared" ref="AA6:AA25" si="5">AA5*1.025</f>
        <v>41.564099598214291</v>
      </c>
    </row>
    <row r="7" spans="1:28" x14ac:dyDescent="0.2">
      <c r="A7" s="285" t="s">
        <v>102</v>
      </c>
      <c r="B7" s="286"/>
      <c r="C7" s="286"/>
      <c r="D7" s="286"/>
      <c r="E7" s="286"/>
      <c r="F7" s="286"/>
      <c r="G7" s="286"/>
      <c r="H7" s="287"/>
      <c r="I7" s="55">
        <f>I6-H6</f>
        <v>5.5668225638253368</v>
      </c>
      <c r="J7" s="55">
        <f t="shared" ref="J7:O7" si="6">J6-I6</f>
        <v>1.3848214285714313</v>
      </c>
      <c r="K7" s="55">
        <f t="shared" si="6"/>
        <v>1.3848214285714278</v>
      </c>
      <c r="L7" s="55">
        <f>L6-K6</f>
        <v>1.5233035714285741</v>
      </c>
      <c r="M7" s="55">
        <f t="shared" si="6"/>
        <v>1.5233035714285741</v>
      </c>
      <c r="N7" s="55">
        <f t="shared" si="6"/>
        <v>3.351267857142858</v>
      </c>
      <c r="O7" s="55">
        <f t="shared" si="6"/>
        <v>3.6863946428571452</v>
      </c>
      <c r="P7" s="1"/>
      <c r="U7" s="1">
        <v>2</v>
      </c>
      <c r="V7" s="46">
        <f t="shared" si="0"/>
        <v>23.249917311738145</v>
      </c>
      <c r="W7" s="46">
        <f t="shared" si="1"/>
        <v>29.098560267857138</v>
      </c>
      <c r="X7" s="46">
        <f t="shared" si="2"/>
        <v>32.008416294642856</v>
      </c>
      <c r="Y7" s="46">
        <f t="shared" si="3"/>
        <v>35.209257924107149</v>
      </c>
      <c r="Z7" s="46">
        <f t="shared" si="4"/>
        <v>38.730183716517857</v>
      </c>
      <c r="AA7" s="46">
        <f t="shared" si="5"/>
        <v>42.603202088169645</v>
      </c>
    </row>
    <row r="8" spans="1:28" x14ac:dyDescent="0.2">
      <c r="A8" s="56" t="s">
        <v>48</v>
      </c>
      <c r="B8" s="57">
        <f>'1A'!B19</f>
        <v>16.96</v>
      </c>
      <c r="C8" s="58">
        <f>'1A'!C19</f>
        <v>35276.800000000003</v>
      </c>
      <c r="D8" s="57">
        <f>'1A'!D19</f>
        <v>25.178571428571427</v>
      </c>
      <c r="E8" s="58">
        <f>'1A'!E19</f>
        <v>52371.428571428572</v>
      </c>
      <c r="F8" s="59">
        <f>'1A'!F19</f>
        <v>20.117823643275663</v>
      </c>
      <c r="G8" s="60">
        <f>'1A'!G19</f>
        <v>20.117823643275663</v>
      </c>
      <c r="H8" s="60">
        <f>'1A'!H19</f>
        <v>20.117823643275663</v>
      </c>
      <c r="I8" s="61">
        <f>'1A'!I19</f>
        <v>25.178571428571427</v>
      </c>
      <c r="J8" s="61">
        <f>'1A'!J19</f>
        <v>26.4375</v>
      </c>
      <c r="K8" s="61">
        <f>'1A'!K19</f>
        <v>27.696428571428573</v>
      </c>
      <c r="L8" s="61">
        <f>'1A'!L19</f>
        <v>29.081250000000004</v>
      </c>
      <c r="M8" s="61">
        <f>'1A'!M19</f>
        <v>30.466071428571432</v>
      </c>
      <c r="N8" s="61">
        <f>'1A'!N19</f>
        <v>33.51267857142858</v>
      </c>
      <c r="O8" s="62">
        <f>'1A'!O19</f>
        <v>36.863946428571438</v>
      </c>
      <c r="P8" s="1"/>
      <c r="U8" s="1">
        <v>3</v>
      </c>
      <c r="V8" s="46">
        <f t="shared" si="0"/>
        <v>23.831165244531597</v>
      </c>
      <c r="W8" s="46">
        <f t="shared" si="1"/>
        <v>29.826024274553564</v>
      </c>
      <c r="X8" s="46">
        <f t="shared" si="2"/>
        <v>32.808626702008922</v>
      </c>
      <c r="Y8" s="46">
        <f t="shared" si="3"/>
        <v>36.089489372209826</v>
      </c>
      <c r="Z8" s="46">
        <f t="shared" si="4"/>
        <v>39.698438309430799</v>
      </c>
      <c r="AA8" s="46">
        <f t="shared" si="5"/>
        <v>43.668282140373883</v>
      </c>
    </row>
    <row r="9" spans="1:28" x14ac:dyDescent="0.2">
      <c r="A9" s="285" t="s">
        <v>102</v>
      </c>
      <c r="B9" s="286"/>
      <c r="C9" s="286"/>
      <c r="D9" s="286"/>
      <c r="E9" s="286"/>
      <c r="F9" s="286"/>
      <c r="G9" s="286"/>
      <c r="H9" s="287"/>
      <c r="I9" s="55">
        <f>I8-H8</f>
        <v>5.0607477852957636</v>
      </c>
      <c r="J9" s="55">
        <f t="shared" ref="J9:O9" si="7">J8-I8</f>
        <v>1.258928571428573</v>
      </c>
      <c r="K9" s="55">
        <f t="shared" si="7"/>
        <v>1.258928571428573</v>
      </c>
      <c r="L9" s="55">
        <f>L8-K8</f>
        <v>1.3848214285714313</v>
      </c>
      <c r="M9" s="55">
        <f>M8-L8</f>
        <v>1.3848214285714278</v>
      </c>
      <c r="N9" s="55">
        <f t="shared" si="7"/>
        <v>3.0466071428571482</v>
      </c>
      <c r="O9" s="55">
        <f t="shared" si="7"/>
        <v>3.351267857142858</v>
      </c>
      <c r="P9" s="1"/>
      <c r="U9" s="1">
        <v>4</v>
      </c>
      <c r="V9" s="46">
        <f t="shared" si="0"/>
        <v>24.426944375644887</v>
      </c>
      <c r="W9" s="46">
        <f t="shared" si="1"/>
        <v>30.571674881417401</v>
      </c>
      <c r="X9" s="46">
        <f t="shared" si="2"/>
        <v>33.628842369559145</v>
      </c>
      <c r="Y9" s="46">
        <f t="shared" si="3"/>
        <v>36.991726606515066</v>
      </c>
      <c r="Z9" s="46">
        <f t="shared" si="4"/>
        <v>40.690899267166564</v>
      </c>
      <c r="AA9" s="46">
        <f t="shared" si="5"/>
        <v>44.759989193883229</v>
      </c>
    </row>
    <row r="10" spans="1:28" x14ac:dyDescent="0.2">
      <c r="P10" s="1"/>
      <c r="Q10" s="40"/>
      <c r="U10" s="1">
        <v>5</v>
      </c>
      <c r="V10" s="46">
        <f t="shared" si="0"/>
        <v>25.037617985036007</v>
      </c>
      <c r="W10" s="46">
        <f t="shared" si="1"/>
        <v>31.335966753452833</v>
      </c>
      <c r="X10" s="46">
        <f t="shared" si="2"/>
        <v>34.469563428798118</v>
      </c>
      <c r="Y10" s="46">
        <f t="shared" si="3"/>
        <v>37.91651977167794</v>
      </c>
      <c r="Z10" s="46">
        <f t="shared" si="4"/>
        <v>41.708171748845722</v>
      </c>
      <c r="AA10" s="46">
        <f t="shared" si="5"/>
        <v>45.878988923730304</v>
      </c>
    </row>
    <row r="11" spans="1:28" x14ac:dyDescent="0.2">
      <c r="P11" s="1"/>
      <c r="Q11" s="40"/>
      <c r="U11" s="1">
        <v>6</v>
      </c>
      <c r="V11" s="46">
        <f t="shared" si="0"/>
        <v>25.663558434661905</v>
      </c>
      <c r="W11" s="46">
        <f t="shared" si="1"/>
        <v>32.119365922289148</v>
      </c>
      <c r="X11" s="46">
        <f t="shared" si="2"/>
        <v>35.331302514518065</v>
      </c>
      <c r="Y11" s="46">
        <f t="shared" si="3"/>
        <v>38.864432765969887</v>
      </c>
      <c r="Z11" s="46">
        <f t="shared" si="4"/>
        <v>42.750876042566858</v>
      </c>
      <c r="AA11" s="46">
        <f t="shared" si="5"/>
        <v>47.025963646823556</v>
      </c>
    </row>
    <row r="12" spans="1:28" x14ac:dyDescent="0.2">
      <c r="P12" s="1"/>
      <c r="Q12" s="40"/>
      <c r="U12" s="1">
        <v>7</v>
      </c>
      <c r="V12" s="46">
        <f t="shared" si="0"/>
        <v>26.305147395528451</v>
      </c>
      <c r="W12" s="46">
        <f t="shared" si="1"/>
        <v>32.922350070346376</v>
      </c>
      <c r="X12" s="46">
        <f t="shared" si="2"/>
        <v>36.21458507738101</v>
      </c>
      <c r="Y12" s="46">
        <f t="shared" si="3"/>
        <v>39.836043585119128</v>
      </c>
      <c r="Z12" s="46">
        <f t="shared" si="4"/>
        <v>43.819647943631026</v>
      </c>
      <c r="AA12" s="46">
        <f t="shared" si="5"/>
        <v>48.201612737994139</v>
      </c>
    </row>
    <row r="13" spans="1:28" x14ac:dyDescent="0.2">
      <c r="P13" s="1"/>
      <c r="Q13" s="40"/>
      <c r="U13" s="1">
        <v>8</v>
      </c>
      <c r="V13" s="46">
        <f t="shared" si="0"/>
        <v>26.96277608041666</v>
      </c>
      <c r="W13" s="46">
        <f t="shared" si="1"/>
        <v>33.745408822105034</v>
      </c>
      <c r="X13" s="46">
        <f t="shared" si="2"/>
        <v>37.11994970431553</v>
      </c>
      <c r="Y13" s="46">
        <f t="shared" si="3"/>
        <v>40.831944674747106</v>
      </c>
      <c r="Z13" s="46">
        <f t="shared" si="4"/>
        <v>44.915139142221797</v>
      </c>
      <c r="AA13" s="46">
        <f t="shared" si="5"/>
        <v>49.406653056443986</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27.636845482427074</v>
      </c>
      <c r="W14" s="46">
        <f t="shared" si="1"/>
        <v>34.589044042657655</v>
      </c>
      <c r="X14" s="46">
        <f t="shared" si="2"/>
        <v>38.047948446923414</v>
      </c>
      <c r="Y14" s="46">
        <f t="shared" si="3"/>
        <v>41.852743291615781</v>
      </c>
      <c r="Z14" s="46">
        <f t="shared" si="4"/>
        <v>46.038017620777339</v>
      </c>
      <c r="AA14" s="46">
        <f t="shared" si="5"/>
        <v>50.641819382855083</v>
      </c>
    </row>
    <row r="15" spans="1:28" ht="15.75" thickBot="1" x14ac:dyDescent="0.3">
      <c r="A15" s="298" t="s">
        <v>104</v>
      </c>
      <c r="B15" s="303" t="s">
        <v>78</v>
      </c>
      <c r="C15" s="282"/>
      <c r="D15" s="282"/>
      <c r="E15" s="282" t="s">
        <v>78</v>
      </c>
      <c r="F15" s="282"/>
      <c r="G15" s="282"/>
      <c r="H15" s="282" t="s">
        <v>79</v>
      </c>
      <c r="I15" s="282"/>
      <c r="J15" s="282"/>
      <c r="K15" s="282" t="s">
        <v>80</v>
      </c>
      <c r="L15" s="282"/>
      <c r="M15" s="282"/>
      <c r="N15" s="282" t="s">
        <v>80</v>
      </c>
      <c r="O15" s="282"/>
      <c r="P15" s="297"/>
      <c r="Q15" s="282" t="s">
        <v>80</v>
      </c>
      <c r="R15" s="282"/>
      <c r="S15" s="297"/>
      <c r="T15" s="63"/>
      <c r="U15" s="1">
        <v>10</v>
      </c>
      <c r="V15" s="46">
        <f t="shared" si="0"/>
        <v>28.327766619487747</v>
      </c>
      <c r="W15" s="46">
        <f t="shared" si="1"/>
        <v>35.453770143724093</v>
      </c>
      <c r="X15" s="46">
        <f t="shared" si="2"/>
        <v>38.999147158096498</v>
      </c>
      <c r="Y15" s="46">
        <f t="shared" si="3"/>
        <v>42.89906187390617</v>
      </c>
      <c r="Z15" s="46">
        <f t="shared" si="4"/>
        <v>47.188968061296769</v>
      </c>
      <c r="AA15" s="46">
        <f t="shared" si="5"/>
        <v>51.907864867426454</v>
      </c>
    </row>
    <row r="16" spans="1:28" ht="15" x14ac:dyDescent="0.2">
      <c r="A16" s="299"/>
      <c r="B16" s="304" t="s">
        <v>204</v>
      </c>
      <c r="C16" s="305"/>
      <c r="D16" s="305"/>
      <c r="E16" s="276" t="s">
        <v>199</v>
      </c>
      <c r="F16" s="277"/>
      <c r="G16" s="278"/>
      <c r="H16" s="276" t="s">
        <v>200</v>
      </c>
      <c r="I16" s="277"/>
      <c r="J16" s="278"/>
      <c r="K16" s="294" t="s">
        <v>205</v>
      </c>
      <c r="L16" s="295"/>
      <c r="M16" s="296"/>
      <c r="N16" s="294" t="s">
        <v>202</v>
      </c>
      <c r="O16" s="295"/>
      <c r="P16" s="296"/>
      <c r="Q16" s="294" t="s">
        <v>206</v>
      </c>
      <c r="R16" s="295"/>
      <c r="S16" s="296"/>
      <c r="T16" s="64"/>
      <c r="U16" s="1">
        <v>11</v>
      </c>
      <c r="V16" s="46">
        <f t="shared" si="0"/>
        <v>29.035960784974939</v>
      </c>
      <c r="W16" s="46">
        <f t="shared" si="1"/>
        <v>36.340114397317194</v>
      </c>
      <c r="X16" s="46">
        <f t="shared" si="2"/>
        <v>39.974125837048909</v>
      </c>
      <c r="Y16" s="46">
        <f t="shared" si="3"/>
        <v>43.971538420753824</v>
      </c>
      <c r="Z16" s="46">
        <f t="shared" si="4"/>
        <v>48.368692262829185</v>
      </c>
      <c r="AA16" s="46">
        <f t="shared" si="5"/>
        <v>53.205561489112114</v>
      </c>
    </row>
    <row r="17" spans="1:27" ht="15" thickBot="1" x14ac:dyDescent="0.25">
      <c r="A17" s="300"/>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29.761859804599311</v>
      </c>
      <c r="W17" s="46">
        <f t="shared" si="1"/>
        <v>37.248617257250118</v>
      </c>
      <c r="X17" s="46">
        <f t="shared" si="2"/>
        <v>40.973478982975131</v>
      </c>
      <c r="Y17" s="46">
        <f t="shared" si="3"/>
        <v>45.070826881272666</v>
      </c>
      <c r="Z17" s="46">
        <f t="shared" si="4"/>
        <v>49.577909569399914</v>
      </c>
      <c r="AA17" s="46">
        <f t="shared" si="5"/>
        <v>54.535700526339909</v>
      </c>
    </row>
    <row r="18" spans="1:27" x14ac:dyDescent="0.2">
      <c r="A18" s="72" t="s">
        <v>3</v>
      </c>
      <c r="B18" s="73">
        <f>H6</f>
        <v>22.129606007603236</v>
      </c>
      <c r="C18" s="73">
        <f>MEDIAN(B18,D18)</f>
        <v>22.980385626067417</v>
      </c>
      <c r="D18" s="73">
        <f>B18*((1.025)^3)</f>
        <v>23.831165244531601</v>
      </c>
      <c r="E18" s="74">
        <f>I6</f>
        <v>27.696428571428573</v>
      </c>
      <c r="F18" s="73">
        <f>MEDIAN(E18,G18)</f>
        <v>28.761226422991072</v>
      </c>
      <c r="G18" s="75">
        <f>E18*((1.025)^3)</f>
        <v>29.826024274553571</v>
      </c>
      <c r="H18" s="73">
        <f>K6</f>
        <v>30.466071428571432</v>
      </c>
      <c r="I18" s="73">
        <f>MEDIAN(H18,J18)</f>
        <v>31.637349065290181</v>
      </c>
      <c r="J18" s="75">
        <f>H18*((1.025)^3)</f>
        <v>32.808626702008929</v>
      </c>
      <c r="K18" s="74">
        <f>M6</f>
        <v>33.51267857142858</v>
      </c>
      <c r="L18" s="73">
        <f>MEDIAN(K18,M18)</f>
        <v>34.801083971819203</v>
      </c>
      <c r="M18" s="75">
        <f>K18*((1.025)^3)</f>
        <v>36.089489372209826</v>
      </c>
      <c r="N18" s="74">
        <f>N6</f>
        <v>36.863946428571438</v>
      </c>
      <c r="O18" s="73">
        <f>MEDIAN(N18,P18)</f>
        <v>38.281192369001126</v>
      </c>
      <c r="P18" s="75">
        <f>N18*((1.025)^3)</f>
        <v>39.698438309430813</v>
      </c>
      <c r="Q18" s="74">
        <f>O6</f>
        <v>40.550341071428583</v>
      </c>
      <c r="R18" s="73">
        <f>MEDIAN(Q18,S18)</f>
        <v>42.10931160590124</v>
      </c>
      <c r="S18" s="75">
        <f>Q18*((1.025)^3)</f>
        <v>43.66828214037389</v>
      </c>
      <c r="T18" s="73"/>
      <c r="U18" s="1">
        <v>13</v>
      </c>
      <c r="V18" s="46">
        <f t="shared" si="0"/>
        <v>30.50590629971429</v>
      </c>
      <c r="W18" s="46">
        <f t="shared" si="1"/>
        <v>38.179832688681365</v>
      </c>
      <c r="X18" s="46">
        <f t="shared" si="2"/>
        <v>41.997815957549506</v>
      </c>
      <c r="Y18" s="46">
        <f t="shared" si="3"/>
        <v>46.197597553304476</v>
      </c>
      <c r="Z18" s="46">
        <f t="shared" si="4"/>
        <v>50.817357308634911</v>
      </c>
      <c r="AA18" s="46">
        <f t="shared" si="5"/>
        <v>55.899093039498403</v>
      </c>
    </row>
    <row r="19" spans="1:27" x14ac:dyDescent="0.2">
      <c r="A19" s="76" t="s">
        <v>4</v>
      </c>
      <c r="B19" s="73">
        <f>B18*((1.025)^4)</f>
        <v>24.42694437564489</v>
      </c>
      <c r="C19" s="73">
        <f t="shared" ref="C19:C23" si="8">MEDIAN(B19,D19)</f>
        <v>25.045251405153401</v>
      </c>
      <c r="D19" s="73">
        <f>B18*((1.025)^6)</f>
        <v>25.663558434661908</v>
      </c>
      <c r="E19" s="74">
        <f>E18*((1.025)^4)</f>
        <v>30.571674881417405</v>
      </c>
      <c r="F19" s="73">
        <f t="shared" ref="F19:F23" si="9">MEDIAN(E19,G19)</f>
        <v>31.345520401853278</v>
      </c>
      <c r="G19" s="75">
        <f>E18*((1.025)^6)</f>
        <v>32.119365922289155</v>
      </c>
      <c r="H19" s="73">
        <f>H18*((1.025)^4)</f>
        <v>33.628842369559152</v>
      </c>
      <c r="I19" s="73">
        <f t="shared" ref="I19:I23" si="10">MEDIAN(H19,J19)</f>
        <v>34.480072442038612</v>
      </c>
      <c r="J19" s="75">
        <f>H18*((1.025)^6)</f>
        <v>35.331302514518072</v>
      </c>
      <c r="K19" s="74">
        <f>K18*((1.025)^4)</f>
        <v>36.991726606515066</v>
      </c>
      <c r="L19" s="73">
        <f t="shared" ref="L19:L23" si="11">MEDIAN(K19,M19)</f>
        <v>37.928079686242476</v>
      </c>
      <c r="M19" s="75">
        <f>K18*((1.025)^6)</f>
        <v>38.864432765969887</v>
      </c>
      <c r="N19" s="74">
        <f>N18*((1.025)^4)</f>
        <v>40.690899267166579</v>
      </c>
      <c r="O19" s="73">
        <f t="shared" ref="O19:O23" si="12">MEDIAN(N19,P19)</f>
        <v>41.720887654866729</v>
      </c>
      <c r="P19" s="75">
        <f>N18*((1.025)^6)</f>
        <v>42.75087604256688</v>
      </c>
      <c r="Q19" s="74">
        <f>Q18*((1.025)^4)</f>
        <v>44.759989193883236</v>
      </c>
      <c r="R19" s="73">
        <f t="shared" ref="R19:R23" si="13">MEDIAN(Q19,S19)</f>
        <v>45.892976420353399</v>
      </c>
      <c r="S19" s="75">
        <f>Q18*((1.025)^6)</f>
        <v>47.025963646823563</v>
      </c>
      <c r="T19" s="73"/>
      <c r="U19" s="1">
        <v>14</v>
      </c>
      <c r="V19" s="46">
        <f t="shared" si="0"/>
        <v>31.268553957207146</v>
      </c>
      <c r="W19" s="46">
        <f t="shared" si="1"/>
        <v>39.134328505898395</v>
      </c>
      <c r="X19" s="46">
        <f t="shared" si="2"/>
        <v>43.047761356488238</v>
      </c>
      <c r="Y19" s="46">
        <f t="shared" si="3"/>
        <v>47.352537492137081</v>
      </c>
      <c r="Z19" s="46">
        <f t="shared" si="4"/>
        <v>52.087791241350779</v>
      </c>
      <c r="AA19" s="46">
        <f t="shared" si="5"/>
        <v>57.296570365485856</v>
      </c>
    </row>
    <row r="20" spans="1:27" x14ac:dyDescent="0.2">
      <c r="A20" s="76" t="s">
        <v>5</v>
      </c>
      <c r="B20" s="73">
        <f>B18*((1.025)^7)</f>
        <v>26.305147395528454</v>
      </c>
      <c r="C20" s="73">
        <f t="shared" si="8"/>
        <v>26.970996438977764</v>
      </c>
      <c r="D20" s="73">
        <f>B18*((1.025)^9)</f>
        <v>27.636845482427077</v>
      </c>
      <c r="E20" s="74">
        <f>E18*((1.025)^7)</f>
        <v>32.92235007034639</v>
      </c>
      <c r="F20" s="73">
        <f t="shared" si="9"/>
        <v>33.755697056502029</v>
      </c>
      <c r="G20" s="75">
        <f>E18*((1.025)^9)</f>
        <v>34.589044042657662</v>
      </c>
      <c r="H20" s="73">
        <f>H18*((1.025)^7)</f>
        <v>36.214585077381031</v>
      </c>
      <c r="I20" s="73">
        <f t="shared" si="10"/>
        <v>37.131266762152237</v>
      </c>
      <c r="J20" s="75">
        <f>H18*((1.025)^9)</f>
        <v>38.047948446923435</v>
      </c>
      <c r="K20" s="74">
        <f>K18*((1.025)^7)</f>
        <v>39.836043585119135</v>
      </c>
      <c r="L20" s="73">
        <f t="shared" si="11"/>
        <v>40.844393438367462</v>
      </c>
      <c r="M20" s="75">
        <f>K18*((1.025)^9)</f>
        <v>41.852743291615781</v>
      </c>
      <c r="N20" s="74">
        <f>N18*((1.025)^7)</f>
        <v>43.819647943631054</v>
      </c>
      <c r="O20" s="73">
        <f t="shared" si="12"/>
        <v>44.928832782204211</v>
      </c>
      <c r="P20" s="75">
        <f>N18*((1.025)^9)</f>
        <v>46.03801762077736</v>
      </c>
      <c r="Q20" s="74">
        <f>Q18*((1.025)^7)</f>
        <v>48.201612737994154</v>
      </c>
      <c r="R20" s="73">
        <f t="shared" si="13"/>
        <v>49.421716060424629</v>
      </c>
      <c r="S20" s="75">
        <f>Q18*((1.025)^9)</f>
        <v>50.641819382855097</v>
      </c>
      <c r="T20" s="73"/>
      <c r="U20" s="1">
        <v>15</v>
      </c>
      <c r="V20" s="46">
        <f t="shared" si="0"/>
        <v>32.05026780613732</v>
      </c>
      <c r="W20" s="46">
        <f t="shared" si="1"/>
        <v>40.112686718545852</v>
      </c>
      <c r="X20" s="46">
        <f t="shared" si="2"/>
        <v>44.12395539040044</v>
      </c>
      <c r="Y20" s="46">
        <f t="shared" si="3"/>
        <v>48.536350929440502</v>
      </c>
      <c r="Z20" s="46">
        <f t="shared" si="4"/>
        <v>53.389986022384541</v>
      </c>
      <c r="AA20" s="46">
        <f t="shared" si="5"/>
        <v>58.728984624622996</v>
      </c>
    </row>
    <row r="21" spans="1:27" x14ac:dyDescent="0.2">
      <c r="A21" s="76" t="s">
        <v>6</v>
      </c>
      <c r="B21" s="73">
        <f>B18*((1.025)^10)</f>
        <v>28.327766619487754</v>
      </c>
      <c r="C21" s="73">
        <f t="shared" si="8"/>
        <v>29.044813212043536</v>
      </c>
      <c r="D21" s="73">
        <f>B18*((1.025)^12)</f>
        <v>29.761859804599318</v>
      </c>
      <c r="E21" s="74">
        <f>E18*((1.025)^10)</f>
        <v>35.453770143724107</v>
      </c>
      <c r="F21" s="73">
        <f t="shared" si="9"/>
        <v>36.351193700487116</v>
      </c>
      <c r="G21" s="75">
        <f>E18*((1.025)^12)</f>
        <v>37.248617257250132</v>
      </c>
      <c r="H21" s="73">
        <f>H18*((1.025)^10)</f>
        <v>38.99914715809652</v>
      </c>
      <c r="I21" s="73">
        <f t="shared" si="10"/>
        <v>39.986313070535836</v>
      </c>
      <c r="J21" s="75">
        <f>H18*((1.025)^12)</f>
        <v>40.973478982975152</v>
      </c>
      <c r="K21" s="74">
        <f>K18*((1.025)^10)</f>
        <v>42.899061873906177</v>
      </c>
      <c r="L21" s="73">
        <f t="shared" si="11"/>
        <v>43.984944377589429</v>
      </c>
      <c r="M21" s="75">
        <f>K18*((1.025)^12)</f>
        <v>45.070826881272673</v>
      </c>
      <c r="N21" s="74">
        <f>N18*((1.025)^10)</f>
        <v>47.188968061296798</v>
      </c>
      <c r="O21" s="73">
        <f t="shared" si="12"/>
        <v>48.38343881534837</v>
      </c>
      <c r="P21" s="75">
        <f>N18*((1.025)^12)</f>
        <v>49.577909569399942</v>
      </c>
      <c r="Q21" s="74">
        <f>Q18*((1.025)^10)</f>
        <v>51.907864867426476</v>
      </c>
      <c r="R21" s="73">
        <f t="shared" si="13"/>
        <v>53.22178269688321</v>
      </c>
      <c r="S21" s="75">
        <f>Q18*((1.025)^12)</f>
        <v>54.535700526339937</v>
      </c>
      <c r="T21" s="73"/>
      <c r="U21" s="1">
        <v>16</v>
      </c>
      <c r="V21" s="46">
        <f t="shared" si="0"/>
        <v>32.851524501290747</v>
      </c>
      <c r="W21" s="46">
        <f t="shared" si="1"/>
        <v>41.115503886509494</v>
      </c>
      <c r="X21" s="46">
        <f t="shared" si="2"/>
        <v>45.227054275160448</v>
      </c>
      <c r="Y21" s="46">
        <f t="shared" si="3"/>
        <v>49.749759702676513</v>
      </c>
      <c r="Z21" s="46">
        <f t="shared" si="4"/>
        <v>54.724735672944149</v>
      </c>
      <c r="AA21" s="46">
        <f t="shared" si="5"/>
        <v>60.197209240238564</v>
      </c>
    </row>
    <row r="22" spans="1:27" x14ac:dyDescent="0.2">
      <c r="A22" s="76" t="s">
        <v>107</v>
      </c>
      <c r="B22" s="73">
        <f>B18*((1.025)^13)</f>
        <v>30.505906299714301</v>
      </c>
      <c r="C22" s="73">
        <f t="shared" si="8"/>
        <v>31.278087052925819</v>
      </c>
      <c r="D22" s="73">
        <f>B18*((1.025)^15)</f>
        <v>32.050267806137335</v>
      </c>
      <c r="E22" s="74">
        <f>E18*((1.025)^13)</f>
        <v>38.179832688681387</v>
      </c>
      <c r="F22" s="73">
        <f t="shared" si="9"/>
        <v>39.146259703613637</v>
      </c>
      <c r="G22" s="75">
        <f>E18*((1.025)^15)</f>
        <v>40.112686718545881</v>
      </c>
      <c r="H22" s="73">
        <f>H18*((1.025)^13)</f>
        <v>41.997815957549527</v>
      </c>
      <c r="I22" s="73">
        <f t="shared" si="10"/>
        <v>43.060885673975001</v>
      </c>
      <c r="J22" s="75">
        <f>H18*((1.025)^15)</f>
        <v>44.123955390400475</v>
      </c>
      <c r="K22" s="74">
        <f>K18*((1.025)^13)</f>
        <v>46.19759755330449</v>
      </c>
      <c r="L22" s="73">
        <f t="shared" si="11"/>
        <v>47.36697424137251</v>
      </c>
      <c r="M22" s="75">
        <f>K18*((1.025)^15)</f>
        <v>48.53635092944053</v>
      </c>
      <c r="N22" s="74">
        <f>N18*((1.025)^13)</f>
        <v>50.817357308634939</v>
      </c>
      <c r="O22" s="73">
        <f t="shared" si="12"/>
        <v>52.103671665509765</v>
      </c>
      <c r="P22" s="75">
        <f>N18*((1.025)^15)</f>
        <v>53.389986022384583</v>
      </c>
      <c r="Q22" s="74">
        <f>Q18*((1.025)^13)</f>
        <v>55.899093039498432</v>
      </c>
      <c r="R22" s="73">
        <f t="shared" si="13"/>
        <v>57.314038832060739</v>
      </c>
      <c r="S22" s="75">
        <f>Q18*((1.025)^15)</f>
        <v>58.728984624623045</v>
      </c>
      <c r="T22" s="73"/>
      <c r="U22" s="1">
        <v>17</v>
      </c>
      <c r="V22" s="46">
        <f t="shared" si="0"/>
        <v>33.672812613823012</v>
      </c>
      <c r="W22" s="46">
        <f t="shared" si="1"/>
        <v>42.143391483672225</v>
      </c>
      <c r="X22" s="46">
        <f t="shared" si="2"/>
        <v>46.357730632039456</v>
      </c>
      <c r="Y22" s="46">
        <f t="shared" si="3"/>
        <v>50.993503695243419</v>
      </c>
      <c r="Z22" s="46">
        <f t="shared" si="4"/>
        <v>56.092854064767749</v>
      </c>
      <c r="AA22" s="46">
        <f t="shared" si="5"/>
        <v>61.702139471244521</v>
      </c>
    </row>
    <row r="23" spans="1:27" x14ac:dyDescent="0.2">
      <c r="A23" s="77" t="s">
        <v>108</v>
      </c>
      <c r="B23" s="78">
        <f>B18*((1.025)^16)</f>
        <v>32.851524501290768</v>
      </c>
      <c r="C23" s="78">
        <f t="shared" si="8"/>
        <v>34.556730361249265</v>
      </c>
      <c r="D23" s="78">
        <f>B18*((1.025)^20)</f>
        <v>36.261936221207769</v>
      </c>
      <c r="E23" s="79">
        <f>E18*((1.025)^16)</f>
        <v>41.115503886509529</v>
      </c>
      <c r="F23" s="78">
        <f t="shared" si="9"/>
        <v>43.249663540490516</v>
      </c>
      <c r="G23" s="80">
        <f>E18*((1.025)^20)</f>
        <v>45.383823194471496</v>
      </c>
      <c r="H23" s="79">
        <f>H18*((1.025)^16)</f>
        <v>45.227054275160484</v>
      </c>
      <c r="I23" s="78">
        <f t="shared" si="10"/>
        <v>47.574629894539569</v>
      </c>
      <c r="J23" s="80">
        <f>H18*((1.025)^20)</f>
        <v>49.922205513918648</v>
      </c>
      <c r="K23" s="78">
        <f>K18*((1.025)^16)</f>
        <v>49.749759702676542</v>
      </c>
      <c r="L23" s="78">
        <f t="shared" si="11"/>
        <v>52.332092883993525</v>
      </c>
      <c r="M23" s="80">
        <f>K18*((1.025)^20)</f>
        <v>54.914426065310515</v>
      </c>
      <c r="N23" s="78">
        <f>N18*((1.025)^16)</f>
        <v>54.724735672944192</v>
      </c>
      <c r="O23" s="78">
        <f t="shared" si="12"/>
        <v>57.565302172392876</v>
      </c>
      <c r="P23" s="78">
        <f>N18*((1.025)^20)</f>
        <v>60.405868671841567</v>
      </c>
      <c r="Q23" s="79">
        <f>Q18*((1.025)^16)</f>
        <v>60.197209240238614</v>
      </c>
      <c r="R23" s="78">
        <f t="shared" si="13"/>
        <v>63.321832389632178</v>
      </c>
      <c r="S23" s="80">
        <f>Q18*((1.025)^20)</f>
        <v>66.446455539025735</v>
      </c>
      <c r="T23" s="73"/>
      <c r="U23" s="1">
        <v>18</v>
      </c>
      <c r="V23" s="46">
        <f t="shared" si="0"/>
        <v>34.514632929168584</v>
      </c>
      <c r="W23" s="46">
        <f t="shared" si="1"/>
        <v>43.196976270764026</v>
      </c>
      <c r="X23" s="46">
        <f t="shared" si="2"/>
        <v>47.516673897840441</v>
      </c>
      <c r="Y23" s="46">
        <f t="shared" si="3"/>
        <v>52.268341287624501</v>
      </c>
      <c r="Z23" s="46">
        <f t="shared" si="4"/>
        <v>57.495175416386935</v>
      </c>
      <c r="AA23" s="46">
        <f t="shared" si="5"/>
        <v>63.244692958025631</v>
      </c>
    </row>
    <row r="24" spans="1:27" ht="15" x14ac:dyDescent="0.25">
      <c r="A24" s="44"/>
      <c r="B24" s="36"/>
      <c r="C24" s="46"/>
      <c r="D24" s="36"/>
      <c r="E24" s="81"/>
      <c r="F24" s="81"/>
      <c r="G24" s="81"/>
      <c r="H24" s="81"/>
      <c r="I24" s="73"/>
      <c r="J24" s="73"/>
      <c r="M24" s="40"/>
      <c r="P24" s="1"/>
      <c r="U24" s="1">
        <v>19</v>
      </c>
      <c r="V24" s="46">
        <f t="shared" si="0"/>
        <v>35.377498752397798</v>
      </c>
      <c r="W24" s="46">
        <f t="shared" si="1"/>
        <v>44.276900677533121</v>
      </c>
      <c r="X24" s="46">
        <f t="shared" si="2"/>
        <v>48.704590745286445</v>
      </c>
      <c r="Y24" s="46">
        <f t="shared" si="3"/>
        <v>53.575049819815106</v>
      </c>
      <c r="Z24" s="46">
        <f t="shared" si="4"/>
        <v>58.932554801796606</v>
      </c>
      <c r="AA24" s="46">
        <f t="shared" si="5"/>
        <v>64.82581028197626</v>
      </c>
    </row>
    <row r="25" spans="1:27" ht="15" x14ac:dyDescent="0.25">
      <c r="A25" s="44"/>
      <c r="B25" s="36"/>
      <c r="C25" s="46"/>
      <c r="D25" s="36"/>
      <c r="E25" s="81"/>
      <c r="F25" s="81"/>
      <c r="G25" s="81"/>
      <c r="H25" s="81"/>
      <c r="I25" s="73"/>
      <c r="J25" s="73"/>
      <c r="M25" s="40"/>
      <c r="P25" s="1"/>
      <c r="U25" s="1">
        <v>20</v>
      </c>
      <c r="V25" s="46">
        <f t="shared" si="0"/>
        <v>36.261936221207741</v>
      </c>
      <c r="W25" s="46">
        <f t="shared" si="1"/>
        <v>45.383823194471447</v>
      </c>
      <c r="X25" s="46">
        <f t="shared" si="2"/>
        <v>49.922205513918605</v>
      </c>
      <c r="Y25" s="46">
        <f t="shared" si="3"/>
        <v>54.914426065310479</v>
      </c>
      <c r="Z25" s="46">
        <f t="shared" si="4"/>
        <v>60.405868671841517</v>
      </c>
      <c r="AA25" s="46">
        <f t="shared" si="5"/>
        <v>66.446455539025663</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98" t="s">
        <v>104</v>
      </c>
      <c r="B29" s="303" t="s">
        <v>78</v>
      </c>
      <c r="C29" s="282"/>
      <c r="D29" s="282"/>
      <c r="E29" s="282" t="s">
        <v>78</v>
      </c>
      <c r="F29" s="282"/>
      <c r="G29" s="282"/>
      <c r="H29" s="282" t="s">
        <v>79</v>
      </c>
      <c r="I29" s="282"/>
      <c r="J29" s="282"/>
      <c r="K29" s="282" t="s">
        <v>80</v>
      </c>
      <c r="L29" s="282"/>
      <c r="M29" s="282"/>
      <c r="N29" s="282" t="s">
        <v>80</v>
      </c>
      <c r="O29" s="282"/>
      <c r="P29" s="297"/>
      <c r="Q29" s="282" t="s">
        <v>80</v>
      </c>
      <c r="R29" s="282"/>
      <c r="S29" s="297"/>
      <c r="U29" s="46" t="s">
        <v>167</v>
      </c>
      <c r="V29" s="46" t="s">
        <v>170</v>
      </c>
      <c r="W29" s="46" t="s">
        <v>168</v>
      </c>
      <c r="X29" s="46" t="s">
        <v>171</v>
      </c>
      <c r="Y29" s="46" t="s">
        <v>172</v>
      </c>
      <c r="Z29" s="46" t="s">
        <v>173</v>
      </c>
      <c r="AA29" s="46" t="s">
        <v>174</v>
      </c>
    </row>
    <row r="30" spans="1:27" ht="15" x14ac:dyDescent="0.2">
      <c r="A30" s="299"/>
      <c r="B30" s="304" t="s">
        <v>103</v>
      </c>
      <c r="C30" s="305"/>
      <c r="D30" s="311"/>
      <c r="E30" s="294" t="s">
        <v>199</v>
      </c>
      <c r="F30" s="295"/>
      <c r="G30" s="295"/>
      <c r="H30" s="276" t="s">
        <v>200</v>
      </c>
      <c r="I30" s="277"/>
      <c r="J30" s="278"/>
      <c r="K30" s="294" t="s">
        <v>201</v>
      </c>
      <c r="L30" s="295"/>
      <c r="M30" s="296"/>
      <c r="N30" s="294" t="s">
        <v>202</v>
      </c>
      <c r="O30" s="295"/>
      <c r="P30" s="296"/>
      <c r="Q30" s="294" t="s">
        <v>207</v>
      </c>
      <c r="R30" s="295"/>
      <c r="S30" s="296"/>
      <c r="U30" s="1">
        <v>0</v>
      </c>
      <c r="V30" s="209">
        <f>H8</f>
        <v>20.117823643275663</v>
      </c>
      <c r="W30" s="209">
        <f>I8</f>
        <v>25.178571428571427</v>
      </c>
      <c r="X30" s="209">
        <f>K8</f>
        <v>27.696428571428573</v>
      </c>
      <c r="Y30" s="209">
        <f>M8</f>
        <v>30.466071428571432</v>
      </c>
      <c r="Z30" s="209">
        <f>N8</f>
        <v>33.51267857142858</v>
      </c>
      <c r="AA30" s="209">
        <f>O8</f>
        <v>36.863946428571438</v>
      </c>
    </row>
    <row r="31" spans="1:27" ht="15" thickBot="1" x14ac:dyDescent="0.25">
      <c r="A31" s="300"/>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20.620769234357553</v>
      </c>
      <c r="W31" s="209">
        <f t="shared" ref="W31:W50" si="15">W30*1.025</f>
        <v>25.808035714285712</v>
      </c>
      <c r="X31" s="209">
        <f t="shared" ref="X31:X50" si="16">X30*1.025</f>
        <v>28.388839285714283</v>
      </c>
      <c r="Y31" s="209">
        <f t="shared" ref="Y31:Y50" si="17">Y30*1.025</f>
        <v>31.227723214285714</v>
      </c>
      <c r="Z31" s="209">
        <f t="shared" ref="Z31:Z50" si="18">Z30*1.025</f>
        <v>34.350495535714295</v>
      </c>
      <c r="AA31" s="209">
        <f t="shared" ref="AA31:AA50" si="19">AA30*1.025</f>
        <v>37.785545089285719</v>
      </c>
    </row>
    <row r="32" spans="1:27" x14ac:dyDescent="0.2">
      <c r="A32" s="72" t="s">
        <v>3</v>
      </c>
      <c r="B32" s="73">
        <f>F8</f>
        <v>20.117823643275663</v>
      </c>
      <c r="C32" s="73">
        <f>MEDIAN(B32,D32)</f>
        <v>20.891259660061284</v>
      </c>
      <c r="D32" s="75">
        <f>B32*((1.025)^3)</f>
        <v>21.664695676846904</v>
      </c>
      <c r="E32" s="73">
        <f>I8</f>
        <v>25.178571428571427</v>
      </c>
      <c r="F32" s="73">
        <f>MEDIAN(E32,G32)</f>
        <v>26.146569475446427</v>
      </c>
      <c r="G32" s="73">
        <f>E32*((1.025)^3)</f>
        <v>27.114567522321423</v>
      </c>
      <c r="H32" s="74">
        <f>K8</f>
        <v>27.696428571428573</v>
      </c>
      <c r="I32" s="73">
        <f>MEDIAN(H32,J32)</f>
        <v>28.761226422991072</v>
      </c>
      <c r="J32" s="75">
        <f>H32*((1.025)^3)</f>
        <v>29.826024274553571</v>
      </c>
      <c r="K32" s="74">
        <f>M8</f>
        <v>30.466071428571432</v>
      </c>
      <c r="L32" s="73">
        <f>MEDIAN(K32,M32)</f>
        <v>31.637349065290181</v>
      </c>
      <c r="M32" s="75">
        <f>K32*((1.025)^3)</f>
        <v>32.808626702008929</v>
      </c>
      <c r="N32" s="74">
        <f>N8</f>
        <v>33.51267857142858</v>
      </c>
      <c r="O32" s="73">
        <f>MEDIAN(N32,P32)</f>
        <v>34.801083971819203</v>
      </c>
      <c r="P32" s="75">
        <f>N32*((1.025)^3)</f>
        <v>36.089489372209826</v>
      </c>
      <c r="Q32" s="74">
        <f>O8</f>
        <v>36.863946428571438</v>
      </c>
      <c r="R32" s="73">
        <f>MEDIAN(Q32,S32)</f>
        <v>38.281192369001126</v>
      </c>
      <c r="S32" s="75">
        <f>Q32*((1.025)^3)</f>
        <v>39.698438309430813</v>
      </c>
      <c r="U32" s="1">
        <v>2</v>
      </c>
      <c r="V32" s="209">
        <f t="shared" si="14"/>
        <v>21.136288465216492</v>
      </c>
      <c r="W32" s="209">
        <f t="shared" si="15"/>
        <v>26.453236607142852</v>
      </c>
      <c r="X32" s="209">
        <f t="shared" si="16"/>
        <v>29.098560267857138</v>
      </c>
      <c r="Y32" s="209">
        <f t="shared" si="17"/>
        <v>32.008416294642856</v>
      </c>
      <c r="Z32" s="209">
        <f t="shared" si="18"/>
        <v>35.209257924107149</v>
      </c>
      <c r="AA32" s="209">
        <f t="shared" si="19"/>
        <v>38.730183716517857</v>
      </c>
    </row>
    <row r="33" spans="1:27" x14ac:dyDescent="0.2">
      <c r="A33" s="76" t="s">
        <v>4</v>
      </c>
      <c r="B33" s="73">
        <f>B32*((1.025)^4)</f>
        <v>22.206313068768075</v>
      </c>
      <c r="C33" s="73">
        <f t="shared" ref="C33:C37" si="20">MEDIAN(B33,D33)</f>
        <v>22.768410368321263</v>
      </c>
      <c r="D33" s="75">
        <f>B32*((1.025)^6)</f>
        <v>23.330507667874453</v>
      </c>
      <c r="E33" s="73">
        <f>E32*((1.025)^4)</f>
        <v>27.792431710379457</v>
      </c>
      <c r="F33" s="73">
        <f t="shared" ref="F33:F37" si="21">MEDIAN(E33,G33)</f>
        <v>28.495927638048435</v>
      </c>
      <c r="G33" s="73">
        <f>E32*((1.025)^6)</f>
        <v>29.19942356571741</v>
      </c>
      <c r="H33" s="74">
        <f>H32*((1.025)^4)</f>
        <v>30.571674881417405</v>
      </c>
      <c r="I33" s="73">
        <f t="shared" ref="I33:I37" si="22">MEDIAN(H33,J33)</f>
        <v>31.345520401853278</v>
      </c>
      <c r="J33" s="75">
        <f>H32*((1.025)^6)</f>
        <v>32.119365922289155</v>
      </c>
      <c r="K33" s="74">
        <f>K32*((1.025)^4)</f>
        <v>33.628842369559152</v>
      </c>
      <c r="L33" s="73">
        <f t="shared" ref="L33:L37" si="23">MEDIAN(K33,M33)</f>
        <v>34.480072442038612</v>
      </c>
      <c r="M33" s="75">
        <f>K32*((1.025)^6)</f>
        <v>35.331302514518072</v>
      </c>
      <c r="N33" s="74">
        <f>N32*((1.025)^4)</f>
        <v>36.991726606515066</v>
      </c>
      <c r="O33" s="73">
        <f t="shared" ref="O33:O37" si="24">MEDIAN(N33,P33)</f>
        <v>37.928079686242476</v>
      </c>
      <c r="P33" s="75">
        <f>N32*((1.025)^6)</f>
        <v>38.864432765969887</v>
      </c>
      <c r="Q33" s="74">
        <f>Q32*((1.025)^4)</f>
        <v>40.690899267166579</v>
      </c>
      <c r="R33" s="73">
        <f t="shared" ref="R33:R37" si="25">MEDIAN(Q33,S33)</f>
        <v>41.720887654866729</v>
      </c>
      <c r="S33" s="75">
        <f>Q32*((1.025)^6)</f>
        <v>42.75087604256688</v>
      </c>
      <c r="U33" s="1">
        <v>3</v>
      </c>
      <c r="V33" s="209">
        <f t="shared" si="14"/>
        <v>21.6646956768469</v>
      </c>
      <c r="W33" s="209">
        <f t="shared" si="15"/>
        <v>27.114567522321423</v>
      </c>
      <c r="X33" s="209">
        <f t="shared" si="16"/>
        <v>29.826024274553564</v>
      </c>
      <c r="Y33" s="209">
        <f t="shared" si="17"/>
        <v>32.808626702008922</v>
      </c>
      <c r="Z33" s="209">
        <f t="shared" si="18"/>
        <v>36.089489372209826</v>
      </c>
      <c r="AA33" s="209">
        <f t="shared" si="19"/>
        <v>39.698438309430799</v>
      </c>
    </row>
    <row r="34" spans="1:27" x14ac:dyDescent="0.2">
      <c r="A34" s="76" t="s">
        <v>5</v>
      </c>
      <c r="B34" s="73">
        <f>B32*((1.025)^7)</f>
        <v>23.913770359571316</v>
      </c>
      <c r="C34" s="73">
        <f t="shared" si="20"/>
        <v>24.519087671797962</v>
      </c>
      <c r="D34" s="75">
        <f>B32*((1.025)^9)</f>
        <v>25.124404984024608</v>
      </c>
      <c r="E34" s="73">
        <f>E32*((1.025)^7)</f>
        <v>29.929409154860348</v>
      </c>
      <c r="F34" s="73">
        <f t="shared" si="21"/>
        <v>30.686997324092747</v>
      </c>
      <c r="G34" s="73">
        <f>E32*((1.025)^9)</f>
        <v>31.444585493325146</v>
      </c>
      <c r="H34" s="74">
        <f>H32*((1.025)^7)</f>
        <v>32.92235007034639</v>
      </c>
      <c r="I34" s="73">
        <f t="shared" si="22"/>
        <v>33.755697056502029</v>
      </c>
      <c r="J34" s="75">
        <f>H32*((1.025)^9)</f>
        <v>34.589044042657662</v>
      </c>
      <c r="K34" s="74">
        <f>K32*((1.025)^7)</f>
        <v>36.214585077381031</v>
      </c>
      <c r="L34" s="73">
        <f t="shared" si="23"/>
        <v>37.131266762152237</v>
      </c>
      <c r="M34" s="75">
        <f>K32*((1.025)^9)</f>
        <v>38.047948446923435</v>
      </c>
      <c r="N34" s="74">
        <f>N32*((1.025)^7)</f>
        <v>39.836043585119135</v>
      </c>
      <c r="O34" s="73">
        <f t="shared" si="24"/>
        <v>40.844393438367462</v>
      </c>
      <c r="P34" s="75">
        <f>N32*((1.025)^9)</f>
        <v>41.852743291615781</v>
      </c>
      <c r="Q34" s="74">
        <f>Q32*((1.025)^7)</f>
        <v>43.819647943631054</v>
      </c>
      <c r="R34" s="73">
        <f t="shared" si="25"/>
        <v>44.928832782204211</v>
      </c>
      <c r="S34" s="75">
        <f>Q32*((1.025)^9)</f>
        <v>46.03801762077736</v>
      </c>
      <c r="U34" s="1">
        <v>4</v>
      </c>
      <c r="V34" s="209">
        <f t="shared" si="14"/>
        <v>22.206313068768072</v>
      </c>
      <c r="W34" s="209">
        <f t="shared" si="15"/>
        <v>27.792431710379457</v>
      </c>
      <c r="X34" s="209">
        <f t="shared" si="16"/>
        <v>30.571674881417401</v>
      </c>
      <c r="Y34" s="209">
        <f t="shared" si="17"/>
        <v>33.628842369559145</v>
      </c>
      <c r="Z34" s="209">
        <f t="shared" si="18"/>
        <v>36.991726606515066</v>
      </c>
      <c r="AA34" s="209">
        <f t="shared" si="19"/>
        <v>40.690899267166564</v>
      </c>
    </row>
    <row r="35" spans="1:27" x14ac:dyDescent="0.2">
      <c r="A35" s="76" t="s">
        <v>6</v>
      </c>
      <c r="B35" s="73">
        <f>B32*((1.025)^10)</f>
        <v>25.752515108625225</v>
      </c>
      <c r="C35" s="73">
        <f t="shared" si="20"/>
        <v>26.4043756473123</v>
      </c>
      <c r="D35" s="75">
        <f>B32*((1.025)^12)</f>
        <v>27.056236185999374</v>
      </c>
      <c r="E35" s="73">
        <f>E32*((1.025)^10)</f>
        <v>32.230700130658278</v>
      </c>
      <c r="F35" s="73">
        <f t="shared" si="21"/>
        <v>33.046539727715562</v>
      </c>
      <c r="G35" s="73">
        <f>E32*((1.025)^12)</f>
        <v>33.862379324772846</v>
      </c>
      <c r="H35" s="74">
        <f>H32*((1.025)^10)</f>
        <v>35.453770143724107</v>
      </c>
      <c r="I35" s="73">
        <f t="shared" si="22"/>
        <v>36.351193700487116</v>
      </c>
      <c r="J35" s="75">
        <f>H32*((1.025)^12)</f>
        <v>37.248617257250132</v>
      </c>
      <c r="K35" s="74">
        <f>K32*((1.025)^10)</f>
        <v>38.99914715809652</v>
      </c>
      <c r="L35" s="73">
        <f t="shared" si="23"/>
        <v>39.986313070535836</v>
      </c>
      <c r="M35" s="75">
        <f>K32*((1.025)^12)</f>
        <v>40.973478982975152</v>
      </c>
      <c r="N35" s="74">
        <f>N32*((1.025)^10)</f>
        <v>42.899061873906177</v>
      </c>
      <c r="O35" s="73">
        <f t="shared" si="24"/>
        <v>43.984944377589429</v>
      </c>
      <c r="P35" s="75">
        <f>N32*((1.025)^12)</f>
        <v>45.070826881272673</v>
      </c>
      <c r="Q35" s="74">
        <f>Q32*((1.025)^10)</f>
        <v>47.188968061296798</v>
      </c>
      <c r="R35" s="73">
        <f t="shared" si="25"/>
        <v>48.38343881534837</v>
      </c>
      <c r="S35" s="75">
        <f>Q32*((1.025)^12)</f>
        <v>49.577909569399942</v>
      </c>
      <c r="U35" s="1">
        <v>5</v>
      </c>
      <c r="V35" s="209">
        <f t="shared" si="14"/>
        <v>22.761470895487271</v>
      </c>
      <c r="W35" s="209">
        <f t="shared" si="15"/>
        <v>28.48724250313894</v>
      </c>
      <c r="X35" s="209">
        <f t="shared" si="16"/>
        <v>31.335966753452833</v>
      </c>
      <c r="Y35" s="209">
        <f t="shared" si="17"/>
        <v>34.469563428798118</v>
      </c>
      <c r="Z35" s="209">
        <f t="shared" si="18"/>
        <v>37.91651977167794</v>
      </c>
      <c r="AA35" s="209">
        <f t="shared" si="19"/>
        <v>41.708171748845722</v>
      </c>
    </row>
    <row r="36" spans="1:27" x14ac:dyDescent="0.2">
      <c r="A36" s="76" t="s">
        <v>107</v>
      </c>
      <c r="B36" s="73">
        <f>B32*((1.025)^13)</f>
        <v>27.732642090649357</v>
      </c>
      <c r="C36" s="73">
        <f t="shared" si="20"/>
        <v>28.43462459356892</v>
      </c>
      <c r="D36" s="73">
        <f>B32*((1.025)^15)</f>
        <v>29.136607096488479</v>
      </c>
      <c r="E36" s="74">
        <f>E32*((1.025)^13)</f>
        <v>34.708938807892167</v>
      </c>
      <c r="F36" s="73">
        <f t="shared" si="21"/>
        <v>35.58750882146694</v>
      </c>
      <c r="G36" s="75">
        <f>E32*((1.025)^15)</f>
        <v>36.466078835041706</v>
      </c>
      <c r="H36" s="73">
        <f>H32*((1.025)^13)</f>
        <v>38.179832688681387</v>
      </c>
      <c r="I36" s="73">
        <f t="shared" si="22"/>
        <v>39.146259703613637</v>
      </c>
      <c r="J36" s="75">
        <f>H32*((1.025)^15)</f>
        <v>40.112686718545881</v>
      </c>
      <c r="K36" s="74">
        <f>K32*((1.025)^13)</f>
        <v>41.997815957549527</v>
      </c>
      <c r="L36" s="73">
        <f t="shared" si="23"/>
        <v>43.060885673975001</v>
      </c>
      <c r="M36" s="75">
        <f>K32*((1.025)^15)</f>
        <v>44.123955390400475</v>
      </c>
      <c r="N36" s="74">
        <f>N32*((1.025)^13)</f>
        <v>46.19759755330449</v>
      </c>
      <c r="O36" s="73">
        <f t="shared" si="24"/>
        <v>47.36697424137251</v>
      </c>
      <c r="P36" s="75">
        <f>N32*((1.025)^15)</f>
        <v>48.53635092944053</v>
      </c>
      <c r="Q36" s="74">
        <f>Q32*((1.025)^13)</f>
        <v>50.817357308634939</v>
      </c>
      <c r="R36" s="73">
        <f t="shared" si="25"/>
        <v>52.103671665509765</v>
      </c>
      <c r="S36" s="75">
        <f>Q32*((1.025)^15)</f>
        <v>53.389986022384583</v>
      </c>
      <c r="T36" s="46"/>
      <c r="U36" s="1">
        <v>6</v>
      </c>
      <c r="V36" s="209">
        <f t="shared" si="14"/>
        <v>23.33050766787445</v>
      </c>
      <c r="W36" s="209">
        <f t="shared" si="15"/>
        <v>29.19942356571741</v>
      </c>
      <c r="X36" s="209">
        <f t="shared" si="16"/>
        <v>32.119365922289148</v>
      </c>
      <c r="Y36" s="209">
        <f t="shared" si="17"/>
        <v>35.331302514518065</v>
      </c>
      <c r="Z36" s="209">
        <f t="shared" si="18"/>
        <v>38.864432765969887</v>
      </c>
      <c r="AA36" s="209">
        <f t="shared" si="19"/>
        <v>42.750876042566858</v>
      </c>
    </row>
    <row r="37" spans="1:27" x14ac:dyDescent="0.2">
      <c r="A37" s="77" t="s">
        <v>108</v>
      </c>
      <c r="B37" s="78">
        <f>B32*((1.025)^16)</f>
        <v>29.865022273900689</v>
      </c>
      <c r="C37" s="78">
        <f t="shared" si="20"/>
        <v>31.415209419317506</v>
      </c>
      <c r="D37" s="78">
        <f>B32*((1.025)^20)</f>
        <v>32.965396564734327</v>
      </c>
      <c r="E37" s="79">
        <f>E32*((1.025)^16)</f>
        <v>37.37773080591775</v>
      </c>
      <c r="F37" s="78">
        <f t="shared" si="21"/>
        <v>39.317875945900461</v>
      </c>
      <c r="G37" s="80">
        <f>E32*((1.025)^20)</f>
        <v>41.258021085883172</v>
      </c>
      <c r="H37" s="79">
        <f>H32*((1.025)^16)</f>
        <v>41.115503886509529</v>
      </c>
      <c r="I37" s="78">
        <f t="shared" si="22"/>
        <v>43.249663540490516</v>
      </c>
      <c r="J37" s="80">
        <f>H32*((1.025)^20)</f>
        <v>45.383823194471496</v>
      </c>
      <c r="K37" s="78">
        <f>K32*((1.025)^16)</f>
        <v>45.227054275160484</v>
      </c>
      <c r="L37" s="78">
        <f t="shared" si="23"/>
        <v>47.574629894539569</v>
      </c>
      <c r="M37" s="80">
        <f>K32*((1.025)^20)</f>
        <v>49.922205513918648</v>
      </c>
      <c r="N37" s="78">
        <f>N32*((1.025)^16)</f>
        <v>49.749759702676542</v>
      </c>
      <c r="O37" s="78">
        <f t="shared" si="24"/>
        <v>52.332092883993525</v>
      </c>
      <c r="P37" s="78">
        <f>N32*((1.025)^20)</f>
        <v>54.914426065310515</v>
      </c>
      <c r="Q37" s="79">
        <f>Q32*((1.025)^16)</f>
        <v>54.724735672944192</v>
      </c>
      <c r="R37" s="78">
        <f t="shared" si="25"/>
        <v>57.565302172392876</v>
      </c>
      <c r="S37" s="80">
        <f>Q32*((1.025)^20)</f>
        <v>60.405868671841567</v>
      </c>
      <c r="U37" s="1">
        <v>7</v>
      </c>
      <c r="V37" s="209">
        <f t="shared" si="14"/>
        <v>23.913770359571309</v>
      </c>
      <c r="W37" s="209">
        <f t="shared" si="15"/>
        <v>29.929409154860341</v>
      </c>
      <c r="X37" s="209">
        <f t="shared" si="16"/>
        <v>32.922350070346376</v>
      </c>
      <c r="Y37" s="209">
        <f t="shared" si="17"/>
        <v>36.21458507738101</v>
      </c>
      <c r="Z37" s="209">
        <f t="shared" si="18"/>
        <v>39.836043585119128</v>
      </c>
      <c r="AA37" s="209">
        <f t="shared" si="19"/>
        <v>43.819647943631026</v>
      </c>
    </row>
    <row r="38" spans="1:27" ht="15" x14ac:dyDescent="0.25">
      <c r="A38" s="44"/>
      <c r="B38" s="36"/>
      <c r="C38" s="46"/>
      <c r="D38" s="36"/>
      <c r="E38" s="81"/>
      <c r="F38" s="81"/>
      <c r="G38" s="81"/>
      <c r="H38" s="81"/>
      <c r="I38" s="73"/>
      <c r="J38" s="73"/>
      <c r="M38" s="40"/>
      <c r="P38" s="1"/>
      <c r="U38" s="1">
        <v>8</v>
      </c>
      <c r="V38" s="209">
        <f t="shared" si="14"/>
        <v>24.511614618560589</v>
      </c>
      <c r="W38" s="209">
        <f t="shared" si="15"/>
        <v>30.677644383731845</v>
      </c>
      <c r="X38" s="209">
        <f t="shared" si="16"/>
        <v>33.745408822105034</v>
      </c>
      <c r="Y38" s="209">
        <f t="shared" si="17"/>
        <v>37.11994970431553</v>
      </c>
      <c r="Z38" s="209">
        <f t="shared" si="18"/>
        <v>40.831944674747106</v>
      </c>
      <c r="AA38" s="209">
        <f t="shared" si="19"/>
        <v>44.915139142221797</v>
      </c>
    </row>
    <row r="39" spans="1:27" x14ac:dyDescent="0.2">
      <c r="O39" s="40"/>
      <c r="P39" s="1"/>
      <c r="U39" s="1">
        <v>9</v>
      </c>
      <c r="V39" s="209">
        <f t="shared" si="14"/>
        <v>25.124404984024601</v>
      </c>
      <c r="W39" s="209">
        <f t="shared" si="15"/>
        <v>31.444585493325139</v>
      </c>
      <c r="X39" s="209">
        <f t="shared" si="16"/>
        <v>34.589044042657655</v>
      </c>
      <c r="Y39" s="209">
        <f t="shared" si="17"/>
        <v>38.047948446923414</v>
      </c>
      <c r="Z39" s="209">
        <f t="shared" si="18"/>
        <v>41.852743291615781</v>
      </c>
      <c r="AA39" s="209">
        <f t="shared" si="19"/>
        <v>46.038017620777339</v>
      </c>
    </row>
    <row r="40" spans="1:27" x14ac:dyDescent="0.2">
      <c r="U40" s="1">
        <v>10</v>
      </c>
      <c r="V40" s="209">
        <f t="shared" si="14"/>
        <v>25.752515108625214</v>
      </c>
      <c r="W40" s="209">
        <f t="shared" si="15"/>
        <v>32.230700130658263</v>
      </c>
      <c r="X40" s="209">
        <f t="shared" si="16"/>
        <v>35.453770143724093</v>
      </c>
      <c r="Y40" s="209">
        <f t="shared" si="17"/>
        <v>38.999147158096498</v>
      </c>
      <c r="Z40" s="209">
        <f t="shared" si="18"/>
        <v>42.89906187390617</v>
      </c>
      <c r="AA40" s="209">
        <f t="shared" si="19"/>
        <v>47.188968061296769</v>
      </c>
    </row>
    <row r="41" spans="1:27" x14ac:dyDescent="0.2">
      <c r="U41" s="1">
        <v>11</v>
      </c>
      <c r="V41" s="209">
        <f t="shared" si="14"/>
        <v>26.396327986340843</v>
      </c>
      <c r="W41" s="209">
        <f t="shared" si="15"/>
        <v>33.036467633924715</v>
      </c>
      <c r="X41" s="209">
        <f t="shared" si="16"/>
        <v>36.340114397317194</v>
      </c>
      <c r="Y41" s="209">
        <f t="shared" si="17"/>
        <v>39.974125837048909</v>
      </c>
      <c r="Z41" s="209">
        <f t="shared" si="18"/>
        <v>43.971538420753824</v>
      </c>
      <c r="AA41" s="209">
        <f t="shared" si="19"/>
        <v>48.368692262829185</v>
      </c>
    </row>
    <row r="42" spans="1:27" x14ac:dyDescent="0.2">
      <c r="D42" s="83"/>
      <c r="U42" s="1">
        <v>12</v>
      </c>
      <c r="V42" s="209">
        <f t="shared" si="14"/>
        <v>27.05623618599936</v>
      </c>
      <c r="W42" s="209">
        <f t="shared" si="15"/>
        <v>33.862379324772832</v>
      </c>
      <c r="X42" s="209">
        <f t="shared" si="16"/>
        <v>37.248617257250118</v>
      </c>
      <c r="Y42" s="209">
        <f t="shared" si="17"/>
        <v>40.973478982975131</v>
      </c>
      <c r="Z42" s="209">
        <f t="shared" si="18"/>
        <v>45.070826881272666</v>
      </c>
      <c r="AA42" s="209">
        <f t="shared" si="19"/>
        <v>49.577909569399914</v>
      </c>
    </row>
    <row r="43" spans="1:27" x14ac:dyDescent="0.2">
      <c r="D43" s="83"/>
      <c r="G43" s="35"/>
      <c r="U43" s="1">
        <v>13</v>
      </c>
      <c r="V43" s="209">
        <f t="shared" si="14"/>
        <v>27.732642090649342</v>
      </c>
      <c r="W43" s="209">
        <f t="shared" si="15"/>
        <v>34.708938807892146</v>
      </c>
      <c r="X43" s="209">
        <f t="shared" si="16"/>
        <v>38.179832688681365</v>
      </c>
      <c r="Y43" s="209">
        <f t="shared" si="17"/>
        <v>41.997815957549506</v>
      </c>
      <c r="Z43" s="209">
        <f t="shared" si="18"/>
        <v>46.197597553304476</v>
      </c>
      <c r="AA43" s="209">
        <f t="shared" si="19"/>
        <v>50.817357308634911</v>
      </c>
    </row>
    <row r="44" spans="1:27" x14ac:dyDescent="0.2">
      <c r="D44" s="83"/>
      <c r="U44" s="1">
        <v>14</v>
      </c>
      <c r="V44" s="209">
        <f t="shared" si="14"/>
        <v>28.425958142915572</v>
      </c>
      <c r="W44" s="209">
        <f t="shared" si="15"/>
        <v>35.576662278089444</v>
      </c>
      <c r="X44" s="209">
        <f t="shared" si="16"/>
        <v>39.134328505898395</v>
      </c>
      <c r="Y44" s="209">
        <f t="shared" si="17"/>
        <v>43.047761356488238</v>
      </c>
      <c r="Z44" s="209">
        <f t="shared" si="18"/>
        <v>47.352537492137081</v>
      </c>
      <c r="AA44" s="209">
        <f t="shared" si="19"/>
        <v>52.087791241350779</v>
      </c>
    </row>
    <row r="45" spans="1:27" x14ac:dyDescent="0.2">
      <c r="U45" s="1">
        <v>15</v>
      </c>
      <c r="V45" s="209">
        <f t="shared" si="14"/>
        <v>29.136607096488458</v>
      </c>
      <c r="W45" s="209">
        <f t="shared" si="15"/>
        <v>36.466078835041678</v>
      </c>
      <c r="X45" s="209">
        <f t="shared" si="16"/>
        <v>40.112686718545852</v>
      </c>
      <c r="Y45" s="209">
        <f t="shared" si="17"/>
        <v>44.12395539040044</v>
      </c>
      <c r="Z45" s="209">
        <f t="shared" si="18"/>
        <v>48.536350929440502</v>
      </c>
      <c r="AA45" s="209">
        <f t="shared" si="19"/>
        <v>53.389986022384541</v>
      </c>
    </row>
    <row r="46" spans="1:27" x14ac:dyDescent="0.2">
      <c r="U46" s="1">
        <v>16</v>
      </c>
      <c r="V46" s="209">
        <f t="shared" si="14"/>
        <v>29.865022273900667</v>
      </c>
      <c r="W46" s="209">
        <f t="shared" si="15"/>
        <v>37.377730805917714</v>
      </c>
      <c r="X46" s="209">
        <f t="shared" si="16"/>
        <v>41.115503886509494</v>
      </c>
      <c r="Y46" s="209">
        <f t="shared" si="17"/>
        <v>45.227054275160448</v>
      </c>
      <c r="Z46" s="209">
        <f t="shared" si="18"/>
        <v>49.749759702676513</v>
      </c>
      <c r="AA46" s="209">
        <f t="shared" si="19"/>
        <v>54.724735672944149</v>
      </c>
    </row>
    <row r="47" spans="1:27" x14ac:dyDescent="0.2">
      <c r="U47" s="1">
        <v>17</v>
      </c>
      <c r="V47" s="209">
        <f t="shared" si="14"/>
        <v>30.611647830748183</v>
      </c>
      <c r="W47" s="209">
        <f t="shared" si="15"/>
        <v>38.312174076065652</v>
      </c>
      <c r="X47" s="209">
        <f t="shared" si="16"/>
        <v>42.143391483672225</v>
      </c>
      <c r="Y47" s="209">
        <f t="shared" si="17"/>
        <v>46.357730632039456</v>
      </c>
      <c r="Z47" s="209">
        <f t="shared" si="18"/>
        <v>50.993503695243419</v>
      </c>
      <c r="AA47" s="209">
        <f t="shared" si="19"/>
        <v>56.092854064767749</v>
      </c>
    </row>
    <row r="48" spans="1:27" x14ac:dyDescent="0.2">
      <c r="U48" s="1">
        <v>18</v>
      </c>
      <c r="V48" s="209">
        <f t="shared" si="14"/>
        <v>31.376939026516883</v>
      </c>
      <c r="W48" s="209">
        <f t="shared" si="15"/>
        <v>39.269978427967288</v>
      </c>
      <c r="X48" s="209">
        <f t="shared" si="16"/>
        <v>43.196976270764026</v>
      </c>
      <c r="Y48" s="209">
        <f t="shared" si="17"/>
        <v>47.516673897840441</v>
      </c>
      <c r="Z48" s="209">
        <f t="shared" si="18"/>
        <v>52.268341287624501</v>
      </c>
      <c r="AA48" s="209">
        <f t="shared" si="19"/>
        <v>57.495175416386935</v>
      </c>
    </row>
    <row r="49" spans="1:27" x14ac:dyDescent="0.2">
      <c r="U49" s="1">
        <v>19</v>
      </c>
      <c r="V49" s="209">
        <f t="shared" si="14"/>
        <v>32.161362502179806</v>
      </c>
      <c r="W49" s="209">
        <f t="shared" si="15"/>
        <v>40.251727888666466</v>
      </c>
      <c r="X49" s="209">
        <f t="shared" si="16"/>
        <v>44.276900677533121</v>
      </c>
      <c r="Y49" s="209">
        <f t="shared" si="17"/>
        <v>48.704590745286445</v>
      </c>
      <c r="Z49" s="209">
        <f t="shared" si="18"/>
        <v>53.575049819815106</v>
      </c>
      <c r="AA49" s="209">
        <f t="shared" si="19"/>
        <v>58.932554801796606</v>
      </c>
    </row>
    <row r="50" spans="1:27" x14ac:dyDescent="0.2">
      <c r="U50" s="1">
        <v>20</v>
      </c>
      <c r="V50" s="209">
        <f t="shared" si="14"/>
        <v>32.965396564734299</v>
      </c>
      <c r="W50" s="209">
        <f t="shared" si="15"/>
        <v>41.258021085883122</v>
      </c>
      <c r="X50" s="209">
        <f t="shared" si="16"/>
        <v>45.383823194471447</v>
      </c>
      <c r="Y50" s="209">
        <f t="shared" si="17"/>
        <v>49.922205513918605</v>
      </c>
      <c r="Z50" s="209">
        <f t="shared" si="18"/>
        <v>54.914426065310479</v>
      </c>
      <c r="AA50" s="209">
        <f t="shared" si="19"/>
        <v>60.405868671841517</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112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452</v>
      </c>
    </row>
    <row r="3" spans="1:26" x14ac:dyDescent="0.25">
      <c r="A3" s="12">
        <v>517</v>
      </c>
    </row>
    <row r="4" spans="1:26" ht="20.25" x14ac:dyDescent="0.3">
      <c r="A4" s="171"/>
      <c r="B4" s="171"/>
      <c r="C4" s="171"/>
      <c r="D4" s="171"/>
      <c r="E4" s="171"/>
      <c r="F4" s="171"/>
      <c r="G4" s="171"/>
      <c r="H4" s="171"/>
      <c r="I4" s="171"/>
      <c r="J4" s="171"/>
      <c r="K4" s="171"/>
      <c r="L4" s="171"/>
      <c r="M4" s="171"/>
      <c r="N4" s="171"/>
      <c r="O4" s="171"/>
    </row>
    <row r="5" spans="1:26" ht="15.75" x14ac:dyDescent="0.25">
      <c r="A5" s="317" t="s">
        <v>306</v>
      </c>
      <c r="B5" s="317"/>
      <c r="C5" s="317"/>
      <c r="E5" s="317" t="s">
        <v>307</v>
      </c>
      <c r="F5" s="317"/>
      <c r="G5" s="317"/>
      <c r="I5" s="317" t="s">
        <v>308</v>
      </c>
      <c r="J5" s="317"/>
      <c r="K5" s="317"/>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3</v>
      </c>
      <c r="C7" s="19">
        <f>B7/A3</f>
        <v>5.8027079303675051E-3</v>
      </c>
      <c r="E7" s="23" t="s">
        <v>125</v>
      </c>
      <c r="F7" s="18"/>
      <c r="G7" s="19">
        <v>1.4999999999999999E-2</v>
      </c>
      <c r="I7" s="23" t="s">
        <v>136</v>
      </c>
      <c r="J7" s="18">
        <v>415</v>
      </c>
      <c r="K7" s="19">
        <f>J7/A3</f>
        <v>0.80270793036750487</v>
      </c>
      <c r="M7" s="23" t="s">
        <v>133</v>
      </c>
      <c r="N7" s="18">
        <v>10</v>
      </c>
      <c r="O7" s="19">
        <f>N7/A3</f>
        <v>1.9342359767891684E-2</v>
      </c>
    </row>
    <row r="8" spans="1:26" x14ac:dyDescent="0.25">
      <c r="A8" s="20" t="s">
        <v>119</v>
      </c>
      <c r="B8" s="21">
        <v>83</v>
      </c>
      <c r="C8" s="22">
        <f>B8/A3</f>
        <v>0.16054158607350097</v>
      </c>
      <c r="E8" s="24" t="s">
        <v>126</v>
      </c>
      <c r="F8" s="21"/>
      <c r="G8" s="19">
        <v>0.125</v>
      </c>
      <c r="I8" s="24" t="s">
        <v>138</v>
      </c>
      <c r="J8" s="21">
        <v>64</v>
      </c>
      <c r="K8" s="19">
        <f>J8/A3</f>
        <v>0.12379110251450677</v>
      </c>
      <c r="M8" s="24" t="s">
        <v>134</v>
      </c>
      <c r="N8" s="21">
        <v>507</v>
      </c>
      <c r="O8" s="22">
        <f>N8/A3</f>
        <v>0.98065764023210833</v>
      </c>
    </row>
    <row r="9" spans="1:26" x14ac:dyDescent="0.25">
      <c r="A9" s="20" t="s">
        <v>120</v>
      </c>
      <c r="B9" s="21">
        <v>152</v>
      </c>
      <c r="C9" s="22">
        <f>B9/A3</f>
        <v>0.29400386847195359</v>
      </c>
      <c r="E9" s="24" t="s">
        <v>127</v>
      </c>
      <c r="F9" s="21"/>
      <c r="G9" s="19">
        <v>0.20499999999999999</v>
      </c>
      <c r="I9" s="24" t="s">
        <v>137</v>
      </c>
      <c r="J9" s="21">
        <v>16</v>
      </c>
      <c r="K9" s="19">
        <f>J9/A3</f>
        <v>3.0947775628626693E-2</v>
      </c>
    </row>
    <row r="10" spans="1:26" x14ac:dyDescent="0.25">
      <c r="A10" s="20" t="s">
        <v>121</v>
      </c>
      <c r="B10" s="21">
        <v>117</v>
      </c>
      <c r="C10" s="22">
        <f>B10/A3</f>
        <v>0.22630560928433269</v>
      </c>
      <c r="E10" s="24" t="s">
        <v>128</v>
      </c>
      <c r="F10" s="21"/>
      <c r="G10" s="19">
        <v>0.13500000000000001</v>
      </c>
      <c r="I10" s="24" t="s">
        <v>140</v>
      </c>
      <c r="J10" s="21">
        <v>11</v>
      </c>
      <c r="K10" s="19">
        <f>J10/A3</f>
        <v>2.1276595744680851E-2</v>
      </c>
    </row>
    <row r="11" spans="1:26" x14ac:dyDescent="0.25">
      <c r="A11" s="20" t="s">
        <v>122</v>
      </c>
      <c r="B11" s="21">
        <v>96</v>
      </c>
      <c r="C11" s="22">
        <f>B11/A3</f>
        <v>0.18568665377176016</v>
      </c>
      <c r="E11" s="24" t="s">
        <v>129</v>
      </c>
      <c r="F11" s="21"/>
      <c r="G11" s="19">
        <v>0.35299999999999998</v>
      </c>
      <c r="I11" s="24" t="s">
        <v>139</v>
      </c>
      <c r="J11" s="21">
        <v>8</v>
      </c>
      <c r="K11" s="19">
        <f>J11/A3</f>
        <v>1.5473887814313346E-2</v>
      </c>
    </row>
    <row r="12" spans="1:26" x14ac:dyDescent="0.25">
      <c r="A12" s="20" t="s">
        <v>123</v>
      </c>
      <c r="B12" s="21">
        <v>51</v>
      </c>
      <c r="C12" s="22">
        <f>B12/A3</f>
        <v>9.8646034816247577E-2</v>
      </c>
      <c r="E12" s="24" t="s">
        <v>130</v>
      </c>
      <c r="F12" s="21"/>
      <c r="G12" s="19">
        <v>0.154</v>
      </c>
      <c r="I12" s="24" t="s">
        <v>141</v>
      </c>
      <c r="J12" s="21">
        <v>2</v>
      </c>
      <c r="K12" s="19">
        <f>J12/A3</f>
        <v>3.8684719535783366E-3</v>
      </c>
    </row>
    <row r="13" spans="1:26" x14ac:dyDescent="0.25">
      <c r="A13" s="20" t="s">
        <v>124</v>
      </c>
      <c r="B13" s="21">
        <v>15</v>
      </c>
      <c r="C13" s="22">
        <f>B13/A3</f>
        <v>2.9013539651837523E-2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topLeftCell="A5" zoomScaleNormal="100" workbookViewId="0">
      <selection activeCell="G13" sqref="G13"/>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8" style="10" bestFit="1" customWidth="1"/>
    <col min="17" max="17" width="8" bestFit="1" customWidth="1"/>
    <col min="18"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113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194</v>
      </c>
      <c r="B4" s="321"/>
      <c r="C4" s="321"/>
      <c r="D4" s="321"/>
      <c r="E4" s="321"/>
      <c r="F4" s="321"/>
      <c r="G4" s="321"/>
      <c r="H4" s="321"/>
    </row>
    <row r="5" spans="1:26" ht="36" customHeight="1" x14ac:dyDescent="0.25">
      <c r="A5" s="319" t="s">
        <v>211</v>
      </c>
      <c r="B5" s="320" t="s">
        <v>143</v>
      </c>
      <c r="C5" s="320" t="s">
        <v>213</v>
      </c>
      <c r="D5" s="320" t="s">
        <v>260</v>
      </c>
      <c r="E5" s="320" t="s">
        <v>234</v>
      </c>
      <c r="F5" s="320"/>
      <c r="G5" s="320" t="s">
        <v>214</v>
      </c>
      <c r="H5" s="320"/>
      <c r="P5"/>
      <c r="R5" s="10"/>
    </row>
    <row r="6" spans="1:26" ht="15.75" thickBot="1" x14ac:dyDescent="0.3">
      <c r="A6" s="319"/>
      <c r="B6" s="320"/>
      <c r="C6" s="320"/>
      <c r="D6" s="322"/>
      <c r="E6" s="163" t="s">
        <v>157</v>
      </c>
      <c r="F6" s="163" t="s">
        <v>215</v>
      </c>
      <c r="G6" s="163" t="s">
        <v>157</v>
      </c>
      <c r="H6" s="163" t="s">
        <v>215</v>
      </c>
      <c r="P6"/>
      <c r="R6" s="10"/>
    </row>
    <row r="7" spans="1:26" ht="15.75" thickBot="1" x14ac:dyDescent="0.3">
      <c r="A7" s="195" t="s">
        <v>85</v>
      </c>
      <c r="B7" s="196">
        <v>1</v>
      </c>
      <c r="C7" s="197">
        <f>'1A'!B11</f>
        <v>16.96</v>
      </c>
      <c r="D7" s="198" t="s">
        <v>186</v>
      </c>
      <c r="E7" s="199">
        <f t="shared" ref="E7:E12" si="0">W19-B19</f>
        <v>-17</v>
      </c>
      <c r="F7" s="200">
        <f t="shared" ref="F7:F12" si="1">W29</f>
        <v>-3.1835205992509365E-2</v>
      </c>
      <c r="G7" s="201">
        <f t="shared" ref="G7:G12" si="2">S38-B38</f>
        <v>6.8699999999999992</v>
      </c>
      <c r="H7" s="202">
        <f t="shared" ref="H7:H12" si="3">S48</f>
        <v>0.64811320754716972</v>
      </c>
      <c r="P7"/>
      <c r="R7" s="10"/>
    </row>
    <row r="8" spans="1:26" ht="15.75" thickTop="1" x14ac:dyDescent="0.25">
      <c r="A8" s="178" t="s">
        <v>212</v>
      </c>
      <c r="B8" s="172">
        <v>0.97</v>
      </c>
      <c r="C8" s="185">
        <f>S39</f>
        <v>29.71</v>
      </c>
      <c r="D8" s="204">
        <f>C8-C7</f>
        <v>12.75</v>
      </c>
      <c r="E8" s="174">
        <f t="shared" si="0"/>
        <v>-106</v>
      </c>
      <c r="F8" s="173">
        <f t="shared" si="1"/>
        <v>-0.58563535911602205</v>
      </c>
      <c r="G8" s="176">
        <f t="shared" si="2"/>
        <v>5.5399999999999991</v>
      </c>
      <c r="H8" s="177">
        <f t="shared" si="3"/>
        <v>0.22920976417045918</v>
      </c>
      <c r="P8"/>
      <c r="R8" s="10"/>
    </row>
    <row r="9" spans="1:26" x14ac:dyDescent="0.25">
      <c r="A9" s="178" t="s">
        <v>291</v>
      </c>
      <c r="B9" s="164">
        <v>0.96</v>
      </c>
      <c r="C9" s="185">
        <f t="shared" ref="C9:C12" si="4">S40</f>
        <v>21.2</v>
      </c>
      <c r="D9" s="204">
        <f>C9-C7</f>
        <v>4.2399999999999984</v>
      </c>
      <c r="E9" s="174">
        <f t="shared" si="0"/>
        <v>275</v>
      </c>
      <c r="F9" s="173">
        <f t="shared" si="1"/>
        <v>1.740506329113924</v>
      </c>
      <c r="G9" s="175">
        <f t="shared" si="2"/>
        <v>6.6</v>
      </c>
      <c r="H9" s="177">
        <f>S50</f>
        <v>0.45205479452054792</v>
      </c>
      <c r="P9"/>
      <c r="R9" s="10"/>
    </row>
    <row r="10" spans="1:26" x14ac:dyDescent="0.25">
      <c r="A10" s="178" t="s">
        <v>264</v>
      </c>
      <c r="B10" s="164">
        <v>0.93</v>
      </c>
      <c r="C10" s="185">
        <f t="shared" si="4"/>
        <v>16.64</v>
      </c>
      <c r="D10" s="210">
        <f>C10-C7</f>
        <v>-0.32000000000000028</v>
      </c>
      <c r="E10" s="174">
        <f t="shared" si="0"/>
        <v>-337</v>
      </c>
      <c r="F10" s="173">
        <f t="shared" si="1"/>
        <v>-0.49269005847953218</v>
      </c>
      <c r="G10" s="175">
        <f t="shared" si="2"/>
        <v>7.43</v>
      </c>
      <c r="H10" s="177">
        <f t="shared" si="3"/>
        <v>0.80673181324647114</v>
      </c>
      <c r="P10"/>
      <c r="R10" s="10"/>
    </row>
    <row r="11" spans="1:26" x14ac:dyDescent="0.25">
      <c r="A11" s="178" t="s">
        <v>292</v>
      </c>
      <c r="B11" s="164">
        <v>0.93</v>
      </c>
      <c r="C11" s="185">
        <f t="shared" si="4"/>
        <v>22.74</v>
      </c>
      <c r="D11" s="204">
        <f>C11-C7</f>
        <v>5.7799999999999976</v>
      </c>
      <c r="E11" s="174">
        <f t="shared" si="0"/>
        <v>44</v>
      </c>
      <c r="F11" s="173">
        <f t="shared" si="1"/>
        <v>2.75</v>
      </c>
      <c r="G11" s="175">
        <f t="shared" si="2"/>
        <v>5.3999999999999986</v>
      </c>
      <c r="H11" s="177">
        <f t="shared" si="3"/>
        <v>0.31141868512110721</v>
      </c>
      <c r="P11"/>
      <c r="R11" s="10"/>
    </row>
    <row r="12" spans="1:26" ht="15.75" thickBot="1" x14ac:dyDescent="0.3">
      <c r="A12" s="179" t="s">
        <v>290</v>
      </c>
      <c r="B12" s="180">
        <v>0.92</v>
      </c>
      <c r="C12" s="186">
        <f t="shared" si="4"/>
        <v>18.5</v>
      </c>
      <c r="D12" s="205">
        <f>C12-C7</f>
        <v>1.5399999999999991</v>
      </c>
      <c r="E12" s="181">
        <f t="shared" si="0"/>
        <v>-701</v>
      </c>
      <c r="F12" s="182">
        <f t="shared" si="1"/>
        <v>-9.4436211774215281E-2</v>
      </c>
      <c r="G12" s="183">
        <f t="shared" si="2"/>
        <v>7.1300000000000008</v>
      </c>
      <c r="H12" s="184">
        <f t="shared" si="3"/>
        <v>0.62708883025505724</v>
      </c>
      <c r="P12"/>
      <c r="R12" s="10"/>
    </row>
    <row r="13" spans="1:26" x14ac:dyDescent="0.25">
      <c r="A13" s="1"/>
      <c r="B13" s="35"/>
      <c r="C13" s="36"/>
      <c r="D13" s="36"/>
      <c r="G13" s="215"/>
    </row>
    <row r="14" spans="1:26" x14ac:dyDescent="0.25">
      <c r="G14" s="215"/>
    </row>
    <row r="15" spans="1:26" x14ac:dyDescent="0.25">
      <c r="G15" s="215"/>
    </row>
    <row r="17" spans="1:26" ht="15.75" x14ac:dyDescent="0.25">
      <c r="A17" s="318" t="s">
        <v>310</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534</v>
      </c>
      <c r="C19" s="166">
        <v>543</v>
      </c>
      <c r="D19" s="166">
        <v>456</v>
      </c>
      <c r="E19" s="166">
        <v>454</v>
      </c>
      <c r="F19" s="166">
        <v>454</v>
      </c>
      <c r="G19" s="166">
        <v>429</v>
      </c>
      <c r="H19" s="166">
        <v>419</v>
      </c>
      <c r="I19" s="166">
        <v>443</v>
      </c>
      <c r="J19" s="166">
        <v>414</v>
      </c>
      <c r="K19" s="166">
        <v>440</v>
      </c>
      <c r="L19" s="166">
        <v>431</v>
      </c>
      <c r="M19" s="166">
        <v>414</v>
      </c>
      <c r="N19" s="166">
        <v>419</v>
      </c>
      <c r="O19" s="166">
        <v>415</v>
      </c>
      <c r="P19" s="166">
        <v>436</v>
      </c>
      <c r="Q19" s="166">
        <v>475</v>
      </c>
      <c r="R19" s="166">
        <v>534</v>
      </c>
      <c r="S19" s="166">
        <v>554</v>
      </c>
      <c r="T19" s="166">
        <v>576</v>
      </c>
      <c r="U19" s="166">
        <v>449</v>
      </c>
      <c r="V19" s="166">
        <v>484</v>
      </c>
      <c r="W19" s="166">
        <v>517</v>
      </c>
    </row>
    <row r="20" spans="1:26" ht="15.75" thickTop="1" x14ac:dyDescent="0.25">
      <c r="A20" s="143" t="s">
        <v>212</v>
      </c>
      <c r="B20" s="144">
        <v>181</v>
      </c>
      <c r="C20" s="144">
        <v>184</v>
      </c>
      <c r="D20" s="144">
        <v>173</v>
      </c>
      <c r="E20" s="144">
        <v>163</v>
      </c>
      <c r="F20" s="144">
        <v>169</v>
      </c>
      <c r="G20" s="144">
        <v>139</v>
      </c>
      <c r="H20" s="144">
        <v>149</v>
      </c>
      <c r="I20" s="144">
        <v>164</v>
      </c>
      <c r="J20" s="144">
        <v>184</v>
      </c>
      <c r="K20" s="144">
        <v>205</v>
      </c>
      <c r="L20" s="144">
        <v>203</v>
      </c>
      <c r="M20" s="144">
        <v>202</v>
      </c>
      <c r="N20" s="144">
        <v>204</v>
      </c>
      <c r="O20" s="144">
        <v>215</v>
      </c>
      <c r="P20" s="144">
        <v>201</v>
      </c>
      <c r="Q20" s="144">
        <v>169</v>
      </c>
      <c r="R20" s="144">
        <v>134</v>
      </c>
      <c r="S20" s="144">
        <v>117</v>
      </c>
      <c r="T20" s="144">
        <v>108</v>
      </c>
      <c r="U20" s="144">
        <v>84</v>
      </c>
      <c r="V20" s="144">
        <v>80</v>
      </c>
      <c r="W20" s="144">
        <v>75</v>
      </c>
    </row>
    <row r="21" spans="1:26" x14ac:dyDescent="0.25">
      <c r="A21" s="143" t="s">
        <v>291</v>
      </c>
      <c r="B21" s="144">
        <v>158</v>
      </c>
      <c r="C21" s="144">
        <v>177</v>
      </c>
      <c r="D21" s="144">
        <v>189</v>
      </c>
      <c r="E21" s="144">
        <v>195</v>
      </c>
      <c r="F21" s="144">
        <v>207</v>
      </c>
      <c r="G21" s="144">
        <v>224</v>
      </c>
      <c r="H21" s="144">
        <v>242</v>
      </c>
      <c r="I21" s="144">
        <v>245</v>
      </c>
      <c r="J21" s="144">
        <v>227</v>
      </c>
      <c r="K21" s="144">
        <v>227</v>
      </c>
      <c r="L21" s="144">
        <v>243</v>
      </c>
      <c r="M21" s="144">
        <v>258</v>
      </c>
      <c r="N21" s="144">
        <v>254</v>
      </c>
      <c r="O21" s="144">
        <v>275</v>
      </c>
      <c r="P21" s="144">
        <v>304</v>
      </c>
      <c r="Q21" s="144">
        <v>303</v>
      </c>
      <c r="R21" s="144">
        <v>310</v>
      </c>
      <c r="S21" s="144">
        <v>306</v>
      </c>
      <c r="T21" s="144">
        <v>329</v>
      </c>
      <c r="U21" s="144">
        <v>281</v>
      </c>
      <c r="V21" s="144">
        <v>350</v>
      </c>
      <c r="W21" s="144">
        <v>433</v>
      </c>
    </row>
    <row r="22" spans="1:26" x14ac:dyDescent="0.25">
      <c r="A22" s="143" t="s">
        <v>264</v>
      </c>
      <c r="B22" s="144">
        <v>684</v>
      </c>
      <c r="C22" s="144">
        <v>689</v>
      </c>
      <c r="D22" s="144">
        <v>704</v>
      </c>
      <c r="E22" s="144">
        <v>728</v>
      </c>
      <c r="F22" s="144">
        <v>771</v>
      </c>
      <c r="G22" s="144">
        <v>769</v>
      </c>
      <c r="H22" s="144">
        <v>726</v>
      </c>
      <c r="I22" s="144">
        <v>690</v>
      </c>
      <c r="J22" s="144">
        <v>666</v>
      </c>
      <c r="K22" s="144">
        <v>585</v>
      </c>
      <c r="L22" s="144">
        <v>569</v>
      </c>
      <c r="M22" s="144">
        <v>543</v>
      </c>
      <c r="N22" s="144">
        <v>556</v>
      </c>
      <c r="O22" s="144">
        <v>555</v>
      </c>
      <c r="P22" s="144">
        <v>507</v>
      </c>
      <c r="Q22" s="144">
        <v>490</v>
      </c>
      <c r="R22" s="144">
        <v>493</v>
      </c>
      <c r="S22" s="144">
        <v>454</v>
      </c>
      <c r="T22" s="144">
        <v>422</v>
      </c>
      <c r="U22" s="144">
        <v>371</v>
      </c>
      <c r="V22" s="144">
        <v>320</v>
      </c>
      <c r="W22" s="144">
        <v>347</v>
      </c>
    </row>
    <row r="23" spans="1:26" x14ac:dyDescent="0.25">
      <c r="A23" s="143" t="s">
        <v>292</v>
      </c>
      <c r="B23" s="144">
        <v>16</v>
      </c>
      <c r="C23" s="144">
        <v>13</v>
      </c>
      <c r="D23" s="144">
        <v>21</v>
      </c>
      <c r="E23" s="144">
        <v>22</v>
      </c>
      <c r="F23" s="144">
        <v>19</v>
      </c>
      <c r="G23" s="144">
        <v>18</v>
      </c>
      <c r="H23" s="144">
        <v>28</v>
      </c>
      <c r="I23" s="144">
        <v>23</v>
      </c>
      <c r="J23" s="144">
        <v>35</v>
      </c>
      <c r="K23" s="144">
        <v>39</v>
      </c>
      <c r="L23" s="144">
        <v>32</v>
      </c>
      <c r="M23" s="144">
        <v>89</v>
      </c>
      <c r="N23" s="144">
        <v>113</v>
      </c>
      <c r="O23" s="144">
        <v>123</v>
      </c>
      <c r="P23" s="144">
        <v>127</v>
      </c>
      <c r="Q23" s="144">
        <v>117</v>
      </c>
      <c r="R23" s="144">
        <v>201</v>
      </c>
      <c r="S23" s="144">
        <v>202</v>
      </c>
      <c r="T23" s="144">
        <v>151</v>
      </c>
      <c r="U23" s="144">
        <v>86</v>
      </c>
      <c r="V23" s="144">
        <v>74</v>
      </c>
      <c r="W23" s="144">
        <v>60</v>
      </c>
    </row>
    <row r="24" spans="1:26" x14ac:dyDescent="0.25">
      <c r="A24" s="143" t="s">
        <v>290</v>
      </c>
      <c r="B24" s="146">
        <v>7423</v>
      </c>
      <c r="C24" s="146">
        <v>7312</v>
      </c>
      <c r="D24" s="146">
        <v>7132</v>
      </c>
      <c r="E24" s="146">
        <v>7277</v>
      </c>
      <c r="F24" s="146">
        <v>7367</v>
      </c>
      <c r="G24" s="146">
        <v>7457</v>
      </c>
      <c r="H24" s="146">
        <v>7073</v>
      </c>
      <c r="I24" s="146">
        <v>6431</v>
      </c>
      <c r="J24" s="146">
        <v>5833</v>
      </c>
      <c r="K24" s="146">
        <v>6148</v>
      </c>
      <c r="L24" s="146">
        <v>6543</v>
      </c>
      <c r="M24" s="146">
        <v>6759</v>
      </c>
      <c r="N24" s="146">
        <v>7072</v>
      </c>
      <c r="O24" s="146">
        <v>7022</v>
      </c>
      <c r="P24" s="146">
        <v>7098</v>
      </c>
      <c r="Q24" s="146">
        <v>6839</v>
      </c>
      <c r="R24" s="146">
        <v>6820</v>
      </c>
      <c r="S24" s="146">
        <v>6913</v>
      </c>
      <c r="T24" s="146">
        <v>7165</v>
      </c>
      <c r="U24" s="146">
        <v>6761</v>
      </c>
      <c r="V24" s="146">
        <v>6881</v>
      </c>
      <c r="W24" s="146">
        <v>6722</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311</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1.6853932584269662E-2</v>
      </c>
      <c r="D29" s="167">
        <f t="shared" ref="D29:D34" si="7">(D19-B19)/B19</f>
        <v>-0.14606741573033707</v>
      </c>
      <c r="E29" s="167">
        <f t="shared" ref="E29:E34" si="8">(E19-B19)/B19</f>
        <v>-0.14981273408239701</v>
      </c>
      <c r="F29" s="167">
        <f t="shared" ref="F29:F34" si="9">(F19-B19)/B19</f>
        <v>-0.14981273408239701</v>
      </c>
      <c r="G29" s="167">
        <f t="shared" ref="G29:G34" si="10">(G19-B19)/B19</f>
        <v>-0.19662921348314608</v>
      </c>
      <c r="H29" s="167">
        <f t="shared" ref="H29:H34" si="11">(H19-B19)/B19</f>
        <v>-0.21535580524344569</v>
      </c>
      <c r="I29" s="167">
        <f t="shared" ref="I29:I34" si="12">(I19-B19)/B19</f>
        <v>-0.17041198501872659</v>
      </c>
      <c r="J29" s="167">
        <f t="shared" ref="J29:J34" si="13">(J19-B19)/B19</f>
        <v>-0.2247191011235955</v>
      </c>
      <c r="K29" s="167">
        <f t="shared" ref="K29:K34" si="14">(K19-B19)/B19</f>
        <v>-0.17602996254681649</v>
      </c>
      <c r="L29" s="167">
        <f t="shared" ref="L29:L34" si="15">(L19-B19)/B19</f>
        <v>-0.19288389513108614</v>
      </c>
      <c r="M29" s="167">
        <f t="shared" ref="M29:M34" si="16">(M19-B19)/B19</f>
        <v>-0.2247191011235955</v>
      </c>
      <c r="N29" s="167">
        <f t="shared" ref="N29:N34" si="17">(N19-B19)/B19</f>
        <v>-0.21535580524344569</v>
      </c>
      <c r="O29" s="167">
        <f t="shared" ref="O29:O34" si="18">(O19-B19)/B19</f>
        <v>-0.22284644194756553</v>
      </c>
      <c r="P29" s="167">
        <f t="shared" ref="P29:P34" si="19">(P19-B19)/B19</f>
        <v>-0.18352059925093633</v>
      </c>
      <c r="Q29" s="167">
        <f t="shared" ref="Q29:Q34" si="20">(Q19-B19)/B19</f>
        <v>-0.1104868913857678</v>
      </c>
      <c r="R29" s="167">
        <f t="shared" ref="R29:R34" si="21">(R19-B19)/B19</f>
        <v>0</v>
      </c>
      <c r="S29" s="167">
        <f t="shared" ref="S29:S34" si="22">(S19-B19)/B19</f>
        <v>3.7453183520599252E-2</v>
      </c>
      <c r="T29" s="167">
        <f t="shared" ref="T29:T34" si="23">(T19-B19)/B19</f>
        <v>7.8651685393258425E-2</v>
      </c>
      <c r="U29" s="167">
        <f t="shared" ref="U29:U34" si="24">(U19-B19)/B19</f>
        <v>-0.15917602996254682</v>
      </c>
      <c r="V29" s="167">
        <f t="shared" ref="V29:V34" si="25">(V19-B19)/B19</f>
        <v>-9.3632958801498134E-2</v>
      </c>
      <c r="W29" s="167">
        <f t="shared" ref="W29:W34" si="26">(W19-B19)/B19</f>
        <v>-3.1835205992509365E-2</v>
      </c>
      <c r="Y29" s="215" t="s">
        <v>292</v>
      </c>
      <c r="Z29" s="216">
        <v>5.4</v>
      </c>
    </row>
    <row r="30" spans="1:26" ht="15.75" thickTop="1" x14ac:dyDescent="0.25">
      <c r="A30" s="143" t="s">
        <v>212</v>
      </c>
      <c r="B30" s="147">
        <f t="shared" si="5"/>
        <v>0</v>
      </c>
      <c r="C30" s="147">
        <f t="shared" si="6"/>
        <v>1.6574585635359115E-2</v>
      </c>
      <c r="D30" s="147">
        <f t="shared" si="7"/>
        <v>-4.4198895027624308E-2</v>
      </c>
      <c r="E30" s="147">
        <f t="shared" si="8"/>
        <v>-9.9447513812154692E-2</v>
      </c>
      <c r="F30" s="147">
        <f t="shared" si="9"/>
        <v>-6.6298342541436461E-2</v>
      </c>
      <c r="G30" s="147">
        <f t="shared" si="10"/>
        <v>-0.23204419889502761</v>
      </c>
      <c r="H30" s="147">
        <f t="shared" si="11"/>
        <v>-0.17679558011049723</v>
      </c>
      <c r="I30" s="147">
        <f t="shared" si="12"/>
        <v>-9.3922651933701654E-2</v>
      </c>
      <c r="J30" s="147">
        <f t="shared" si="13"/>
        <v>1.6574585635359115E-2</v>
      </c>
      <c r="K30" s="147">
        <f t="shared" si="14"/>
        <v>0.13259668508287292</v>
      </c>
      <c r="L30" s="147">
        <f t="shared" si="15"/>
        <v>0.12154696132596685</v>
      </c>
      <c r="M30" s="147">
        <f t="shared" si="16"/>
        <v>0.11602209944751381</v>
      </c>
      <c r="N30" s="147">
        <f t="shared" si="17"/>
        <v>0.1270718232044199</v>
      </c>
      <c r="O30" s="147">
        <f t="shared" si="18"/>
        <v>0.18784530386740331</v>
      </c>
      <c r="P30" s="147">
        <f t="shared" si="19"/>
        <v>0.11049723756906077</v>
      </c>
      <c r="Q30" s="147">
        <f t="shared" si="20"/>
        <v>-6.6298342541436461E-2</v>
      </c>
      <c r="R30" s="147">
        <f t="shared" si="21"/>
        <v>-0.25966850828729282</v>
      </c>
      <c r="S30" s="147">
        <f t="shared" si="22"/>
        <v>-0.35359116022099446</v>
      </c>
      <c r="T30" s="147">
        <f t="shared" si="23"/>
        <v>-0.40331491712707185</v>
      </c>
      <c r="U30" s="147">
        <f t="shared" si="24"/>
        <v>-0.53591160220994472</v>
      </c>
      <c r="V30" s="147">
        <f t="shared" si="25"/>
        <v>-0.55801104972375692</v>
      </c>
      <c r="W30" s="147">
        <f t="shared" si="26"/>
        <v>-0.58563535911602205</v>
      </c>
      <c r="Y30" s="215" t="s">
        <v>212</v>
      </c>
      <c r="Z30" s="216">
        <v>5.54</v>
      </c>
    </row>
    <row r="31" spans="1:26" x14ac:dyDescent="0.25">
      <c r="A31" s="143" t="s">
        <v>291</v>
      </c>
      <c r="B31" s="147">
        <f t="shared" si="5"/>
        <v>0</v>
      </c>
      <c r="C31" s="147">
        <f t="shared" si="6"/>
        <v>0.12025316455696203</v>
      </c>
      <c r="D31" s="147">
        <f t="shared" si="7"/>
        <v>0.19620253164556961</v>
      </c>
      <c r="E31" s="147">
        <f t="shared" si="8"/>
        <v>0.23417721518987342</v>
      </c>
      <c r="F31" s="147">
        <f t="shared" si="9"/>
        <v>0.310126582278481</v>
      </c>
      <c r="G31" s="147">
        <f t="shared" si="10"/>
        <v>0.41772151898734178</v>
      </c>
      <c r="H31" s="147">
        <f t="shared" si="11"/>
        <v>0.53164556962025311</v>
      </c>
      <c r="I31" s="147">
        <f t="shared" si="12"/>
        <v>0.55063291139240511</v>
      </c>
      <c r="J31" s="147">
        <f t="shared" si="13"/>
        <v>0.43670886075949367</v>
      </c>
      <c r="K31" s="147">
        <f t="shared" si="14"/>
        <v>0.43670886075949367</v>
      </c>
      <c r="L31" s="147">
        <f t="shared" si="15"/>
        <v>0.53797468354430378</v>
      </c>
      <c r="M31" s="147">
        <f t="shared" si="16"/>
        <v>0.63291139240506333</v>
      </c>
      <c r="N31" s="147">
        <f t="shared" si="17"/>
        <v>0.60759493670886078</v>
      </c>
      <c r="O31" s="147">
        <f t="shared" si="18"/>
        <v>0.740506329113924</v>
      </c>
      <c r="P31" s="147">
        <f t="shared" si="19"/>
        <v>0.92405063291139244</v>
      </c>
      <c r="Q31" s="147">
        <f t="shared" si="20"/>
        <v>0.91772151898734178</v>
      </c>
      <c r="R31" s="147">
        <f t="shared" si="21"/>
        <v>0.96202531645569622</v>
      </c>
      <c r="S31" s="147">
        <f t="shared" si="22"/>
        <v>0.93670886075949367</v>
      </c>
      <c r="T31" s="147">
        <f t="shared" si="23"/>
        <v>1.0822784810126582</v>
      </c>
      <c r="U31" s="147">
        <f t="shared" si="24"/>
        <v>0.77848101265822789</v>
      </c>
      <c r="V31" s="147">
        <f t="shared" si="25"/>
        <v>1.2151898734177216</v>
      </c>
      <c r="W31" s="147">
        <f t="shared" si="26"/>
        <v>1.740506329113924</v>
      </c>
      <c r="Y31" s="215" t="s">
        <v>291</v>
      </c>
      <c r="Z31" s="216">
        <v>6.6</v>
      </c>
    </row>
    <row r="32" spans="1:26" x14ac:dyDescent="0.25">
      <c r="A32" s="143" t="s">
        <v>264</v>
      </c>
      <c r="B32" s="147">
        <f t="shared" si="5"/>
        <v>0</v>
      </c>
      <c r="C32" s="147">
        <f t="shared" si="6"/>
        <v>7.3099415204678359E-3</v>
      </c>
      <c r="D32" s="147">
        <f t="shared" si="7"/>
        <v>2.9239766081871343E-2</v>
      </c>
      <c r="E32" s="147">
        <f t="shared" si="8"/>
        <v>6.4327485380116955E-2</v>
      </c>
      <c r="F32" s="147">
        <f t="shared" si="9"/>
        <v>0.12719298245614036</v>
      </c>
      <c r="G32" s="147">
        <f t="shared" si="10"/>
        <v>0.12426900584795321</v>
      </c>
      <c r="H32" s="147">
        <f t="shared" si="11"/>
        <v>6.1403508771929821E-2</v>
      </c>
      <c r="I32" s="147">
        <f t="shared" si="12"/>
        <v>8.771929824561403E-3</v>
      </c>
      <c r="J32" s="147">
        <f t="shared" si="13"/>
        <v>-2.6315789473684209E-2</v>
      </c>
      <c r="K32" s="147">
        <f t="shared" si="14"/>
        <v>-0.14473684210526316</v>
      </c>
      <c r="L32" s="147">
        <f t="shared" si="15"/>
        <v>-0.16812865497076024</v>
      </c>
      <c r="M32" s="147">
        <f t="shared" si="16"/>
        <v>-0.20614035087719298</v>
      </c>
      <c r="N32" s="147">
        <f t="shared" si="17"/>
        <v>-0.1871345029239766</v>
      </c>
      <c r="O32" s="147">
        <f t="shared" si="18"/>
        <v>-0.18859649122807018</v>
      </c>
      <c r="P32" s="147">
        <f t="shared" si="19"/>
        <v>-0.25877192982456143</v>
      </c>
      <c r="Q32" s="147">
        <f t="shared" si="20"/>
        <v>-0.28362573099415206</v>
      </c>
      <c r="R32" s="147">
        <f t="shared" si="21"/>
        <v>-0.27923976608187134</v>
      </c>
      <c r="S32" s="147">
        <f t="shared" si="22"/>
        <v>-0.33625730994152048</v>
      </c>
      <c r="T32" s="147">
        <f t="shared" si="23"/>
        <v>-0.38304093567251463</v>
      </c>
      <c r="U32" s="147">
        <f t="shared" si="24"/>
        <v>-0.45760233918128657</v>
      </c>
      <c r="V32" s="147">
        <f t="shared" si="25"/>
        <v>-0.53216374269005851</v>
      </c>
      <c r="W32" s="147">
        <f t="shared" si="26"/>
        <v>-0.49269005847953218</v>
      </c>
      <c r="Y32" s="215" t="s">
        <v>85</v>
      </c>
      <c r="Z32" s="216">
        <v>6.87</v>
      </c>
    </row>
    <row r="33" spans="1:26" x14ac:dyDescent="0.25">
      <c r="A33" s="143" t="s">
        <v>292</v>
      </c>
      <c r="B33" s="147">
        <f t="shared" si="5"/>
        <v>0</v>
      </c>
      <c r="C33" s="147">
        <f t="shared" si="6"/>
        <v>-0.1875</v>
      </c>
      <c r="D33" s="147">
        <f t="shared" si="7"/>
        <v>0.3125</v>
      </c>
      <c r="E33" s="147">
        <f t="shared" si="8"/>
        <v>0.375</v>
      </c>
      <c r="F33" s="147">
        <f t="shared" si="9"/>
        <v>0.1875</v>
      </c>
      <c r="G33" s="147">
        <f t="shared" si="10"/>
        <v>0.125</v>
      </c>
      <c r="H33" s="147">
        <f t="shared" si="11"/>
        <v>0.75</v>
      </c>
      <c r="I33" s="147">
        <f t="shared" si="12"/>
        <v>0.4375</v>
      </c>
      <c r="J33" s="147">
        <f t="shared" si="13"/>
        <v>1.1875</v>
      </c>
      <c r="K33" s="147">
        <f t="shared" si="14"/>
        <v>1.4375</v>
      </c>
      <c r="L33" s="147">
        <f t="shared" si="15"/>
        <v>1</v>
      </c>
      <c r="M33" s="147">
        <f t="shared" si="16"/>
        <v>4.5625</v>
      </c>
      <c r="N33" s="147">
        <f t="shared" si="17"/>
        <v>6.0625</v>
      </c>
      <c r="O33" s="147">
        <f t="shared" si="18"/>
        <v>6.6875</v>
      </c>
      <c r="P33" s="147">
        <f t="shared" si="19"/>
        <v>6.9375</v>
      </c>
      <c r="Q33" s="147">
        <f t="shared" si="20"/>
        <v>6.3125</v>
      </c>
      <c r="R33" s="147">
        <f t="shared" si="21"/>
        <v>11.5625</v>
      </c>
      <c r="S33" s="147">
        <f t="shared" si="22"/>
        <v>11.625</v>
      </c>
      <c r="T33" s="147">
        <f t="shared" si="23"/>
        <v>8.4375</v>
      </c>
      <c r="U33" s="147">
        <f t="shared" si="24"/>
        <v>4.375</v>
      </c>
      <c r="V33" s="147">
        <f t="shared" si="25"/>
        <v>3.625</v>
      </c>
      <c r="W33" s="147">
        <f t="shared" si="26"/>
        <v>2.75</v>
      </c>
      <c r="Y33" s="215" t="s">
        <v>290</v>
      </c>
      <c r="Z33" s="216">
        <v>7.13</v>
      </c>
    </row>
    <row r="34" spans="1:26" x14ac:dyDescent="0.25">
      <c r="A34" s="143" t="s">
        <v>290</v>
      </c>
      <c r="B34" s="147">
        <f t="shared" si="5"/>
        <v>0</v>
      </c>
      <c r="C34" s="147">
        <f t="shared" si="6"/>
        <v>-1.4953522834433517E-2</v>
      </c>
      <c r="D34" s="147">
        <f t="shared" si="7"/>
        <v>-3.9202478782163548E-2</v>
      </c>
      <c r="E34" s="147">
        <f t="shared" si="8"/>
        <v>-1.9668597602047689E-2</v>
      </c>
      <c r="F34" s="147">
        <f t="shared" si="9"/>
        <v>-7.5441196281826753E-3</v>
      </c>
      <c r="G34" s="147">
        <f t="shared" si="10"/>
        <v>4.5803583456823383E-3</v>
      </c>
      <c r="H34" s="147">
        <f t="shared" si="11"/>
        <v>-4.7150747676141719E-2</v>
      </c>
      <c r="I34" s="147">
        <f t="shared" si="12"/>
        <v>-0.13363869055637884</v>
      </c>
      <c r="J34" s="147">
        <f t="shared" si="13"/>
        <v>-0.21419911087161525</v>
      </c>
      <c r="K34" s="147">
        <f t="shared" si="14"/>
        <v>-0.17176343796308771</v>
      </c>
      <c r="L34" s="147">
        <f t="shared" si="15"/>
        <v>-0.11855045130001347</v>
      </c>
      <c r="M34" s="147">
        <f t="shared" si="16"/>
        <v>-8.9451704162737442E-2</v>
      </c>
      <c r="N34" s="147">
        <f t="shared" si="17"/>
        <v>-4.7285464098073555E-2</v>
      </c>
      <c r="O34" s="147">
        <f t="shared" si="18"/>
        <v>-5.4021285194665231E-2</v>
      </c>
      <c r="P34" s="147">
        <f t="shared" si="19"/>
        <v>-4.3782837127845885E-2</v>
      </c>
      <c r="Q34" s="147">
        <f t="shared" si="20"/>
        <v>-7.8674390408190756E-2</v>
      </c>
      <c r="R34" s="147">
        <f t="shared" si="21"/>
        <v>-8.1234002424895591E-2</v>
      </c>
      <c r="S34" s="147">
        <f t="shared" si="22"/>
        <v>-6.8705375185235076E-2</v>
      </c>
      <c r="T34" s="147">
        <f t="shared" si="23"/>
        <v>-3.4756836858413041E-2</v>
      </c>
      <c r="U34" s="147">
        <f t="shared" si="24"/>
        <v>-8.9182271318873768E-2</v>
      </c>
      <c r="V34" s="147">
        <f t="shared" si="25"/>
        <v>-7.3016300687053753E-2</v>
      </c>
      <c r="W34" s="147">
        <f t="shared" si="26"/>
        <v>-9.4436211774215281E-2</v>
      </c>
      <c r="Y34" s="215" t="s">
        <v>264</v>
      </c>
      <c r="Z34" s="216">
        <v>7.43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312</v>
      </c>
      <c r="B36" s="318"/>
      <c r="C36" s="318"/>
      <c r="D36" s="318"/>
      <c r="E36" s="318"/>
      <c r="F36" s="318"/>
      <c r="G36" s="318"/>
      <c r="H36" s="318"/>
      <c r="I36" s="318"/>
      <c r="J36" s="318"/>
      <c r="K36" s="318"/>
      <c r="L36" s="318"/>
      <c r="M36" s="318"/>
      <c r="N36" s="318"/>
      <c r="O36" s="318"/>
      <c r="P36" s="318"/>
      <c r="Q36" s="318"/>
      <c r="R36" s="318"/>
      <c r="S36" s="318"/>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10.6</v>
      </c>
      <c r="C38" s="168">
        <v>12.38</v>
      </c>
      <c r="D38" s="168">
        <v>12.89</v>
      </c>
      <c r="E38" s="168">
        <v>13.28</v>
      </c>
      <c r="F38" s="168">
        <v>13.79</v>
      </c>
      <c r="G38" s="168">
        <v>13.22</v>
      </c>
      <c r="H38" s="168">
        <v>15.48</v>
      </c>
      <c r="I38" s="168">
        <v>13.07</v>
      </c>
      <c r="J38" s="168">
        <v>12.92</v>
      </c>
      <c r="K38" s="168">
        <v>12.34</v>
      </c>
      <c r="L38" s="168">
        <v>12.39</v>
      </c>
      <c r="M38" s="168">
        <v>11.86</v>
      </c>
      <c r="N38" s="168">
        <v>13.27</v>
      </c>
      <c r="O38" s="168">
        <v>15.29</v>
      </c>
      <c r="P38" s="168">
        <v>13.61</v>
      </c>
      <c r="Q38" s="168">
        <v>12.87</v>
      </c>
      <c r="R38" s="168">
        <v>14.29</v>
      </c>
      <c r="S38" s="169">
        <v>17.47</v>
      </c>
      <c r="T38" s="214">
        <f>S38-(B38*1.4985)</f>
        <v>1.5859000000000005</v>
      </c>
      <c r="U38" s="224">
        <f>T38/B38</f>
        <v>0.14961320754716986</v>
      </c>
    </row>
    <row r="39" spans="1:26" ht="15.75" thickTop="1" x14ac:dyDescent="0.25">
      <c r="A39" s="143" t="s">
        <v>212</v>
      </c>
      <c r="B39" s="150">
        <v>24.17</v>
      </c>
      <c r="C39" s="150">
        <v>24.38</v>
      </c>
      <c r="D39" s="150">
        <v>26.41</v>
      </c>
      <c r="E39" s="150">
        <v>25.64</v>
      </c>
      <c r="F39" s="150">
        <v>24.05</v>
      </c>
      <c r="G39" s="150">
        <v>26.85</v>
      </c>
      <c r="H39" s="150">
        <v>22.68</v>
      </c>
      <c r="I39" s="150">
        <v>25.89</v>
      </c>
      <c r="J39" s="150">
        <v>24.39</v>
      </c>
      <c r="K39" s="150">
        <v>25.59</v>
      </c>
      <c r="L39" s="150">
        <v>23.68</v>
      </c>
      <c r="M39" s="150">
        <v>24.67</v>
      </c>
      <c r="N39" s="150">
        <v>25.24</v>
      </c>
      <c r="O39" s="150">
        <v>29.55</v>
      </c>
      <c r="P39" s="150">
        <v>28.78</v>
      </c>
      <c r="Q39" s="150">
        <v>29.92</v>
      </c>
      <c r="R39" s="150">
        <v>29.46</v>
      </c>
      <c r="S39" s="151">
        <v>29.71</v>
      </c>
      <c r="T39" s="214">
        <f t="shared" ref="T39:T43" si="27">S39-(B39*1.4985)</f>
        <v>-6.5087449999999976</v>
      </c>
      <c r="U39" s="224">
        <f>T39/B39</f>
        <v>-0.26929023582954065</v>
      </c>
    </row>
    <row r="40" spans="1:26" x14ac:dyDescent="0.25">
      <c r="A40" s="143" t="s">
        <v>291</v>
      </c>
      <c r="B40" s="150">
        <v>14.6</v>
      </c>
      <c r="C40" s="150">
        <v>16.600000000000001</v>
      </c>
      <c r="D40" s="150">
        <v>17.55</v>
      </c>
      <c r="E40" s="150">
        <v>17.72</v>
      </c>
      <c r="F40" s="150">
        <v>16.12</v>
      </c>
      <c r="G40" s="150">
        <v>14.37</v>
      </c>
      <c r="H40" s="150">
        <v>13.14</v>
      </c>
      <c r="I40" s="150">
        <v>12.64</v>
      </c>
      <c r="J40" s="150">
        <v>15.61</v>
      </c>
      <c r="K40" s="150">
        <v>15.94</v>
      </c>
      <c r="L40" s="150">
        <v>14.44</v>
      </c>
      <c r="M40" s="150">
        <v>11.56</v>
      </c>
      <c r="N40" s="150">
        <v>13.14</v>
      </c>
      <c r="O40" s="150">
        <v>14.25</v>
      </c>
      <c r="P40" s="150">
        <v>16.440000000000001</v>
      </c>
      <c r="Q40" s="150">
        <v>15.73</v>
      </c>
      <c r="R40" s="150">
        <v>16.66</v>
      </c>
      <c r="S40" s="151">
        <v>21.2</v>
      </c>
      <c r="T40" s="214">
        <f t="shared" si="27"/>
        <v>-0.67810000000000059</v>
      </c>
      <c r="U40" s="224">
        <f t="shared" ref="U40:U43" si="28">T40/B40</f>
        <v>-4.6445205479452099E-2</v>
      </c>
    </row>
    <row r="41" spans="1:26" x14ac:dyDescent="0.25">
      <c r="A41" s="143" t="s">
        <v>264</v>
      </c>
      <c r="B41" s="150">
        <v>9.2100000000000009</v>
      </c>
      <c r="C41" s="150">
        <v>9.73</v>
      </c>
      <c r="D41" s="150">
        <v>10.09</v>
      </c>
      <c r="E41" s="150">
        <v>10.29</v>
      </c>
      <c r="F41" s="150">
        <v>10.61</v>
      </c>
      <c r="G41" s="150">
        <v>10.75</v>
      </c>
      <c r="H41" s="150">
        <v>11.4</v>
      </c>
      <c r="I41" s="150">
        <v>10.99</v>
      </c>
      <c r="J41" s="150">
        <v>10.86</v>
      </c>
      <c r="K41" s="150">
        <v>11.18</v>
      </c>
      <c r="L41" s="150">
        <v>11.51</v>
      </c>
      <c r="M41" s="150">
        <v>12.18</v>
      </c>
      <c r="N41" s="150">
        <v>12.32</v>
      </c>
      <c r="O41" s="150">
        <v>13.73</v>
      </c>
      <c r="P41" s="150">
        <v>13.92</v>
      </c>
      <c r="Q41" s="150">
        <v>14.76</v>
      </c>
      <c r="R41" s="150">
        <v>16.3</v>
      </c>
      <c r="S41" s="151">
        <v>16.64</v>
      </c>
      <c r="T41" s="214">
        <f t="shared" si="27"/>
        <v>2.8388150000000003</v>
      </c>
      <c r="U41" s="224">
        <f t="shared" si="28"/>
        <v>0.30823181324647125</v>
      </c>
    </row>
    <row r="42" spans="1:26" x14ac:dyDescent="0.25">
      <c r="A42" s="143" t="s">
        <v>292</v>
      </c>
      <c r="B42" s="150">
        <v>17.34</v>
      </c>
      <c r="C42" s="150">
        <v>16.3</v>
      </c>
      <c r="D42" s="150">
        <v>14.84</v>
      </c>
      <c r="E42" s="150">
        <v>13.11</v>
      </c>
      <c r="F42" s="150">
        <v>14.84</v>
      </c>
      <c r="G42" s="150">
        <v>15.84</v>
      </c>
      <c r="H42" s="150">
        <v>12.52</v>
      </c>
      <c r="I42" s="150">
        <v>13.94</v>
      </c>
      <c r="J42" s="150">
        <v>11.57</v>
      </c>
      <c r="K42" s="150">
        <v>15.91</v>
      </c>
      <c r="L42" s="150">
        <v>17.420000000000002</v>
      </c>
      <c r="M42" s="150">
        <v>16.309999999999999</v>
      </c>
      <c r="N42" s="150">
        <v>15.76</v>
      </c>
      <c r="O42" s="150">
        <v>15.37</v>
      </c>
      <c r="P42" s="150">
        <v>16.649999999999999</v>
      </c>
      <c r="Q42" s="150">
        <v>16.53</v>
      </c>
      <c r="R42" s="150">
        <v>19.989999999999998</v>
      </c>
      <c r="S42" s="151">
        <v>22.74</v>
      </c>
      <c r="T42" s="214">
        <f t="shared" si="27"/>
        <v>-3.2439900000000002</v>
      </c>
      <c r="U42" s="224">
        <f t="shared" si="28"/>
        <v>-0.18708131487889273</v>
      </c>
    </row>
    <row r="43" spans="1:26" x14ac:dyDescent="0.25">
      <c r="A43" s="143" t="s">
        <v>290</v>
      </c>
      <c r="B43" s="150">
        <v>11.37</v>
      </c>
      <c r="C43" s="150">
        <v>11.25</v>
      </c>
      <c r="D43" s="150">
        <v>11.15</v>
      </c>
      <c r="E43" s="150">
        <v>11.52</v>
      </c>
      <c r="F43" s="150">
        <v>11.93</v>
      </c>
      <c r="G43" s="150">
        <v>12.2</v>
      </c>
      <c r="H43" s="150">
        <v>12.69</v>
      </c>
      <c r="I43" s="150">
        <v>12.96</v>
      </c>
      <c r="J43" s="150">
        <v>13.33</v>
      </c>
      <c r="K43" s="150">
        <v>13.42</v>
      </c>
      <c r="L43" s="150">
        <v>13.86</v>
      </c>
      <c r="M43" s="150">
        <v>14.38</v>
      </c>
      <c r="N43" s="150">
        <v>15.02</v>
      </c>
      <c r="O43" s="150">
        <v>15.36</v>
      </c>
      <c r="P43" s="150">
        <v>15.88</v>
      </c>
      <c r="Q43" s="150">
        <v>16.68</v>
      </c>
      <c r="R43" s="150">
        <v>17.54</v>
      </c>
      <c r="S43" s="151">
        <v>18.5</v>
      </c>
      <c r="T43" s="214">
        <f t="shared" si="27"/>
        <v>1.462055000000003</v>
      </c>
      <c r="U43" s="224">
        <f t="shared" si="28"/>
        <v>0.12858883025505743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313</v>
      </c>
      <c r="B46" s="318"/>
      <c r="C46" s="318"/>
      <c r="D46" s="318"/>
      <c r="E46" s="318"/>
      <c r="F46" s="318"/>
      <c r="G46" s="318"/>
      <c r="H46" s="318"/>
      <c r="I46" s="318"/>
      <c r="J46" s="318"/>
      <c r="K46" s="318"/>
      <c r="L46" s="318"/>
      <c r="M46" s="318"/>
      <c r="N46" s="318"/>
      <c r="O46" s="318"/>
      <c r="P46" s="318"/>
      <c r="Q46" s="318"/>
      <c r="R46" s="318"/>
      <c r="S46" s="318"/>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0.16792452830188689</v>
      </c>
      <c r="D48" s="167">
        <f t="shared" ref="D48:D53" si="31">(D38-B38)/B38</f>
        <v>0.21603773584905669</v>
      </c>
      <c r="E48" s="167">
        <f t="shared" ref="E48:E53" si="32">(E38-B38)/B38</f>
        <v>0.25283018867924528</v>
      </c>
      <c r="F48" s="167">
        <f t="shared" ref="F48:F53" si="33">(F38-B38)/B38</f>
        <v>0.30094339622641508</v>
      </c>
      <c r="G48" s="167">
        <f t="shared" ref="G48:G53" si="34">(G38-B38)/B38</f>
        <v>0.24716981132075483</v>
      </c>
      <c r="H48" s="167">
        <f t="shared" ref="H48:H53" si="35">(H38-B38)/B38</f>
        <v>0.4603773584905661</v>
      </c>
      <c r="I48" s="167">
        <f t="shared" ref="I48:I53" si="36">(I38-B38)/B38</f>
        <v>0.23301886792452836</v>
      </c>
      <c r="J48" s="167">
        <f t="shared" ref="J48:J53" si="37">(J38-B38)/B38</f>
        <v>0.21886792452830192</v>
      </c>
      <c r="K48" s="167">
        <f t="shared" ref="K48:K53" si="38">(K38-B38)/B38</f>
        <v>0.16415094339622643</v>
      </c>
      <c r="L48" s="167">
        <f t="shared" ref="L48:L53" si="39">(L38-B38)/B38</f>
        <v>0.16886792452830199</v>
      </c>
      <c r="M48" s="167">
        <f t="shared" ref="M48:M53" si="40">(M38-B38)/B38</f>
        <v>0.11886792452830187</v>
      </c>
      <c r="N48" s="167">
        <f t="shared" ref="N48:N53" si="41">(N38-B38)/B38</f>
        <v>0.25188679245283019</v>
      </c>
      <c r="O48" s="167">
        <f t="shared" ref="O48:O53" si="42">(O38-B38)/B38</f>
        <v>0.4424528301886792</v>
      </c>
      <c r="P48" s="167">
        <f t="shared" ref="P48:P53" si="43">(P38-B38)/B38</f>
        <v>0.28396226415094339</v>
      </c>
      <c r="Q48" s="167">
        <f t="shared" ref="Q48:Q53" si="44">(Q38-B38)/B38</f>
        <v>0.2141509433962264</v>
      </c>
      <c r="R48" s="167">
        <f t="shared" ref="R48:R53" si="45">(R38-B38)/B38</f>
        <v>0.34811320754716979</v>
      </c>
      <c r="S48" s="167">
        <f t="shared" ref="S48:S53" si="46">(S38-B38)/B38</f>
        <v>0.64811320754716972</v>
      </c>
    </row>
    <row r="49" spans="1:19" ht="15.75" thickTop="1" x14ac:dyDescent="0.25">
      <c r="A49" s="143" t="s">
        <v>212</v>
      </c>
      <c r="B49" s="147">
        <f t="shared" si="29"/>
        <v>0</v>
      </c>
      <c r="C49" s="147">
        <f t="shared" si="30"/>
        <v>8.6884567645840825E-3</v>
      </c>
      <c r="D49" s="147">
        <f t="shared" si="31"/>
        <v>9.267687215556468E-2</v>
      </c>
      <c r="E49" s="147">
        <f t="shared" si="32"/>
        <v>6.0819197352089314E-2</v>
      </c>
      <c r="F49" s="147">
        <f t="shared" si="33"/>
        <v>-4.9648324369052955E-3</v>
      </c>
      <c r="G49" s="147">
        <f t="shared" si="34"/>
        <v>0.11088125775755066</v>
      </c>
      <c r="H49" s="147">
        <f t="shared" si="35"/>
        <v>-6.1646669424906986E-2</v>
      </c>
      <c r="I49" s="147">
        <f t="shared" si="36"/>
        <v>7.1162598262308599E-2</v>
      </c>
      <c r="J49" s="147">
        <f t="shared" si="37"/>
        <v>9.1021928009929181E-3</v>
      </c>
      <c r="K49" s="147">
        <f t="shared" si="38"/>
        <v>5.8750517170045431E-2</v>
      </c>
      <c r="L49" s="147">
        <f t="shared" si="39"/>
        <v>-2.0273065784029869E-2</v>
      </c>
      <c r="M49" s="147">
        <f t="shared" si="40"/>
        <v>2.0686801820438559E-2</v>
      </c>
      <c r="N49" s="147">
        <f t="shared" si="41"/>
        <v>4.426975589573838E-2</v>
      </c>
      <c r="O49" s="147">
        <f t="shared" si="42"/>
        <v>0.22258998758791884</v>
      </c>
      <c r="P49" s="147">
        <f t="shared" si="43"/>
        <v>0.1907323127844435</v>
      </c>
      <c r="Q49" s="147">
        <f t="shared" si="44"/>
        <v>0.23789822093504343</v>
      </c>
      <c r="R49" s="147">
        <f t="shared" si="45"/>
        <v>0.21886636326023992</v>
      </c>
      <c r="S49" s="147">
        <f t="shared" si="46"/>
        <v>0.22920976417045918</v>
      </c>
    </row>
    <row r="50" spans="1:19" x14ac:dyDescent="0.25">
      <c r="A50" s="143" t="s">
        <v>291</v>
      </c>
      <c r="B50" s="147">
        <f t="shared" si="29"/>
        <v>0</v>
      </c>
      <c r="C50" s="147">
        <f t="shared" si="30"/>
        <v>0.13698630136986314</v>
      </c>
      <c r="D50" s="147">
        <f t="shared" si="31"/>
        <v>0.20205479452054803</v>
      </c>
      <c r="E50" s="147">
        <f t="shared" si="32"/>
        <v>0.21369863013698626</v>
      </c>
      <c r="F50" s="147">
        <f t="shared" si="33"/>
        <v>0.10410958904109599</v>
      </c>
      <c r="G50" s="147">
        <f t="shared" si="34"/>
        <v>-1.5753424657534276E-2</v>
      </c>
      <c r="H50" s="147">
        <f t="shared" si="35"/>
        <v>-9.9999999999999936E-2</v>
      </c>
      <c r="I50" s="147">
        <f t="shared" si="36"/>
        <v>-0.1342465753424657</v>
      </c>
      <c r="J50" s="147">
        <f t="shared" si="37"/>
        <v>6.9178082191780815E-2</v>
      </c>
      <c r="K50" s="147">
        <f t="shared" si="38"/>
        <v>9.1780821917808217E-2</v>
      </c>
      <c r="L50" s="147">
        <f t="shared" si="39"/>
        <v>-1.0958904109589052E-2</v>
      </c>
      <c r="M50" s="147">
        <f t="shared" si="40"/>
        <v>-0.20821917808219173</v>
      </c>
      <c r="N50" s="147">
        <f t="shared" si="41"/>
        <v>-9.9999999999999936E-2</v>
      </c>
      <c r="O50" s="147">
        <f t="shared" si="42"/>
        <v>-2.3972602739726005E-2</v>
      </c>
      <c r="P50" s="147">
        <f t="shared" si="43"/>
        <v>0.12602739726027409</v>
      </c>
      <c r="Q50" s="147">
        <f t="shared" si="44"/>
        <v>7.739726027397266E-2</v>
      </c>
      <c r="R50" s="147">
        <f t="shared" si="45"/>
        <v>0.14109589041095894</v>
      </c>
      <c r="S50" s="147">
        <f t="shared" si="46"/>
        <v>0.45205479452054792</v>
      </c>
    </row>
    <row r="51" spans="1:19" x14ac:dyDescent="0.25">
      <c r="A51" s="143" t="s">
        <v>264</v>
      </c>
      <c r="B51" s="147">
        <f t="shared" si="29"/>
        <v>0</v>
      </c>
      <c r="C51" s="147">
        <f t="shared" si="30"/>
        <v>5.6460369163952175E-2</v>
      </c>
      <c r="D51" s="147">
        <f t="shared" si="31"/>
        <v>9.5548317046688272E-2</v>
      </c>
      <c r="E51" s="147">
        <f t="shared" si="32"/>
        <v>0.11726384364820827</v>
      </c>
      <c r="F51" s="147">
        <f t="shared" si="33"/>
        <v>0.15200868621064045</v>
      </c>
      <c r="G51" s="147">
        <f t="shared" si="34"/>
        <v>0.16720955483170455</v>
      </c>
      <c r="H51" s="147">
        <f t="shared" si="35"/>
        <v>0.23778501628664486</v>
      </c>
      <c r="I51" s="147">
        <f t="shared" si="36"/>
        <v>0.19326818675352869</v>
      </c>
      <c r="J51" s="147">
        <f t="shared" si="37"/>
        <v>0.17915309446254055</v>
      </c>
      <c r="K51" s="147">
        <f t="shared" si="38"/>
        <v>0.2138979370249727</v>
      </c>
      <c r="L51" s="147">
        <f t="shared" si="39"/>
        <v>0.24972855591748086</v>
      </c>
      <c r="M51" s="147">
        <f t="shared" si="40"/>
        <v>0.32247557003257316</v>
      </c>
      <c r="N51" s="147">
        <f t="shared" si="41"/>
        <v>0.33767643865363728</v>
      </c>
      <c r="O51" s="147">
        <f t="shared" si="42"/>
        <v>0.49077090119435385</v>
      </c>
      <c r="P51" s="147">
        <f t="shared" si="43"/>
        <v>0.51140065146579794</v>
      </c>
      <c r="Q51" s="147">
        <f t="shared" si="44"/>
        <v>0.60260586319218223</v>
      </c>
      <c r="R51" s="147">
        <f t="shared" si="45"/>
        <v>0.76981541802388698</v>
      </c>
      <c r="S51" s="147">
        <f t="shared" si="46"/>
        <v>0.80673181324647114</v>
      </c>
    </row>
    <row r="52" spans="1:19" x14ac:dyDescent="0.25">
      <c r="A52" s="143" t="s">
        <v>292</v>
      </c>
      <c r="B52" s="147">
        <f t="shared" si="29"/>
        <v>0</v>
      </c>
      <c r="C52" s="147">
        <f t="shared" si="30"/>
        <v>-5.9976931949250238E-2</v>
      </c>
      <c r="D52" s="147">
        <f t="shared" si="31"/>
        <v>-0.14417531718569782</v>
      </c>
      <c r="E52" s="147">
        <f t="shared" si="32"/>
        <v>-0.24394463667820071</v>
      </c>
      <c r="F52" s="147">
        <f t="shared" si="33"/>
        <v>-0.14417531718569782</v>
      </c>
      <c r="G52" s="147">
        <f t="shared" si="34"/>
        <v>-8.6505190311418692E-2</v>
      </c>
      <c r="H52" s="147">
        <f t="shared" si="35"/>
        <v>-0.2779700115340254</v>
      </c>
      <c r="I52" s="147">
        <f t="shared" si="36"/>
        <v>-0.19607843137254904</v>
      </c>
      <c r="J52" s="147">
        <f t="shared" si="37"/>
        <v>-0.3327566320645905</v>
      </c>
      <c r="K52" s="147">
        <f t="shared" si="38"/>
        <v>-8.2468281430219129E-2</v>
      </c>
      <c r="L52" s="147">
        <f t="shared" si="39"/>
        <v>4.6136101499424367E-3</v>
      </c>
      <c r="M52" s="147">
        <f t="shared" si="40"/>
        <v>-5.9400230680507565E-2</v>
      </c>
      <c r="N52" s="147">
        <f t="shared" si="41"/>
        <v>-9.1118800461361019E-2</v>
      </c>
      <c r="O52" s="147">
        <f t="shared" si="42"/>
        <v>-0.11361014994232992</v>
      </c>
      <c r="P52" s="147">
        <f t="shared" si="43"/>
        <v>-3.9792387543252671E-2</v>
      </c>
      <c r="Q52" s="147">
        <f t="shared" si="44"/>
        <v>-4.6712802768166015E-2</v>
      </c>
      <c r="R52" s="147">
        <f t="shared" si="45"/>
        <v>0.15282583621683959</v>
      </c>
      <c r="S52" s="147">
        <f t="shared" si="46"/>
        <v>0.31141868512110721</v>
      </c>
    </row>
    <row r="53" spans="1:19" x14ac:dyDescent="0.25">
      <c r="A53" s="143" t="s">
        <v>290</v>
      </c>
      <c r="B53" s="147">
        <f t="shared" si="29"/>
        <v>0</v>
      </c>
      <c r="C53" s="147">
        <f t="shared" si="30"/>
        <v>-1.0554089709762465E-2</v>
      </c>
      <c r="D53" s="147">
        <f t="shared" si="31"/>
        <v>-1.9349164467897879E-2</v>
      </c>
      <c r="E53" s="147">
        <f t="shared" si="32"/>
        <v>1.3192612137203198E-2</v>
      </c>
      <c r="F53" s="147">
        <f t="shared" si="33"/>
        <v>4.9252418645558536E-2</v>
      </c>
      <c r="G53" s="147">
        <f t="shared" si="34"/>
        <v>7.2999120492524203E-2</v>
      </c>
      <c r="H53" s="147">
        <f t="shared" si="35"/>
        <v>0.11609498680738789</v>
      </c>
      <c r="I53" s="147">
        <f t="shared" si="36"/>
        <v>0.1398416886543537</v>
      </c>
      <c r="J53" s="147">
        <f t="shared" si="37"/>
        <v>0.1723834652594548</v>
      </c>
      <c r="K53" s="147">
        <f t="shared" si="38"/>
        <v>0.18029903254177668</v>
      </c>
      <c r="L53" s="147">
        <f t="shared" si="39"/>
        <v>0.21899736147757259</v>
      </c>
      <c r="M53" s="147">
        <f t="shared" si="40"/>
        <v>0.26473175021987705</v>
      </c>
      <c r="N53" s="147">
        <f t="shared" si="41"/>
        <v>0.32102022867194374</v>
      </c>
      <c r="O53" s="147">
        <f t="shared" si="42"/>
        <v>0.35092348284960428</v>
      </c>
      <c r="P53" s="147">
        <f t="shared" si="43"/>
        <v>0.39665787159190868</v>
      </c>
      <c r="Q53" s="147">
        <f t="shared" si="44"/>
        <v>0.46701846965699217</v>
      </c>
      <c r="R53" s="147">
        <f t="shared" si="45"/>
        <v>0.54265611257695689</v>
      </c>
      <c r="S53" s="147">
        <f t="shared" si="46"/>
        <v>0.62708883025505724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163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235</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'2C'!B19</f>
        <v>534</v>
      </c>
      <c r="C5" s="144">
        <f>'2C'!C19</f>
        <v>543</v>
      </c>
      <c r="D5" s="144">
        <f>'2C'!D19</f>
        <v>456</v>
      </c>
      <c r="E5" s="144">
        <f>'2C'!E19</f>
        <v>454</v>
      </c>
      <c r="F5" s="144">
        <f>'2C'!F19</f>
        <v>454</v>
      </c>
      <c r="G5" s="144">
        <f>'2C'!G19</f>
        <v>429</v>
      </c>
      <c r="H5" s="144">
        <f>'2C'!H19</f>
        <v>419</v>
      </c>
      <c r="I5" s="144">
        <f>'2C'!I19</f>
        <v>443</v>
      </c>
      <c r="J5" s="144">
        <f>'2C'!J19</f>
        <v>414</v>
      </c>
      <c r="K5" s="144">
        <f>'2C'!K19</f>
        <v>440</v>
      </c>
      <c r="L5" s="144">
        <f>'2C'!L19</f>
        <v>431</v>
      </c>
      <c r="M5" s="144">
        <f>'2C'!M19</f>
        <v>414</v>
      </c>
      <c r="N5" s="144">
        <f>'2C'!N19</f>
        <v>419</v>
      </c>
      <c r="O5" s="144">
        <f>'2C'!O19</f>
        <v>415</v>
      </c>
      <c r="P5" s="144">
        <f>'2C'!P19</f>
        <v>436</v>
      </c>
      <c r="Q5" s="144">
        <f>'2C'!Q19</f>
        <v>475</v>
      </c>
      <c r="R5" s="144">
        <f>'2C'!R19</f>
        <v>534</v>
      </c>
      <c r="S5" s="144">
        <f>'2C'!S19</f>
        <v>554</v>
      </c>
      <c r="T5" s="144">
        <f>'2C'!T19</f>
        <v>576</v>
      </c>
      <c r="U5" s="144">
        <f>'2C'!U19</f>
        <v>449</v>
      </c>
      <c r="V5" s="144">
        <f>'2C'!V19</f>
        <v>484</v>
      </c>
      <c r="W5" s="144">
        <f>'2C'!W19</f>
        <v>517</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191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1.6853932584269662E-2</v>
      </c>
      <c r="D12" s="170">
        <f>(D5-B5)/B5</f>
        <v>-0.14606741573033707</v>
      </c>
      <c r="E12" s="170">
        <f>(E5-B5)/B5</f>
        <v>-0.14981273408239701</v>
      </c>
      <c r="F12" s="170">
        <f>(F5-B5)/B5</f>
        <v>-0.14981273408239701</v>
      </c>
      <c r="G12" s="170">
        <f>(G5-B5)/B5</f>
        <v>-0.19662921348314608</v>
      </c>
      <c r="H12" s="170">
        <f>(H5-B5)/B5</f>
        <v>-0.21535580524344569</v>
      </c>
      <c r="I12" s="170">
        <f>(I5-B5)/B5</f>
        <v>-0.17041198501872659</v>
      </c>
      <c r="J12" s="170">
        <f>(J5-B5)/B5</f>
        <v>-0.2247191011235955</v>
      </c>
      <c r="K12" s="170">
        <f>(K5-B5)/B5</f>
        <v>-0.17602996254681649</v>
      </c>
      <c r="L12" s="170">
        <f>(L5-B5)/B5</f>
        <v>-0.19288389513108614</v>
      </c>
      <c r="M12" s="170">
        <f>(M5-B5)/B5</f>
        <v>-0.2247191011235955</v>
      </c>
      <c r="N12" s="170">
        <f>(N5-B5)/B5</f>
        <v>-0.21535580524344569</v>
      </c>
      <c r="O12" s="170">
        <f>(O5-B5)/B5</f>
        <v>-0.22284644194756553</v>
      </c>
      <c r="P12" s="170">
        <f>(P5-B5)/B5</f>
        <v>-0.18352059925093633</v>
      </c>
      <c r="Q12" s="170">
        <f>(Q5-B5)/B5</f>
        <v>-0.1104868913857678</v>
      </c>
      <c r="R12" s="170">
        <f>(R5-B5)/B5</f>
        <v>0</v>
      </c>
      <c r="S12" s="170">
        <f>(S5-B5)/B5</f>
        <v>3.7453183520599252E-2</v>
      </c>
      <c r="T12" s="170">
        <f>(T5-B5)/B5</f>
        <v>7.8651685393258425E-2</v>
      </c>
      <c r="U12" s="170">
        <f>(U5-B5)/B5</f>
        <v>-0.15917602996254682</v>
      </c>
      <c r="V12" s="170">
        <f>(V5-B5)/B5</f>
        <v>-9.3632958801498134E-2</v>
      </c>
      <c r="W12" s="170">
        <f>(W5-B5)/B5</f>
        <v>-3.1835205992509365E-2</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8" t="s">
        <v>216</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'2C'!B38</f>
        <v>10.6</v>
      </c>
      <c r="C18" s="150">
        <f>'2C'!C38</f>
        <v>12.38</v>
      </c>
      <c r="D18" s="150">
        <f>'2C'!D38</f>
        <v>12.89</v>
      </c>
      <c r="E18" s="150">
        <f>'2C'!E38</f>
        <v>13.28</v>
      </c>
      <c r="F18" s="150">
        <f>'2C'!F38</f>
        <v>13.79</v>
      </c>
      <c r="G18" s="150">
        <f>'2C'!G38</f>
        <v>13.22</v>
      </c>
      <c r="H18" s="150">
        <f>'2C'!H38</f>
        <v>15.48</v>
      </c>
      <c r="I18" s="150">
        <f>'2C'!I38</f>
        <v>13.07</v>
      </c>
      <c r="J18" s="150">
        <f>'2C'!J38</f>
        <v>12.92</v>
      </c>
      <c r="K18" s="150">
        <f>'2C'!K38</f>
        <v>12.34</v>
      </c>
      <c r="L18" s="150">
        <f>'2C'!L38</f>
        <v>12.39</v>
      </c>
      <c r="M18" s="150">
        <f>'2C'!M38</f>
        <v>11.86</v>
      </c>
      <c r="N18" s="150">
        <f>'2C'!N38</f>
        <v>13.27</v>
      </c>
      <c r="O18" s="150">
        <f>'2C'!O38</f>
        <v>15.29</v>
      </c>
      <c r="P18" s="150">
        <f>'2C'!P38</f>
        <v>13.61</v>
      </c>
      <c r="Q18" s="150">
        <f>'2C'!Q38</f>
        <v>12.87</v>
      </c>
      <c r="R18" s="150">
        <f>'2C'!R38</f>
        <v>14.29</v>
      </c>
      <c r="S18" s="150">
        <f>'2C'!S38</f>
        <v>17.47</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217</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0.16792452830188689</v>
      </c>
      <c r="D25" s="170">
        <f>(D18-B18)/B18</f>
        <v>0.21603773584905669</v>
      </c>
      <c r="E25" s="170">
        <f>(E18-B18)/B18</f>
        <v>0.25283018867924528</v>
      </c>
      <c r="F25" s="170">
        <f>(F18-B18)/B18</f>
        <v>0.30094339622641508</v>
      </c>
      <c r="G25" s="170">
        <f>(G18-B18)/B18</f>
        <v>0.24716981132075483</v>
      </c>
      <c r="H25" s="170">
        <f>(H18-B18)/B18</f>
        <v>0.4603773584905661</v>
      </c>
      <c r="I25" s="170">
        <f>(I18-B18)/B18</f>
        <v>0.23301886792452836</v>
      </c>
      <c r="J25" s="170">
        <f>(J18-B18)/B18</f>
        <v>0.21886792452830192</v>
      </c>
      <c r="K25" s="170">
        <f>(K18-B18)/B18</f>
        <v>0.16415094339622643</v>
      </c>
      <c r="L25" s="170">
        <f>(L18-B18)/B18</f>
        <v>0.16886792452830199</v>
      </c>
      <c r="M25" s="170">
        <f>(M18-B18)/B18</f>
        <v>0.11886792452830187</v>
      </c>
      <c r="N25" s="170">
        <f>(N18-B18)/B18</f>
        <v>0.25188679245283019</v>
      </c>
      <c r="O25" s="170">
        <f>(O18-B18)/B18</f>
        <v>0.4424528301886792</v>
      </c>
      <c r="P25" s="170">
        <f>(P18-B18)/B18</f>
        <v>0.28396226415094339</v>
      </c>
      <c r="Q25" s="170">
        <f>(Q18-B18)/B18</f>
        <v>0.2141509433962264</v>
      </c>
      <c r="R25" s="170">
        <f>(R18-B18)/B18</f>
        <v>0.34811320754716979</v>
      </c>
      <c r="S25" s="170">
        <f>(S18-B18)/B18</f>
        <v>0.64811320754716972</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154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316</v>
      </c>
      <c r="B4" s="323"/>
      <c r="C4" s="323"/>
      <c r="D4" s="323"/>
    </row>
    <row r="5" spans="1:27" ht="15" x14ac:dyDescent="0.25">
      <c r="A5" s="324" t="s">
        <v>144</v>
      </c>
      <c r="B5" s="325"/>
      <c r="C5" s="324" t="s">
        <v>145</v>
      </c>
      <c r="D5" s="324"/>
    </row>
    <row r="6" spans="1:27" x14ac:dyDescent="0.2">
      <c r="A6" s="154" t="s">
        <v>158</v>
      </c>
      <c r="B6" s="155" t="s">
        <v>157</v>
      </c>
      <c r="C6" s="154" t="s">
        <v>158</v>
      </c>
      <c r="D6" s="156" t="s">
        <v>157</v>
      </c>
    </row>
    <row r="7" spans="1:27" x14ac:dyDescent="0.2">
      <c r="A7" s="1" t="s">
        <v>153</v>
      </c>
      <c r="B7" s="157">
        <v>0.2079</v>
      </c>
      <c r="C7" s="1" t="s">
        <v>153</v>
      </c>
      <c r="D7" s="158">
        <v>0.15029899999999999</v>
      </c>
    </row>
    <row r="8" spans="1:27" x14ac:dyDescent="0.2">
      <c r="A8" s="1" t="s">
        <v>146</v>
      </c>
      <c r="B8" s="157">
        <v>0.13219</v>
      </c>
      <c r="C8" s="1" t="s">
        <v>146</v>
      </c>
      <c r="D8" s="158">
        <v>0.1414</v>
      </c>
    </row>
    <row r="9" spans="1:27" x14ac:dyDescent="0.2">
      <c r="A9" s="1" t="s">
        <v>149</v>
      </c>
      <c r="B9" s="157">
        <v>8.3199999999999996E-2</v>
      </c>
      <c r="C9" s="1" t="s">
        <v>148</v>
      </c>
      <c r="D9" s="158">
        <v>0.1195</v>
      </c>
    </row>
    <row r="10" spans="1:27" x14ac:dyDescent="0.2">
      <c r="A10" s="1" t="s">
        <v>148</v>
      </c>
      <c r="B10" s="157">
        <v>7.8700000000000006E-2</v>
      </c>
      <c r="C10" s="1" t="s">
        <v>152</v>
      </c>
      <c r="D10" s="158">
        <v>0.10111000000000001</v>
      </c>
    </row>
    <row r="11" spans="1:27" x14ac:dyDescent="0.2">
      <c r="A11" s="1" t="s">
        <v>150</v>
      </c>
      <c r="B11" s="157">
        <v>6.7979999999999999E-2</v>
      </c>
      <c r="C11" s="1" t="s">
        <v>114</v>
      </c>
      <c r="D11" s="158">
        <v>9.7350000000000006E-2</v>
      </c>
    </row>
    <row r="12" spans="1:27" x14ac:dyDescent="0.2">
      <c r="A12" s="1" t="s">
        <v>114</v>
      </c>
      <c r="B12" s="157">
        <v>6.6890000000000005E-2</v>
      </c>
      <c r="C12" s="1" t="s">
        <v>149</v>
      </c>
      <c r="D12" s="158">
        <v>9.1439999999999994E-2</v>
      </c>
    </row>
    <row r="13" spans="1:27" x14ac:dyDescent="0.2">
      <c r="A13" s="1" t="s">
        <v>88</v>
      </c>
      <c r="B13" s="157">
        <v>6.658E-2</v>
      </c>
      <c r="C13" s="1" t="s">
        <v>151</v>
      </c>
      <c r="D13" s="158">
        <v>8.9149999999999993E-2</v>
      </c>
    </row>
    <row r="14" spans="1:27" x14ac:dyDescent="0.2">
      <c r="A14" s="1" t="s">
        <v>152</v>
      </c>
      <c r="B14" s="157">
        <v>6.6299999999999998E-2</v>
      </c>
      <c r="C14" s="1" t="s">
        <v>192</v>
      </c>
      <c r="D14" s="158">
        <v>7.17E-2</v>
      </c>
    </row>
    <row r="15" spans="1:27" x14ac:dyDescent="0.2">
      <c r="A15" s="1" t="s">
        <v>147</v>
      </c>
      <c r="B15" s="157">
        <v>6.565E-2</v>
      </c>
      <c r="C15" s="1" t="s">
        <v>150</v>
      </c>
      <c r="D15" s="158">
        <v>6.9260000000000002E-2</v>
      </c>
    </row>
    <row r="16" spans="1:27" x14ac:dyDescent="0.2">
      <c r="A16" s="1" t="s">
        <v>151</v>
      </c>
      <c r="B16" s="157">
        <v>6.0319999999999999E-2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O17" sqref="O17"/>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162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317</v>
      </c>
      <c r="B3" s="193"/>
      <c r="C3" s="193"/>
      <c r="D3" s="193"/>
      <c r="F3" s="323" t="s">
        <v>318</v>
      </c>
      <c r="G3" s="323"/>
      <c r="H3" s="323"/>
    </row>
    <row r="4" spans="1:27" ht="28.5" x14ac:dyDescent="0.2">
      <c r="A4" s="191" t="s">
        <v>165</v>
      </c>
      <c r="B4" s="191" t="s">
        <v>218</v>
      </c>
      <c r="C4" s="192" t="s">
        <v>164</v>
      </c>
      <c r="D4" s="1"/>
      <c r="F4" s="191" t="s">
        <v>219</v>
      </c>
      <c r="G4" s="192" t="s">
        <v>220</v>
      </c>
      <c r="H4" s="37" t="s">
        <v>221</v>
      </c>
      <c r="O4" s="1"/>
    </row>
    <row r="5" spans="1:27" ht="15" x14ac:dyDescent="0.25">
      <c r="A5" s="160">
        <v>43313</v>
      </c>
      <c r="B5">
        <v>15</v>
      </c>
      <c r="C5" s="218" t="s">
        <v>247</v>
      </c>
      <c r="D5" s="1"/>
      <c r="F5" s="1" t="s">
        <v>341</v>
      </c>
      <c r="G5" s="159">
        <v>141</v>
      </c>
      <c r="H5" s="203" t="s">
        <v>351</v>
      </c>
      <c r="O5" s="1"/>
    </row>
    <row r="6" spans="1:27" ht="15" x14ac:dyDescent="0.25">
      <c r="A6" s="160">
        <v>43344</v>
      </c>
      <c r="B6">
        <v>23</v>
      </c>
      <c r="C6" s="218" t="s">
        <v>247</v>
      </c>
      <c r="D6" s="1"/>
      <c r="F6" s="1" t="s">
        <v>342</v>
      </c>
      <c r="G6" s="159">
        <v>34</v>
      </c>
      <c r="H6" s="203" t="s">
        <v>352</v>
      </c>
      <c r="O6" s="1"/>
    </row>
    <row r="7" spans="1:27" ht="15" x14ac:dyDescent="0.25">
      <c r="A7" s="160">
        <v>43374</v>
      </c>
      <c r="B7">
        <v>28</v>
      </c>
      <c r="C7" s="218" t="s">
        <v>247</v>
      </c>
      <c r="D7" s="1"/>
      <c r="F7" s="1" t="s">
        <v>343</v>
      </c>
      <c r="G7" s="159">
        <v>33</v>
      </c>
      <c r="H7" s="203" t="s">
        <v>222</v>
      </c>
      <c r="O7" s="1"/>
    </row>
    <row r="8" spans="1:27" ht="15" x14ac:dyDescent="0.25">
      <c r="A8" s="160">
        <v>43405</v>
      </c>
      <c r="B8">
        <v>13</v>
      </c>
      <c r="C8" s="218" t="s">
        <v>247</v>
      </c>
      <c r="D8" s="1"/>
      <c r="F8" s="1" t="s">
        <v>344</v>
      </c>
      <c r="G8" s="159">
        <v>20</v>
      </c>
      <c r="H8" s="203" t="s">
        <v>353</v>
      </c>
      <c r="O8" s="1"/>
    </row>
    <row r="9" spans="1:27" ht="15" x14ac:dyDescent="0.25">
      <c r="A9" s="160">
        <v>43435</v>
      </c>
      <c r="B9">
        <v>23</v>
      </c>
      <c r="C9" s="218" t="s">
        <v>247</v>
      </c>
      <c r="D9" s="161"/>
      <c r="F9" s="1" t="s">
        <v>345</v>
      </c>
      <c r="G9" s="159">
        <v>16</v>
      </c>
      <c r="H9" s="203" t="s">
        <v>354</v>
      </c>
      <c r="O9" s="1"/>
    </row>
    <row r="10" spans="1:27" ht="15" x14ac:dyDescent="0.25">
      <c r="A10" s="160">
        <v>43466</v>
      </c>
      <c r="B10">
        <v>18</v>
      </c>
      <c r="C10" s="218" t="s">
        <v>247</v>
      </c>
      <c r="D10" s="161"/>
      <c r="F10" s="1" t="s">
        <v>346</v>
      </c>
      <c r="G10" s="159">
        <v>15</v>
      </c>
      <c r="H10" s="203" t="s">
        <v>225</v>
      </c>
      <c r="O10" s="1"/>
    </row>
    <row r="11" spans="1:27" ht="15" x14ac:dyDescent="0.25">
      <c r="A11" s="160">
        <v>43497</v>
      </c>
      <c r="B11">
        <v>24</v>
      </c>
      <c r="C11" s="218" t="s">
        <v>247</v>
      </c>
      <c r="D11" s="161"/>
      <c r="F11" s="1" t="s">
        <v>347</v>
      </c>
      <c r="G11" s="159">
        <v>11</v>
      </c>
      <c r="H11" s="203" t="s">
        <v>355</v>
      </c>
      <c r="O11" s="1"/>
    </row>
    <row r="12" spans="1:27" ht="15" x14ac:dyDescent="0.25">
      <c r="A12" s="160">
        <v>43525</v>
      </c>
      <c r="B12">
        <v>25</v>
      </c>
      <c r="C12" s="218" t="s">
        <v>247</v>
      </c>
      <c r="D12" s="161"/>
      <c r="F12" s="1" t="s">
        <v>348</v>
      </c>
      <c r="G12" s="159">
        <v>7</v>
      </c>
      <c r="H12" s="203" t="s">
        <v>224</v>
      </c>
      <c r="O12" s="1"/>
    </row>
    <row r="13" spans="1:27" ht="15" x14ac:dyDescent="0.25">
      <c r="A13" s="160">
        <v>43556</v>
      </c>
      <c r="B13">
        <v>22</v>
      </c>
      <c r="C13" s="218" t="s">
        <v>247</v>
      </c>
      <c r="D13" s="161"/>
      <c r="F13" s="1" t="s">
        <v>349</v>
      </c>
      <c r="G13" s="159">
        <v>7</v>
      </c>
      <c r="H13" s="203" t="s">
        <v>356</v>
      </c>
      <c r="O13" s="1"/>
    </row>
    <row r="14" spans="1:27" ht="15" x14ac:dyDescent="0.25">
      <c r="A14" s="160">
        <v>43586</v>
      </c>
      <c r="B14">
        <v>13</v>
      </c>
      <c r="C14" s="218" t="s">
        <v>247</v>
      </c>
      <c r="D14" s="161"/>
      <c r="F14" s="1" t="s">
        <v>350</v>
      </c>
      <c r="G14" s="159">
        <v>7</v>
      </c>
      <c r="H14" s="203" t="s">
        <v>357</v>
      </c>
      <c r="O14" s="1"/>
    </row>
    <row r="15" spans="1:27" ht="15" x14ac:dyDescent="0.25">
      <c r="A15" s="160">
        <v>43617</v>
      </c>
      <c r="B15">
        <v>15</v>
      </c>
      <c r="C15" s="218" t="s">
        <v>247</v>
      </c>
      <c r="D15" s="161"/>
      <c r="O15" s="1"/>
    </row>
    <row r="16" spans="1:27" ht="15" x14ac:dyDescent="0.25">
      <c r="A16" s="160">
        <v>43647</v>
      </c>
      <c r="B16">
        <v>6</v>
      </c>
      <c r="C16" s="218" t="s">
        <v>247</v>
      </c>
      <c r="D16" s="161"/>
      <c r="O16" s="1"/>
    </row>
    <row r="17" spans="1:15" ht="15" x14ac:dyDescent="0.25">
      <c r="A17" s="160">
        <v>43678</v>
      </c>
      <c r="B17">
        <v>32</v>
      </c>
      <c r="C17" s="218" t="s">
        <v>247</v>
      </c>
      <c r="D17" s="161"/>
      <c r="O17" s="1"/>
    </row>
    <row r="18" spans="1:15" ht="15" x14ac:dyDescent="0.25">
      <c r="A18" s="160">
        <v>43709</v>
      </c>
      <c r="B18">
        <v>52</v>
      </c>
      <c r="C18" s="218" t="s">
        <v>247</v>
      </c>
      <c r="D18" s="161"/>
      <c r="I18" s="39"/>
      <c r="O18" s="1"/>
    </row>
    <row r="19" spans="1:15" ht="15" x14ac:dyDescent="0.25">
      <c r="A19" s="160">
        <v>43739</v>
      </c>
      <c r="B19">
        <v>25</v>
      </c>
      <c r="C19" s="218" t="s">
        <v>247</v>
      </c>
      <c r="D19" s="161"/>
      <c r="I19" s="39"/>
      <c r="O19" s="1"/>
    </row>
    <row r="20" spans="1:15" ht="15" x14ac:dyDescent="0.25">
      <c r="A20" s="160">
        <v>43770</v>
      </c>
      <c r="B20">
        <v>32</v>
      </c>
      <c r="C20" s="218" t="s">
        <v>247</v>
      </c>
      <c r="D20" s="161"/>
      <c r="I20" s="39"/>
      <c r="O20" s="1"/>
    </row>
    <row r="21" spans="1:15" ht="15" x14ac:dyDescent="0.25">
      <c r="A21" s="160">
        <v>43800</v>
      </c>
      <c r="B21">
        <v>23</v>
      </c>
      <c r="C21" s="218" t="s">
        <v>247</v>
      </c>
      <c r="D21" s="161"/>
      <c r="I21" s="39"/>
      <c r="O21" s="1"/>
    </row>
    <row r="22" spans="1:15" ht="15" x14ac:dyDescent="0.25">
      <c r="A22" s="160">
        <v>43831</v>
      </c>
      <c r="B22">
        <v>23</v>
      </c>
      <c r="C22" s="218" t="s">
        <v>247</v>
      </c>
      <c r="D22" s="161"/>
      <c r="I22" s="39"/>
      <c r="O22" s="1"/>
    </row>
    <row r="23" spans="1:15" ht="15" x14ac:dyDescent="0.25">
      <c r="A23" s="160">
        <v>43862</v>
      </c>
      <c r="B23">
        <v>18</v>
      </c>
      <c r="C23" s="218" t="s">
        <v>247</v>
      </c>
      <c r="D23" s="161"/>
      <c r="O23" s="1"/>
    </row>
    <row r="24" spans="1:15" ht="15" x14ac:dyDescent="0.25">
      <c r="A24" s="160">
        <v>43891</v>
      </c>
      <c r="B24">
        <v>14</v>
      </c>
      <c r="C24" s="218" t="s">
        <v>247</v>
      </c>
      <c r="D24" s="161"/>
      <c r="O24" s="1"/>
    </row>
    <row r="25" spans="1:15" ht="15" x14ac:dyDescent="0.25">
      <c r="A25" s="160">
        <v>43922</v>
      </c>
      <c r="B25">
        <v>2</v>
      </c>
      <c r="C25" s="218" t="s">
        <v>247</v>
      </c>
      <c r="D25" s="161"/>
      <c r="O25" s="1"/>
    </row>
    <row r="26" spans="1:15" ht="15" x14ac:dyDescent="0.25">
      <c r="A26" s="160">
        <v>43952</v>
      </c>
      <c r="B26">
        <v>4</v>
      </c>
      <c r="C26" s="218" t="s">
        <v>247</v>
      </c>
      <c r="D26" s="161"/>
      <c r="O26" s="1"/>
    </row>
    <row r="27" spans="1:15" ht="15" x14ac:dyDescent="0.25">
      <c r="A27" s="160">
        <v>43983</v>
      </c>
      <c r="B27">
        <v>18</v>
      </c>
      <c r="C27" s="218" t="s">
        <v>247</v>
      </c>
      <c r="D27" s="161"/>
      <c r="O27" s="1"/>
    </row>
    <row r="28" spans="1:15" ht="15" x14ac:dyDescent="0.25">
      <c r="A28" s="160">
        <v>44013</v>
      </c>
      <c r="B28">
        <v>32</v>
      </c>
      <c r="C28" s="218" t="s">
        <v>247</v>
      </c>
      <c r="D28" s="161"/>
      <c r="O28" s="1"/>
    </row>
    <row r="29" spans="1:15" ht="15" x14ac:dyDescent="0.25">
      <c r="A29" s="160">
        <v>44044</v>
      </c>
      <c r="B29">
        <v>46</v>
      </c>
      <c r="C29" s="218" t="s">
        <v>247</v>
      </c>
      <c r="D29" s="161"/>
      <c r="O29" s="1"/>
    </row>
    <row r="30" spans="1:15" ht="15" x14ac:dyDescent="0.25">
      <c r="A30" s="160">
        <v>44075</v>
      </c>
      <c r="B30">
        <v>27</v>
      </c>
      <c r="C30" s="218" t="s">
        <v>247</v>
      </c>
      <c r="D30" s="161"/>
      <c r="O30" s="1"/>
    </row>
    <row r="31" spans="1:15" ht="15" x14ac:dyDescent="0.25">
      <c r="A31" s="160">
        <v>44105</v>
      </c>
      <c r="B31">
        <v>18</v>
      </c>
      <c r="C31" s="218" t="s">
        <v>247</v>
      </c>
      <c r="D31" s="161"/>
      <c r="O31" s="1"/>
    </row>
    <row r="32" spans="1:15" ht="15" x14ac:dyDescent="0.25">
      <c r="A32" s="160">
        <v>44136</v>
      </c>
      <c r="B32">
        <v>20</v>
      </c>
      <c r="C32" s="218" t="s">
        <v>247</v>
      </c>
      <c r="D32" s="161"/>
      <c r="O32" s="1"/>
    </row>
    <row r="33" spans="1:15" ht="15" x14ac:dyDescent="0.25">
      <c r="A33" s="160">
        <v>44166</v>
      </c>
      <c r="B33">
        <v>18</v>
      </c>
      <c r="C33" s="218" t="s">
        <v>247</v>
      </c>
      <c r="D33" s="161"/>
      <c r="O33" s="1"/>
    </row>
    <row r="34" spans="1:15" ht="15" x14ac:dyDescent="0.25">
      <c r="A34" s="160">
        <v>44197</v>
      </c>
      <c r="B34">
        <v>32</v>
      </c>
      <c r="C34" s="218" t="s">
        <v>247</v>
      </c>
      <c r="D34" s="161"/>
      <c r="O34" s="1"/>
    </row>
    <row r="35" spans="1:15" ht="15" x14ac:dyDescent="0.25">
      <c r="A35" s="160">
        <v>44228</v>
      </c>
      <c r="B35">
        <v>24</v>
      </c>
      <c r="C35" s="218" t="s">
        <v>247</v>
      </c>
      <c r="D35" s="161"/>
      <c r="O35" s="1"/>
    </row>
    <row r="36" spans="1:15" ht="15" x14ac:dyDescent="0.25">
      <c r="A36" s="160">
        <v>44256</v>
      </c>
      <c r="B36">
        <v>36</v>
      </c>
      <c r="C36" s="218" t="s">
        <v>247</v>
      </c>
      <c r="D36" s="161"/>
      <c r="O36" s="1"/>
    </row>
    <row r="37" spans="1:15" ht="15" x14ac:dyDescent="0.25">
      <c r="A37" s="160">
        <v>44287</v>
      </c>
      <c r="B37">
        <v>23</v>
      </c>
      <c r="C37" s="218" t="s">
        <v>247</v>
      </c>
      <c r="D37" s="161"/>
      <c r="O37" s="1"/>
    </row>
    <row r="38" spans="1:15" ht="15" x14ac:dyDescent="0.25">
      <c r="A38" s="160">
        <v>44317</v>
      </c>
      <c r="B38">
        <v>30</v>
      </c>
      <c r="C38" s="218" t="s">
        <v>247</v>
      </c>
      <c r="D38" s="161"/>
      <c r="O38" s="1"/>
    </row>
    <row r="39" spans="1:15" ht="15" x14ac:dyDescent="0.25">
      <c r="A39" s="160">
        <v>44348</v>
      </c>
      <c r="B39">
        <v>29</v>
      </c>
      <c r="C39" s="218" t="s">
        <v>247</v>
      </c>
      <c r="D39" s="161"/>
      <c r="O39" s="1"/>
    </row>
    <row r="40" spans="1:15" ht="15" x14ac:dyDescent="0.25">
      <c r="A40" s="160">
        <v>44378</v>
      </c>
      <c r="B40">
        <v>32</v>
      </c>
      <c r="C40" s="218" t="s">
        <v>247</v>
      </c>
      <c r="D40" s="161"/>
      <c r="O40" s="1"/>
    </row>
    <row r="41" spans="1:15" ht="15" x14ac:dyDescent="0.25">
      <c r="A41" s="160">
        <v>44409</v>
      </c>
      <c r="B41">
        <v>65</v>
      </c>
      <c r="C41" s="218" t="s">
        <v>247</v>
      </c>
      <c r="D41" s="161"/>
      <c r="O41" s="1"/>
    </row>
    <row r="42" spans="1:15" ht="15" x14ac:dyDescent="0.25">
      <c r="A42" s="160">
        <v>44440</v>
      </c>
      <c r="B42">
        <v>35</v>
      </c>
      <c r="C42" s="218" t="s">
        <v>247</v>
      </c>
      <c r="D42" s="161"/>
      <c r="O42" s="1"/>
    </row>
    <row r="43" spans="1:15" ht="15" x14ac:dyDescent="0.25">
      <c r="A43" s="160">
        <v>44470</v>
      </c>
      <c r="B43">
        <v>30</v>
      </c>
      <c r="C43" s="218" t="s">
        <v>247</v>
      </c>
      <c r="D43" s="161"/>
      <c r="O43" s="1"/>
    </row>
    <row r="44" spans="1:15" ht="15" x14ac:dyDescent="0.25">
      <c r="A44" s="160">
        <v>44501</v>
      </c>
      <c r="B44">
        <v>20</v>
      </c>
      <c r="C44" s="218" t="s">
        <v>247</v>
      </c>
      <c r="D44" s="161"/>
      <c r="O44" s="1"/>
    </row>
    <row r="45" spans="1:15" ht="15" x14ac:dyDescent="0.25">
      <c r="A45" s="160">
        <v>44531</v>
      </c>
      <c r="B45">
        <v>24</v>
      </c>
      <c r="C45" s="218" t="s">
        <v>247</v>
      </c>
      <c r="D45" s="161"/>
      <c r="O45" s="1"/>
    </row>
    <row r="46" spans="1:15" ht="15" x14ac:dyDescent="0.25">
      <c r="A46" s="160">
        <v>44562</v>
      </c>
      <c r="B46">
        <v>31</v>
      </c>
      <c r="C46" s="218" t="s">
        <v>247</v>
      </c>
      <c r="D46" s="161"/>
      <c r="O46" s="1"/>
    </row>
    <row r="47" spans="1:15" ht="15" x14ac:dyDescent="0.25">
      <c r="A47" s="160">
        <v>44593</v>
      </c>
      <c r="B47">
        <v>20</v>
      </c>
      <c r="C47" s="218" t="s">
        <v>247</v>
      </c>
      <c r="D47" s="161"/>
      <c r="O47" s="1"/>
    </row>
    <row r="48" spans="1:15" ht="15" x14ac:dyDescent="0.25">
      <c r="A48" s="160">
        <v>44621</v>
      </c>
      <c r="B48">
        <v>40</v>
      </c>
      <c r="C48" s="218" t="s">
        <v>247</v>
      </c>
      <c r="D48" s="161"/>
      <c r="O48" s="1"/>
    </row>
    <row r="49" spans="1:15" ht="15" x14ac:dyDescent="0.25">
      <c r="A49" s="160">
        <v>44652</v>
      </c>
      <c r="B49">
        <v>22</v>
      </c>
      <c r="C49" s="218" t="s">
        <v>247</v>
      </c>
      <c r="D49" s="161"/>
      <c r="O49" s="1"/>
    </row>
    <row r="50" spans="1:15" ht="15" x14ac:dyDescent="0.25">
      <c r="A50" s="160">
        <v>44682</v>
      </c>
      <c r="B50">
        <v>46</v>
      </c>
      <c r="C50" s="218" t="s">
        <v>247</v>
      </c>
      <c r="D50" s="161"/>
      <c r="O50" s="1"/>
    </row>
    <row r="51" spans="1:15" ht="15" x14ac:dyDescent="0.25">
      <c r="A51" s="160">
        <v>44713</v>
      </c>
      <c r="B51">
        <v>16</v>
      </c>
      <c r="C51" s="218" t="s">
        <v>247</v>
      </c>
      <c r="D51" s="161"/>
      <c r="O51" s="1"/>
    </row>
    <row r="52" spans="1:15" ht="15" x14ac:dyDescent="0.25">
      <c r="A52" s="160">
        <v>44743</v>
      </c>
      <c r="B52">
        <v>39</v>
      </c>
      <c r="C52" s="218" t="s">
        <v>247</v>
      </c>
      <c r="D52" s="161"/>
      <c r="O52" s="1"/>
    </row>
    <row r="53" spans="1:15" ht="15" x14ac:dyDescent="0.25">
      <c r="A53" s="160">
        <v>44774</v>
      </c>
      <c r="B53">
        <v>42</v>
      </c>
      <c r="C53" s="218" t="s">
        <v>247</v>
      </c>
      <c r="D53" s="161"/>
      <c r="O53" s="1"/>
    </row>
    <row r="54" spans="1:15" ht="15" x14ac:dyDescent="0.25">
      <c r="A54" s="160">
        <v>44805</v>
      </c>
      <c r="B54">
        <v>33</v>
      </c>
      <c r="C54" s="218" t="s">
        <v>247</v>
      </c>
      <c r="D54" s="161"/>
      <c r="O54" s="1"/>
    </row>
    <row r="55" spans="1:15" ht="15" x14ac:dyDescent="0.25">
      <c r="A55" s="160">
        <v>44835</v>
      </c>
      <c r="B55">
        <v>30</v>
      </c>
      <c r="C55" s="218" t="s">
        <v>247</v>
      </c>
      <c r="D55" s="161"/>
      <c r="O55" s="1"/>
    </row>
    <row r="56" spans="1:15" ht="15" x14ac:dyDescent="0.25">
      <c r="A56" s="160">
        <v>44866</v>
      </c>
      <c r="B56">
        <v>19</v>
      </c>
      <c r="C56" s="218" t="s">
        <v>247</v>
      </c>
      <c r="D56" s="161"/>
      <c r="O56" s="1"/>
    </row>
    <row r="57" spans="1:15" ht="15" x14ac:dyDescent="0.25">
      <c r="A57" s="160">
        <v>44896</v>
      </c>
      <c r="B57">
        <v>23</v>
      </c>
      <c r="C57" s="218" t="s">
        <v>247</v>
      </c>
      <c r="D57" s="161"/>
      <c r="O57" s="1"/>
    </row>
    <row r="58" spans="1:15" ht="15" x14ac:dyDescent="0.25">
      <c r="A58" s="160">
        <v>44927</v>
      </c>
      <c r="B58">
        <v>36</v>
      </c>
      <c r="C58" s="218" t="s">
        <v>247</v>
      </c>
      <c r="D58" s="161"/>
      <c r="O58" s="1"/>
    </row>
    <row r="59" spans="1:15" ht="15" x14ac:dyDescent="0.25">
      <c r="A59" s="160">
        <v>44958</v>
      </c>
      <c r="B59">
        <v>15</v>
      </c>
      <c r="C59" s="218" t="s">
        <v>247</v>
      </c>
      <c r="D59" s="161"/>
      <c r="O59" s="1"/>
    </row>
    <row r="60" spans="1:15" ht="15" x14ac:dyDescent="0.25">
      <c r="A60" s="160">
        <v>44986</v>
      </c>
      <c r="B60">
        <v>36</v>
      </c>
      <c r="C60" s="218" t="s">
        <v>247</v>
      </c>
      <c r="D60" s="161"/>
      <c r="O60" s="1"/>
    </row>
    <row r="61" spans="1:15" ht="15" x14ac:dyDescent="0.25">
      <c r="A61" s="160">
        <v>45017</v>
      </c>
      <c r="B61">
        <v>14</v>
      </c>
      <c r="C61" s="218" t="s">
        <v>247</v>
      </c>
      <c r="D61" s="161"/>
      <c r="O61" s="1"/>
    </row>
    <row r="62" spans="1:15" ht="15" x14ac:dyDescent="0.25">
      <c r="A62" s="160">
        <v>45047</v>
      </c>
      <c r="B62">
        <v>31</v>
      </c>
      <c r="C62" s="218" t="s">
        <v>247</v>
      </c>
      <c r="D62" s="161"/>
      <c r="O62" s="1"/>
    </row>
    <row r="63" spans="1:15" ht="15" x14ac:dyDescent="0.25">
      <c r="A63" s="160">
        <v>45078</v>
      </c>
      <c r="B63">
        <v>12</v>
      </c>
      <c r="C63" s="218" t="s">
        <v>247</v>
      </c>
      <c r="D63" s="161"/>
      <c r="O63" s="1"/>
    </row>
    <row r="64" spans="1:15" ht="15" x14ac:dyDescent="0.25">
      <c r="A64" s="160">
        <v>45108</v>
      </c>
      <c r="B64">
        <v>41</v>
      </c>
      <c r="C64" s="218" t="s">
        <v>247</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2.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3.xml><?xml version="1.0" encoding="utf-8"?>
<ds:datastoreItem xmlns:ds="http://schemas.openxmlformats.org/officeDocument/2006/customXml" ds:itemID="{8C1DA4E4-8E98-4B36-8E47-FDD54F3E0D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