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678" documentId="8_{C35C686B-21C5-40FC-8B6C-8853F62AA08B}" xr6:coauthVersionLast="47" xr6:coauthVersionMax="47" xr10:uidLastSave="{49B6E071-22B6-4858-9BF4-FBE4F2077B1F}"/>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 i="48" l="1"/>
  <c r="U43" i="48" s="1"/>
  <c r="T42" i="48"/>
  <c r="U42" i="48" s="1"/>
  <c r="T41" i="48"/>
  <c r="U41" i="48" s="1"/>
  <c r="T40" i="48"/>
  <c r="U40" i="48" s="1"/>
  <c r="T39" i="48"/>
  <c r="U39" i="48" s="1"/>
  <c r="T38" i="48"/>
  <c r="U38" i="48" s="1"/>
  <c r="T43" i="36"/>
  <c r="U43" i="36" s="1"/>
  <c r="U42" i="36"/>
  <c r="T42" i="36"/>
  <c r="T41" i="36"/>
  <c r="U41" i="36" s="1"/>
  <c r="T40" i="36"/>
  <c r="U40" i="36" s="1"/>
  <c r="T39" i="36"/>
  <c r="U39" i="36" s="1"/>
  <c r="T38" i="36"/>
  <c r="U38" i="36" s="1"/>
  <c r="T43" i="32"/>
  <c r="U43" i="32" s="1"/>
  <c r="U42" i="32"/>
  <c r="T42" i="32"/>
  <c r="T41" i="32"/>
  <c r="U41" i="32" s="1"/>
  <c r="T40" i="32"/>
  <c r="U40" i="32" s="1"/>
  <c r="T39" i="32"/>
  <c r="U39" i="32" s="1"/>
  <c r="U38" i="32"/>
  <c r="T38" i="32"/>
  <c r="T43" i="18"/>
  <c r="U43" i="18" s="1"/>
  <c r="T42" i="18"/>
  <c r="U42" i="18" s="1"/>
  <c r="U41" i="18"/>
  <c r="T41" i="18"/>
  <c r="T40" i="18"/>
  <c r="U40" i="18" s="1"/>
  <c r="T39" i="18"/>
  <c r="U39" i="18" s="1"/>
  <c r="T38" i="18"/>
  <c r="U38" i="18" s="1"/>
  <c r="F25" i="43" l="1"/>
  <c r="D19" i="13"/>
  <c r="C18" i="43"/>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B15" i="29"/>
  <c r="B7" i="29"/>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J21" i="13"/>
  <c r="J8" i="23" s="1"/>
  <c r="I12" i="13"/>
  <c r="I6" i="22" s="1"/>
  <c r="E12" i="13"/>
  <c r="E38" i="25" l="1"/>
  <c r="F38" i="25" s="1"/>
  <c r="E34" i="25"/>
  <c r="G36" i="25"/>
  <c r="G37" i="25"/>
  <c r="E36" i="25"/>
  <c r="F36" i="25" s="1"/>
  <c r="E35" i="25"/>
  <c r="G33" i="25"/>
  <c r="F33" i="25" s="1"/>
  <c r="G38" i="25"/>
  <c r="G35" i="25"/>
  <c r="E37" i="25"/>
  <c r="F37" i="25" s="1"/>
  <c r="G34" i="25"/>
  <c r="K9" i="25"/>
  <c r="H33"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F21" i="13"/>
  <c r="F8" i="23" s="1"/>
  <c r="B32" i="23" s="1"/>
  <c r="G21" i="13"/>
  <c r="G8" i="23" s="1"/>
  <c r="F34" i="15"/>
  <c r="F37" i="15"/>
  <c r="F35" i="15"/>
  <c r="M21" i="13"/>
  <c r="N21" i="13" s="1"/>
  <c r="L21" i="13"/>
  <c r="L8" i="23" s="1"/>
  <c r="L9" i="23" s="1"/>
  <c r="G36" i="22"/>
  <c r="G34" i="22"/>
  <c r="G33" i="22"/>
  <c r="G32" i="22"/>
  <c r="F32" i="22" s="1"/>
  <c r="E37" i="22"/>
  <c r="E36" i="22"/>
  <c r="E34" i="22"/>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H19" i="13"/>
  <c r="H8" i="15" s="1"/>
  <c r="G20" i="13"/>
  <c r="G8" i="22" s="1"/>
  <c r="G13" i="13"/>
  <c r="F20" i="13"/>
  <c r="F8" i="22" s="1"/>
  <c r="B32" i="22" s="1"/>
  <c r="F13" i="13"/>
  <c r="J12" i="13"/>
  <c r="I14" i="13"/>
  <c r="I6" i="25" s="1"/>
  <c r="N20" i="13"/>
  <c r="M22" i="13"/>
  <c r="M8" i="25" s="1"/>
  <c r="K12" i="13"/>
  <c r="I13" i="13"/>
  <c r="E13" i="13"/>
  <c r="E6" i="23" s="1"/>
  <c r="F35" i="25" l="1"/>
  <c r="E19" i="25"/>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F34" i="22"/>
  <c r="F20" i="15"/>
  <c r="M9" i="25"/>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J38" i="25"/>
  <c r="H35" i="25"/>
  <c r="J35" i="25"/>
  <c r="J34" i="25"/>
  <c r="H38" i="25"/>
  <c r="J33" i="25"/>
  <c r="I33" i="25" s="1"/>
  <c r="H37" i="25"/>
  <c r="H34" i="25"/>
  <c r="I34" i="25" s="1"/>
  <c r="J37" i="25"/>
  <c r="J36" i="25"/>
  <c r="H36" i="25"/>
  <c r="F34" i="25"/>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L33" i="22" s="1"/>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I35" i="25" l="1"/>
  <c r="M37" i="25"/>
  <c r="L37" i="25" s="1"/>
  <c r="K37" i="25"/>
  <c r="K38" i="25"/>
  <c r="L38" i="25" s="1"/>
  <c r="M34" i="25"/>
  <c r="K35" i="25"/>
  <c r="M38" i="25"/>
  <c r="M36" i="25"/>
  <c r="K34" i="25"/>
  <c r="L34" i="25" s="1"/>
  <c r="M33" i="25"/>
  <c r="L33" i="25" s="1"/>
  <c r="M35" i="25"/>
  <c r="L35" i="25" s="1"/>
  <c r="K36" i="25"/>
  <c r="I36" i="25"/>
  <c r="G11" i="13"/>
  <c r="G6" i="15" s="1"/>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I37" i="25"/>
  <c r="D36" i="25"/>
  <c r="B37" i="25"/>
  <c r="C37" i="25" s="1"/>
  <c r="D34" i="25"/>
  <c r="D35" i="25"/>
  <c r="D33" i="25"/>
  <c r="C33" i="25" s="1"/>
  <c r="B36" i="25"/>
  <c r="B38" i="25"/>
  <c r="B35" i="25"/>
  <c r="D37" i="25"/>
  <c r="B34" i="25"/>
  <c r="C34" i="25" s="1"/>
  <c r="D38" i="25"/>
  <c r="I38" i="25"/>
  <c r="G22" i="25"/>
  <c r="E22" i="25"/>
  <c r="G21" i="25"/>
  <c r="E21" i="25"/>
  <c r="F21" i="25" s="1"/>
  <c r="G19" i="25"/>
  <c r="F19" i="25" s="1"/>
  <c r="G23" i="25"/>
  <c r="G20" i="25"/>
  <c r="G24" i="25"/>
  <c r="E20" i="25"/>
  <c r="F20" i="25" s="1"/>
  <c r="E23" i="25"/>
  <c r="E24" i="25"/>
  <c r="F24" i="25" s="1"/>
  <c r="H19" i="25"/>
  <c r="X5" i="25"/>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7" i="25"/>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V5" i="25" l="1"/>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F22" i="25"/>
  <c r="C36" i="25"/>
  <c r="B24" i="25"/>
  <c r="B21" i="25"/>
  <c r="D22" i="25"/>
  <c r="D23" i="25"/>
  <c r="B20" i="25"/>
  <c r="C20" i="25" s="1"/>
  <c r="D24" i="25"/>
  <c r="D21" i="25"/>
  <c r="B22" i="25"/>
  <c r="C22" i="25" s="1"/>
  <c r="D19" i="25"/>
  <c r="C19" i="25" s="1"/>
  <c r="B23" i="25"/>
  <c r="D20" i="25"/>
  <c r="H23" i="25"/>
  <c r="H20" i="25"/>
  <c r="I20" i="25" s="1"/>
  <c r="J24" i="25"/>
  <c r="H21" i="25"/>
  <c r="I21" i="25" s="1"/>
  <c r="H24" i="25"/>
  <c r="I24" i="25" s="1"/>
  <c r="J22" i="25"/>
  <c r="H22" i="25"/>
  <c r="J23" i="25"/>
  <c r="I23" i="25" s="1"/>
  <c r="J21" i="25"/>
  <c r="J19" i="25"/>
  <c r="I19" i="25" s="1"/>
  <c r="J20" i="25"/>
  <c r="F23" i="25"/>
  <c r="K19" i="25"/>
  <c r="M7"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C35" i="25"/>
  <c r="C38" i="25"/>
  <c r="L36"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R37" i="22" s="1"/>
  <c r="S36" i="22"/>
  <c r="S33" i="22"/>
  <c r="S32" i="22"/>
  <c r="R32" i="22" s="1"/>
  <c r="S35" i="22"/>
  <c r="S34" i="22"/>
  <c r="Q36" i="22"/>
  <c r="Q34" i="22"/>
  <c r="N37" i="22"/>
  <c r="N35" i="22"/>
  <c r="N33" i="22"/>
  <c r="P32" i="22"/>
  <c r="O32" i="22" s="1"/>
  <c r="P36" i="22"/>
  <c r="P33" i="22"/>
  <c r="N36" i="22"/>
  <c r="P35" i="22"/>
  <c r="P34" i="22"/>
  <c r="N34" i="22"/>
  <c r="P37" i="22"/>
  <c r="I22" i="25" l="1"/>
  <c r="C21" i="25"/>
  <c r="M20" i="25"/>
  <c r="K23" i="25"/>
  <c r="L23" i="25" s="1"/>
  <c r="K24" i="25"/>
  <c r="M19" i="25"/>
  <c r="L19" i="25" s="1"/>
  <c r="M21" i="25"/>
  <c r="K22" i="25"/>
  <c r="L22" i="25" s="1"/>
  <c r="K20" i="25"/>
  <c r="L20" i="25" s="1"/>
  <c r="K21" i="25"/>
  <c r="L21" i="25" s="1"/>
  <c r="M23" i="25"/>
  <c r="M22" i="25"/>
  <c r="M24" i="25"/>
  <c r="C24" i="25"/>
  <c r="C23"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C19" i="22" l="1"/>
  <c r="L24" i="25"/>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<sst xmlns="http://schemas.openxmlformats.org/spreadsheetml/2006/main" count="1709" uniqueCount="348">
  <si>
    <t>Min</t>
  </si>
  <si>
    <t>Median</t>
  </si>
  <si>
    <t>Max</t>
  </si>
  <si>
    <t>0-3 Years</t>
  </si>
  <si>
    <t>4-6 Years</t>
  </si>
  <si>
    <t>7-9 Years</t>
  </si>
  <si>
    <t>10-12 Years</t>
  </si>
  <si>
    <t>Data Supplement</t>
  </si>
  <si>
    <t>Table of Contents (Click on links)</t>
  </si>
  <si>
    <t>A</t>
  </si>
  <si>
    <t>B</t>
  </si>
  <si>
    <t>C</t>
  </si>
  <si>
    <t>Substitute Teacher</t>
  </si>
  <si>
    <t>How to Use the Proposed Wage Scales</t>
  </si>
  <si>
    <t>Base Wage</t>
  </si>
  <si>
    <t>Proposed Models</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</si>
  <si>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</si>
  <si>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</si>
  <si>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</si>
  <si>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</si>
  <si>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</si>
  <si>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</si>
  <si>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</si>
  <si>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</si>
  <si>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</si>
  <si>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</si>
  <si>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</si>
  <si>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</si>
  <si>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</si>
  <si>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</si>
  <si>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</si>
  <si>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</si>
  <si>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</si>
  <si>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</si>
  <si>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</si>
  <si>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</si>
  <si>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</si>
  <si>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</si>
  <si>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</si>
  <si>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</si>
  <si>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</si>
  <si>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Lead Teacher, Infant-Toddler</t>
  </si>
  <si>
    <t>F1</t>
  </si>
  <si>
    <t>P1</t>
  </si>
  <si>
    <t>not applicable</t>
  </si>
  <si>
    <t>Assistant Teacher, Infant-Toddler</t>
  </si>
  <si>
    <t>Aide/floater, Infant-Toddler</t>
  </si>
  <si>
    <t>Substitute, Infant-Toddler</t>
  </si>
  <si>
    <t>Lead Teacher, Preschool</t>
  </si>
  <si>
    <t>P3</t>
  </si>
  <si>
    <t>Assistant Teacher, Preschool</t>
  </si>
  <si>
    <t>Aide/floater, Preschool</t>
  </si>
  <si>
    <t>Substitute, Preschool</t>
  </si>
  <si>
    <t>Varies, but mostly P2/ECE II</t>
  </si>
  <si>
    <t xml:space="preserve">- </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</si>
  <si>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</si>
  <si>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</si>
  <si>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</si>
  <si>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</si>
  <si>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</si>
  <si>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</si>
  <si>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High School Diploma and Child Development Associate (CDA) credential</t>
  </si>
  <si>
    <t>Assistant Teacher Minimum Qualifications</t>
  </si>
  <si>
    <t>High School Diploma + Child Development Associate (CDA) credential</t>
  </si>
  <si>
    <t>Childcare Aide Minimum Qualifications</t>
  </si>
  <si>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</si>
  <si>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</si>
  <si>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</si>
  <si>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</si>
  <si>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</si>
  <si>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</si>
  <si>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</si>
  <si>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</si>
  <si>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</si>
  <si>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 xml:space="preserve">Decided by the leadership of the private for-profit business, nonprofit, or faith-based organization.  </t>
  </si>
  <si>
    <t xml:space="preserve">Decided by the owner.  </t>
  </si>
  <si>
    <t>Instructional Staff</t>
  </si>
  <si>
    <t>Proposed Base Wage</t>
  </si>
  <si>
    <t>ECE I</t>
  </si>
  <si>
    <t>ECE II</t>
  </si>
  <si>
    <t>ECE III</t>
  </si>
  <si>
    <t xml:space="preserve">Explanation for Proposed Base Wage </t>
  </si>
  <si>
    <t>Note: All Professional Levels increase by 10% - Infant/Toddler instructional roles are 10% more than Preschool roles</t>
  </si>
  <si>
    <t>25% less than Lead Teacher</t>
  </si>
  <si>
    <t>25% less than Assistant Teacher</t>
  </si>
  <si>
    <t>Lead Teacher</t>
  </si>
  <si>
    <t>Substitute</t>
  </si>
  <si>
    <t>Teaching Assistants, Except Postsecondary</t>
  </si>
  <si>
    <t>Childcare Workers</t>
  </si>
  <si>
    <t>Wage Scale</t>
  </si>
  <si>
    <t>Systemwide Wage Scale</t>
  </si>
  <si>
    <t>Notes</t>
  </si>
  <si>
    <t>Michigan</t>
  </si>
  <si>
    <t>September 2023</t>
  </si>
  <si>
    <t>Lead Teachers</t>
  </si>
  <si>
    <t>Proposed - Pay Parity with K-12 Teachers</t>
  </si>
  <si>
    <t>1B | Systemwide Wage Scale -- Notes</t>
  </si>
  <si>
    <t>Wage Scaling</t>
  </si>
  <si>
    <t>2A | Lead Teacher -- Proposed Wage Scaling</t>
  </si>
  <si>
    <t>Note: All Infant/Toddler instructional roles are 10% more than Preschool roles</t>
  </si>
  <si>
    <t>Current Median Wage</t>
  </si>
  <si>
    <t>Hourly</t>
  </si>
  <si>
    <t>Hourly Wage Increments</t>
  </si>
  <si>
    <t>F1, F2, F3 HSE</t>
  </si>
  <si>
    <t>Years of Experience</t>
  </si>
  <si>
    <t>Proposed Pay Scale for Lead Teacher, Infant-Toddler</t>
  </si>
  <si>
    <t>Proposed Pay Scale for Lead Teacher, Preschool</t>
  </si>
  <si>
    <t>13-15 Years</t>
  </si>
  <si>
    <t>16+ Years</t>
  </si>
  <si>
    <t>D</t>
  </si>
  <si>
    <t>Workforce Demographics</t>
  </si>
  <si>
    <t>Top Comparable Occupations</t>
  </si>
  <si>
    <t>2B | Lead Teacher -- Workforce Demographics</t>
  </si>
  <si>
    <t>2C | Lead Teacher -- Top Comparable Occupations</t>
  </si>
  <si>
    <t>Elementary School Teachers</t>
  </si>
  <si>
    <t>Age</t>
  </si>
  <si>
    <t>Jobs</t>
  </si>
  <si>
    <t>Percentage</t>
  </si>
  <si>
    <t>14-18</t>
  </si>
  <si>
    <t>19-24</t>
  </si>
  <si>
    <t>25-34</t>
  </si>
  <si>
    <t>35-44</t>
  </si>
  <si>
    <t>45-54</t>
  </si>
  <si>
    <t>55-64</t>
  </si>
  <si>
    <t>65+</t>
  </si>
  <si>
    <t>Less than high school</t>
  </si>
  <si>
    <t>High school</t>
  </si>
  <si>
    <t>Some college</t>
  </si>
  <si>
    <t>Associate's degree</t>
  </si>
  <si>
    <t>Bachelor's degree</t>
  </si>
  <si>
    <t>Master's degree</t>
  </si>
  <si>
    <t>Doctoral or professional degree</t>
  </si>
  <si>
    <t>Gender</t>
  </si>
  <si>
    <t>Males</t>
  </si>
  <si>
    <t>Females</t>
  </si>
  <si>
    <t>Race/Ethnicity</t>
  </si>
  <si>
    <t>White</t>
  </si>
  <si>
    <t>Hispanic/Latino (any race)</t>
  </si>
  <si>
    <t>Black/African American</t>
  </si>
  <si>
    <t>Asian</t>
  </si>
  <si>
    <t>Two or More Races</t>
  </si>
  <si>
    <t>American Indian/Alaska Native</t>
  </si>
  <si>
    <t>Native Hawaiian/Other Pacific Islander</t>
  </si>
  <si>
    <t>Share of overlapping skills</t>
  </si>
  <si>
    <t>Previous</t>
  </si>
  <si>
    <t>Following</t>
  </si>
  <si>
    <t>Teaching Assistants</t>
  </si>
  <si>
    <t>Retail Salespersons</t>
  </si>
  <si>
    <t>Social and Human Service Assistants</t>
  </si>
  <si>
    <t>Postsecondary Teachers</t>
  </si>
  <si>
    <t>Secondary School Teachers</t>
  </si>
  <si>
    <t>Secretaries and Admin. Assistants</t>
  </si>
  <si>
    <t>Managers</t>
  </si>
  <si>
    <t>Preschool Teachers</t>
  </si>
  <si>
    <t>2E | Lead Teacher -- Occupation Flows</t>
  </si>
  <si>
    <t>E</t>
  </si>
  <si>
    <t>Occupation Flows</t>
  </si>
  <si>
    <t>#</t>
  </si>
  <si>
    <t xml:space="preserve"> Occupation</t>
  </si>
  <si>
    <t>Employment and Wage Trends</t>
  </si>
  <si>
    <t>F</t>
  </si>
  <si>
    <t>Real-time Demand</t>
  </si>
  <si>
    <t>2F | Lead Teacher -- Real-time Demand</t>
  </si>
  <si>
    <t>2D | Lead Teacher -- Employment and Wage Trends</t>
  </si>
  <si>
    <t>Median Advertised Wage</t>
  </si>
  <si>
    <t>Date</t>
  </si>
  <si>
    <t>Assistant Teachers</t>
  </si>
  <si>
    <t>Years in Lane</t>
  </si>
  <si>
    <t>CDA</t>
  </si>
  <si>
    <t>CDA + Apprenticeship</t>
  </si>
  <si>
    <t>HSE</t>
  </si>
  <si>
    <t>AA</t>
  </si>
  <si>
    <t>BA</t>
  </si>
  <si>
    <t>MA</t>
  </si>
  <si>
    <t>Ed.D. or Ph.D.</t>
  </si>
  <si>
    <t>3A | Assistant Teacher -- Proposed Wage Scaling</t>
  </si>
  <si>
    <t>Proposed Pay Scale for Assistant Teacher, Infant-Toddler</t>
  </si>
  <si>
    <t>Proposed Pay Scale for Assistant Teacher, Preschool</t>
  </si>
  <si>
    <t>4A | Aide/Floater -- Proposed Wage Scaling</t>
  </si>
  <si>
    <t xml:space="preserve"> Aide/Floater</t>
  </si>
  <si>
    <t>Proposed Pay Scale for Aide/Floater, Infant-Toddler</t>
  </si>
  <si>
    <t>Proposed Pay Scale for Aide/Floater, Preschool</t>
  </si>
  <si>
    <t>Aide/Floater, Infant-Toddler</t>
  </si>
  <si>
    <t>United States</t>
  </si>
  <si>
    <t xml:space="preserve">25% less than Assistant Teacher </t>
  </si>
  <si>
    <t>Parity with Assistant Teacher, which has similar responsibilities             (10% increase for long-term assignments)</t>
  </si>
  <si>
    <t>-</t>
  </si>
  <si>
    <t>ECE Wage Scale</t>
  </si>
  <si>
    <t>5A | Substitute -- Proposed Wage Scaling</t>
  </si>
  <si>
    <t>Proposed Pay Scale for Substitute, Infant-Toddler</t>
  </si>
  <si>
    <t>Proposed Pay Scale for Substitute, Preschool</t>
  </si>
  <si>
    <t>Lead Teacher, Employment Growth (Indexed to 2001)</t>
  </si>
  <si>
    <t>Customer Service Representatives</t>
  </si>
  <si>
    <t>Supervisors of Office and Admin. Support Occupations</t>
  </si>
  <si>
    <t>Top Comparable Roles, Lead Teacher</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</si>
  <si>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</si>
  <si>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</si>
  <si>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</si>
  <si>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</si>
  <si>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r>
      <t xml:space="preserve">P1 </t>
    </r>
    <r>
      <rPr>
        <i/>
        <sz val="11"/>
        <color rgb="FFFFFFFF"/>
        <rFont val="Arial"/>
        <family val="2"/>
      </rPr>
      <t>CDA</t>
    </r>
  </si>
  <si>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</si>
  <si>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</si>
  <si>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</si>
  <si>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</si>
  <si>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</si>
  <si>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</si>
  <si>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</si>
  <si>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r>
      <t xml:space="preserve">P5 </t>
    </r>
    <r>
      <rPr>
        <i/>
        <sz val="11"/>
        <color rgb="FFFFFFFF"/>
        <rFont val="Arial"/>
        <family val="2"/>
      </rPr>
      <t>Ed.D. or Ph.D</t>
    </r>
  </si>
  <si>
    <r>
      <t xml:space="preserve">High School Diploma + one college course in Early Childhood Education </t>
    </r>
    <r>
      <rPr>
        <u/>
        <sz val="11"/>
        <color theme="1"/>
        <rFont val="Arial"/>
        <family val="2"/>
      </rPr>
      <t>or</t>
    </r>
    <r>
      <rPr>
        <sz val="11"/>
        <color theme="1"/>
        <rFont val="Arial"/>
        <family val="2"/>
      </rPr>
      <t xml:space="preserve"> 20 hours of training</t>
    </r>
  </si>
  <si>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</si>
  <si>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r>
      <t xml:space="preserve">Annual Salary       </t>
    </r>
    <r>
      <rPr>
        <sz val="11"/>
        <rFont val="Arial"/>
        <family val="2"/>
      </rPr>
      <t>(52 weeks)</t>
    </r>
  </si>
  <si>
    <t>Occupation</t>
  </si>
  <si>
    <t>Kindergarten Teacher</t>
  </si>
  <si>
    <t>Median Hourly Wage, 2022</t>
  </si>
  <si>
    <r>
      <t xml:space="preserve">Median Hourly Wage Growth </t>
    </r>
    <r>
      <rPr>
        <sz val="10"/>
        <color theme="0"/>
        <rFont val="Arial"/>
        <family val="2"/>
      </rPr>
      <t>(2005-2022)</t>
    </r>
  </si>
  <si>
    <t>%</t>
  </si>
  <si>
    <t>Lead Teacher (Average of Infant-Toddler and Preschool), Growth in Median Hourly Earnings (2005-2022)</t>
  </si>
  <si>
    <t>Lead Teacher (Average of Infant-Toddler and Preschool), Median Hourly Wage Growth (Indexed to 2005)</t>
  </si>
  <si>
    <t>Job Postings</t>
  </si>
  <si>
    <t>Employer</t>
  </si>
  <si>
    <t>Online Postings</t>
  </si>
  <si>
    <t>Median Posting Duration</t>
  </si>
  <si>
    <t>3B | Assistant Teacher -- Workforce Demographics</t>
  </si>
  <si>
    <t>3C | Assistant Teacher -- Top Comparable Occupations</t>
  </si>
  <si>
    <t>3D | Assistant Teacher -- Employment and Wage Trends</t>
  </si>
  <si>
    <t>3E | Assistant Teacher -- Occupation Flows</t>
  </si>
  <si>
    <t>3F | Assistant Teacher -- Real-time Demand</t>
  </si>
  <si>
    <t>G</t>
  </si>
  <si>
    <t>Commuting Patterns</t>
  </si>
  <si>
    <t>2G | Lead Teacher -- Commuting Patterns</t>
  </si>
  <si>
    <r>
      <t xml:space="preserve">Employment Growth            </t>
    </r>
    <r>
      <rPr>
        <sz val="10"/>
        <color theme="0"/>
        <rFont val="Arial"/>
        <family val="2"/>
      </rPr>
      <t>(2001-2022)</t>
    </r>
  </si>
  <si>
    <t>Lead Teacher, Employment Trends (2001-2022)</t>
  </si>
  <si>
    <t>3G | Assistant Teacher -- Commuting Patterns</t>
  </si>
  <si>
    <t>Top Comparable Roles, Assistant Teacher</t>
  </si>
  <si>
    <t>Assistant Teacher</t>
  </si>
  <si>
    <t>Assistant Teacher, Employment Trends (2001-2022)</t>
  </si>
  <si>
    <t>Assistant Teacher, Employment Growth (Indexed to 2001)</t>
  </si>
  <si>
    <t xml:space="preserve">Difference from Assistant Teacher Wage            </t>
  </si>
  <si>
    <t>Assistant Teacher, Growth in Median Hourly Earnings (2005-2022)</t>
  </si>
  <si>
    <t>Assistant Teacher, Median Hourly Wage Growth (Indexed to 2005)</t>
  </si>
  <si>
    <t>Life, Physical, and Social Science Technicians</t>
  </si>
  <si>
    <t>Teaching Assistants, Postsecondary</t>
  </si>
  <si>
    <t>Software Developers</t>
  </si>
  <si>
    <t>N/A</t>
  </si>
  <si>
    <t>Top Comparable Roles, Aide/Floater</t>
  </si>
  <si>
    <t xml:space="preserve">Difference from Aide/Floater Wage            </t>
  </si>
  <si>
    <t>Aide/Floater</t>
  </si>
  <si>
    <t>Aide/Floater, Employment Trends (2001-2022)</t>
  </si>
  <si>
    <t>Aide/Floater, Employment Growth (Indexed to 2001)</t>
  </si>
  <si>
    <t>Aide/Floater, Growth in Median Hourly Earnings (2005-2022)</t>
  </si>
  <si>
    <t>Aide/Floater, Median Hourly Wage Growth (Indexed to 2005)</t>
  </si>
  <si>
    <t>Waiters and Waitresses</t>
  </si>
  <si>
    <t>Recreation Workers</t>
  </si>
  <si>
    <t>Cashiers</t>
  </si>
  <si>
    <t>Fast Food and Counter Workers</t>
  </si>
  <si>
    <t>Registered Nurses</t>
  </si>
  <si>
    <t>Difference from  Lead Teacher Wage</t>
  </si>
  <si>
    <t>Library Assistant</t>
  </si>
  <si>
    <t>Library Technician</t>
  </si>
  <si>
    <t>Waiter/Waitress</t>
  </si>
  <si>
    <t>Bank Teller</t>
  </si>
  <si>
    <t>Home Health and Personal Care Aide</t>
  </si>
  <si>
    <t>4B | Aide/Floater -- Workforce Demographics</t>
  </si>
  <si>
    <t>4C | Aide/Floater -- Top Comparable Occupations</t>
  </si>
  <si>
    <t>4D | Aide/Floater -- Employment and Wage Trends</t>
  </si>
  <si>
    <t>4E | Aide/Floater -- Occupation Flows</t>
  </si>
  <si>
    <t>4F | Aide/Floater -- Real-time Demand</t>
  </si>
  <si>
    <t>4G | Aide/Floater -- Commuting Patterns</t>
  </si>
  <si>
    <t>Care Group</t>
  </si>
  <si>
    <t>5B | Substitute -- Workforce Demographics</t>
  </si>
  <si>
    <t>5C | Substitute -- Top Comparable Occupations</t>
  </si>
  <si>
    <t>Top Comparable Roles, Substitute</t>
  </si>
  <si>
    <t xml:space="preserve">Difference from Substitute Wage            </t>
  </si>
  <si>
    <t>Teachers and Instructors</t>
  </si>
  <si>
    <t>Coaches and Scouts</t>
  </si>
  <si>
    <t>Middle School Teachers</t>
  </si>
  <si>
    <t xml:space="preserve">  </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</si>
  <si>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</si>
  <si>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</si>
  <si>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</si>
  <si>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</si>
  <si>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</si>
  <si>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</si>
  <si>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5F | Substitute -- Real-time Demand</t>
  </si>
  <si>
    <t>5G | Substitute -- Commuting Patterns</t>
  </si>
  <si>
    <t>AA + Apprenticeship</t>
  </si>
  <si>
    <t>Office Clerk</t>
  </si>
  <si>
    <t>Self-Enrichment Teacher</t>
  </si>
  <si>
    <t>Psychiatric Aide</t>
  </si>
  <si>
    <t>Tutor</t>
  </si>
  <si>
    <t>Administrative Assistant</t>
  </si>
  <si>
    <t>Customer Service Representative</t>
  </si>
  <si>
    <t>Methodology</t>
  </si>
  <si>
    <t>Tutors</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</si>
  <si>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</si>
  <si>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n/a</t>
  </si>
  <si>
    <t>41 days</t>
  </si>
  <si>
    <t>Ess</t>
  </si>
  <si>
    <t>Region 3b - Alcona, Arenac, Iosco, and Ogemaw Counties</t>
  </si>
  <si>
    <t xml:space="preserve">The proposed wage scale benchmarks ECE wages against comparable K-12 roles by setting the Lead Teacher wage on par with the starting salary of a K-12 teacher in Region 3b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</si>
  <si>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 xml:space="preserve">The Systemwide Wage Scales is agnostic to setting and so all functional and foundational level have a proposed wage. We recommend that Region 3b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</si>
  <si>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Bachelor’s Degree with at least 18 hours in Early Childhood Education; sometimes requires valid Region 3b teaching certificate</t>
  </si>
  <si>
    <t>Age Distribution, Region 3b, 2022</t>
  </si>
  <si>
    <t>Education, Region 3b, 2022</t>
  </si>
  <si>
    <t>Racial/Ethnic Distribution, Region 3b, 2022</t>
  </si>
  <si>
    <t>Gender Distribution, Region 3b, 2022</t>
  </si>
  <si>
    <t>Lead Teacher, Employment Trends, Region 3b (2001-2022)</t>
  </si>
  <si>
    <t>Lead Teacher, Employment Growth, Region 3b (Indexed to 2001)</t>
  </si>
  <si>
    <t>Lead Teacher, Growth in Median Hourly Earnings, Region 3b (2005-2022)</t>
  </si>
  <si>
    <t>Lead Teacher, Median Hourly Wage Growth, Region 3b (Indexed to 2005)</t>
  </si>
  <si>
    <t>Top Preceeding and Superseding Occupations, Region 3b, 2022</t>
  </si>
  <si>
    <t>Region 3b</t>
  </si>
  <si>
    <t xml:space="preserve">Region 3b </t>
  </si>
  <si>
    <t>Online Ads and Median Wages, Lead Teacher, Region 3b</t>
  </si>
  <si>
    <t>Top Posting Employers, Lead Teacher, Region 3b (Jan. 2022 - Jul. 2023)</t>
  </si>
  <si>
    <t>Assistant Teacher, Employment Trends, Region 3b (2001-2022)</t>
  </si>
  <si>
    <t>Assistant Teacher, Employment Growth, Region 3b (Indexed to 2001)</t>
  </si>
  <si>
    <t>Assistant Teacher, Growth in Median Hourly Earnings, Region 3b (2005-2022)</t>
  </si>
  <si>
    <t>Assistant Teacher, Median Hourly Wage Growth, Region 3b (Indexed to 2005)</t>
  </si>
  <si>
    <t>Top Preceeding and Superseding Occupations, Region 3b</t>
  </si>
  <si>
    <t>Online Ads and Median Wages, Assistant Teacher, Region 3b</t>
  </si>
  <si>
    <t>Top Posting Employers, Assistant Teacher, Region 3b (Jan. 2022 - Jul. 2023)</t>
  </si>
  <si>
    <t>Aide/Floater, Employment Trends, Region 3b (2001-2022)</t>
  </si>
  <si>
    <t>Aide/Floater, Employment Growth, Region 3b (Indexed to 2001)</t>
  </si>
  <si>
    <t>Aide/Floater, Growth in Median Hourly Earnings, Region 3b (2005-2022)</t>
  </si>
  <si>
    <t>Aide/Floater, Median Hourly Wage Growth, Region 3b (Indexed to 2005)</t>
  </si>
  <si>
    <t>Online Ads and Median Wages, Aide/Floater, Region 3b</t>
  </si>
  <si>
    <t>Top Posting Employers, Aide/Floater, Region 3b (Jan. 2022 - Jul. 2023)</t>
  </si>
  <si>
    <t>Substitute, Employment Trends, Region 3b (2001-2022)</t>
  </si>
  <si>
    <t>Substitute, Employment Growth, Region 3b (Indexed to 2001)</t>
  </si>
  <si>
    <t>Substitute, Growth in Median Hourly Earnings, Region 3b (2005-2022)</t>
  </si>
  <si>
    <t>Substitute, Median Hourly Wage Growth, Region 3b (Indexed to 2005)</t>
  </si>
  <si>
    <t>Online Ads and Median Wages, Substitute, Region 3b</t>
  </si>
  <si>
    <t>Top Posting Employers, Substitute, Region 3b (Jan. 2022 - Jul. 2023)</t>
  </si>
  <si>
    <t>Typically negotiated through a union contract. However, less than half of School-based teachers are covered by a contract.</t>
  </si>
  <si>
    <t>Median Hourly rate for Step 1 Teacher Salary ($42,090 a year)</t>
  </si>
  <si>
    <t>Northeast Michigan Community Service Agency</t>
  </si>
  <si>
    <t>Stepping Stones Child Care Center</t>
  </si>
  <si>
    <t>Li'L Sprouts Child Development Center</t>
  </si>
  <si>
    <t>Ascension</t>
  </si>
  <si>
    <t>Hale Area Schools</t>
  </si>
  <si>
    <t>Stepping Stones Childcare Center</t>
  </si>
  <si>
    <t>Sunrise Side Senior Services</t>
  </si>
  <si>
    <t>22 days</t>
  </si>
  <si>
    <t>32 days</t>
  </si>
  <si>
    <t>59 days</t>
  </si>
  <si>
    <t>Median Hourly rate for Step 1 Teacher Salary ($42,090 a year) + 10%</t>
  </si>
  <si>
    <t>Number of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</si>
</sst>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30">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9" fontId="0" fillId="0" borderId="0" xfId="3" applyFont="1"/>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21" fillId="19" borderId="18" xfId="0" applyFont="1" applyFill="1" applyBorder="1" applyAlignment="1">
      <alignment horizontal="center"/>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1" fillId="14" borderId="18" xfId="0" applyFont="1" applyFill="1" applyBorder="1" applyAlignment="1">
      <alignment horizontal="center"/>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44" fontId="21" fillId="19" borderId="18" xfId="1" applyFont="1" applyFill="1" applyBorder="1" applyAlignment="1">
      <alignment horizontal="center"/>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44" fontId="21" fillId="19" borderId="3" xfId="1" applyFont="1" applyFill="1" applyBorder="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44" fontId="21" fillId="19" borderId="2"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3" fillId="0" borderId="0" xfId="0" applyFont="1" applyAlignment="1">
      <alignment horizontal="center"/>
    </xf>
    <xf numFmtId="0" fontId="24" fillId="16" borderId="37" xfId="0" applyFont="1" applyFill="1" applyBorder="1" applyAlignment="1">
      <alignment horizontal="center"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003E51"/>
      <color rgb="FFD45D00"/>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3b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22.019742715366903</c:v>
                </c:pt>
                <c:pt idx="1">
                  <c:v>22.570236283251074</c:v>
                </c:pt>
                <c:pt idx="2">
                  <c:v>23.134492190332349</c:v>
                </c:pt>
                <c:pt idx="3">
                  <c:v>23.712854495090657</c:v>
                </c:pt>
                <c:pt idx="4">
                  <c:v>24.305675857467921</c:v>
                </c:pt>
                <c:pt idx="5">
                  <c:v>24.913317753904618</c:v>
                </c:pt>
                <c:pt idx="6">
                  <c:v>25.53615069775223</c:v>
                </c:pt>
                <c:pt idx="7">
                  <c:v>26.174554465196035</c:v>
                </c:pt>
                <c:pt idx="8">
                  <c:v>26.828918326825935</c:v>
                </c:pt>
                <c:pt idx="9">
                  <c:v>27.499641284996581</c:v>
                </c:pt>
                <c:pt idx="10">
                  <c:v>28.187132317121492</c:v>
                </c:pt>
                <c:pt idx="11">
                  <c:v>28.891810625049526</c:v>
                </c:pt>
                <c:pt idx="12">
                  <c:v>29.614105890675763</c:v>
                </c:pt>
                <c:pt idx="13">
                  <c:v>30.354458537942655</c:v>
                </c:pt>
                <c:pt idx="14">
                  <c:v>31.113320001391219</c:v>
                </c:pt>
                <c:pt idx="15">
                  <c:v>31.891153001425998</c:v>
                </c:pt>
                <c:pt idx="16">
                  <c:v>32.688431826461645</c:v>
                </c:pt>
                <c:pt idx="17">
                  <c:v>33.505642622123183</c:v>
                </c:pt>
                <c:pt idx="18">
                  <c:v>34.343283687676262</c:v>
                </c:pt>
                <c:pt idx="19">
                  <c:v>35.201865779868164</c:v>
                </c:pt>
                <c:pt idx="20">
                  <c:v>36.081912424364866</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27.558928571428574</c:v>
                </c:pt>
                <c:pt idx="1">
                  <c:v>28.247901785714287</c:v>
                </c:pt>
                <c:pt idx="2">
                  <c:v>28.954099330357142</c:v>
                </c:pt>
                <c:pt idx="3">
                  <c:v>29.677951813616069</c:v>
                </c:pt>
                <c:pt idx="4">
                  <c:v>30.419900608956468</c:v>
                </c:pt>
                <c:pt idx="5">
                  <c:v>31.180398124180378</c:v>
                </c:pt>
                <c:pt idx="6">
                  <c:v>31.959908077284886</c:v>
                </c:pt>
                <c:pt idx="7">
                  <c:v>32.758905779217002</c:v>
                </c:pt>
                <c:pt idx="8">
                  <c:v>33.577878423697427</c:v>
                </c:pt>
                <c:pt idx="9">
                  <c:v>34.41732538428986</c:v>
                </c:pt>
                <c:pt idx="10">
                  <c:v>35.277758518897102</c:v>
                </c:pt>
                <c:pt idx="11">
                  <c:v>36.159702481869523</c:v>
                </c:pt>
                <c:pt idx="12">
                  <c:v>37.063695043916255</c:v>
                </c:pt>
                <c:pt idx="13">
                  <c:v>37.990287420014155</c:v>
                </c:pt>
                <c:pt idx="14">
                  <c:v>38.940044605514508</c:v>
                </c:pt>
                <c:pt idx="15">
                  <c:v>39.913545720652365</c:v>
                </c:pt>
                <c:pt idx="16">
                  <c:v>40.911384363668674</c:v>
                </c:pt>
                <c:pt idx="17">
                  <c:v>41.934168972760389</c:v>
                </c:pt>
                <c:pt idx="18">
                  <c:v>42.982523197079395</c:v>
                </c:pt>
                <c:pt idx="19">
                  <c:v>44.057086277006377</c:v>
                </c:pt>
                <c:pt idx="20">
                  <c:v>45.158513433931532</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30.314821428571435</c:v>
                </c:pt>
                <c:pt idx="1">
                  <c:v>31.072691964285717</c:v>
                </c:pt>
                <c:pt idx="2">
                  <c:v>31.849509263392857</c:v>
                </c:pt>
                <c:pt idx="3">
                  <c:v>32.645746994977678</c:v>
                </c:pt>
                <c:pt idx="4">
                  <c:v>33.461890669852117</c:v>
                </c:pt>
                <c:pt idx="5">
                  <c:v>34.298437936598418</c:v>
                </c:pt>
                <c:pt idx="6">
                  <c:v>35.155898885013379</c:v>
                </c:pt>
                <c:pt idx="7">
                  <c:v>36.03479635713871</c:v>
                </c:pt>
                <c:pt idx="8">
                  <c:v>36.935666266067173</c:v>
                </c:pt>
                <c:pt idx="9">
                  <c:v>37.859057922718847</c:v>
                </c:pt>
                <c:pt idx="10">
                  <c:v>38.805534370786816</c:v>
                </c:pt>
                <c:pt idx="11">
                  <c:v>39.775672730056485</c:v>
                </c:pt>
                <c:pt idx="12">
                  <c:v>40.770064548307893</c:v>
                </c:pt>
                <c:pt idx="13">
                  <c:v>41.789316162015588</c:v>
                </c:pt>
                <c:pt idx="14">
                  <c:v>42.834049066065973</c:v>
                </c:pt>
                <c:pt idx="15">
                  <c:v>43.90490029271762</c:v>
                </c:pt>
                <c:pt idx="16">
                  <c:v>45.002522800035557</c:v>
                </c:pt>
                <c:pt idx="17">
                  <c:v>46.127585870036441</c:v>
                </c:pt>
                <c:pt idx="18">
                  <c:v>47.280775516787351</c:v>
                </c:pt>
                <c:pt idx="19">
                  <c:v>48.462794904707032</c:v>
                </c:pt>
                <c:pt idx="20">
                  <c:v>49.674364777324705</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33.346303571428578</c:v>
                </c:pt>
                <c:pt idx="1">
                  <c:v>34.179961160714292</c:v>
                </c:pt>
                <c:pt idx="2">
                  <c:v>35.034460189732144</c:v>
                </c:pt>
                <c:pt idx="3">
                  <c:v>35.910321694475442</c:v>
                </c:pt>
                <c:pt idx="4">
                  <c:v>36.808079736837328</c:v>
                </c:pt>
                <c:pt idx="5">
                  <c:v>37.72828173025826</c:v>
                </c:pt>
                <c:pt idx="6">
                  <c:v>38.67148877351471</c:v>
                </c:pt>
                <c:pt idx="7">
                  <c:v>39.638275992852577</c:v>
                </c:pt>
                <c:pt idx="8">
                  <c:v>40.62923289267389</c:v>
                </c:pt>
                <c:pt idx="9">
                  <c:v>41.644963714990737</c:v>
                </c:pt>
                <c:pt idx="10">
                  <c:v>42.686087807865505</c:v>
                </c:pt>
                <c:pt idx="11">
                  <c:v>43.753240003062139</c:v>
                </c:pt>
                <c:pt idx="12">
                  <c:v>44.847071003138687</c:v>
                </c:pt>
                <c:pt idx="13">
                  <c:v>45.968247778217147</c:v>
                </c:pt>
                <c:pt idx="14">
                  <c:v>47.117453972672571</c:v>
                </c:pt>
                <c:pt idx="15">
                  <c:v>48.29539032198938</c:v>
                </c:pt>
                <c:pt idx="16">
                  <c:v>49.502775080039108</c:v>
                </c:pt>
                <c:pt idx="17">
                  <c:v>50.740344457040081</c:v>
                </c:pt>
                <c:pt idx="18">
                  <c:v>52.008853068466081</c:v>
                </c:pt>
                <c:pt idx="19">
                  <c:v>53.309074395177731</c:v>
                </c:pt>
                <c:pt idx="20">
                  <c:v>54.641801255057167</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36.680933928571442</c:v>
                </c:pt>
                <c:pt idx="1">
                  <c:v>37.597957276785728</c:v>
                </c:pt>
                <c:pt idx="2">
                  <c:v>38.537906208705365</c:v>
                </c:pt>
                <c:pt idx="3">
                  <c:v>39.501353863922994</c:v>
                </c:pt>
                <c:pt idx="4">
                  <c:v>40.488887710521063</c:v>
                </c:pt>
                <c:pt idx="5">
                  <c:v>41.501109903284089</c:v>
                </c:pt>
                <c:pt idx="6">
                  <c:v>42.538637650866185</c:v>
                </c:pt>
                <c:pt idx="7">
                  <c:v>43.602103592137837</c:v>
                </c:pt>
                <c:pt idx="8">
                  <c:v>44.692156181941279</c:v>
                </c:pt>
                <c:pt idx="9">
                  <c:v>45.809460086489807</c:v>
                </c:pt>
                <c:pt idx="10">
                  <c:v>46.954696588652048</c:v>
                </c:pt>
                <c:pt idx="11">
                  <c:v>48.128564003368346</c:v>
                </c:pt>
                <c:pt idx="12">
                  <c:v>49.33177810345255</c:v>
                </c:pt>
                <c:pt idx="13">
                  <c:v>50.565072556038857</c:v>
                </c:pt>
                <c:pt idx="14">
                  <c:v>51.829199369939822</c:v>
                </c:pt>
                <c:pt idx="15">
                  <c:v>53.124929354188311</c:v>
                </c:pt>
                <c:pt idx="16">
                  <c:v>54.453052588043015</c:v>
                </c:pt>
                <c:pt idx="17">
                  <c:v>55.814378902744082</c:v>
                </c:pt>
                <c:pt idx="18">
                  <c:v>57.209738375312682</c:v>
                </c:pt>
                <c:pt idx="19">
                  <c:v>58.639981834695497</c:v>
                </c:pt>
                <c:pt idx="20">
                  <c:v>60.105981380562881</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40.349027321428586</c:v>
                </c:pt>
                <c:pt idx="1">
                  <c:v>41.3577530044643</c:v>
                </c:pt>
                <c:pt idx="2">
                  <c:v>42.391696829575906</c:v>
                </c:pt>
                <c:pt idx="3">
                  <c:v>43.451489250315298</c:v>
                </c:pt>
                <c:pt idx="4">
                  <c:v>44.537776481573175</c:v>
                </c:pt>
                <c:pt idx="5">
                  <c:v>45.651220893612503</c:v>
                </c:pt>
                <c:pt idx="6">
                  <c:v>46.792501415952813</c:v>
                </c:pt>
                <c:pt idx="7">
                  <c:v>47.962313951351632</c:v>
                </c:pt>
                <c:pt idx="8">
                  <c:v>49.16137180013542</c:v>
                </c:pt>
                <c:pt idx="9">
                  <c:v>50.3904060951388</c:v>
                </c:pt>
                <c:pt idx="10">
                  <c:v>51.650166247517269</c:v>
                </c:pt>
                <c:pt idx="11">
                  <c:v>52.941420403705195</c:v>
                </c:pt>
                <c:pt idx="12">
                  <c:v>54.26495591379782</c:v>
                </c:pt>
                <c:pt idx="13">
                  <c:v>55.621579811642761</c:v>
                </c:pt>
                <c:pt idx="14">
                  <c:v>57.012119306933826</c:v>
                </c:pt>
                <c:pt idx="15">
                  <c:v>58.43742228960717</c:v>
                </c:pt>
                <c:pt idx="16">
                  <c:v>59.898357846847347</c:v>
                </c:pt>
                <c:pt idx="17">
                  <c:v>61.395816793018525</c:v>
                </c:pt>
                <c:pt idx="18">
                  <c:v>62.930712212843986</c:v>
                </c:pt>
                <c:pt idx="19">
                  <c:v>64.50398001816508</c:v>
                </c:pt>
                <c:pt idx="20">
                  <c:v>66.116579518619204</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3b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0.76269315673289184</c:v>
                </c:pt>
                <c:pt idx="2">
                  <c:v>0.76269315673289184</c:v>
                </c:pt>
                <c:pt idx="3">
                  <c:v>-5.2980132450331167E-2</c:v>
                </c:pt>
                <c:pt idx="4">
                  <c:v>-7.1743929359823433E-2</c:v>
                </c:pt>
                <c:pt idx="5">
                  <c:v>2.428256070640164E-2</c:v>
                </c:pt>
                <c:pt idx="6">
                  <c:v>0.32560706401765993</c:v>
                </c:pt>
                <c:pt idx="7">
                  <c:v>0.7527593818984547</c:v>
                </c:pt>
                <c:pt idx="8">
                  <c:v>0.72626931567328912</c:v>
                </c:pt>
                <c:pt idx="9">
                  <c:v>0.66556291390728461</c:v>
                </c:pt>
                <c:pt idx="10">
                  <c:v>0.89072847682119183</c:v>
                </c:pt>
                <c:pt idx="11">
                  <c:v>0.75496688741721851</c:v>
                </c:pt>
                <c:pt idx="12">
                  <c:v>0.92494481236203097</c:v>
                </c:pt>
                <c:pt idx="13">
                  <c:v>0.69315673289183211</c:v>
                </c:pt>
                <c:pt idx="14">
                  <c:v>0.80242825607063994</c:v>
                </c:pt>
                <c:pt idx="15">
                  <c:v>0.83554083885209696</c:v>
                </c:pt>
                <c:pt idx="16">
                  <c:v>0.42715231788079461</c:v>
                </c:pt>
                <c:pt idx="17">
                  <c:v>0.66445916114790282</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0.2079</c:v>
                </c:pt>
                <c:pt idx="1">
                  <c:v>0.1321</c:v>
                </c:pt>
                <c:pt idx="2">
                  <c:v>8.3299999999999999E-2</c:v>
                </c:pt>
                <c:pt idx="3">
                  <c:v>7.8700000000000006E-2</c:v>
                </c:pt>
                <c:pt idx="4">
                  <c:v>6.7799999999999999E-2</c:v>
                </c:pt>
                <c:pt idx="5">
                  <c:v>6.6890000000000005E-2</c:v>
                </c:pt>
                <c:pt idx="6">
                  <c:v>6.658E-2</c:v>
                </c:pt>
                <c:pt idx="7">
                  <c:v>6.6299999999999998E-2</c:v>
                </c:pt>
                <c:pt idx="8">
                  <c:v>6.565E-2</c:v>
                </c:pt>
                <c:pt idx="9">
                  <c:v>6.0319999999999999E-2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c:v>
                </c:pt>
                <c:pt idx="1">
                  <c:v>0.14119999999999999</c:v>
                </c:pt>
                <c:pt idx="2">
                  <c:v>0.1195</c:v>
                </c:pt>
                <c:pt idx="3">
                  <c:v>0.10111000000000001</c:v>
                </c:pt>
                <c:pt idx="4">
                  <c:v>9.7350000000000006E-2</c:v>
                </c:pt>
                <c:pt idx="5">
                  <c:v>9.1439999999999994E-2</c:v>
                </c:pt>
                <c:pt idx="6">
                  <c:v>8.9149999999999993E-2</c:v>
                </c:pt>
                <c:pt idx="7">
                  <c:v>7.1779999999999997E-2</c:v>
                </c:pt>
                <c:pt idx="8">
                  <c:v>6.9260000000000002E-2</c:v>
                </c:pt>
                <c:pt idx="9">
                  <c:v>6.8640000000000007E-2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4</c:v>
                </c:pt>
                <c:pt idx="1">
                  <c:v>0</c:v>
                </c:pt>
                <c:pt idx="2">
                  <c:v>2</c:v>
                </c:pt>
                <c:pt idx="3">
                  <c:v>0</c:v>
                </c:pt>
                <c:pt idx="4">
                  <c:v>0</c:v>
                </c:pt>
                <c:pt idx="5">
                  <c:v>0</c:v>
                </c:pt>
                <c:pt idx="6">
                  <c:v>3</c:v>
                </c:pt>
                <c:pt idx="7">
                  <c:v>3</c:v>
                </c:pt>
                <c:pt idx="8">
                  <c:v>0</c:v>
                </c:pt>
                <c:pt idx="9">
                  <c:v>1</c:v>
                </c:pt>
                <c:pt idx="10">
                  <c:v>3</c:v>
                </c:pt>
                <c:pt idx="11">
                  <c:v>2</c:v>
                </c:pt>
                <c:pt idx="12">
                  <c:v>3</c:v>
                </c:pt>
                <c:pt idx="13">
                  <c:v>2</c:v>
                </c:pt>
                <c:pt idx="14">
                  <c:v>5</c:v>
                </c:pt>
                <c:pt idx="15">
                  <c:v>4</c:v>
                </c:pt>
                <c:pt idx="16">
                  <c:v>0</c:v>
                </c:pt>
                <c:pt idx="17">
                  <c:v>1</c:v>
                </c:pt>
                <c:pt idx="18">
                  <c:v>5</c:v>
                </c:pt>
                <c:pt idx="19">
                  <c:v>1</c:v>
                </c:pt>
                <c:pt idx="20">
                  <c:v>0</c:v>
                </c:pt>
                <c:pt idx="21">
                  <c:v>0</c:v>
                </c:pt>
                <c:pt idx="22">
                  <c:v>2</c:v>
                </c:pt>
                <c:pt idx="23">
                  <c:v>6</c:v>
                </c:pt>
                <c:pt idx="24">
                  <c:v>6</c:v>
                </c:pt>
                <c:pt idx="25">
                  <c:v>0</c:v>
                </c:pt>
                <c:pt idx="26">
                  <c:v>4</c:v>
                </c:pt>
                <c:pt idx="27">
                  <c:v>1</c:v>
                </c:pt>
                <c:pt idx="28">
                  <c:v>0</c:v>
                </c:pt>
                <c:pt idx="29">
                  <c:v>1</c:v>
                </c:pt>
                <c:pt idx="30">
                  <c:v>2</c:v>
                </c:pt>
                <c:pt idx="31">
                  <c:v>0</c:v>
                </c:pt>
                <c:pt idx="32">
                  <c:v>4</c:v>
                </c:pt>
                <c:pt idx="33">
                  <c:v>2</c:v>
                </c:pt>
                <c:pt idx="34">
                  <c:v>0</c:v>
                </c:pt>
                <c:pt idx="35">
                  <c:v>0</c:v>
                </c:pt>
                <c:pt idx="36">
                  <c:v>0</c:v>
                </c:pt>
                <c:pt idx="37">
                  <c:v>0</c:v>
                </c:pt>
                <c:pt idx="38">
                  <c:v>0</c:v>
                </c:pt>
                <c:pt idx="39">
                  <c:v>2</c:v>
                </c:pt>
                <c:pt idx="40">
                  <c:v>0</c:v>
                </c:pt>
                <c:pt idx="41">
                  <c:v>0</c:v>
                </c:pt>
                <c:pt idx="42">
                  <c:v>1</c:v>
                </c:pt>
                <c:pt idx="43">
                  <c:v>0</c:v>
                </c:pt>
                <c:pt idx="44">
                  <c:v>2</c:v>
                </c:pt>
                <c:pt idx="45">
                  <c:v>0</c:v>
                </c:pt>
                <c:pt idx="46">
                  <c:v>0</c:v>
                </c:pt>
                <c:pt idx="47">
                  <c:v>0</c:v>
                </c:pt>
                <c:pt idx="48">
                  <c:v>2</c:v>
                </c:pt>
                <c:pt idx="49">
                  <c:v>0</c:v>
                </c:pt>
                <c:pt idx="50">
                  <c:v>1</c:v>
                </c:pt>
                <c:pt idx="51">
                  <c:v>9</c:v>
                </c:pt>
                <c:pt idx="52">
                  <c:v>1</c:v>
                </c:pt>
                <c:pt idx="53">
                  <c:v>0</c:v>
                </c:pt>
                <c:pt idx="54">
                  <c:v>0</c:v>
                </c:pt>
                <c:pt idx="55">
                  <c:v>0</c:v>
                </c:pt>
                <c:pt idx="56">
                  <c:v>0</c:v>
                </c:pt>
                <c:pt idx="57">
                  <c:v>0</c:v>
                </c:pt>
                <c:pt idx="58">
                  <c:v>1</c:v>
                </c:pt>
                <c:pt idx="59">
                  <c:v>2</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3"/>
                <c:pt idx="0">
                  <c:v>Northeast Michigan Community Service Agency</c:v>
                </c:pt>
                <c:pt idx="1">
                  <c:v>Stepping Stones Child Care Center</c:v>
                </c:pt>
                <c:pt idx="2">
                  <c:v>Li'L Sprouts Child Development Center</c:v>
                </c:pt>
              </c:strCache>
            </c:strRef>
          </c:cat>
          <c:val>
            <c:numRef>
              <c:f>'2F'!$G$5:$G$14</c:f>
              <c:numCache>
                <c:formatCode>#,##0</c:formatCode>
                <c:ptCount val="10"/>
                <c:pt idx="0">
                  <c:v>15</c:v>
                </c:pt>
                <c:pt idx="1">
                  <c:v>1</c:v>
                </c:pt>
                <c:pt idx="2">
                  <c:v>1</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3b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17.615794172293523</c:v>
                </c:pt>
                <c:pt idx="1">
                  <c:v>18.056189026600858</c:v>
                </c:pt>
                <c:pt idx="2">
                  <c:v>18.50759375226588</c:v>
                </c:pt>
                <c:pt idx="3">
                  <c:v>18.970283596072527</c:v>
                </c:pt>
                <c:pt idx="4">
                  <c:v>19.444540685974339</c:v>
                </c:pt>
                <c:pt idx="5">
                  <c:v>19.930654203123694</c:v>
                </c:pt>
                <c:pt idx="6">
                  <c:v>20.428920558201785</c:v>
                </c:pt>
                <c:pt idx="7">
                  <c:v>20.939643572156829</c:v>
                </c:pt>
                <c:pt idx="8">
                  <c:v>21.463134661460749</c:v>
                </c:pt>
                <c:pt idx="9">
                  <c:v>21.999713027997267</c:v>
                </c:pt>
                <c:pt idx="10">
                  <c:v>22.549705853697198</c:v>
                </c:pt>
                <c:pt idx="11">
                  <c:v>23.113448500039624</c:v>
                </c:pt>
                <c:pt idx="12">
                  <c:v>23.691284712540611</c:v>
                </c:pt>
                <c:pt idx="13">
                  <c:v>24.283566830354125</c:v>
                </c:pt>
                <c:pt idx="14">
                  <c:v>24.890656001112976</c:v>
                </c:pt>
                <c:pt idx="15">
                  <c:v>25.512922401140798</c:v>
                </c:pt>
                <c:pt idx="16">
                  <c:v>26.150745461169315</c:v>
                </c:pt>
                <c:pt idx="17">
                  <c:v>26.804514097698544</c:v>
                </c:pt>
                <c:pt idx="18">
                  <c:v>27.474626950141005</c:v>
                </c:pt>
                <c:pt idx="19">
                  <c:v>28.161492623894528</c:v>
                </c:pt>
                <c:pt idx="20">
                  <c:v>28.865529939491889</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20.669196428571432</c:v>
                </c:pt>
                <c:pt idx="1">
                  <c:v>21.185926339285714</c:v>
                </c:pt>
                <c:pt idx="2">
                  <c:v>21.715574497767854</c:v>
                </c:pt>
                <c:pt idx="3">
                  <c:v>22.25846386021205</c:v>
                </c:pt>
                <c:pt idx="4">
                  <c:v>22.814925456717351</c:v>
                </c:pt>
                <c:pt idx="5">
                  <c:v>23.385298593135282</c:v>
                </c:pt>
                <c:pt idx="6">
                  <c:v>23.969931057963663</c:v>
                </c:pt>
                <c:pt idx="7">
                  <c:v>24.569179334412752</c:v>
                </c:pt>
                <c:pt idx="8">
                  <c:v>25.183408817773067</c:v>
                </c:pt>
                <c:pt idx="9">
                  <c:v>25.81299403821739</c:v>
                </c:pt>
                <c:pt idx="10">
                  <c:v>26.458318889172823</c:v>
                </c:pt>
                <c:pt idx="11">
                  <c:v>27.119776861402141</c:v>
                </c:pt>
                <c:pt idx="12">
                  <c:v>27.797771282937191</c:v>
                </c:pt>
                <c:pt idx="13">
                  <c:v>28.49271556501062</c:v>
                </c:pt>
                <c:pt idx="14">
                  <c:v>29.205033454135883</c:v>
                </c:pt>
                <c:pt idx="15">
                  <c:v>29.935159290489278</c:v>
                </c:pt>
                <c:pt idx="16">
                  <c:v>30.683538272751505</c:v>
                </c:pt>
                <c:pt idx="17">
                  <c:v>31.450626729570292</c:v>
                </c:pt>
                <c:pt idx="18">
                  <c:v>32.236892397809548</c:v>
                </c:pt>
                <c:pt idx="19">
                  <c:v>33.042814707754786</c:v>
                </c:pt>
                <c:pt idx="20">
                  <c:v>33.868885075448652</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22.736116071428576</c:v>
                </c:pt>
                <c:pt idx="1">
                  <c:v>23.304518973214289</c:v>
                </c:pt>
                <c:pt idx="2">
                  <c:v>23.887131947544646</c:v>
                </c:pt>
                <c:pt idx="3">
                  <c:v>24.48431024623326</c:v>
                </c:pt>
                <c:pt idx="4">
                  <c:v>25.09641800238909</c:v>
                </c:pt>
                <c:pt idx="5">
                  <c:v>25.723828452448814</c:v>
                </c:pt>
                <c:pt idx="6">
                  <c:v>26.366924163760032</c:v>
                </c:pt>
                <c:pt idx="7">
                  <c:v>27.026097267854031</c:v>
                </c:pt>
                <c:pt idx="8">
                  <c:v>27.70174969955038</c:v>
                </c:pt>
                <c:pt idx="9">
                  <c:v>28.394293442039135</c:v>
                </c:pt>
                <c:pt idx="10">
                  <c:v>29.104150778090112</c:v>
                </c:pt>
                <c:pt idx="11">
                  <c:v>29.831754547542364</c:v>
                </c:pt>
                <c:pt idx="12">
                  <c:v>30.577548411230921</c:v>
                </c:pt>
                <c:pt idx="13">
                  <c:v>31.341987121511693</c:v>
                </c:pt>
                <c:pt idx="14">
                  <c:v>32.125536799549479</c:v>
                </c:pt>
                <c:pt idx="15">
                  <c:v>32.928675219538214</c:v>
                </c:pt>
                <c:pt idx="16">
                  <c:v>33.751892100026666</c:v>
                </c:pt>
                <c:pt idx="17">
                  <c:v>34.595689402527327</c:v>
                </c:pt>
                <c:pt idx="18">
                  <c:v>35.460581637590508</c:v>
                </c:pt>
                <c:pt idx="19">
                  <c:v>36.347096178530265</c:v>
                </c:pt>
                <c:pt idx="20">
                  <c:v>37.25577358299352</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25.009727678571437</c:v>
                </c:pt>
                <c:pt idx="1">
                  <c:v>25.634970870535721</c:v>
                </c:pt>
                <c:pt idx="2">
                  <c:v>26.275845142299112</c:v>
                </c:pt>
                <c:pt idx="3">
                  <c:v>26.932741270856585</c:v>
                </c:pt>
                <c:pt idx="4">
                  <c:v>27.606059802627996</c:v>
                </c:pt>
                <c:pt idx="5">
                  <c:v>28.296211297693695</c:v>
                </c:pt>
                <c:pt idx="6">
                  <c:v>29.003616580136036</c:v>
                </c:pt>
                <c:pt idx="7">
                  <c:v>29.728706994639435</c:v>
                </c:pt>
                <c:pt idx="8">
                  <c:v>30.47192466950542</c:v>
                </c:pt>
                <c:pt idx="9">
                  <c:v>31.233722786243053</c:v>
                </c:pt>
                <c:pt idx="10">
                  <c:v>32.014565855899129</c:v>
                </c:pt>
                <c:pt idx="11">
                  <c:v>32.814930002296606</c:v>
                </c:pt>
                <c:pt idx="12">
                  <c:v>33.635303252354021</c:v>
                </c:pt>
                <c:pt idx="13">
                  <c:v>34.476185833662868</c:v>
                </c:pt>
                <c:pt idx="14">
                  <c:v>35.338090479504437</c:v>
                </c:pt>
                <c:pt idx="15">
                  <c:v>36.221542741492044</c:v>
                </c:pt>
                <c:pt idx="16">
                  <c:v>37.12708131002934</c:v>
                </c:pt>
                <c:pt idx="17">
                  <c:v>38.055258342780071</c:v>
                </c:pt>
                <c:pt idx="18">
                  <c:v>39.006639801349571</c:v>
                </c:pt>
                <c:pt idx="19">
                  <c:v>39.981805796383306</c:v>
                </c:pt>
                <c:pt idx="20">
                  <c:v>40.981350941292888</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27.510700446428583</c:v>
                </c:pt>
                <c:pt idx="1">
                  <c:v>28.198467957589294</c:v>
                </c:pt>
                <c:pt idx="2">
                  <c:v>28.903429656529024</c:v>
                </c:pt>
                <c:pt idx="3">
                  <c:v>29.626015397942247</c:v>
                </c:pt>
                <c:pt idx="4">
                  <c:v>30.366665782890802</c:v>
                </c:pt>
                <c:pt idx="5">
                  <c:v>31.12583242746307</c:v>
                </c:pt>
                <c:pt idx="6">
                  <c:v>31.903978238149644</c:v>
                </c:pt>
                <c:pt idx="7">
                  <c:v>32.701577694103385</c:v>
                </c:pt>
                <c:pt idx="8">
                  <c:v>33.519117136455968</c:v>
                </c:pt>
                <c:pt idx="9">
                  <c:v>34.357095064867366</c:v>
                </c:pt>
                <c:pt idx="10">
                  <c:v>35.216022441489045</c:v>
                </c:pt>
                <c:pt idx="11">
                  <c:v>36.096423002526265</c:v>
                </c:pt>
                <c:pt idx="12">
                  <c:v>36.998833577589416</c:v>
                </c:pt>
                <c:pt idx="13">
                  <c:v>37.923804417029146</c:v>
                </c:pt>
                <c:pt idx="14">
                  <c:v>38.871899527454872</c:v>
                </c:pt>
                <c:pt idx="15">
                  <c:v>39.84369701564124</c:v>
                </c:pt>
                <c:pt idx="16">
                  <c:v>40.839789441032266</c:v>
                </c:pt>
                <c:pt idx="17">
                  <c:v>41.860784177058072</c:v>
                </c:pt>
                <c:pt idx="18">
                  <c:v>42.907303781484522</c:v>
                </c:pt>
                <c:pt idx="19">
                  <c:v>43.979986376021628</c:v>
                </c:pt>
                <c:pt idx="20">
                  <c:v>45.079486035422164</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30.261770491071445</c:v>
                </c:pt>
                <c:pt idx="1">
                  <c:v>31.018314753348228</c:v>
                </c:pt>
                <c:pt idx="2">
                  <c:v>31.79377262218193</c:v>
                </c:pt>
                <c:pt idx="3">
                  <c:v>32.588616937736475</c:v>
                </c:pt>
                <c:pt idx="4">
                  <c:v>33.403332361179885</c:v>
                </c:pt>
                <c:pt idx="5">
                  <c:v>34.238415670209378</c:v>
                </c:pt>
                <c:pt idx="6">
                  <c:v>35.09437606196461</c:v>
                </c:pt>
                <c:pt idx="7">
                  <c:v>35.971735463513724</c:v>
                </c:pt>
                <c:pt idx="8">
                  <c:v>36.871028850101567</c:v>
                </c:pt>
                <c:pt idx="9">
                  <c:v>37.792804571354104</c:v>
                </c:pt>
                <c:pt idx="10">
                  <c:v>38.737624685637954</c:v>
                </c:pt>
                <c:pt idx="11">
                  <c:v>39.706065302778896</c:v>
                </c:pt>
                <c:pt idx="12">
                  <c:v>40.698716935348365</c:v>
                </c:pt>
                <c:pt idx="13">
                  <c:v>41.71618485873207</c:v>
                </c:pt>
                <c:pt idx="14">
                  <c:v>42.759089480200366</c:v>
                </c:pt>
                <c:pt idx="15">
                  <c:v>43.828066717205374</c:v>
                </c:pt>
                <c:pt idx="16">
                  <c:v>44.923768385135503</c:v>
                </c:pt>
                <c:pt idx="17">
                  <c:v>46.046862594763887</c:v>
                </c:pt>
                <c:pt idx="18">
                  <c:v>47.198034159632982</c:v>
                </c:pt>
                <c:pt idx="19">
                  <c:v>48.3779850136238</c:v>
                </c:pt>
                <c:pt idx="20">
                  <c:v>49.587434638964389</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3b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16.014358338448659</c:v>
                </c:pt>
                <c:pt idx="1">
                  <c:v>16.414717296909874</c:v>
                </c:pt>
                <c:pt idx="2">
                  <c:v>16.825085229332618</c:v>
                </c:pt>
                <c:pt idx="3">
                  <c:v>17.245712360065934</c:v>
                </c:pt>
                <c:pt idx="4">
                  <c:v>17.676855169067579</c:v>
                </c:pt>
                <c:pt idx="5">
                  <c:v>18.118776548294267</c:v>
                </c:pt>
                <c:pt idx="6">
                  <c:v>18.571745962001621</c:v>
                </c:pt>
                <c:pt idx="7">
                  <c:v>19.03603961105166</c:v>
                </c:pt>
                <c:pt idx="8">
                  <c:v>19.51194060132795</c:v>
                </c:pt>
                <c:pt idx="9">
                  <c:v>19.999739116361148</c:v>
                </c:pt>
                <c:pt idx="10">
                  <c:v>20.499732594270174</c:v>
                </c:pt>
                <c:pt idx="11">
                  <c:v>21.012225909126926</c:v>
                </c:pt>
                <c:pt idx="12">
                  <c:v>21.537531556855097</c:v>
                </c:pt>
                <c:pt idx="13">
                  <c:v>22.075969845776473</c:v>
                </c:pt>
                <c:pt idx="14">
                  <c:v>22.627869091920882</c:v>
                </c:pt>
                <c:pt idx="15">
                  <c:v>23.193565819218904</c:v>
                </c:pt>
                <c:pt idx="16">
                  <c:v>23.773404964699374</c:v>
                </c:pt>
                <c:pt idx="17">
                  <c:v>24.367740088816856</c:v>
                </c:pt>
                <c:pt idx="18">
                  <c:v>24.976933591037273</c:v>
                </c:pt>
                <c:pt idx="19">
                  <c:v>25.601356930813203</c:v>
                </c:pt>
                <c:pt idx="20">
                  <c:v>26.24139085408353</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18.790178571428569</c:v>
                </c:pt>
                <c:pt idx="1">
                  <c:v>19.259933035714283</c:v>
                </c:pt>
                <c:pt idx="2">
                  <c:v>19.741431361607138</c:v>
                </c:pt>
                <c:pt idx="3">
                  <c:v>20.234967145647314</c:v>
                </c:pt>
                <c:pt idx="4">
                  <c:v>20.740841324288496</c:v>
                </c:pt>
                <c:pt idx="5">
                  <c:v>21.259362357395705</c:v>
                </c:pt>
                <c:pt idx="6">
                  <c:v>21.790846416330595</c:v>
                </c:pt>
                <c:pt idx="7">
                  <c:v>22.335617576738859</c:v>
                </c:pt>
                <c:pt idx="8">
                  <c:v>22.894008016157329</c:v>
                </c:pt>
                <c:pt idx="9">
                  <c:v>23.466358216561261</c:v>
                </c:pt>
                <c:pt idx="10">
                  <c:v>24.053017171975291</c:v>
                </c:pt>
                <c:pt idx="11">
                  <c:v>24.654342601274671</c:v>
                </c:pt>
                <c:pt idx="12">
                  <c:v>25.270701166306534</c:v>
                </c:pt>
                <c:pt idx="13">
                  <c:v>25.902468695464194</c:v>
                </c:pt>
                <c:pt idx="14">
                  <c:v>26.550030412850795</c:v>
                </c:pt>
                <c:pt idx="15">
                  <c:v>27.213781173172062</c:v>
                </c:pt>
                <c:pt idx="16">
                  <c:v>27.894125702501363</c:v>
                </c:pt>
                <c:pt idx="17">
                  <c:v>28.591478845063893</c:v>
                </c:pt>
                <c:pt idx="18">
                  <c:v>29.306265816190489</c:v>
                </c:pt>
                <c:pt idx="19">
                  <c:v>30.038922461595249</c:v>
                </c:pt>
                <c:pt idx="20">
                  <c:v>30.789895523135126</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20.669196428571428</c:v>
                </c:pt>
                <c:pt idx="1">
                  <c:v>21.185926339285711</c:v>
                </c:pt>
                <c:pt idx="2">
                  <c:v>21.71557449776785</c:v>
                </c:pt>
                <c:pt idx="3">
                  <c:v>22.258463860212043</c:v>
                </c:pt>
                <c:pt idx="4">
                  <c:v>22.814925456717344</c:v>
                </c:pt>
                <c:pt idx="5">
                  <c:v>23.385298593135275</c:v>
                </c:pt>
                <c:pt idx="6">
                  <c:v>23.969931057963656</c:v>
                </c:pt>
                <c:pt idx="7">
                  <c:v>24.569179334412745</c:v>
                </c:pt>
                <c:pt idx="8">
                  <c:v>25.18340881777306</c:v>
                </c:pt>
                <c:pt idx="9">
                  <c:v>25.812994038217383</c:v>
                </c:pt>
                <c:pt idx="10">
                  <c:v>26.458318889172816</c:v>
                </c:pt>
                <c:pt idx="11">
                  <c:v>27.119776861402134</c:v>
                </c:pt>
                <c:pt idx="12">
                  <c:v>27.797771282937184</c:v>
                </c:pt>
                <c:pt idx="13">
                  <c:v>28.492715565010609</c:v>
                </c:pt>
                <c:pt idx="14">
                  <c:v>29.205033454135872</c:v>
                </c:pt>
                <c:pt idx="15">
                  <c:v>29.935159290489267</c:v>
                </c:pt>
                <c:pt idx="16">
                  <c:v>30.683538272751495</c:v>
                </c:pt>
                <c:pt idx="17">
                  <c:v>31.450626729570278</c:v>
                </c:pt>
                <c:pt idx="18">
                  <c:v>32.236892397809534</c:v>
                </c:pt>
                <c:pt idx="19">
                  <c:v>33.042814707754772</c:v>
                </c:pt>
                <c:pt idx="20">
                  <c:v>33.868885075448638</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22.736116071428572</c:v>
                </c:pt>
                <c:pt idx="1">
                  <c:v>23.304518973214286</c:v>
                </c:pt>
                <c:pt idx="2">
                  <c:v>23.887131947544642</c:v>
                </c:pt>
                <c:pt idx="3">
                  <c:v>24.484310246233257</c:v>
                </c:pt>
                <c:pt idx="4">
                  <c:v>25.096418002389086</c:v>
                </c:pt>
                <c:pt idx="5">
                  <c:v>25.72382845244881</c:v>
                </c:pt>
                <c:pt idx="6">
                  <c:v>26.366924163760029</c:v>
                </c:pt>
                <c:pt idx="7">
                  <c:v>27.026097267854027</c:v>
                </c:pt>
                <c:pt idx="8">
                  <c:v>27.701749699550376</c:v>
                </c:pt>
                <c:pt idx="9">
                  <c:v>28.394293442039132</c:v>
                </c:pt>
                <c:pt idx="10">
                  <c:v>29.104150778090109</c:v>
                </c:pt>
                <c:pt idx="11">
                  <c:v>29.83175454754236</c:v>
                </c:pt>
                <c:pt idx="12">
                  <c:v>30.577548411230918</c:v>
                </c:pt>
                <c:pt idx="13">
                  <c:v>31.341987121511689</c:v>
                </c:pt>
                <c:pt idx="14">
                  <c:v>32.125536799549479</c:v>
                </c:pt>
                <c:pt idx="15">
                  <c:v>32.928675219538214</c:v>
                </c:pt>
                <c:pt idx="16">
                  <c:v>33.751892100026666</c:v>
                </c:pt>
                <c:pt idx="17">
                  <c:v>34.595689402527327</c:v>
                </c:pt>
                <c:pt idx="18">
                  <c:v>35.460581637590508</c:v>
                </c:pt>
                <c:pt idx="19">
                  <c:v>36.347096178530265</c:v>
                </c:pt>
                <c:pt idx="20">
                  <c:v>37.25577358299352</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25.00972767857143</c:v>
                </c:pt>
                <c:pt idx="1">
                  <c:v>25.634970870535714</c:v>
                </c:pt>
                <c:pt idx="2">
                  <c:v>26.275845142299104</c:v>
                </c:pt>
                <c:pt idx="3">
                  <c:v>26.932741270856578</c:v>
                </c:pt>
                <c:pt idx="4">
                  <c:v>27.606059802627989</c:v>
                </c:pt>
                <c:pt idx="5">
                  <c:v>28.296211297693688</c:v>
                </c:pt>
                <c:pt idx="6">
                  <c:v>29.003616580136029</c:v>
                </c:pt>
                <c:pt idx="7">
                  <c:v>29.728706994639428</c:v>
                </c:pt>
                <c:pt idx="8">
                  <c:v>30.471924669505409</c:v>
                </c:pt>
                <c:pt idx="9">
                  <c:v>31.233722786243042</c:v>
                </c:pt>
                <c:pt idx="10">
                  <c:v>32.014565855899114</c:v>
                </c:pt>
                <c:pt idx="11">
                  <c:v>32.814930002296592</c:v>
                </c:pt>
                <c:pt idx="12">
                  <c:v>33.635303252354007</c:v>
                </c:pt>
                <c:pt idx="13">
                  <c:v>34.476185833662853</c:v>
                </c:pt>
                <c:pt idx="14">
                  <c:v>35.338090479504423</c:v>
                </c:pt>
                <c:pt idx="15">
                  <c:v>36.22154274149203</c:v>
                </c:pt>
                <c:pt idx="16">
                  <c:v>37.127081310029325</c:v>
                </c:pt>
                <c:pt idx="17">
                  <c:v>38.055258342780057</c:v>
                </c:pt>
                <c:pt idx="18">
                  <c:v>39.006639801349557</c:v>
                </c:pt>
                <c:pt idx="19">
                  <c:v>39.981805796383291</c:v>
                </c:pt>
                <c:pt idx="20">
                  <c:v>40.981350941292867</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27.510700446428576</c:v>
                </c:pt>
                <c:pt idx="1">
                  <c:v>28.198467957589287</c:v>
                </c:pt>
                <c:pt idx="2">
                  <c:v>28.903429656529017</c:v>
                </c:pt>
                <c:pt idx="3">
                  <c:v>29.62601539794224</c:v>
                </c:pt>
                <c:pt idx="4">
                  <c:v>30.366665782890792</c:v>
                </c:pt>
                <c:pt idx="5">
                  <c:v>31.12583242746306</c:v>
                </c:pt>
                <c:pt idx="6">
                  <c:v>31.903978238149634</c:v>
                </c:pt>
                <c:pt idx="7">
                  <c:v>32.701577694103371</c:v>
                </c:pt>
                <c:pt idx="8">
                  <c:v>33.519117136455954</c:v>
                </c:pt>
                <c:pt idx="9">
                  <c:v>34.357095064867352</c:v>
                </c:pt>
                <c:pt idx="10">
                  <c:v>35.216022441489031</c:v>
                </c:pt>
                <c:pt idx="11">
                  <c:v>36.096423002526251</c:v>
                </c:pt>
                <c:pt idx="12">
                  <c:v>36.998833577589402</c:v>
                </c:pt>
                <c:pt idx="13">
                  <c:v>37.923804417029132</c:v>
                </c:pt>
                <c:pt idx="14">
                  <c:v>38.871899527454858</c:v>
                </c:pt>
                <c:pt idx="15">
                  <c:v>39.843697015641226</c:v>
                </c:pt>
                <c:pt idx="16">
                  <c:v>40.839789441032252</c:v>
                </c:pt>
                <c:pt idx="17">
                  <c:v>41.860784177058058</c:v>
                </c:pt>
                <c:pt idx="18">
                  <c:v>42.907303781484508</c:v>
                </c:pt>
                <c:pt idx="19">
                  <c:v>43.979986376021614</c:v>
                </c:pt>
                <c:pt idx="20">
                  <c:v>45.07948603542215</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0</c:v>
                </c:pt>
                <c:pt idx="1">
                  <c:v>5.0847457627118647E-2</c:v>
                </c:pt>
                <c:pt idx="2">
                  <c:v>0.1652542372881356</c:v>
                </c:pt>
                <c:pt idx="3">
                  <c:v>0.25847457627118642</c:v>
                </c:pt>
                <c:pt idx="4">
                  <c:v>0.29661016949152541</c:v>
                </c:pt>
                <c:pt idx="5">
                  <c:v>0.18220338983050846</c:v>
                </c:pt>
                <c:pt idx="6">
                  <c:v>4.2372881355932202E-2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0"/>
              <c:layout>
                <c:manualLayout>
                  <c:x val="-0.14093942802604228"/>
                  <c:y val="-0.1525826580110258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B3-4B7A-9868-AA5F1E9031A8}"/>
                </c:ext>
              </c:extLst>
            </c:dLbl>
            <c:dLbl>
              <c:idx val="2"/>
              <c:layout>
                <c:manualLayout>
                  <c:x val="-5.7733919623683481E-2"/>
                  <c:y val="-5.677205533084795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delete val="1"/>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0.80932203389830504</c:v>
                </c:pt>
                <c:pt idx="1">
                  <c:v>0.10169491525423729</c:v>
                </c:pt>
                <c:pt idx="2">
                  <c:v>5.0847457627118647E-2</c:v>
                </c:pt>
                <c:pt idx="3">
                  <c:v>2.5423728813559324E-2</c:v>
                </c:pt>
                <c:pt idx="4">
                  <c:v>1.2711864406779662E-2</c:v>
                </c:pt>
                <c:pt idx="5">
                  <c:v>0</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3b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20.518396621137342</c:v>
                </c:pt>
                <c:pt idx="1">
                  <c:v>21.031356536665772</c:v>
                </c:pt>
                <c:pt idx="2">
                  <c:v>21.557140450082414</c:v>
                </c:pt>
                <c:pt idx="3">
                  <c:v>22.096068961334474</c:v>
                </c:pt>
                <c:pt idx="4">
                  <c:v>22.648470685367833</c:v>
                </c:pt>
                <c:pt idx="5">
                  <c:v>23.214682452502029</c:v>
                </c:pt>
                <c:pt idx="6">
                  <c:v>23.795049513814575</c:v>
                </c:pt>
                <c:pt idx="7">
                  <c:v>24.389925751659938</c:v>
                </c:pt>
                <c:pt idx="8">
                  <c:v>24.999673895451433</c:v>
                </c:pt>
                <c:pt idx="9">
                  <c:v>25.624665742837717</c:v>
                </c:pt>
                <c:pt idx="10">
                  <c:v>26.265282386408657</c:v>
                </c:pt>
                <c:pt idx="11">
                  <c:v>26.921914446068872</c:v>
                </c:pt>
                <c:pt idx="12">
                  <c:v>27.594962307220591</c:v>
                </c:pt>
                <c:pt idx="13">
                  <c:v>28.284836364901103</c:v>
                </c:pt>
                <c:pt idx="14">
                  <c:v>28.99195727402363</c:v>
                </c:pt>
                <c:pt idx="15">
                  <c:v>29.716756205874219</c:v>
                </c:pt>
                <c:pt idx="16">
                  <c:v>30.45967511102107</c:v>
                </c:pt>
                <c:pt idx="17">
                  <c:v>31.221166988796593</c:v>
                </c:pt>
                <c:pt idx="18">
                  <c:v>32.001696163516506</c:v>
                </c:pt>
                <c:pt idx="19">
                  <c:v>32.801738567604417</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25.679910714285711</c:v>
                </c:pt>
                <c:pt idx="1">
                  <c:v>26.321908482142852</c:v>
                </c:pt>
                <c:pt idx="2">
                  <c:v>26.979956194196422</c:v>
                </c:pt>
                <c:pt idx="3">
                  <c:v>27.654455099051329</c:v>
                </c:pt>
                <c:pt idx="4">
                  <c:v>28.345816476527609</c:v>
                </c:pt>
                <c:pt idx="5">
                  <c:v>29.054461888440798</c:v>
                </c:pt>
                <c:pt idx="6">
                  <c:v>29.780823435651815</c:v>
                </c:pt>
                <c:pt idx="7">
                  <c:v>30.525344021543109</c:v>
                </c:pt>
                <c:pt idx="8">
                  <c:v>31.288477622081682</c:v>
                </c:pt>
                <c:pt idx="9">
                  <c:v>32.070689562633724</c:v>
                </c:pt>
                <c:pt idx="10">
                  <c:v>32.872456801699563</c:v>
                </c:pt>
                <c:pt idx="11">
                  <c:v>33.69426822174205</c:v>
                </c:pt>
                <c:pt idx="12">
                  <c:v>34.536624927285601</c:v>
                </c:pt>
                <c:pt idx="13">
                  <c:v>35.400040550467736</c:v>
                </c:pt>
                <c:pt idx="14">
                  <c:v>36.285041564229424</c:v>
                </c:pt>
                <c:pt idx="15">
                  <c:v>37.192167603335157</c:v>
                </c:pt>
                <c:pt idx="16">
                  <c:v>38.121971793418531</c:v>
                </c:pt>
                <c:pt idx="17">
                  <c:v>39.07502108825399</c:v>
                </c:pt>
                <c:pt idx="18">
                  <c:v>40.051896615460336</c:v>
                </c:pt>
                <c:pt idx="19">
                  <c:v>41.053194030846839</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28.247901785714287</c:v>
                </c:pt>
                <c:pt idx="1">
                  <c:v>28.954099330357142</c:v>
                </c:pt>
                <c:pt idx="2">
                  <c:v>29.677951813616069</c:v>
                </c:pt>
                <c:pt idx="3">
                  <c:v>30.419900608956468</c:v>
                </c:pt>
                <c:pt idx="4">
                  <c:v>31.180398124180378</c:v>
                </c:pt>
                <c:pt idx="5">
                  <c:v>31.959908077284886</c:v>
                </c:pt>
                <c:pt idx="6">
                  <c:v>32.758905779217002</c:v>
                </c:pt>
                <c:pt idx="7">
                  <c:v>33.577878423697427</c:v>
                </c:pt>
                <c:pt idx="8">
                  <c:v>34.41732538428986</c:v>
                </c:pt>
                <c:pt idx="9">
                  <c:v>35.277758518897102</c:v>
                </c:pt>
                <c:pt idx="10">
                  <c:v>36.159702481869523</c:v>
                </c:pt>
                <c:pt idx="11">
                  <c:v>37.063695043916255</c:v>
                </c:pt>
                <c:pt idx="12">
                  <c:v>37.990287420014155</c:v>
                </c:pt>
                <c:pt idx="13">
                  <c:v>38.940044605514508</c:v>
                </c:pt>
                <c:pt idx="14">
                  <c:v>39.913545720652365</c:v>
                </c:pt>
                <c:pt idx="15">
                  <c:v>40.911384363668674</c:v>
                </c:pt>
                <c:pt idx="16">
                  <c:v>41.934168972760389</c:v>
                </c:pt>
                <c:pt idx="17">
                  <c:v>42.982523197079395</c:v>
                </c:pt>
                <c:pt idx="18">
                  <c:v>44.057086277006377</c:v>
                </c:pt>
                <c:pt idx="19">
                  <c:v>45.158513433931532</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31.072691964285717</c:v>
                </c:pt>
                <c:pt idx="1">
                  <c:v>31.849509263392857</c:v>
                </c:pt>
                <c:pt idx="2">
                  <c:v>32.645746994977678</c:v>
                </c:pt>
                <c:pt idx="3">
                  <c:v>33.461890669852117</c:v>
                </c:pt>
                <c:pt idx="4">
                  <c:v>34.298437936598418</c:v>
                </c:pt>
                <c:pt idx="5">
                  <c:v>35.155898885013379</c:v>
                </c:pt>
                <c:pt idx="6">
                  <c:v>36.03479635713871</c:v>
                </c:pt>
                <c:pt idx="7">
                  <c:v>36.935666266067173</c:v>
                </c:pt>
                <c:pt idx="8">
                  <c:v>37.859057922718847</c:v>
                </c:pt>
                <c:pt idx="9">
                  <c:v>38.805534370786816</c:v>
                </c:pt>
                <c:pt idx="10">
                  <c:v>39.775672730056485</c:v>
                </c:pt>
                <c:pt idx="11">
                  <c:v>40.770064548307893</c:v>
                </c:pt>
                <c:pt idx="12">
                  <c:v>41.789316162015588</c:v>
                </c:pt>
                <c:pt idx="13">
                  <c:v>42.834049066065973</c:v>
                </c:pt>
                <c:pt idx="14">
                  <c:v>43.90490029271762</c:v>
                </c:pt>
                <c:pt idx="15">
                  <c:v>45.002522800035557</c:v>
                </c:pt>
                <c:pt idx="16">
                  <c:v>46.127585870036441</c:v>
                </c:pt>
                <c:pt idx="17">
                  <c:v>47.280775516787351</c:v>
                </c:pt>
                <c:pt idx="18">
                  <c:v>48.462794904707032</c:v>
                </c:pt>
                <c:pt idx="19">
                  <c:v>49.674364777324705</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34.179961160714292</c:v>
                </c:pt>
                <c:pt idx="1">
                  <c:v>35.034460189732144</c:v>
                </c:pt>
                <c:pt idx="2">
                  <c:v>35.910321694475442</c:v>
                </c:pt>
                <c:pt idx="3">
                  <c:v>36.808079736837328</c:v>
                </c:pt>
                <c:pt idx="4">
                  <c:v>37.72828173025826</c:v>
                </c:pt>
                <c:pt idx="5">
                  <c:v>38.67148877351471</c:v>
                </c:pt>
                <c:pt idx="6">
                  <c:v>39.638275992852577</c:v>
                </c:pt>
                <c:pt idx="7">
                  <c:v>40.62923289267389</c:v>
                </c:pt>
                <c:pt idx="8">
                  <c:v>41.644963714990737</c:v>
                </c:pt>
                <c:pt idx="9">
                  <c:v>42.686087807865505</c:v>
                </c:pt>
                <c:pt idx="10">
                  <c:v>43.753240003062139</c:v>
                </c:pt>
                <c:pt idx="11">
                  <c:v>44.847071003138687</c:v>
                </c:pt>
                <c:pt idx="12">
                  <c:v>45.968247778217147</c:v>
                </c:pt>
                <c:pt idx="13">
                  <c:v>47.117453972672571</c:v>
                </c:pt>
                <c:pt idx="14">
                  <c:v>48.29539032198938</c:v>
                </c:pt>
                <c:pt idx="15">
                  <c:v>49.502775080039108</c:v>
                </c:pt>
                <c:pt idx="16">
                  <c:v>50.740344457040081</c:v>
                </c:pt>
                <c:pt idx="17">
                  <c:v>52.008853068466081</c:v>
                </c:pt>
                <c:pt idx="18">
                  <c:v>53.309074395177731</c:v>
                </c:pt>
                <c:pt idx="19">
                  <c:v>54.641801255057167</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37.597957276785728</c:v>
                </c:pt>
                <c:pt idx="1">
                  <c:v>38.537906208705365</c:v>
                </c:pt>
                <c:pt idx="2">
                  <c:v>39.501353863922994</c:v>
                </c:pt>
                <c:pt idx="3">
                  <c:v>40.488887710521063</c:v>
                </c:pt>
                <c:pt idx="4">
                  <c:v>41.501109903284089</c:v>
                </c:pt>
                <c:pt idx="5">
                  <c:v>42.538637650866185</c:v>
                </c:pt>
                <c:pt idx="6">
                  <c:v>43.602103592137837</c:v>
                </c:pt>
                <c:pt idx="7">
                  <c:v>44.692156181941279</c:v>
                </c:pt>
                <c:pt idx="8">
                  <c:v>45.809460086489807</c:v>
                </c:pt>
                <c:pt idx="9">
                  <c:v>46.954696588652048</c:v>
                </c:pt>
                <c:pt idx="10">
                  <c:v>48.128564003368346</c:v>
                </c:pt>
                <c:pt idx="11">
                  <c:v>49.33177810345255</c:v>
                </c:pt>
                <c:pt idx="12">
                  <c:v>50.565072556038857</c:v>
                </c:pt>
                <c:pt idx="13">
                  <c:v>51.829199369939822</c:v>
                </c:pt>
                <c:pt idx="14">
                  <c:v>53.124929354188311</c:v>
                </c:pt>
                <c:pt idx="15">
                  <c:v>54.453052588043015</c:v>
                </c:pt>
                <c:pt idx="16">
                  <c:v>55.814378902744082</c:v>
                </c:pt>
                <c:pt idx="17">
                  <c:v>57.209738375312682</c:v>
                </c:pt>
                <c:pt idx="18">
                  <c:v>58.639981834695497</c:v>
                </c:pt>
                <c:pt idx="19">
                  <c:v>60.105981380562881</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22.63</c:v>
                </c:pt>
                <c:pt idx="1">
                  <c:v>14.85</c:v>
                </c:pt>
                <c:pt idx="2">
                  <c:v>25.75</c:v>
                </c:pt>
                <c:pt idx="3">
                  <c:v>17.440000000000001</c:v>
                </c:pt>
                <c:pt idx="4">
                  <c:v>15.38</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3"/>
            <c:invertIfNegative val="0"/>
            <c:bubble3D val="0"/>
            <c:spPr>
              <a:solidFill>
                <a:srgbClr val="003E51"/>
              </a:solidFill>
              <a:ln>
                <a:noFill/>
              </a:ln>
              <a:effectLst/>
            </c:spPr>
            <c:extLst>
              <c:ext xmlns:c16="http://schemas.microsoft.com/office/drawing/2014/chart" uri="{C3380CC4-5D6E-409C-BE32-E72D297353CC}">
                <c16:uniqueId val="{00000003-1376-4E23-985E-A49F8123A941}"/>
              </c:ext>
            </c:extLst>
          </c:dPt>
          <c:dPt>
            <c:idx val="4"/>
            <c:invertIfNegative val="0"/>
            <c:bubble3D val="0"/>
            <c:spPr>
              <a:solidFill>
                <a:srgbClr val="D45D00"/>
              </a:solidFill>
              <a:ln>
                <a:noFill/>
              </a:ln>
              <a:effectLst/>
            </c:spPr>
            <c:extLst>
              <c:ext xmlns:c16="http://schemas.microsoft.com/office/drawing/2014/chart" uri="{C3380CC4-5D6E-409C-BE32-E72D297353CC}">
                <c16:uniqueId val="{00000003-4C55-47EF-AA75-8670462F2FBB}"/>
              </c:ext>
            </c:extLst>
          </c:dPt>
          <c:dPt>
            <c:idx val="5"/>
            <c:invertIfNegative val="0"/>
            <c:bubble3D val="0"/>
            <c:spPr>
              <a:solidFill>
                <a:srgbClr val="003E51"/>
              </a:solidFill>
              <a:ln>
                <a:noFill/>
              </a:ln>
              <a:effectLst/>
            </c:spPr>
            <c:extLst>
              <c:ext xmlns:c16="http://schemas.microsoft.com/office/drawing/2014/chart" uri="{C3380CC4-5D6E-409C-BE32-E72D297353CC}">
                <c16:uniqueId val="{00000004-AF4B-4067-898C-1E58CD333830}"/>
              </c:ext>
            </c:extLst>
          </c:dPt>
          <c:dLbls>
            <c:dLbl>
              <c:idx val="0"/>
              <c:layout>
                <c:manualLayout>
                  <c:x val="-4.5095522981546078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64-434C-B3AF-0E82277610C1}"/>
                </c:ext>
              </c:extLst>
            </c:dLbl>
            <c:dLbl>
              <c:idx val="5"/>
              <c:layout>
                <c:manualLayout>
                  <c:x val="-4.7100464233501759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4B-4067-898C-1E58CD3338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Customer Service Representative</c:v>
                </c:pt>
                <c:pt idx="2">
                  <c:v>Kindergarten Teacher</c:v>
                </c:pt>
                <c:pt idx="3">
                  <c:v>Administrative Assistant</c:v>
                </c:pt>
                <c:pt idx="4">
                  <c:v>Assistant Teacher</c:v>
                </c:pt>
                <c:pt idx="5">
                  <c:v>Self-Enrichment Teacher</c:v>
                </c:pt>
              </c:strCache>
            </c:strRef>
          </c:cat>
          <c:val>
            <c:numRef>
              <c:f>'3C'!$Z$29:$Z$34</c:f>
              <c:numCache>
                <c:formatCode>_("$"* #,##0.00_);_("$"* \(#,##0.00\);_("$"* "-"??_);_(@_)</c:formatCode>
                <c:ptCount val="6"/>
                <c:pt idx="0">
                  <c:v>1.05</c:v>
                </c:pt>
                <c:pt idx="1">
                  <c:v>2.76</c:v>
                </c:pt>
                <c:pt idx="2">
                  <c:v>3.19</c:v>
                </c:pt>
                <c:pt idx="3">
                  <c:v>4.92</c:v>
                </c:pt>
                <c:pt idx="4">
                  <c:v>5.19</c:v>
                </c:pt>
                <c:pt idx="5">
                  <c:v>7.96</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_(&quot;$&quot;* #,##0.00_);_(&quot;$&quot;* \(#,##0.00\);_(&quot;$&quot;* &quot;-&quot;??_);_(@_)"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3b</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4.5307443365695796E-2</c:v>
                </c:pt>
                <c:pt idx="2">
                  <c:v>3.8834951456310676E-2</c:v>
                </c:pt>
                <c:pt idx="3">
                  <c:v>9.7087378640776691E-3</c:v>
                </c:pt>
                <c:pt idx="4">
                  <c:v>2.9126213592233011E-2</c:v>
                </c:pt>
                <c:pt idx="5">
                  <c:v>4.8543689320388349E-2</c:v>
                </c:pt>
                <c:pt idx="6">
                  <c:v>5.5016181229773461E-2</c:v>
                </c:pt>
                <c:pt idx="7">
                  <c:v>3.2362459546925564E-2</c:v>
                </c:pt>
                <c:pt idx="8">
                  <c:v>-5.5016181229773461E-2</c:v>
                </c:pt>
                <c:pt idx="9">
                  <c:v>-0.12297734627831715</c:v>
                </c:pt>
                <c:pt idx="10">
                  <c:v>-6.7961165048543687E-2</c:v>
                </c:pt>
                <c:pt idx="11">
                  <c:v>-0.22653721682847897</c:v>
                </c:pt>
                <c:pt idx="12">
                  <c:v>-0.30420711974110032</c:v>
                </c:pt>
                <c:pt idx="13">
                  <c:v>-0.32686084142394822</c:v>
                </c:pt>
                <c:pt idx="14">
                  <c:v>-0.31391585760517798</c:v>
                </c:pt>
                <c:pt idx="15">
                  <c:v>-0.32362459546925565</c:v>
                </c:pt>
                <c:pt idx="16">
                  <c:v>-0.2459546925566343</c:v>
                </c:pt>
                <c:pt idx="17">
                  <c:v>-0.22330097087378642</c:v>
                </c:pt>
                <c:pt idx="18">
                  <c:v>-0.18770226537216828</c:v>
                </c:pt>
                <c:pt idx="19">
                  <c:v>-0.24919093851132687</c:v>
                </c:pt>
                <c:pt idx="20">
                  <c:v>-0.26537216828478966</c:v>
                </c:pt>
                <c:pt idx="21">
                  <c:v>-0.23624595469255663</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3b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0.36693548387096764</c:v>
                </c:pt>
                <c:pt idx="2">
                  <c:v>0.39516129032258068</c:v>
                </c:pt>
                <c:pt idx="3">
                  <c:v>0.35080645161290325</c:v>
                </c:pt>
                <c:pt idx="4">
                  <c:v>0.4502688172043009</c:v>
                </c:pt>
                <c:pt idx="5">
                  <c:v>0.52553763440860202</c:v>
                </c:pt>
                <c:pt idx="6">
                  <c:v>0.58870967741935476</c:v>
                </c:pt>
                <c:pt idx="7">
                  <c:v>0.62231182795698925</c:v>
                </c:pt>
                <c:pt idx="8">
                  <c:v>0.62634408602150526</c:v>
                </c:pt>
                <c:pt idx="9">
                  <c:v>0.64381720430107525</c:v>
                </c:pt>
                <c:pt idx="10">
                  <c:v>0.60080645161290314</c:v>
                </c:pt>
                <c:pt idx="11">
                  <c:v>0.6182795698924729</c:v>
                </c:pt>
                <c:pt idx="12">
                  <c:v>0.57123655913978477</c:v>
                </c:pt>
                <c:pt idx="13">
                  <c:v>0.4717741935483869</c:v>
                </c:pt>
                <c:pt idx="14">
                  <c:v>0.55510752688172038</c:v>
                </c:pt>
                <c:pt idx="15">
                  <c:v>0.668010752688172</c:v>
                </c:pt>
                <c:pt idx="16">
                  <c:v>0.65591397849462363</c:v>
                </c:pt>
                <c:pt idx="17">
                  <c:v>0.69758064516129037</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0.16608293258325016</c:v>
                </c:pt>
                <c:pt idx="1">
                  <c:v>9.2999999999999999E-2</c:v>
                </c:pt>
                <c:pt idx="2">
                  <c:v>9.2600000000000002E-2</c:v>
                </c:pt>
                <c:pt idx="3">
                  <c:v>8.8499999999999995E-2</c:v>
                </c:pt>
                <c:pt idx="4">
                  <c:v>7.6490000000000002E-2</c:v>
                </c:pt>
                <c:pt idx="5">
                  <c:v>7.349E-2</c:v>
                </c:pt>
                <c:pt idx="6">
                  <c:v>6.0699999999999997E-2</c:v>
                </c:pt>
                <c:pt idx="7">
                  <c:v>5.4769999999999999E-2</c:v>
                </c:pt>
                <c:pt idx="8">
                  <c:v>5.3153071409128026E-2</c:v>
                </c:pt>
                <c:pt idx="9">
                  <c:v>5.2999999999999999E-2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c:v>
                </c:pt>
                <c:pt idx="1">
                  <c:v>0.15160000000000001</c:v>
                </c:pt>
                <c:pt idx="2">
                  <c:v>0.126</c:v>
                </c:pt>
                <c:pt idx="3">
                  <c:v>0.106</c:v>
                </c:pt>
                <c:pt idx="4">
                  <c:v>0.10199999999999999</c:v>
                </c:pt>
                <c:pt idx="5">
                  <c:v>9.5000000000000001E-2</c:v>
                </c:pt>
                <c:pt idx="6">
                  <c:v>8.5000000000000006E-2</c:v>
                </c:pt>
                <c:pt idx="7">
                  <c:v>5.6000000000000001E-2</c:v>
                </c:pt>
                <c:pt idx="8">
                  <c:v>5.2999999999999999E-2</c:v>
                </c:pt>
                <c:pt idx="9">
                  <c:v>5.2900000000000003E-2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2</c:v>
                </c:pt>
                <c:pt idx="1">
                  <c:v>0</c:v>
                </c:pt>
                <c:pt idx="2">
                  <c:v>4</c:v>
                </c:pt>
                <c:pt idx="3">
                  <c:v>0</c:v>
                </c:pt>
                <c:pt idx="4">
                  <c:v>0</c:v>
                </c:pt>
                <c:pt idx="5">
                  <c:v>0</c:v>
                </c:pt>
                <c:pt idx="6">
                  <c:v>2</c:v>
                </c:pt>
                <c:pt idx="7">
                  <c:v>0</c:v>
                </c:pt>
                <c:pt idx="8">
                  <c:v>1</c:v>
                </c:pt>
                <c:pt idx="9">
                  <c:v>2</c:v>
                </c:pt>
                <c:pt idx="10">
                  <c:v>1</c:v>
                </c:pt>
                <c:pt idx="11">
                  <c:v>1</c:v>
                </c:pt>
                <c:pt idx="12">
                  <c:v>1</c:v>
                </c:pt>
                <c:pt idx="13">
                  <c:v>3</c:v>
                </c:pt>
                <c:pt idx="14">
                  <c:v>0</c:v>
                </c:pt>
                <c:pt idx="15">
                  <c:v>0</c:v>
                </c:pt>
                <c:pt idx="16">
                  <c:v>0</c:v>
                </c:pt>
                <c:pt idx="17">
                  <c:v>0</c:v>
                </c:pt>
                <c:pt idx="18">
                  <c:v>2</c:v>
                </c:pt>
                <c:pt idx="19">
                  <c:v>0</c:v>
                </c:pt>
                <c:pt idx="20">
                  <c:v>0</c:v>
                </c:pt>
                <c:pt idx="21">
                  <c:v>0</c:v>
                </c:pt>
                <c:pt idx="22">
                  <c:v>0</c:v>
                </c:pt>
                <c:pt idx="23">
                  <c:v>1</c:v>
                </c:pt>
                <c:pt idx="24">
                  <c:v>1</c:v>
                </c:pt>
                <c:pt idx="25">
                  <c:v>0</c:v>
                </c:pt>
                <c:pt idx="26">
                  <c:v>1</c:v>
                </c:pt>
                <c:pt idx="27">
                  <c:v>0</c:v>
                </c:pt>
                <c:pt idx="28">
                  <c:v>0</c:v>
                </c:pt>
                <c:pt idx="29">
                  <c:v>0</c:v>
                </c:pt>
                <c:pt idx="30">
                  <c:v>1</c:v>
                </c:pt>
                <c:pt idx="31">
                  <c:v>0</c:v>
                </c:pt>
                <c:pt idx="32">
                  <c:v>0</c:v>
                </c:pt>
                <c:pt idx="33">
                  <c:v>1</c:v>
                </c:pt>
                <c:pt idx="34">
                  <c:v>2</c:v>
                </c:pt>
                <c:pt idx="35">
                  <c:v>1</c:v>
                </c:pt>
                <c:pt idx="36">
                  <c:v>1</c:v>
                </c:pt>
                <c:pt idx="37">
                  <c:v>2</c:v>
                </c:pt>
                <c:pt idx="38">
                  <c:v>0</c:v>
                </c:pt>
                <c:pt idx="39">
                  <c:v>0</c:v>
                </c:pt>
                <c:pt idx="40">
                  <c:v>0</c:v>
                </c:pt>
                <c:pt idx="41">
                  <c:v>1</c:v>
                </c:pt>
                <c:pt idx="42">
                  <c:v>0</c:v>
                </c:pt>
                <c:pt idx="43">
                  <c:v>0</c:v>
                </c:pt>
                <c:pt idx="44">
                  <c:v>1</c:v>
                </c:pt>
                <c:pt idx="45">
                  <c:v>0</c:v>
                </c:pt>
                <c:pt idx="46">
                  <c:v>1</c:v>
                </c:pt>
                <c:pt idx="47">
                  <c:v>1</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3"/>
                <c:pt idx="0">
                  <c:v>Northeast Michigan Community Service Agency</c:v>
                </c:pt>
                <c:pt idx="1">
                  <c:v>Ascension</c:v>
                </c:pt>
                <c:pt idx="2">
                  <c:v>Hale Area Schools</c:v>
                </c:pt>
              </c:strCache>
            </c:strRef>
          </c:cat>
          <c:val>
            <c:numRef>
              <c:f>'3F'!$G$5:$G$14</c:f>
              <c:numCache>
                <c:formatCode>#,##0</c:formatCode>
                <c:ptCount val="10"/>
                <c:pt idx="0">
                  <c:v>2</c:v>
                </c:pt>
                <c:pt idx="1">
                  <c:v>1</c:v>
                </c:pt>
                <c:pt idx="2">
                  <c:v>1</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3b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14.092635337834819</c:v>
                </c:pt>
                <c:pt idx="1">
                  <c:v>14.444951221280688</c:v>
                </c:pt>
                <c:pt idx="2">
                  <c:v>14.806075001812703</c:v>
                </c:pt>
                <c:pt idx="3">
                  <c:v>15.176226876858019</c:v>
                </c:pt>
                <c:pt idx="4">
                  <c:v>15.555632548779467</c:v>
                </c:pt>
                <c:pt idx="5">
                  <c:v>15.944523362498952</c:v>
                </c:pt>
                <c:pt idx="6">
                  <c:v>16.343136446561424</c:v>
                </c:pt>
                <c:pt idx="7">
                  <c:v>16.751714857725457</c:v>
                </c:pt>
                <c:pt idx="8">
                  <c:v>17.170507729168591</c:v>
                </c:pt>
                <c:pt idx="9">
                  <c:v>17.599770422397803</c:v>
                </c:pt>
                <c:pt idx="10">
                  <c:v>18.039764682957745</c:v>
                </c:pt>
                <c:pt idx="11">
                  <c:v>18.490758800031688</c:v>
                </c:pt>
                <c:pt idx="12">
                  <c:v>18.953027770032477</c:v>
                </c:pt>
                <c:pt idx="13">
                  <c:v>19.426853464283287</c:v>
                </c:pt>
                <c:pt idx="14">
                  <c:v>19.912524800890367</c:v>
                </c:pt>
                <c:pt idx="15">
                  <c:v>20.410337920912625</c:v>
                </c:pt>
                <c:pt idx="16">
                  <c:v>20.920596368935438</c:v>
                </c:pt>
                <c:pt idx="17">
                  <c:v>21.443611278158823</c:v>
                </c:pt>
                <c:pt idx="18">
                  <c:v>21.97970156011279</c:v>
                </c:pt>
                <c:pt idx="19">
                  <c:v>22.529194099115607</c:v>
                </c:pt>
                <c:pt idx="20">
                  <c:v>23.092423951593496</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15.501897321428574</c:v>
                </c:pt>
                <c:pt idx="1">
                  <c:v>15.889444754464288</c:v>
                </c:pt>
                <c:pt idx="2">
                  <c:v>16.286680873325892</c:v>
                </c:pt>
                <c:pt idx="3">
                  <c:v>16.693847895159038</c:v>
                </c:pt>
                <c:pt idx="4">
                  <c:v>17.111194092538014</c:v>
                </c:pt>
                <c:pt idx="5">
                  <c:v>17.538973944851463</c:v>
                </c:pt>
                <c:pt idx="6">
                  <c:v>17.977448293472747</c:v>
                </c:pt>
                <c:pt idx="7">
                  <c:v>18.426884500809564</c:v>
                </c:pt>
                <c:pt idx="8">
                  <c:v>18.887556613329803</c:v>
                </c:pt>
                <c:pt idx="9">
                  <c:v>19.359745528663048</c:v>
                </c:pt>
                <c:pt idx="10">
                  <c:v>19.843739166879622</c:v>
                </c:pt>
                <c:pt idx="11">
                  <c:v>20.339832646051612</c:v>
                </c:pt>
                <c:pt idx="12">
                  <c:v>20.8483284622029</c:v>
                </c:pt>
                <c:pt idx="13">
                  <c:v>21.36953667375797</c:v>
                </c:pt>
                <c:pt idx="14">
                  <c:v>21.903775090601918</c:v>
                </c:pt>
                <c:pt idx="15">
                  <c:v>22.451369467866964</c:v>
                </c:pt>
                <c:pt idx="16">
                  <c:v>23.012653704563636</c:v>
                </c:pt>
                <c:pt idx="17">
                  <c:v>23.587970047177723</c:v>
                </c:pt>
                <c:pt idx="18">
                  <c:v>24.177669298357163</c:v>
                </c:pt>
                <c:pt idx="19">
                  <c:v>24.78211103081609</c:v>
                </c:pt>
                <c:pt idx="20">
                  <c:v>25.401663806586491</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17.052087053571434</c:v>
                </c:pt>
                <c:pt idx="1">
                  <c:v>17.478389229910718</c:v>
                </c:pt>
                <c:pt idx="2">
                  <c:v>17.915348960658484</c:v>
                </c:pt>
                <c:pt idx="3">
                  <c:v>18.363232684674944</c:v>
                </c:pt>
                <c:pt idx="4">
                  <c:v>18.822313501791815</c:v>
                </c:pt>
                <c:pt idx="5">
                  <c:v>19.292871339336607</c:v>
                </c:pt>
                <c:pt idx="6">
                  <c:v>19.775193122820021</c:v>
                </c:pt>
                <c:pt idx="7">
                  <c:v>20.26957295089052</c:v>
                </c:pt>
                <c:pt idx="8">
                  <c:v>20.776312274662782</c:v>
                </c:pt>
                <c:pt idx="9">
                  <c:v>21.29572008152935</c:v>
                </c:pt>
                <c:pt idx="10">
                  <c:v>21.828113083567583</c:v>
                </c:pt>
                <c:pt idx="11">
                  <c:v>22.37381591065677</c:v>
                </c:pt>
                <c:pt idx="12">
                  <c:v>22.933161308423188</c:v>
                </c:pt>
                <c:pt idx="13">
                  <c:v>23.506490341133766</c:v>
                </c:pt>
                <c:pt idx="14">
                  <c:v>24.09415259966211</c:v>
                </c:pt>
                <c:pt idx="15">
                  <c:v>24.696506414653658</c:v>
                </c:pt>
                <c:pt idx="16">
                  <c:v>25.313919075019999</c:v>
                </c:pt>
                <c:pt idx="17">
                  <c:v>25.946767051895495</c:v>
                </c:pt>
                <c:pt idx="18">
                  <c:v>26.595436228192881</c:v>
                </c:pt>
                <c:pt idx="19">
                  <c:v>27.260322133897702</c:v>
                </c:pt>
                <c:pt idx="20">
                  <c:v>27.941830187245142</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18.757295758928578</c:v>
                </c:pt>
                <c:pt idx="1">
                  <c:v>19.22622815290179</c:v>
                </c:pt>
                <c:pt idx="2">
                  <c:v>19.706883856724332</c:v>
                </c:pt>
                <c:pt idx="3">
                  <c:v>20.19955595314244</c:v>
                </c:pt>
                <c:pt idx="4">
                  <c:v>20.704544851971001</c:v>
                </c:pt>
                <c:pt idx="5">
                  <c:v>21.222158473270273</c:v>
                </c:pt>
                <c:pt idx="6">
                  <c:v>21.752712435102026</c:v>
                </c:pt>
                <c:pt idx="7">
                  <c:v>22.296530245979575</c:v>
                </c:pt>
                <c:pt idx="8">
                  <c:v>22.853943502129063</c:v>
                </c:pt>
                <c:pt idx="9">
                  <c:v>23.425292089682287</c:v>
                </c:pt>
                <c:pt idx="10">
                  <c:v>24.010924391924341</c:v>
                </c:pt>
                <c:pt idx="11">
                  <c:v>24.611197501722447</c:v>
                </c:pt>
                <c:pt idx="12">
                  <c:v>25.226477439265505</c:v>
                </c:pt>
                <c:pt idx="13">
                  <c:v>25.85713937524714</c:v>
                </c:pt>
                <c:pt idx="14">
                  <c:v>26.503567859628316</c:v>
                </c:pt>
                <c:pt idx="15">
                  <c:v>27.166157056119022</c:v>
                </c:pt>
                <c:pt idx="16">
                  <c:v>27.845310982521994</c:v>
                </c:pt>
                <c:pt idx="17">
                  <c:v>28.541443757085041</c:v>
                </c:pt>
                <c:pt idx="18">
                  <c:v>29.254979851012166</c:v>
                </c:pt>
                <c:pt idx="19">
                  <c:v>29.986354347287467</c:v>
                </c:pt>
                <c:pt idx="20">
                  <c:v>30.736013205969652</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20.633025334821436</c:v>
                </c:pt>
                <c:pt idx="1">
                  <c:v>21.148850968191969</c:v>
                </c:pt>
                <c:pt idx="2">
                  <c:v>21.677572242396767</c:v>
                </c:pt>
                <c:pt idx="3">
                  <c:v>22.219511548456683</c:v>
                </c:pt>
                <c:pt idx="4">
                  <c:v>22.774999337168097</c:v>
                </c:pt>
                <c:pt idx="5">
                  <c:v>23.344374320597296</c:v>
                </c:pt>
                <c:pt idx="6">
                  <c:v>23.927983678612225</c:v>
                </c:pt>
                <c:pt idx="7">
                  <c:v>24.52618327057753</c:v>
                </c:pt>
                <c:pt idx="8">
                  <c:v>25.139337852341967</c:v>
                </c:pt>
                <c:pt idx="9">
                  <c:v>25.767821298650514</c:v>
                </c:pt>
                <c:pt idx="10">
                  <c:v>26.412016831116773</c:v>
                </c:pt>
                <c:pt idx="11">
                  <c:v>27.072317251894692</c:v>
                </c:pt>
                <c:pt idx="12">
                  <c:v>27.749125183192056</c:v>
                </c:pt>
                <c:pt idx="13">
                  <c:v>28.442853312771856</c:v>
                </c:pt>
                <c:pt idx="14">
                  <c:v>29.15392464559115</c:v>
                </c:pt>
                <c:pt idx="15">
                  <c:v>29.882772761730926</c:v>
                </c:pt>
                <c:pt idx="16">
                  <c:v>30.629842080774196</c:v>
                </c:pt>
                <c:pt idx="17">
                  <c:v>31.395588132793549</c:v>
                </c:pt>
                <c:pt idx="18">
                  <c:v>32.180477836113383</c:v>
                </c:pt>
                <c:pt idx="19">
                  <c:v>32.984989782016214</c:v>
                </c:pt>
                <c:pt idx="20">
                  <c:v>33.809614526566619</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22.69632786830358</c:v>
                </c:pt>
                <c:pt idx="1">
                  <c:v>23.26373606501117</c:v>
                </c:pt>
                <c:pt idx="2">
                  <c:v>23.845329466636446</c:v>
                </c:pt>
                <c:pt idx="3">
                  <c:v>24.441462703302356</c:v>
                </c:pt>
                <c:pt idx="4">
                  <c:v>25.052499270884912</c:v>
                </c:pt>
                <c:pt idx="5">
                  <c:v>25.678811752657033</c:v>
                </c:pt>
                <c:pt idx="6">
                  <c:v>26.320782046473457</c:v>
                </c:pt>
                <c:pt idx="7">
                  <c:v>26.978801597635293</c:v>
                </c:pt>
                <c:pt idx="8">
                  <c:v>27.653271637576172</c:v>
                </c:pt>
                <c:pt idx="9">
                  <c:v>28.344603428515573</c:v>
                </c:pt>
                <c:pt idx="10">
                  <c:v>29.053218514228458</c:v>
                </c:pt>
                <c:pt idx="11">
                  <c:v>29.779548977084168</c:v>
                </c:pt>
                <c:pt idx="12">
                  <c:v>30.524037701511268</c:v>
                </c:pt>
                <c:pt idx="13">
                  <c:v>31.287138644049048</c:v>
                </c:pt>
                <c:pt idx="14">
                  <c:v>32.069317110150273</c:v>
                </c:pt>
                <c:pt idx="15">
                  <c:v>32.871050037904027</c:v>
                </c:pt>
                <c:pt idx="16">
                  <c:v>33.692826288851627</c:v>
                </c:pt>
                <c:pt idx="17">
                  <c:v>34.535146946072913</c:v>
                </c:pt>
                <c:pt idx="18">
                  <c:v>35.398525619724737</c:v>
                </c:pt>
                <c:pt idx="19">
                  <c:v>36.28348876021785</c:v>
                </c:pt>
                <c:pt idx="20">
                  <c:v>37.19057597922329</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0</c:v>
                </c:pt>
                <c:pt idx="1">
                  <c:v>0.14285714285714285</c:v>
                </c:pt>
                <c:pt idx="2">
                  <c:v>0.2857142857142857</c:v>
                </c:pt>
                <c:pt idx="3">
                  <c:v>0.21428571428571427</c:v>
                </c:pt>
                <c:pt idx="4">
                  <c:v>0.19047619047619047</c:v>
                </c:pt>
                <c:pt idx="5">
                  <c:v>0.11904761904761904</c:v>
                </c:pt>
                <c:pt idx="6">
                  <c:v>2.3809523809523808E-2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3b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12.811486670758926</c:v>
                </c:pt>
                <c:pt idx="1">
                  <c:v>13.131773837527899</c:v>
                </c:pt>
                <c:pt idx="2">
                  <c:v>13.460068183466095</c:v>
                </c:pt>
                <c:pt idx="3">
                  <c:v>13.796569888052746</c:v>
                </c:pt>
                <c:pt idx="4">
                  <c:v>14.141484135254064</c:v>
                </c:pt>
                <c:pt idx="5">
                  <c:v>14.495021238635415</c:v>
                </c:pt>
                <c:pt idx="6">
                  <c:v>14.8573967696013</c:v>
                </c:pt>
                <c:pt idx="7">
                  <c:v>15.22883168884133</c:v>
                </c:pt>
                <c:pt idx="8">
                  <c:v>15.609552481062362</c:v>
                </c:pt>
                <c:pt idx="9">
                  <c:v>15.99979129308892</c:v>
                </c:pt>
                <c:pt idx="10">
                  <c:v>16.399786075416142</c:v>
                </c:pt>
                <c:pt idx="11">
                  <c:v>16.809780727301543</c:v>
                </c:pt>
                <c:pt idx="12">
                  <c:v>17.230025245484079</c:v>
                </c:pt>
                <c:pt idx="13">
                  <c:v>17.66077587662118</c:v>
                </c:pt>
                <c:pt idx="14">
                  <c:v>18.102295273536708</c:v>
                </c:pt>
                <c:pt idx="15">
                  <c:v>18.554852655375125</c:v>
                </c:pt>
                <c:pt idx="16">
                  <c:v>19.018723971759503</c:v>
                </c:pt>
                <c:pt idx="17">
                  <c:v>19.49419207105349</c:v>
                </c:pt>
                <c:pt idx="18">
                  <c:v>19.981546872829824</c:v>
                </c:pt>
                <c:pt idx="19">
                  <c:v>20.481085544650568</c:v>
                </c:pt>
                <c:pt idx="20">
                  <c:v>20.99311268326683</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14.092633928571427</c:v>
                </c:pt>
                <c:pt idx="1">
                  <c:v>14.444949776785711</c:v>
                </c:pt>
                <c:pt idx="2">
                  <c:v>14.806073521205352</c:v>
                </c:pt>
                <c:pt idx="3">
                  <c:v>15.176225359235485</c:v>
                </c:pt>
                <c:pt idx="4">
                  <c:v>15.55563099321637</c:v>
                </c:pt>
                <c:pt idx="5">
                  <c:v>15.944521768046778</c:v>
                </c:pt>
                <c:pt idx="6">
                  <c:v>16.343134812247946</c:v>
                </c:pt>
                <c:pt idx="7">
                  <c:v>16.751713182554145</c:v>
                </c:pt>
                <c:pt idx="8">
                  <c:v>17.170506012117997</c:v>
                </c:pt>
                <c:pt idx="9">
                  <c:v>17.599768662420946</c:v>
                </c:pt>
                <c:pt idx="10">
                  <c:v>18.039762878981467</c:v>
                </c:pt>
                <c:pt idx="11">
                  <c:v>18.490756950956001</c:v>
                </c:pt>
                <c:pt idx="12">
                  <c:v>18.953025874729899</c:v>
                </c:pt>
                <c:pt idx="13">
                  <c:v>19.426851521598145</c:v>
                </c:pt>
                <c:pt idx="14">
                  <c:v>19.912522809638098</c:v>
                </c:pt>
                <c:pt idx="15">
                  <c:v>20.41033587987905</c:v>
                </c:pt>
                <c:pt idx="16">
                  <c:v>20.920594276876024</c:v>
                </c:pt>
                <c:pt idx="17">
                  <c:v>21.443609133797924</c:v>
                </c:pt>
                <c:pt idx="18">
                  <c:v>21.97969936214287</c:v>
                </c:pt>
                <c:pt idx="19">
                  <c:v>22.52919184619644</c:v>
                </c:pt>
                <c:pt idx="20">
                  <c:v>23.092421642351351</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15.50189732142857</c:v>
                </c:pt>
                <c:pt idx="1">
                  <c:v>15.889444754464284</c:v>
                </c:pt>
                <c:pt idx="2">
                  <c:v>16.286680873325889</c:v>
                </c:pt>
                <c:pt idx="3">
                  <c:v>16.693847895159035</c:v>
                </c:pt>
                <c:pt idx="4">
                  <c:v>17.11119409253801</c:v>
                </c:pt>
                <c:pt idx="5">
                  <c:v>17.53897394485146</c:v>
                </c:pt>
                <c:pt idx="6">
                  <c:v>17.977448293472744</c:v>
                </c:pt>
                <c:pt idx="7">
                  <c:v>18.42688450080956</c:v>
                </c:pt>
                <c:pt idx="8">
                  <c:v>18.887556613329799</c:v>
                </c:pt>
                <c:pt idx="9">
                  <c:v>19.359745528663044</c:v>
                </c:pt>
                <c:pt idx="10">
                  <c:v>19.843739166879619</c:v>
                </c:pt>
                <c:pt idx="11">
                  <c:v>20.339832646051608</c:v>
                </c:pt>
                <c:pt idx="12">
                  <c:v>20.848328462202897</c:v>
                </c:pt>
                <c:pt idx="13">
                  <c:v>21.369536673757967</c:v>
                </c:pt>
                <c:pt idx="14">
                  <c:v>21.903775090601915</c:v>
                </c:pt>
                <c:pt idx="15">
                  <c:v>22.451369467866961</c:v>
                </c:pt>
                <c:pt idx="16">
                  <c:v>23.012653704563633</c:v>
                </c:pt>
                <c:pt idx="17">
                  <c:v>23.58797004717772</c:v>
                </c:pt>
                <c:pt idx="18">
                  <c:v>24.177669298357159</c:v>
                </c:pt>
                <c:pt idx="19">
                  <c:v>24.782111030816086</c:v>
                </c:pt>
                <c:pt idx="20">
                  <c:v>25.401663806586487</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17.05208705357143</c:v>
                </c:pt>
                <c:pt idx="1">
                  <c:v>17.478389229910714</c:v>
                </c:pt>
                <c:pt idx="2">
                  <c:v>17.915348960658481</c:v>
                </c:pt>
                <c:pt idx="3">
                  <c:v>18.363232684674941</c:v>
                </c:pt>
                <c:pt idx="4">
                  <c:v>18.822313501791811</c:v>
                </c:pt>
                <c:pt idx="5">
                  <c:v>19.292871339336603</c:v>
                </c:pt>
                <c:pt idx="6">
                  <c:v>19.775193122820017</c:v>
                </c:pt>
                <c:pt idx="7">
                  <c:v>20.269572950890517</c:v>
                </c:pt>
                <c:pt idx="8">
                  <c:v>20.776312274662779</c:v>
                </c:pt>
                <c:pt idx="9">
                  <c:v>21.295720081529346</c:v>
                </c:pt>
                <c:pt idx="10">
                  <c:v>21.82811308356758</c:v>
                </c:pt>
                <c:pt idx="11">
                  <c:v>22.373815910656766</c:v>
                </c:pt>
                <c:pt idx="12">
                  <c:v>22.933161308423184</c:v>
                </c:pt>
                <c:pt idx="13">
                  <c:v>23.506490341133762</c:v>
                </c:pt>
                <c:pt idx="14">
                  <c:v>24.094152599662106</c:v>
                </c:pt>
                <c:pt idx="15">
                  <c:v>24.696506414653655</c:v>
                </c:pt>
                <c:pt idx="16">
                  <c:v>25.313919075019992</c:v>
                </c:pt>
                <c:pt idx="17">
                  <c:v>25.946767051895488</c:v>
                </c:pt>
                <c:pt idx="18">
                  <c:v>26.595436228192874</c:v>
                </c:pt>
                <c:pt idx="19">
                  <c:v>27.260322133897692</c:v>
                </c:pt>
                <c:pt idx="20">
                  <c:v>27.941830187245131</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18.757295758928574</c:v>
                </c:pt>
                <c:pt idx="1">
                  <c:v>19.226228152901786</c:v>
                </c:pt>
                <c:pt idx="2">
                  <c:v>19.706883856724328</c:v>
                </c:pt>
                <c:pt idx="3">
                  <c:v>20.199555953142436</c:v>
                </c:pt>
                <c:pt idx="4">
                  <c:v>20.704544851970994</c:v>
                </c:pt>
                <c:pt idx="5">
                  <c:v>21.222158473270266</c:v>
                </c:pt>
                <c:pt idx="6">
                  <c:v>21.752712435102019</c:v>
                </c:pt>
                <c:pt idx="7">
                  <c:v>22.296530245979568</c:v>
                </c:pt>
                <c:pt idx="8">
                  <c:v>22.853943502129056</c:v>
                </c:pt>
                <c:pt idx="9">
                  <c:v>23.42529208968228</c:v>
                </c:pt>
                <c:pt idx="10">
                  <c:v>24.010924391924334</c:v>
                </c:pt>
                <c:pt idx="11">
                  <c:v>24.61119750172244</c:v>
                </c:pt>
                <c:pt idx="12">
                  <c:v>25.226477439265498</c:v>
                </c:pt>
                <c:pt idx="13">
                  <c:v>25.857139375247133</c:v>
                </c:pt>
                <c:pt idx="14">
                  <c:v>26.503567859628308</c:v>
                </c:pt>
                <c:pt idx="15">
                  <c:v>27.166157056119015</c:v>
                </c:pt>
                <c:pt idx="16">
                  <c:v>27.845310982521987</c:v>
                </c:pt>
                <c:pt idx="17">
                  <c:v>28.541443757085034</c:v>
                </c:pt>
                <c:pt idx="18">
                  <c:v>29.254979851012155</c:v>
                </c:pt>
                <c:pt idx="19">
                  <c:v>29.986354347287456</c:v>
                </c:pt>
                <c:pt idx="20">
                  <c:v>30.736013205969641</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20.633025334821433</c:v>
                </c:pt>
                <c:pt idx="1">
                  <c:v>21.148850968191965</c:v>
                </c:pt>
                <c:pt idx="2">
                  <c:v>21.677572242396764</c:v>
                </c:pt>
                <c:pt idx="3">
                  <c:v>22.21951154845668</c:v>
                </c:pt>
                <c:pt idx="4">
                  <c:v>22.774999337168094</c:v>
                </c:pt>
                <c:pt idx="5">
                  <c:v>23.344374320597293</c:v>
                </c:pt>
                <c:pt idx="6">
                  <c:v>23.927983678612222</c:v>
                </c:pt>
                <c:pt idx="7">
                  <c:v>24.526183270577526</c:v>
                </c:pt>
                <c:pt idx="8">
                  <c:v>25.139337852341963</c:v>
                </c:pt>
                <c:pt idx="9">
                  <c:v>25.76782129865051</c:v>
                </c:pt>
                <c:pt idx="10">
                  <c:v>26.41201683111677</c:v>
                </c:pt>
                <c:pt idx="11">
                  <c:v>27.072317251894688</c:v>
                </c:pt>
                <c:pt idx="12">
                  <c:v>27.749125183192053</c:v>
                </c:pt>
                <c:pt idx="13">
                  <c:v>28.442853312771852</c:v>
                </c:pt>
                <c:pt idx="14">
                  <c:v>29.153924645591147</c:v>
                </c:pt>
                <c:pt idx="15">
                  <c:v>29.882772761730923</c:v>
                </c:pt>
                <c:pt idx="16">
                  <c:v>30.629842080774193</c:v>
                </c:pt>
                <c:pt idx="17">
                  <c:v>31.395588132793545</c:v>
                </c:pt>
                <c:pt idx="18">
                  <c:v>32.180477836113383</c:v>
                </c:pt>
                <c:pt idx="19">
                  <c:v>32.984989782016214</c:v>
                </c:pt>
                <c:pt idx="20">
                  <c:v>33.809614526566619</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3.8461538461538464E-2</c:v>
                </c:pt>
                <c:pt idx="1">
                  <c:v>0.21153846153846154</c:v>
                </c:pt>
                <c:pt idx="2">
                  <c:v>0.20192307692307693</c:v>
                </c:pt>
                <c:pt idx="3">
                  <c:v>0.15384615384615385</c:v>
                </c:pt>
                <c:pt idx="4">
                  <c:v>0.16346153846153846</c:v>
                </c:pt>
                <c:pt idx="5">
                  <c:v>0.14423076923076922</c:v>
                </c:pt>
                <c:pt idx="6">
                  <c:v>7.6923076923076927E-2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0"/>
              <c:layout>
                <c:manualLayout>
                  <c:x val="-8.2947472475031536E-2"/>
                  <c:y val="-0.1960977645991968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96-4B05-A3D5-E4E720C2453A}"/>
                </c:ext>
              </c:extLst>
            </c:dLbl>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delete val="1"/>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0.83653846153846156</c:v>
                </c:pt>
                <c:pt idx="1">
                  <c:v>9.6153846153846159E-2</c:v>
                </c:pt>
                <c:pt idx="2">
                  <c:v>3.8461538461538464E-2</c:v>
                </c:pt>
                <c:pt idx="3">
                  <c:v>2.8846153846153848E-2</c:v>
                </c:pt>
                <c:pt idx="4">
                  <c:v>9.6153846153846159E-3</c:v>
                </c:pt>
                <c:pt idx="5">
                  <c:v>0</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13.08</c:v>
                </c:pt>
                <c:pt idx="1">
                  <c:v>12.24</c:v>
                </c:pt>
                <c:pt idx="2">
                  <c:v>12.74</c:v>
                </c:pt>
                <c:pt idx="3">
                  <c:v>12.56</c:v>
                </c:pt>
                <c:pt idx="4">
                  <c:v>16.36</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2"/>
            <c:invertIfNegative val="0"/>
            <c:bubble3D val="0"/>
            <c:spPr>
              <a:solidFill>
                <a:srgbClr val="D45D00"/>
              </a:solidFill>
              <a:ln>
                <a:noFill/>
              </a:ln>
              <a:effectLst/>
            </c:spPr>
            <c:extLst>
              <c:ext xmlns:c16="http://schemas.microsoft.com/office/drawing/2014/chart" uri="{C3380CC4-5D6E-409C-BE32-E72D297353CC}">
                <c16:uniqueId val="{00000003-AC4E-49A2-9F82-27A36077CB6B}"/>
              </c:ext>
            </c:extLst>
          </c:dPt>
          <c:dPt>
            <c:idx val="3"/>
            <c:invertIfNegative val="0"/>
            <c:bubble3D val="0"/>
            <c:spPr>
              <a:solidFill>
                <a:srgbClr val="003E51"/>
              </a:solidFill>
              <a:ln>
                <a:noFill/>
              </a:ln>
              <a:effectLst/>
            </c:spPr>
            <c:extLst>
              <c:ext xmlns:c16="http://schemas.microsoft.com/office/drawing/2014/chart" uri="{C3380CC4-5D6E-409C-BE32-E72D297353CC}">
                <c16:uniqueId val="{00000003-8BF7-4BA2-A44C-C1EC619586A5}"/>
              </c:ext>
            </c:extLst>
          </c:dPt>
          <c:dPt>
            <c:idx val="5"/>
            <c:invertIfNegative val="0"/>
            <c:bubble3D val="0"/>
            <c:spPr>
              <a:solidFill>
                <a:srgbClr val="003E51"/>
              </a:solidFill>
              <a:ln>
                <a:noFill/>
              </a:ln>
              <a:effectLst/>
            </c:spPr>
            <c:extLst>
              <c:ext xmlns:c16="http://schemas.microsoft.com/office/drawing/2014/chart" uri="{C3380CC4-5D6E-409C-BE32-E72D297353CC}">
                <c16:uniqueId val="{00000005-AC4E-49A2-9F82-27A36077CB6B}"/>
              </c:ext>
            </c:extLst>
          </c:dPt>
          <c:dLbls>
            <c:dLbl>
              <c:idx val="0"/>
              <c:layout>
                <c:manualLayout>
                  <c:x val="-7.3338425759275714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2E-4BBC-97DE-BCB9267DD897}"/>
                </c:ext>
              </c:extLst>
            </c:dLbl>
            <c:dLbl>
              <c:idx val="1"/>
              <c:layout>
                <c:manualLayout>
                  <c:x val="-7.7728174113290355E-3"/>
                  <c:y val="-6.299975048130321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ED-486E-9738-73E027D527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Library Technician</c:v>
                </c:pt>
                <c:pt idx="2">
                  <c:v>Aide/Floater</c:v>
                </c:pt>
                <c:pt idx="3">
                  <c:v>Home Health and Personal Care Aide</c:v>
                </c:pt>
                <c:pt idx="4">
                  <c:v>Bank Teller</c:v>
                </c:pt>
                <c:pt idx="5">
                  <c:v>Waiter/Waitress</c:v>
                </c:pt>
              </c:strCache>
            </c:strRef>
          </c:cat>
          <c:val>
            <c:numRef>
              <c:f>'4C'!$Z$29:$Z$34</c:f>
              <c:numCache>
                <c:formatCode>_("$"* #,##0.00_);_("$"* \(#,##0.00\);_("$"* "-"??_);_(@_)</c:formatCode>
                <c:ptCount val="6"/>
                <c:pt idx="0">
                  <c:v>2.09</c:v>
                </c:pt>
                <c:pt idx="1">
                  <c:v>2.52</c:v>
                </c:pt>
                <c:pt idx="2">
                  <c:v>4.8600000000000003</c:v>
                </c:pt>
                <c:pt idx="3">
                  <c:v>5.31</c:v>
                </c:pt>
                <c:pt idx="4">
                  <c:v>6.47</c:v>
                </c:pt>
                <c:pt idx="5">
                  <c:v>6.74</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3b</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9.5744680851063829E-2</c:v>
                </c:pt>
                <c:pt idx="2">
                  <c:v>9.5744680851063829E-2</c:v>
                </c:pt>
                <c:pt idx="3">
                  <c:v>1.0638297872340425E-2</c:v>
                </c:pt>
                <c:pt idx="4">
                  <c:v>-4.2553191489361701E-2</c:v>
                </c:pt>
                <c:pt idx="5">
                  <c:v>4.2553191489361701E-2</c:v>
                </c:pt>
                <c:pt idx="6">
                  <c:v>0.19148936170212766</c:v>
                </c:pt>
                <c:pt idx="7">
                  <c:v>0.1276595744680851</c:v>
                </c:pt>
                <c:pt idx="8">
                  <c:v>3.1914893617021274E-2</c:v>
                </c:pt>
                <c:pt idx="9">
                  <c:v>-8.5106382978723402E-2</c:v>
                </c:pt>
                <c:pt idx="10">
                  <c:v>7.4468085106382975E-2</c:v>
                </c:pt>
                <c:pt idx="11">
                  <c:v>0.27659574468085107</c:v>
                </c:pt>
                <c:pt idx="12">
                  <c:v>0.10638297872340426</c:v>
                </c:pt>
                <c:pt idx="13">
                  <c:v>7.4468085106382975E-2</c:v>
                </c:pt>
                <c:pt idx="14">
                  <c:v>0.15957446808510639</c:v>
                </c:pt>
                <c:pt idx="15">
                  <c:v>0.23404255319148937</c:v>
                </c:pt>
                <c:pt idx="16">
                  <c:v>0.20212765957446807</c:v>
                </c:pt>
                <c:pt idx="17">
                  <c:v>0.18085106382978725</c:v>
                </c:pt>
                <c:pt idx="18">
                  <c:v>0.13829787234042554</c:v>
                </c:pt>
                <c:pt idx="19">
                  <c:v>5.3191489361702128E-2</c:v>
                </c:pt>
                <c:pt idx="20">
                  <c:v>7.4468085106382975E-2</c:v>
                </c:pt>
                <c:pt idx="21">
                  <c:v>0.10638297872340426</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3b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-4.5336787564766792E-2</c:v>
                </c:pt>
                <c:pt idx="2">
                  <c:v>9.0673575129534053E-3</c:v>
                </c:pt>
                <c:pt idx="3">
                  <c:v>6.6062176165803205E-2</c:v>
                </c:pt>
                <c:pt idx="4">
                  <c:v>0.17357512953367885</c:v>
                </c:pt>
                <c:pt idx="5">
                  <c:v>0.16709844559585493</c:v>
                </c:pt>
                <c:pt idx="6">
                  <c:v>0.1062176165803108</c:v>
                </c:pt>
                <c:pt idx="7">
                  <c:v>2.8497409326424954E-2</c:v>
                </c:pt>
                <c:pt idx="8">
                  <c:v>3.7564766839378247E-2</c:v>
                </c:pt>
                <c:pt idx="9">
                  <c:v>2.8497409326424954E-2</c:v>
                </c:pt>
                <c:pt idx="10">
                  <c:v>6.7357512953367935E-2</c:v>
                </c:pt>
                <c:pt idx="11">
                  <c:v>0.11398963730569947</c:v>
                </c:pt>
                <c:pt idx="12">
                  <c:v>0.15932642487046628</c:v>
                </c:pt>
                <c:pt idx="13">
                  <c:v>0.23445595854922274</c:v>
                </c:pt>
                <c:pt idx="14">
                  <c:v>0.27849740932642481</c:v>
                </c:pt>
                <c:pt idx="15">
                  <c:v>0.37694300518134727</c:v>
                </c:pt>
                <c:pt idx="16">
                  <c:v>0.55958549222797926</c:v>
                </c:pt>
                <c:pt idx="17">
                  <c:v>0.6295336787564767</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0.1366</c:v>
                </c:pt>
                <c:pt idx="1">
                  <c:v>9.1359999999999997E-2</c:v>
                </c:pt>
                <c:pt idx="2">
                  <c:v>8.6459999999999995E-2</c:v>
                </c:pt>
                <c:pt idx="3">
                  <c:v>8.3599999999999994E-2</c:v>
                </c:pt>
                <c:pt idx="4">
                  <c:v>8.1290000000000001E-2</c:v>
                </c:pt>
                <c:pt idx="5">
                  <c:v>7.8700000000000006E-2</c:v>
                </c:pt>
                <c:pt idx="6">
                  <c:v>6.5600000000000006E-2</c:v>
                </c:pt>
                <c:pt idx="7">
                  <c:v>6.3200000000000006E-2</c:v>
                </c:pt>
                <c:pt idx="8">
                  <c:v>6.1800000000000001E-2</c:v>
                </c:pt>
                <c:pt idx="9">
                  <c:v>5.7110000000000001E-2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0.14599999999999999</c:v>
                </c:pt>
                <c:pt idx="1">
                  <c:v>0.14176</c:v>
                </c:pt>
                <c:pt idx="2">
                  <c:v>0.1196</c:v>
                </c:pt>
                <c:pt idx="3">
                  <c:v>0.11176</c:v>
                </c:pt>
                <c:pt idx="4">
                  <c:v>9.5600000000000004E-2</c:v>
                </c:pt>
                <c:pt idx="5">
                  <c:v>9.4329999999999997E-2</c:v>
                </c:pt>
                <c:pt idx="6">
                  <c:v>7.6850000000000002E-2</c:v>
                </c:pt>
                <c:pt idx="7">
                  <c:v>7.2120000000000004E-2</c:v>
                </c:pt>
                <c:pt idx="8">
                  <c:v>7.1199999999999999E-2</c:v>
                </c:pt>
                <c:pt idx="9">
                  <c:v>7.0000000000000007E-2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0</c:v>
                </c:pt>
                <c:pt idx="1">
                  <c:v>0</c:v>
                </c:pt>
                <c:pt idx="2">
                  <c:v>2</c:v>
                </c:pt>
                <c:pt idx="3">
                  <c:v>0</c:v>
                </c:pt>
                <c:pt idx="4">
                  <c:v>0</c:v>
                </c:pt>
                <c:pt idx="5">
                  <c:v>0</c:v>
                </c:pt>
                <c:pt idx="6">
                  <c:v>0</c:v>
                </c:pt>
                <c:pt idx="7">
                  <c:v>0</c:v>
                </c:pt>
                <c:pt idx="8">
                  <c:v>1</c:v>
                </c:pt>
                <c:pt idx="9">
                  <c:v>0</c:v>
                </c:pt>
                <c:pt idx="10">
                  <c:v>0</c:v>
                </c:pt>
                <c:pt idx="11">
                  <c:v>0</c:v>
                </c:pt>
                <c:pt idx="12">
                  <c:v>0</c:v>
                </c:pt>
                <c:pt idx="13">
                  <c:v>0</c:v>
                </c:pt>
                <c:pt idx="14">
                  <c:v>1</c:v>
                </c:pt>
                <c:pt idx="15">
                  <c:v>0</c:v>
                </c:pt>
                <c:pt idx="16">
                  <c:v>0</c:v>
                </c:pt>
                <c:pt idx="17">
                  <c:v>0</c:v>
                </c:pt>
                <c:pt idx="18">
                  <c:v>0</c:v>
                </c:pt>
                <c:pt idx="19">
                  <c:v>1</c:v>
                </c:pt>
                <c:pt idx="20">
                  <c:v>0</c:v>
                </c:pt>
                <c:pt idx="21">
                  <c:v>0</c:v>
                </c:pt>
                <c:pt idx="22">
                  <c:v>1</c:v>
                </c:pt>
                <c:pt idx="23">
                  <c:v>0</c:v>
                </c:pt>
                <c:pt idx="24">
                  <c:v>0</c:v>
                </c:pt>
                <c:pt idx="25">
                  <c:v>1</c:v>
                </c:pt>
                <c:pt idx="26">
                  <c:v>1</c:v>
                </c:pt>
                <c:pt idx="27">
                  <c:v>0</c:v>
                </c:pt>
                <c:pt idx="28">
                  <c:v>0</c:v>
                </c:pt>
                <c:pt idx="29">
                  <c:v>0</c:v>
                </c:pt>
                <c:pt idx="30">
                  <c:v>0</c:v>
                </c:pt>
                <c:pt idx="31">
                  <c:v>1</c:v>
                </c:pt>
                <c:pt idx="32">
                  <c:v>1</c:v>
                </c:pt>
                <c:pt idx="33">
                  <c:v>2</c:v>
                </c:pt>
                <c:pt idx="34">
                  <c:v>0</c:v>
                </c:pt>
                <c:pt idx="35">
                  <c:v>0</c:v>
                </c:pt>
                <c:pt idx="36">
                  <c:v>0</c:v>
                </c:pt>
                <c:pt idx="37">
                  <c:v>1</c:v>
                </c:pt>
                <c:pt idx="38">
                  <c:v>1</c:v>
                </c:pt>
                <c:pt idx="39">
                  <c:v>0</c:v>
                </c:pt>
                <c:pt idx="40">
                  <c:v>0</c:v>
                </c:pt>
                <c:pt idx="41">
                  <c:v>0</c:v>
                </c:pt>
                <c:pt idx="42">
                  <c:v>0</c:v>
                </c:pt>
                <c:pt idx="43">
                  <c:v>0</c:v>
                </c:pt>
                <c:pt idx="44">
                  <c:v>1</c:v>
                </c:pt>
                <c:pt idx="45">
                  <c:v>0</c:v>
                </c:pt>
                <c:pt idx="46">
                  <c:v>0</c:v>
                </c:pt>
                <c:pt idx="47">
                  <c:v>2</c:v>
                </c:pt>
                <c:pt idx="48">
                  <c:v>0</c:v>
                </c:pt>
                <c:pt idx="49">
                  <c:v>1</c:v>
                </c:pt>
                <c:pt idx="50">
                  <c:v>1</c:v>
                </c:pt>
                <c:pt idx="51">
                  <c:v>2</c:v>
                </c:pt>
                <c:pt idx="52">
                  <c:v>0</c:v>
                </c:pt>
                <c:pt idx="53">
                  <c:v>1</c:v>
                </c:pt>
                <c:pt idx="54">
                  <c:v>0</c:v>
                </c:pt>
                <c:pt idx="55">
                  <c:v>2</c:v>
                </c:pt>
                <c:pt idx="56">
                  <c:v>0</c:v>
                </c:pt>
                <c:pt idx="57">
                  <c:v>0</c:v>
                </c:pt>
                <c:pt idx="58">
                  <c:v>0</c:v>
                </c:pt>
                <c:pt idx="59">
                  <c:v>0</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4"/>
                <c:pt idx="0">
                  <c:v>Care Group</c:v>
                </c:pt>
                <c:pt idx="1">
                  <c:v>Li'L Sprouts Child Development Center</c:v>
                </c:pt>
                <c:pt idx="2">
                  <c:v>Stepping Stones Childcare Center</c:v>
                </c:pt>
                <c:pt idx="3">
                  <c:v>Sunrise Side Senior Services</c:v>
                </c:pt>
              </c:strCache>
            </c:strRef>
          </c:cat>
          <c:val>
            <c:numRef>
              <c:f>'4F'!$G$5:$G$14</c:f>
              <c:numCache>
                <c:formatCode>#,##0</c:formatCode>
                <c:ptCount val="10"/>
                <c:pt idx="0">
                  <c:v>4</c:v>
                </c:pt>
                <c:pt idx="1">
                  <c:v>3</c:v>
                </c:pt>
                <c:pt idx="2">
                  <c:v>1</c:v>
                </c:pt>
                <c:pt idx="3">
                  <c:v>1</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3b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17.615794172293523</c:v>
                </c:pt>
                <c:pt idx="1">
                  <c:v>18.056189026600858</c:v>
                </c:pt>
                <c:pt idx="2">
                  <c:v>18.50759375226588</c:v>
                </c:pt>
                <c:pt idx="3">
                  <c:v>18.970283596072527</c:v>
                </c:pt>
                <c:pt idx="4">
                  <c:v>19.444540685974339</c:v>
                </c:pt>
                <c:pt idx="5">
                  <c:v>19.930654203123694</c:v>
                </c:pt>
                <c:pt idx="6">
                  <c:v>20.428920558201785</c:v>
                </c:pt>
                <c:pt idx="7">
                  <c:v>20.939643572156829</c:v>
                </c:pt>
                <c:pt idx="8">
                  <c:v>21.463134661460749</c:v>
                </c:pt>
                <c:pt idx="9">
                  <c:v>21.999713027997267</c:v>
                </c:pt>
                <c:pt idx="10">
                  <c:v>22.549705853697198</c:v>
                </c:pt>
                <c:pt idx="11">
                  <c:v>23.113448500039624</c:v>
                </c:pt>
                <c:pt idx="12">
                  <c:v>23.691284712540611</c:v>
                </c:pt>
                <c:pt idx="13">
                  <c:v>24.283566830354125</c:v>
                </c:pt>
                <c:pt idx="14">
                  <c:v>24.890656001112976</c:v>
                </c:pt>
                <c:pt idx="15">
                  <c:v>25.512922401140798</c:v>
                </c:pt>
                <c:pt idx="16">
                  <c:v>26.150745461169315</c:v>
                </c:pt>
                <c:pt idx="17">
                  <c:v>26.804514097698544</c:v>
                </c:pt>
                <c:pt idx="18">
                  <c:v>27.474626950141005</c:v>
                </c:pt>
                <c:pt idx="19">
                  <c:v>28.161492623894528</c:v>
                </c:pt>
                <c:pt idx="20">
                  <c:v>28.865529939491889</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20.669196428571432</c:v>
                </c:pt>
                <c:pt idx="1">
                  <c:v>21.185926339285714</c:v>
                </c:pt>
                <c:pt idx="2">
                  <c:v>21.715574497767854</c:v>
                </c:pt>
                <c:pt idx="3">
                  <c:v>22.25846386021205</c:v>
                </c:pt>
                <c:pt idx="4">
                  <c:v>22.814925456717351</c:v>
                </c:pt>
                <c:pt idx="5">
                  <c:v>23.385298593135282</c:v>
                </c:pt>
                <c:pt idx="6">
                  <c:v>23.969931057963663</c:v>
                </c:pt>
                <c:pt idx="7">
                  <c:v>24.569179334412752</c:v>
                </c:pt>
                <c:pt idx="8">
                  <c:v>25.183408817773067</c:v>
                </c:pt>
                <c:pt idx="9">
                  <c:v>25.81299403821739</c:v>
                </c:pt>
                <c:pt idx="10">
                  <c:v>26.458318889172823</c:v>
                </c:pt>
                <c:pt idx="11">
                  <c:v>27.119776861402141</c:v>
                </c:pt>
                <c:pt idx="12">
                  <c:v>27.797771282937191</c:v>
                </c:pt>
                <c:pt idx="13">
                  <c:v>28.49271556501062</c:v>
                </c:pt>
                <c:pt idx="14">
                  <c:v>29.205033454135883</c:v>
                </c:pt>
                <c:pt idx="15">
                  <c:v>29.935159290489278</c:v>
                </c:pt>
                <c:pt idx="16">
                  <c:v>30.683538272751505</c:v>
                </c:pt>
                <c:pt idx="17">
                  <c:v>31.450626729570292</c:v>
                </c:pt>
                <c:pt idx="18">
                  <c:v>32.236892397809548</c:v>
                </c:pt>
                <c:pt idx="19">
                  <c:v>33.042814707754786</c:v>
                </c:pt>
                <c:pt idx="20">
                  <c:v>33.868885075448652</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22.736116071428576</c:v>
                </c:pt>
                <c:pt idx="1">
                  <c:v>23.304518973214289</c:v>
                </c:pt>
                <c:pt idx="2">
                  <c:v>23.887131947544646</c:v>
                </c:pt>
                <c:pt idx="3">
                  <c:v>24.48431024623326</c:v>
                </c:pt>
                <c:pt idx="4">
                  <c:v>25.09641800238909</c:v>
                </c:pt>
                <c:pt idx="5">
                  <c:v>25.723828452448814</c:v>
                </c:pt>
                <c:pt idx="6">
                  <c:v>26.366924163760032</c:v>
                </c:pt>
                <c:pt idx="7">
                  <c:v>27.026097267854031</c:v>
                </c:pt>
                <c:pt idx="8">
                  <c:v>27.70174969955038</c:v>
                </c:pt>
                <c:pt idx="9">
                  <c:v>28.394293442039135</c:v>
                </c:pt>
                <c:pt idx="10">
                  <c:v>29.104150778090112</c:v>
                </c:pt>
                <c:pt idx="11">
                  <c:v>29.831754547542364</c:v>
                </c:pt>
                <c:pt idx="12">
                  <c:v>30.577548411230921</c:v>
                </c:pt>
                <c:pt idx="13">
                  <c:v>31.341987121511693</c:v>
                </c:pt>
                <c:pt idx="14">
                  <c:v>32.125536799549479</c:v>
                </c:pt>
                <c:pt idx="15">
                  <c:v>32.928675219538214</c:v>
                </c:pt>
                <c:pt idx="16">
                  <c:v>33.751892100026666</c:v>
                </c:pt>
                <c:pt idx="17">
                  <c:v>34.595689402527327</c:v>
                </c:pt>
                <c:pt idx="18">
                  <c:v>35.460581637590508</c:v>
                </c:pt>
                <c:pt idx="19">
                  <c:v>36.347096178530265</c:v>
                </c:pt>
                <c:pt idx="20">
                  <c:v>37.25577358299352</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25.009727678571437</c:v>
                </c:pt>
                <c:pt idx="1">
                  <c:v>25.634970870535721</c:v>
                </c:pt>
                <c:pt idx="2">
                  <c:v>26.275845142299112</c:v>
                </c:pt>
                <c:pt idx="3">
                  <c:v>26.932741270856585</c:v>
                </c:pt>
                <c:pt idx="4">
                  <c:v>27.606059802627996</c:v>
                </c:pt>
                <c:pt idx="5">
                  <c:v>28.296211297693695</c:v>
                </c:pt>
                <c:pt idx="6">
                  <c:v>29.003616580136036</c:v>
                </c:pt>
                <c:pt idx="7">
                  <c:v>29.728706994639435</c:v>
                </c:pt>
                <c:pt idx="8">
                  <c:v>30.47192466950542</c:v>
                </c:pt>
                <c:pt idx="9">
                  <c:v>31.233722786243053</c:v>
                </c:pt>
                <c:pt idx="10">
                  <c:v>32.014565855899129</c:v>
                </c:pt>
                <c:pt idx="11">
                  <c:v>32.814930002296606</c:v>
                </c:pt>
                <c:pt idx="12">
                  <c:v>33.635303252354021</c:v>
                </c:pt>
                <c:pt idx="13">
                  <c:v>34.476185833662868</c:v>
                </c:pt>
                <c:pt idx="14">
                  <c:v>35.338090479504437</c:v>
                </c:pt>
                <c:pt idx="15">
                  <c:v>36.221542741492044</c:v>
                </c:pt>
                <c:pt idx="16">
                  <c:v>37.12708131002934</c:v>
                </c:pt>
                <c:pt idx="17">
                  <c:v>38.055258342780071</c:v>
                </c:pt>
                <c:pt idx="18">
                  <c:v>39.006639801349571</c:v>
                </c:pt>
                <c:pt idx="19">
                  <c:v>39.981805796383306</c:v>
                </c:pt>
                <c:pt idx="20">
                  <c:v>40.981350941292888</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3b</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16.014358338448659</c:v>
                </c:pt>
                <c:pt idx="1">
                  <c:v>16.414717296909874</c:v>
                </c:pt>
                <c:pt idx="2">
                  <c:v>16.825085229332618</c:v>
                </c:pt>
                <c:pt idx="3">
                  <c:v>17.245712360065934</c:v>
                </c:pt>
                <c:pt idx="4">
                  <c:v>17.676855169067579</c:v>
                </c:pt>
                <c:pt idx="5">
                  <c:v>18.118776548294267</c:v>
                </c:pt>
                <c:pt idx="6">
                  <c:v>18.571745962001621</c:v>
                </c:pt>
                <c:pt idx="7">
                  <c:v>19.03603961105166</c:v>
                </c:pt>
                <c:pt idx="8">
                  <c:v>19.51194060132795</c:v>
                </c:pt>
                <c:pt idx="9">
                  <c:v>19.999739116361148</c:v>
                </c:pt>
                <c:pt idx="10">
                  <c:v>20.499732594270174</c:v>
                </c:pt>
                <c:pt idx="11">
                  <c:v>21.012225909126926</c:v>
                </c:pt>
                <c:pt idx="12">
                  <c:v>21.537531556855097</c:v>
                </c:pt>
                <c:pt idx="13">
                  <c:v>22.075969845776473</c:v>
                </c:pt>
                <c:pt idx="14">
                  <c:v>22.627869091920882</c:v>
                </c:pt>
                <c:pt idx="15">
                  <c:v>23.193565819218904</c:v>
                </c:pt>
                <c:pt idx="16">
                  <c:v>23.773404964699374</c:v>
                </c:pt>
                <c:pt idx="17">
                  <c:v>24.367740088816856</c:v>
                </c:pt>
                <c:pt idx="18">
                  <c:v>24.976933591037273</c:v>
                </c:pt>
                <c:pt idx="19">
                  <c:v>25.601356930813203</c:v>
                </c:pt>
                <c:pt idx="20">
                  <c:v>26.24139085408353</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18.790178571428569</c:v>
                </c:pt>
                <c:pt idx="1">
                  <c:v>19.259933035714283</c:v>
                </c:pt>
                <c:pt idx="2">
                  <c:v>19.741431361607138</c:v>
                </c:pt>
                <c:pt idx="3">
                  <c:v>20.234967145647314</c:v>
                </c:pt>
                <c:pt idx="4">
                  <c:v>20.740841324288496</c:v>
                </c:pt>
                <c:pt idx="5">
                  <c:v>21.259362357395705</c:v>
                </c:pt>
                <c:pt idx="6">
                  <c:v>21.790846416330595</c:v>
                </c:pt>
                <c:pt idx="7">
                  <c:v>22.335617576738859</c:v>
                </c:pt>
                <c:pt idx="8">
                  <c:v>22.894008016157329</c:v>
                </c:pt>
                <c:pt idx="9">
                  <c:v>23.466358216561261</c:v>
                </c:pt>
                <c:pt idx="10">
                  <c:v>24.053017171975291</c:v>
                </c:pt>
                <c:pt idx="11">
                  <c:v>24.654342601274671</c:v>
                </c:pt>
                <c:pt idx="12">
                  <c:v>25.270701166306534</c:v>
                </c:pt>
                <c:pt idx="13">
                  <c:v>25.902468695464194</c:v>
                </c:pt>
                <c:pt idx="14">
                  <c:v>26.550030412850795</c:v>
                </c:pt>
                <c:pt idx="15">
                  <c:v>27.213781173172062</c:v>
                </c:pt>
                <c:pt idx="16">
                  <c:v>27.894125702501363</c:v>
                </c:pt>
                <c:pt idx="17">
                  <c:v>28.591478845063893</c:v>
                </c:pt>
                <c:pt idx="18">
                  <c:v>29.306265816190489</c:v>
                </c:pt>
                <c:pt idx="19">
                  <c:v>30.038922461595249</c:v>
                </c:pt>
                <c:pt idx="20">
                  <c:v>30.789895523135126</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20.669196428571428</c:v>
                </c:pt>
                <c:pt idx="1">
                  <c:v>21.185926339285711</c:v>
                </c:pt>
                <c:pt idx="2">
                  <c:v>21.71557449776785</c:v>
                </c:pt>
                <c:pt idx="3">
                  <c:v>22.258463860212043</c:v>
                </c:pt>
                <c:pt idx="4">
                  <c:v>22.814925456717344</c:v>
                </c:pt>
                <c:pt idx="5">
                  <c:v>23.385298593135275</c:v>
                </c:pt>
                <c:pt idx="6">
                  <c:v>23.969931057963656</c:v>
                </c:pt>
                <c:pt idx="7">
                  <c:v>24.569179334412745</c:v>
                </c:pt>
                <c:pt idx="8">
                  <c:v>25.18340881777306</c:v>
                </c:pt>
                <c:pt idx="9">
                  <c:v>25.812994038217383</c:v>
                </c:pt>
                <c:pt idx="10">
                  <c:v>26.458318889172816</c:v>
                </c:pt>
                <c:pt idx="11">
                  <c:v>27.119776861402134</c:v>
                </c:pt>
                <c:pt idx="12">
                  <c:v>27.797771282937184</c:v>
                </c:pt>
                <c:pt idx="13">
                  <c:v>28.492715565010609</c:v>
                </c:pt>
                <c:pt idx="14">
                  <c:v>29.205033454135872</c:v>
                </c:pt>
                <c:pt idx="15">
                  <c:v>29.935159290489267</c:v>
                </c:pt>
                <c:pt idx="16">
                  <c:v>30.683538272751495</c:v>
                </c:pt>
                <c:pt idx="17">
                  <c:v>31.450626729570278</c:v>
                </c:pt>
                <c:pt idx="18">
                  <c:v>32.236892397809534</c:v>
                </c:pt>
                <c:pt idx="19">
                  <c:v>33.042814707754772</c:v>
                </c:pt>
                <c:pt idx="20">
                  <c:v>33.868885075448638</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22.736116071428572</c:v>
                </c:pt>
                <c:pt idx="1">
                  <c:v>23.304518973214286</c:v>
                </c:pt>
                <c:pt idx="2">
                  <c:v>23.887131947544642</c:v>
                </c:pt>
                <c:pt idx="3">
                  <c:v>24.484310246233257</c:v>
                </c:pt>
                <c:pt idx="4">
                  <c:v>25.096418002389086</c:v>
                </c:pt>
                <c:pt idx="5">
                  <c:v>25.72382845244881</c:v>
                </c:pt>
                <c:pt idx="6">
                  <c:v>26.366924163760029</c:v>
                </c:pt>
                <c:pt idx="7">
                  <c:v>27.026097267854027</c:v>
                </c:pt>
                <c:pt idx="8">
                  <c:v>27.701749699550376</c:v>
                </c:pt>
                <c:pt idx="9">
                  <c:v>28.394293442039132</c:v>
                </c:pt>
                <c:pt idx="10">
                  <c:v>29.104150778090109</c:v>
                </c:pt>
                <c:pt idx="11">
                  <c:v>29.83175454754236</c:v>
                </c:pt>
                <c:pt idx="12">
                  <c:v>30.577548411230918</c:v>
                </c:pt>
                <c:pt idx="13">
                  <c:v>31.341987121511689</c:v>
                </c:pt>
                <c:pt idx="14">
                  <c:v>32.125536799549479</c:v>
                </c:pt>
                <c:pt idx="15">
                  <c:v>32.928675219538214</c:v>
                </c:pt>
                <c:pt idx="16">
                  <c:v>33.751892100026666</c:v>
                </c:pt>
                <c:pt idx="17">
                  <c:v>34.595689402527327</c:v>
                </c:pt>
                <c:pt idx="18">
                  <c:v>35.460581637590508</c:v>
                </c:pt>
                <c:pt idx="19">
                  <c:v>36.347096178530265</c:v>
                </c:pt>
                <c:pt idx="20">
                  <c:v>37.25577358299352</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0</c:v>
                </c:pt>
                <c:pt idx="1">
                  <c:v>0.10526315789473684</c:v>
                </c:pt>
                <c:pt idx="2">
                  <c:v>0.21052631578947367</c:v>
                </c:pt>
                <c:pt idx="3">
                  <c:v>0.26315789473684209</c:v>
                </c:pt>
                <c:pt idx="4">
                  <c:v>0.21052631578947367</c:v>
                </c:pt>
                <c:pt idx="5">
                  <c:v>0.15789473684210525</c:v>
                </c:pt>
                <c:pt idx="6">
                  <c:v>5.2631578947368418E-2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0"/>
              <c:layout>
                <c:manualLayout>
                  <c:x val="-0.10352490029655384"/>
                  <c:y val="-0.2022068525422346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64-4060-AC62-5C1BC6175200}"/>
                </c:ext>
              </c:extLst>
            </c:dLbl>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delete val="1"/>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delete val="1"/>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0.78947368421052633</c:v>
                </c:pt>
                <c:pt idx="1">
                  <c:v>0.10526315789473684</c:v>
                </c:pt>
                <c:pt idx="2">
                  <c:v>5.2631578947368418E-2</c:v>
                </c:pt>
                <c:pt idx="3">
                  <c:v>5.2631578947368418E-2</c:v>
                </c:pt>
                <c:pt idx="4">
                  <c:v>0</c:v>
                </c:pt>
                <c:pt idx="5">
                  <c:v>0</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25.75</c:v>
                </c:pt>
                <c:pt idx="1">
                  <c:v>22.63</c:v>
                </c:pt>
                <c:pt idx="2">
                  <c:v>14.85</c:v>
                </c:pt>
                <c:pt idx="3">
                  <c:v>17.440000000000001</c:v>
                </c:pt>
                <c:pt idx="4">
                  <c:v>15.38</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7.9378941268705053E-2"/>
                  <c:y val="5.74809638276740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2.8088761632068797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delete val="1"/>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delete val="1"/>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0.83333333333333337</c:v>
                </c:pt>
                <c:pt idx="1">
                  <c:v>9.5238095238095233E-2</c:v>
                </c:pt>
                <c:pt idx="2">
                  <c:v>2.3809523809523808E-2</c:v>
                </c:pt>
                <c:pt idx="3">
                  <c:v>2.3809523809523808E-2</c:v>
                </c:pt>
                <c:pt idx="4">
                  <c:v>0</c:v>
                </c:pt>
                <c:pt idx="5">
                  <c:v>0</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2-E07D-4DA9-8104-144E058B8686}"/>
              </c:ext>
            </c:extLst>
          </c:dPt>
          <c:dPt>
            <c:idx val="5"/>
            <c:invertIfNegative val="0"/>
            <c:bubble3D val="0"/>
            <c:spPr>
              <a:solidFill>
                <a:srgbClr val="003E51"/>
              </a:solidFill>
              <a:ln>
                <a:noFill/>
              </a:ln>
              <a:effectLst/>
            </c:spPr>
            <c:extLst>
              <c:ext xmlns:c16="http://schemas.microsoft.com/office/drawing/2014/chart" uri="{C3380CC4-5D6E-409C-BE32-E72D297353CC}">
                <c16:uniqueId val="{00000003-2170-4A79-8321-C85DCDDA101E}"/>
              </c:ext>
            </c:extLst>
          </c:dPt>
          <c:dLbls>
            <c:dLbl>
              <c:idx val="0"/>
              <c:layout>
                <c:manualLayout>
                  <c:x val="-1.8424510822162468E-2"/>
                  <c:y val="-6.349418160869636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7D-4DA9-8104-144E058B8686}"/>
                </c:ext>
              </c:extLst>
            </c:dLbl>
            <c:dLbl>
              <c:idx val="1"/>
              <c:layout>
                <c:manualLayout>
                  <c:x val="-1.5712503785681654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7D-4DA9-8104-144E058B8686}"/>
                </c:ext>
              </c:extLst>
            </c:dLbl>
            <c:dLbl>
              <c:idx val="2"/>
              <c:layout>
                <c:manualLayout>
                  <c:x val="-1.2617570011583678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F0-4023-BF08-AFDAF5CEAC46}"/>
                </c:ext>
              </c:extLst>
            </c:dLbl>
            <c:dLbl>
              <c:idx val="3"/>
              <c:layout>
                <c:manualLayout>
                  <c:x val="-0.13985477250579492"/>
                  <c:y val="5.796499048081945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9B-4394-A067-F8A0098B31EC}"/>
                </c:ext>
              </c:extLst>
            </c:dLbl>
            <c:dLbl>
              <c:idx val="5"/>
              <c:layout>
                <c:manualLayout>
                  <c:x val="-9.160032099158338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70-4A79-8321-C85DCDDA10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Substitute</c:v>
                </c:pt>
                <c:pt idx="1">
                  <c:v>Tutor</c:v>
                </c:pt>
                <c:pt idx="2">
                  <c:v>Customer Service Representative</c:v>
                </c:pt>
                <c:pt idx="3">
                  <c:v>Kindergarten Teacher</c:v>
                </c:pt>
                <c:pt idx="4">
                  <c:v>Administrative Assistant</c:v>
                </c:pt>
                <c:pt idx="5">
                  <c:v>Self-Enrichment Teacher</c:v>
                </c:pt>
              </c:strCache>
            </c:strRef>
          </c:cat>
          <c:val>
            <c:numRef>
              <c:f>'5C'!$Z$29:$Z$34</c:f>
              <c:numCache>
                <c:formatCode>_("$"* #,##0.00_);_("$"* \(#,##0.00\);_("$"* "-"??_);_(@_)</c:formatCode>
                <c:ptCount val="6"/>
                <c:pt idx="0" formatCode="&quot;$&quot;#,##0.00">
                  <c:v>-0.97</c:v>
                </c:pt>
                <c:pt idx="1">
                  <c:v>1.05</c:v>
                </c:pt>
                <c:pt idx="2">
                  <c:v>2.76</c:v>
                </c:pt>
                <c:pt idx="3">
                  <c:v>3.19</c:v>
                </c:pt>
                <c:pt idx="4">
                  <c:v>4.92</c:v>
                </c:pt>
                <c:pt idx="5">
                  <c:v>7.96</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5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3b</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0.14893617021276595</c:v>
                </c:pt>
                <c:pt idx="2">
                  <c:v>0.25531914893617019</c:v>
                </c:pt>
                <c:pt idx="3">
                  <c:v>0.36170212765957449</c:v>
                </c:pt>
                <c:pt idx="4">
                  <c:v>0.57446808510638303</c:v>
                </c:pt>
                <c:pt idx="5">
                  <c:v>0.51063829787234039</c:v>
                </c:pt>
                <c:pt idx="6">
                  <c:v>0.31914893617021278</c:v>
                </c:pt>
                <c:pt idx="7">
                  <c:v>0.38297872340425532</c:v>
                </c:pt>
                <c:pt idx="8">
                  <c:v>0.46808510638297873</c:v>
                </c:pt>
                <c:pt idx="9">
                  <c:v>0.57446808510638303</c:v>
                </c:pt>
                <c:pt idx="10">
                  <c:v>0.85106382978723405</c:v>
                </c:pt>
                <c:pt idx="11">
                  <c:v>0.78723404255319152</c:v>
                </c:pt>
                <c:pt idx="12">
                  <c:v>0.78723404255319152</c:v>
                </c:pt>
                <c:pt idx="13">
                  <c:v>0.78723404255319152</c:v>
                </c:pt>
                <c:pt idx="14">
                  <c:v>0.78723404255319152</c:v>
                </c:pt>
                <c:pt idx="15">
                  <c:v>0.57446808510638303</c:v>
                </c:pt>
                <c:pt idx="16">
                  <c:v>-0.1276595744680851</c:v>
                </c:pt>
                <c:pt idx="17">
                  <c:v>-0.38297872340425532</c:v>
                </c:pt>
                <c:pt idx="18">
                  <c:v>-0.48936170212765956</c:v>
                </c:pt>
                <c:pt idx="19">
                  <c:v>-0.63829787234042556</c:v>
                </c:pt>
                <c:pt idx="20">
                  <c:v>-0.65957446808510634</c:v>
                </c:pt>
                <c:pt idx="21">
                  <c:v>-0.5957446808510638</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3b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1.2313753581661888</c:v>
                </c:pt>
                <c:pt idx="2">
                  <c:v>1.3316618911174782</c:v>
                </c:pt>
                <c:pt idx="3">
                  <c:v>1.195558739255014</c:v>
                </c:pt>
                <c:pt idx="4">
                  <c:v>0.72636103151862463</c:v>
                </c:pt>
                <c:pt idx="5">
                  <c:v>0.72349570200573043</c:v>
                </c:pt>
                <c:pt idx="6">
                  <c:v>0.73352435530085947</c:v>
                </c:pt>
                <c:pt idx="7">
                  <c:v>-0.27793696275071639</c:v>
                </c:pt>
                <c:pt idx="8">
                  <c:v>-0.2636103151862465</c:v>
                </c:pt>
                <c:pt idx="9">
                  <c:v>-0.43481375358166197</c:v>
                </c:pt>
                <c:pt idx="10">
                  <c:v>-0.37965616045845274</c:v>
                </c:pt>
                <c:pt idx="11">
                  <c:v>-0.38681948424068768</c:v>
                </c:pt>
                <c:pt idx="12">
                  <c:v>-0.30014326647564477</c:v>
                </c:pt>
                <c:pt idx="13">
                  <c:v>-0.31876790830945567</c:v>
                </c:pt>
                <c:pt idx="14">
                  <c:v>-0.12464183381088825</c:v>
                </c:pt>
                <c:pt idx="15">
                  <c:v>-0.11318051575931232</c:v>
                </c:pt>
                <c:pt idx="16">
                  <c:v>-8.6676217765043043E-2</c:v>
                </c:pt>
                <c:pt idx="17">
                  <c:v>-6.9484240687679125E-2</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0.16300000000000001</c:v>
                </c:pt>
                <c:pt idx="1">
                  <c:v>0.12797</c:v>
                </c:pt>
                <c:pt idx="2">
                  <c:v>8.9300000000000004E-2</c:v>
                </c:pt>
                <c:pt idx="3">
                  <c:v>6.3600000000000004E-2</c:v>
                </c:pt>
                <c:pt idx="4">
                  <c:v>6.3299999999999995E-2</c:v>
                </c:pt>
                <c:pt idx="5">
                  <c:v>6.0600000000000001E-2</c:v>
                </c:pt>
                <c:pt idx="6">
                  <c:v>5.8500000000000003E-2</c:v>
                </c:pt>
                <c:pt idx="7">
                  <c:v>5.6599999999999998E-2</c:v>
                </c:pt>
                <c:pt idx="8">
                  <c:v>5.1299999999999998E-2</c:v>
                </c:pt>
                <c:pt idx="9">
                  <c:v>5.0880000000000002E-2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0.17299999999999999</c:v>
                </c:pt>
                <c:pt idx="1">
                  <c:v>0.1477</c:v>
                </c:pt>
                <c:pt idx="2">
                  <c:v>0.14099</c:v>
                </c:pt>
                <c:pt idx="3">
                  <c:v>0.1331</c:v>
                </c:pt>
                <c:pt idx="4">
                  <c:v>0.13009999999999999</c:v>
                </c:pt>
                <c:pt idx="5">
                  <c:v>6.1080000000000002E-2</c:v>
                </c:pt>
                <c:pt idx="6">
                  <c:v>5.8180000000000003E-2</c:v>
                </c:pt>
                <c:pt idx="7">
                  <c:v>5.57E-2</c:v>
                </c:pt>
                <c:pt idx="8">
                  <c:v>5.024E-2</c:v>
                </c:pt>
                <c:pt idx="9">
                  <c:v>4.8899999999999999E-2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0</c:v>
                </c:pt>
                <c:pt idx="1">
                  <c:v>0</c:v>
                </c:pt>
                <c:pt idx="2">
                  <c:v>4</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0</c:v>
                </c:pt>
                <c:pt idx="33">
                  <c:v>0</c:v>
                </c:pt>
                <c:pt idx="34">
                  <c:v>0</c:v>
                </c:pt>
                <c:pt idx="35">
                  <c:v>0</c:v>
                </c:pt>
                <c:pt idx="36">
                  <c:v>2</c:v>
                </c:pt>
                <c:pt idx="37">
                  <c:v>2</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c:v>
                </c:pt>
                <c:pt idx="56">
                  <c:v>1</c:v>
                </c:pt>
                <c:pt idx="57">
                  <c:v>0</c:v>
                </c:pt>
                <c:pt idx="58">
                  <c:v>0</c:v>
                </c:pt>
                <c:pt idx="59">
                  <c:v>1</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
                <c:pt idx="0">
                  <c:v>Ess</c:v>
                </c:pt>
              </c:strCache>
            </c:strRef>
          </c:cat>
          <c:val>
            <c:numRef>
              <c:f>'5F'!$G$5:$G$14</c:f>
              <c:numCache>
                <c:formatCode>#,##0</c:formatCode>
                <c:ptCount val="10"/>
                <c:pt idx="0">
                  <c:v>4</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25.75</c:v>
                </c:pt>
                <c:pt idx="1">
                  <c:v>22.63</c:v>
                </c:pt>
                <c:pt idx="2">
                  <c:v>16.36</c:v>
                </c:pt>
                <c:pt idx="3">
                  <c:v>14.87</c:v>
                </c:pt>
                <c:pt idx="4">
                  <c:v>17.03</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0-C04A-4EAE-AB2E-0DBDFAB1B445}"/>
              </c:ext>
            </c:extLst>
          </c:dPt>
          <c:dPt>
            <c:idx val="2"/>
            <c:invertIfNegative val="0"/>
            <c:bubble3D val="0"/>
            <c:spPr>
              <a:solidFill>
                <a:srgbClr val="D45D00"/>
              </a:solidFill>
              <a:ln>
                <a:noFill/>
              </a:ln>
              <a:effectLst/>
            </c:spPr>
            <c:extLst>
              <c:ext xmlns:c16="http://schemas.microsoft.com/office/drawing/2014/chart" uri="{C3380CC4-5D6E-409C-BE32-E72D297353CC}">
                <c16:uniqueId val="{00000002-75B2-4DEC-9FEF-0D4561803B35}"/>
              </c:ext>
            </c:extLst>
          </c:dPt>
          <c:dLbls>
            <c:dLbl>
              <c:idx val="0"/>
              <c:layout>
                <c:manualLayout>
                  <c:x val="-1.3033995896787368E-2"/>
                  <c:y val="9.9671085416959877E-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B2-4DEC-9FEF-0D4561803B35}"/>
                </c:ext>
              </c:extLst>
            </c:dLbl>
            <c:dLbl>
              <c:idx val="1"/>
              <c:layout>
                <c:manualLayout>
                  <c:x val="-1.3210563663255607E-2"/>
                  <c:y val="-6.3191153238546603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4A-4EAE-AB2E-0DBDFAB1B445}"/>
                </c:ext>
              </c:extLst>
            </c:dLbl>
            <c:dLbl>
              <c:idx val="5"/>
              <c:layout>
                <c:manualLayout>
                  <c:x val="-9.944924636863389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01-4F53-AE69-C4A05BBD73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Psychiatric Aide</c:v>
                </c:pt>
                <c:pt idx="1">
                  <c:v>Kindergarten Teacher</c:v>
                </c:pt>
                <c:pt idx="2">
                  <c:v>Lead Teacher</c:v>
                </c:pt>
                <c:pt idx="3">
                  <c:v>Office Clerk</c:v>
                </c:pt>
                <c:pt idx="4">
                  <c:v>Bank Teller</c:v>
                </c:pt>
                <c:pt idx="5">
                  <c:v>Self-Enrichment Teacher</c:v>
                </c:pt>
              </c:strCache>
            </c:strRef>
          </c:cat>
          <c:val>
            <c:numRef>
              <c:f>'2C'!$Z$29:$Z$34</c:f>
              <c:numCache>
                <c:formatCode>"$"#,##0.00</c:formatCode>
                <c:ptCount val="6"/>
                <c:pt idx="0">
                  <c:v>-0.13</c:v>
                </c:pt>
                <c:pt idx="1">
                  <c:v>3.19</c:v>
                </c:pt>
                <c:pt idx="2">
                  <c:v>6.02</c:v>
                </c:pt>
                <c:pt idx="3">
                  <c:v>6.13</c:v>
                </c:pt>
                <c:pt idx="4">
                  <c:v>6.47</c:v>
                </c:pt>
                <c:pt idx="5">
                  <c:v>7.96</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9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3b</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0.2</c:v>
                </c:pt>
                <c:pt idx="2">
                  <c:v>0.2</c:v>
                </c:pt>
                <c:pt idx="3">
                  <c:v>2.6666666666666668E-2</c:v>
                </c:pt>
                <c:pt idx="4">
                  <c:v>-1.3333333333333334E-2</c:v>
                </c:pt>
                <c:pt idx="5">
                  <c:v>0</c:v>
                </c:pt>
                <c:pt idx="6">
                  <c:v>0.13333333333333333</c:v>
                </c:pt>
                <c:pt idx="7">
                  <c:v>0.2</c:v>
                </c:pt>
                <c:pt idx="8">
                  <c:v>2.6666666666666668E-2</c:v>
                </c:pt>
                <c:pt idx="9">
                  <c:v>-0.24</c:v>
                </c:pt>
                <c:pt idx="10">
                  <c:v>-0.13333333333333333</c:v>
                </c:pt>
                <c:pt idx="11">
                  <c:v>-0.17333333333333334</c:v>
                </c:pt>
                <c:pt idx="12">
                  <c:v>-0.4</c:v>
                </c:pt>
                <c:pt idx="13">
                  <c:v>-0.4</c:v>
                </c:pt>
                <c:pt idx="14">
                  <c:v>-0.32</c:v>
                </c:pt>
                <c:pt idx="15">
                  <c:v>-0.26666666666666666</c:v>
                </c:pt>
                <c:pt idx="16">
                  <c:v>-0.14666666666666667</c:v>
                </c:pt>
                <c:pt idx="17">
                  <c:v>-0.42666666666666669</c:v>
                </c:pt>
                <c:pt idx="18">
                  <c:v>-0.56000000000000005</c:v>
                </c:pt>
                <c:pt idx="19">
                  <c:v>-0.56000000000000005</c:v>
                </c:pt>
                <c:pt idx="20">
                  <c:v>-0.53333333333333333</c:v>
                </c:pt>
                <c:pt idx="21">
                  <c:v>-0.44</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9AC65BBA-F500-4D7B-90A0-78BC3A2D1D7C}"/>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B7008DDA-F200-4FF2-B475-8D11BE82B4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3b</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3b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104775</xdr:colOff>
      <xdr:row>4</xdr:row>
      <xdr:rowOff>28576</xdr:rowOff>
    </xdr:from>
    <xdr:to>
      <xdr:col>7</xdr:col>
      <xdr:colOff>85725</xdr:colOff>
      <xdr:row>7</xdr:row>
      <xdr:rowOff>28575</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104775" y="876301"/>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3b, because there are too few Lead Teacher jobs in the area.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41910</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906001" cy="4981575"/>
          <a:chOff x="2571749" y="704319"/>
          <a:chExt cx="9839581"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086164" y="3746676"/>
            <a:ext cx="9325166" cy="680630"/>
            <a:chOff x="3086164" y="3746676"/>
            <a:chExt cx="9325166"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086164" y="409338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849231" y="374667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85727</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963152" cy="4943475"/>
          <a:chOff x="2571749" y="704319"/>
          <a:chExt cx="9896349"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142931" y="3546252"/>
            <a:ext cx="9325167" cy="680630"/>
            <a:chOff x="3142931" y="3546252"/>
            <a:chExt cx="9325167"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142931" y="385688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905999" y="354625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3b,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3b,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3b,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3b,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91.9%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8.1%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06150" y="519112"/>
          <a:ext cx="6755314"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3b,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588530"/>
                <a:ext cx="8613540"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7" y="2569143"/>
                <a:ext cx="2832079"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$12.63</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1" y="2145851"/>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4" y="2150030"/>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$18.79</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5" y="1813492"/>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8" y="1310757"/>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$20.67</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131640</xdr:colOff>
      <xdr:row>26</xdr:row>
      <xdr:rowOff>189034</xdr:rowOff>
    </xdr:from>
    <xdr:to>
      <xdr:col>28</xdr:col>
      <xdr:colOff>360240</xdr:colOff>
      <xdr:row>38</xdr:row>
      <xdr:rowOff>3174</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133640" y="5627809"/>
          <a:ext cx="3086100" cy="2147765"/>
          <a:chOff x="0" y="61912"/>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3b</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3b</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14</xdr:col>
      <xdr:colOff>57150</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3337017"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3b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76200</xdr:colOff>
      <xdr:row>4</xdr:row>
      <xdr:rowOff>47625</xdr:rowOff>
    </xdr:from>
    <xdr:to>
      <xdr:col>9</xdr:col>
      <xdr:colOff>409575</xdr:colOff>
      <xdr:row>7</xdr:row>
      <xdr:rowOff>47624</xdr:rowOff>
    </xdr:to>
    <xdr:sp macro="" textlink="">
      <xdr:nvSpPr>
        <xdr:cNvPr id="5" name="TextBox 4">
          <a:extLst>
            <a:ext uri="{FF2B5EF4-FFF2-40B4-BE49-F238E27FC236}">
              <a16:creationId xmlns:a16="http://schemas.microsoft.com/office/drawing/2014/main" id="{9A541AAD-AFDB-474A-9AA1-5266A3F4ABBE}"/>
            </a:ext>
          </a:extLst>
        </xdr:cNvPr>
        <xdr:cNvSpPr txBox="1"/>
      </xdr:nvSpPr>
      <xdr:spPr>
        <a:xfrm>
          <a:off x="714375" y="885825"/>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Region3b, because there are too few Assistant Teacher jobs in the area.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32</xdr:col>
      <xdr:colOff>2209800</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44574" y="177165"/>
          <a:ext cx="9810751" cy="4947285"/>
          <a:chOff x="2571749" y="704319"/>
          <a:chExt cx="9744970"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095625" y="2842279"/>
            <a:ext cx="9221094" cy="680630"/>
            <a:chOff x="3095625" y="2842279"/>
            <a:chExt cx="9221094"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095625" y="3212105"/>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754620" y="2842279"/>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32</xdr:col>
      <xdr:colOff>2200276</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801226" cy="4933950"/>
          <a:chOff x="2571749" y="704319"/>
          <a:chExt cx="9735446"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105086" y="2874379"/>
            <a:ext cx="9202109" cy="680630"/>
            <a:chOff x="3105086" y="2874379"/>
            <a:chExt cx="9202109"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105086" y="3127935"/>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745096" y="2874379"/>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3b,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3b, 2022</a:t>
            </a:r>
          </a:p>
        </xdr:txBody>
      </xdr:sp>
    </xdr:grpSp>
    <xdr:clientData/>
  </xdr:twoCellAnchor>
  <xdr:twoCellAnchor>
    <xdr:from>
      <xdr:col>8</xdr:col>
      <xdr:colOff>428625</xdr:colOff>
      <xdr:row>13</xdr:row>
      <xdr:rowOff>142875</xdr:rowOff>
    </xdr:from>
    <xdr:to>
      <xdr:col>10</xdr:col>
      <xdr:colOff>285750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809875"/>
          <a:ext cx="2952750" cy="1953102"/>
          <a:chOff x="3933825" y="4419600"/>
          <a:chExt cx="295275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52750"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3b,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3b,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95.1%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4.9%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85721</xdr:colOff>
      <xdr:row>2</xdr:row>
      <xdr:rowOff>23812</xdr:rowOff>
    </xdr:from>
    <xdr:to>
      <xdr:col>26</xdr:col>
      <xdr:colOff>458335</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1" y="509587"/>
          <a:ext cx="7078214" cy="2743200"/>
          <a:chOff x="11020425" y="509587"/>
          <a:chExt cx="7078329"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78329" cy="2743200"/>
            <a:chOff x="11182350" y="500062"/>
            <a:chExt cx="11045922"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45922" cy="3252788"/>
              <a:chOff x="8410575" y="538162"/>
              <a:chExt cx="11066945"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3b,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4" y="2388592"/>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07536" y="2389421"/>
                <a:ext cx="2469984"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$12.58</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1" y="2175905"/>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770083" y="1962270"/>
              <a:ext cx="2423319"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$14.09</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668917"/>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28372" y="1179579"/>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$15.50</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239591</xdr:colOff>
      <xdr:row>26</xdr:row>
      <xdr:rowOff>80596</xdr:rowOff>
    </xdr:from>
    <xdr:to>
      <xdr:col>28</xdr:col>
      <xdr:colOff>306266</xdr:colOff>
      <xdr:row>36</xdr:row>
      <xdr:rowOff>142631</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241591" y="5519371"/>
          <a:ext cx="2924175" cy="2005135"/>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3b</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3b</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15</xdr:col>
      <xdr:colOff>209550</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3857353"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3b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219075</xdr:colOff>
      <xdr:row>7</xdr:row>
      <xdr:rowOff>47625</xdr:rowOff>
    </xdr:from>
    <xdr:to>
      <xdr:col>10</xdr:col>
      <xdr:colOff>95250</xdr:colOff>
      <xdr:row>10</xdr:row>
      <xdr:rowOff>47624</xdr:rowOff>
    </xdr:to>
    <xdr:sp macro="" textlink="">
      <xdr:nvSpPr>
        <xdr:cNvPr id="5" name="TextBox 4">
          <a:extLst>
            <a:ext uri="{FF2B5EF4-FFF2-40B4-BE49-F238E27FC236}">
              <a16:creationId xmlns:a16="http://schemas.microsoft.com/office/drawing/2014/main" id="{AE4A0897-DE70-4255-A6BC-A568E4E2FD7E}"/>
            </a:ext>
          </a:extLst>
        </xdr:cNvPr>
        <xdr:cNvSpPr txBox="1"/>
      </xdr:nvSpPr>
      <xdr:spPr>
        <a:xfrm>
          <a:off x="1266825" y="142875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3b, because there are too few Aide/Floaters jobs in the area.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2177415</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9963151" cy="4991100"/>
          <a:chOff x="2571749" y="704319"/>
          <a:chExt cx="9877426"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095625" y="3092480"/>
            <a:ext cx="9353550" cy="680630"/>
            <a:chOff x="3095625" y="3092480"/>
            <a:chExt cx="9353550"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095625" y="3748494"/>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87076" y="309248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2162176</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9953626" cy="4933950"/>
          <a:chOff x="2571749" y="704319"/>
          <a:chExt cx="9867901"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105068" y="3045884"/>
            <a:ext cx="9334582" cy="680630"/>
            <a:chOff x="3105068" y="3045884"/>
            <a:chExt cx="9334582"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105068" y="3240359"/>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877551" y="3045884"/>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3b,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3b,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3b</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3b,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73.3%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26.7%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22754</xdr:rowOff>
    </xdr:from>
    <xdr:to>
      <xdr:col>26</xdr:col>
      <xdr:colOff>221164</xdr:colOff>
      <xdr:row>14</xdr:row>
      <xdr:rowOff>127529</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08529"/>
          <a:ext cx="6802939"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3b,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1" y="2621447"/>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602061"/>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$12.99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2198354"/>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4" y="2187270"/>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$18.79</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5" y="1810171"/>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7" y="1307440"/>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$20.67</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277009</xdr:colOff>
      <xdr:row>26</xdr:row>
      <xdr:rowOff>112789</xdr:rowOff>
    </xdr:from>
    <xdr:to>
      <xdr:col>28</xdr:col>
      <xdr:colOff>341704</xdr:colOff>
      <xdr:row>36</xdr:row>
      <xdr:rowOff>173829</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326634" y="5551564"/>
          <a:ext cx="2922195" cy="2004140"/>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3b</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82364"/>
          <a:ext cx="10721182" cy="4272915"/>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3b</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9835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3b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857250</xdr:colOff>
      <xdr:row>7</xdr:row>
      <xdr:rowOff>104775</xdr:rowOff>
    </xdr:from>
    <xdr:to>
      <xdr:col>8</xdr:col>
      <xdr:colOff>276225</xdr:colOff>
      <xdr:row>10</xdr:row>
      <xdr:rowOff>104774</xdr:rowOff>
    </xdr:to>
    <xdr:sp macro="" textlink="">
      <xdr:nvSpPr>
        <xdr:cNvPr id="5" name="TextBox 4">
          <a:extLst>
            <a:ext uri="{FF2B5EF4-FFF2-40B4-BE49-F238E27FC236}">
              <a16:creationId xmlns:a16="http://schemas.microsoft.com/office/drawing/2014/main" id="{4BECB1CF-4687-4DC6-8F51-66AA10DFB02E}"/>
            </a:ext>
          </a:extLst>
        </xdr:cNvPr>
        <xdr:cNvSpPr txBox="1"/>
      </xdr:nvSpPr>
      <xdr:spPr>
        <a:xfrm>
          <a:off x="857250" y="148590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3b, because there are too few Substitute jobs in the area.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33</xdr:col>
      <xdr:colOff>43391</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10008871" cy="4984538"/>
          <a:chOff x="2571749" y="704319"/>
          <a:chExt cx="9886133"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133141" y="4072653"/>
            <a:ext cx="9324741" cy="680630"/>
            <a:chOff x="3133141" y="4072653"/>
            <a:chExt cx="9324741"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133141" y="455066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895783" y="407265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32</xdr:col>
      <xdr:colOff>1954531</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667876" cy="4914053"/>
          <a:chOff x="2571749" y="704319"/>
          <a:chExt cx="9529235"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086100" y="3044187"/>
            <a:ext cx="9014884" cy="680630"/>
            <a:chOff x="3086100" y="3044187"/>
            <a:chExt cx="9014884"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086100" y="341799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538885" y="304418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0350"/>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3b,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48919"/>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3b, 2022</a:t>
            </a:r>
          </a:p>
        </xdr:txBody>
      </xdr:sp>
    </xdr:grpSp>
    <xdr:clientData/>
  </xdr:twoCellAnchor>
  <xdr:twoCellAnchor>
    <xdr:from>
      <xdr:col>8</xdr:col>
      <xdr:colOff>342900</xdr:colOff>
      <xdr:row>13</xdr:row>
      <xdr:rowOff>152400</xdr:rowOff>
    </xdr:from>
    <xdr:to>
      <xdr:col>10</xdr:col>
      <xdr:colOff>180975</xdr:colOff>
      <xdr:row>24</xdr:row>
      <xdr:rowOff>10002</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486650" y="2819400"/>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3b,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52600"/>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3b,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98.2%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1.8%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62953"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3b,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2" y="1932466"/>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1931786"/>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$15.08</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0" y="1232744"/>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219797"/>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$25.05</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826687"/>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348578"/>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$27.56</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323056</xdr:colOff>
      <xdr:row>26</xdr:row>
      <xdr:rowOff>152400</xdr:rowOff>
    </xdr:from>
    <xdr:to>
      <xdr:col>28</xdr:col>
      <xdr:colOff>388144</xdr:colOff>
      <xdr:row>37</xdr:row>
      <xdr:rowOff>15875</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296481" y="5591175"/>
          <a:ext cx="2922588" cy="1997075"/>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3b</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G42"/>
  <sheetViews>
    <sheetView tabSelected="1" workbookViewId="0">
      <selection activeCell="F46" sqref="F46"/>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7" ht="20.25" x14ac:dyDescent="0.3">
      <c r="A1" s="226" t="s">
        <v>187</v>
      </c>
      <c r="B1" s="226"/>
      <c r="C1" s="226"/>
    </row>
    <row r="2" spans="1:7" ht="56.25" customHeight="1" x14ac:dyDescent="0.2">
      <c r="A2" s="227" t="s">
        <v>298</v>
      </c>
      <c r="B2" s="228"/>
      <c r="C2" s="228"/>
    </row>
    <row r="3" spans="1:7" x14ac:dyDescent="0.2">
      <c r="A3" s="232" t="s">
        <v>93</v>
      </c>
      <c r="B3" s="233"/>
      <c r="C3" s="233"/>
    </row>
    <row r="4" spans="1:7" x14ac:dyDescent="0.2">
      <c r="A4" s="8"/>
      <c r="B4" s="9"/>
      <c r="C4" s="9"/>
    </row>
    <row r="5" spans="1:7" x14ac:dyDescent="0.2">
      <c r="A5" s="229" t="s">
        <v>7</v>
      </c>
      <c r="B5" s="229"/>
      <c r="C5" s="229"/>
    </row>
    <row r="6" spans="1:7" x14ac:dyDescent="0.2">
      <c r="A6" s="230" t="s">
        <v>8</v>
      </c>
      <c r="B6" s="230"/>
      <c r="C6" s="230"/>
    </row>
    <row r="7" spans="1:7" x14ac:dyDescent="0.2">
      <c r="A7" s="230"/>
      <c r="B7" s="230"/>
      <c r="C7" s="230"/>
    </row>
    <row r="8" spans="1:7" x14ac:dyDescent="0.2">
      <c r="A8" s="231" t="s">
        <v>89</v>
      </c>
      <c r="B8" s="2" t="s">
        <v>9</v>
      </c>
      <c r="C8" s="3" t="s">
        <v>90</v>
      </c>
    </row>
    <row r="9" spans="1:7" x14ac:dyDescent="0.2">
      <c r="A9" s="231"/>
      <c r="B9" s="2" t="s">
        <v>10</v>
      </c>
      <c r="C9" s="3" t="s">
        <v>91</v>
      </c>
    </row>
    <row r="10" spans="1:7" x14ac:dyDescent="0.2">
      <c r="A10" s="4"/>
      <c r="B10" s="5"/>
      <c r="C10" s="4"/>
      <c r="G10" s="158"/>
    </row>
    <row r="11" spans="1:7" ht="14.25" customHeight="1" x14ac:dyDescent="0.2">
      <c r="A11" s="222" t="s">
        <v>94</v>
      </c>
      <c r="B11" s="7" t="s">
        <v>9</v>
      </c>
      <c r="C11" s="6" t="s">
        <v>97</v>
      </c>
      <c r="G11" s="158"/>
    </row>
    <row r="12" spans="1:7" x14ac:dyDescent="0.2">
      <c r="A12" s="222"/>
      <c r="B12" s="7" t="s">
        <v>10</v>
      </c>
      <c r="C12" s="6" t="s">
        <v>110</v>
      </c>
      <c r="G12" s="158"/>
    </row>
    <row r="13" spans="1:7" x14ac:dyDescent="0.2">
      <c r="A13" s="222"/>
      <c r="B13" s="7" t="s">
        <v>11</v>
      </c>
      <c r="C13" s="6" t="s">
        <v>111</v>
      </c>
      <c r="G13" s="158"/>
    </row>
    <row r="14" spans="1:7" x14ac:dyDescent="0.2">
      <c r="A14" s="222"/>
      <c r="B14" s="7" t="s">
        <v>109</v>
      </c>
      <c r="C14" s="6" t="s">
        <v>159</v>
      </c>
    </row>
    <row r="15" spans="1:7" x14ac:dyDescent="0.2">
      <c r="A15" s="222"/>
      <c r="B15" s="7" t="s">
        <v>155</v>
      </c>
      <c r="C15" s="6" t="s">
        <v>156</v>
      </c>
    </row>
    <row r="16" spans="1:7" x14ac:dyDescent="0.2">
      <c r="A16" s="222"/>
      <c r="B16" s="7" t="s">
        <v>160</v>
      </c>
      <c r="C16" s="6" t="s">
        <v>161</v>
      </c>
    </row>
    <row r="17" spans="1:3" x14ac:dyDescent="0.2">
      <c r="A17" s="30"/>
      <c r="B17" s="7" t="s">
        <v>227</v>
      </c>
      <c r="C17" s="6" t="s">
        <v>228</v>
      </c>
    </row>
    <row r="18" spans="1:3" x14ac:dyDescent="0.2">
      <c r="A18" s="4"/>
      <c r="B18" s="5"/>
      <c r="C18" s="4"/>
    </row>
    <row r="19" spans="1:3" x14ac:dyDescent="0.2">
      <c r="A19" s="223" t="s">
        <v>166</v>
      </c>
      <c r="B19" s="26" t="s">
        <v>9</v>
      </c>
      <c r="C19" s="6" t="s">
        <v>97</v>
      </c>
    </row>
    <row r="20" spans="1:3" x14ac:dyDescent="0.2">
      <c r="A20" s="223"/>
      <c r="B20" s="26" t="s">
        <v>10</v>
      </c>
      <c r="C20" s="6" t="s">
        <v>110</v>
      </c>
    </row>
    <row r="21" spans="1:3" x14ac:dyDescent="0.2">
      <c r="A21" s="223"/>
      <c r="B21" s="26" t="s">
        <v>11</v>
      </c>
      <c r="C21" s="6" t="s">
        <v>111</v>
      </c>
    </row>
    <row r="22" spans="1:3" x14ac:dyDescent="0.2">
      <c r="A22" s="223"/>
      <c r="B22" s="26" t="s">
        <v>109</v>
      </c>
      <c r="C22" s="6" t="s">
        <v>159</v>
      </c>
    </row>
    <row r="23" spans="1:3" x14ac:dyDescent="0.2">
      <c r="A23" s="223"/>
      <c r="B23" s="26" t="s">
        <v>155</v>
      </c>
      <c r="C23" s="6" t="s">
        <v>156</v>
      </c>
    </row>
    <row r="24" spans="1:3" x14ac:dyDescent="0.2">
      <c r="A24" s="223"/>
      <c r="B24" s="26" t="s">
        <v>160</v>
      </c>
      <c r="C24" s="6" t="s">
        <v>161</v>
      </c>
    </row>
    <row r="25" spans="1:3" x14ac:dyDescent="0.2">
      <c r="A25" s="31"/>
      <c r="B25" s="26" t="s">
        <v>227</v>
      </c>
      <c r="C25" s="6" t="s">
        <v>228</v>
      </c>
    </row>
    <row r="26" spans="1:3" x14ac:dyDescent="0.2">
      <c r="A26" s="4"/>
      <c r="B26" s="5"/>
      <c r="C26" s="4"/>
    </row>
    <row r="27" spans="1:3" x14ac:dyDescent="0.2">
      <c r="A27" s="224" t="s">
        <v>179</v>
      </c>
      <c r="B27" s="27" t="s">
        <v>9</v>
      </c>
      <c r="C27" s="6" t="s">
        <v>97</v>
      </c>
    </row>
    <row r="28" spans="1:3" x14ac:dyDescent="0.2">
      <c r="A28" s="224"/>
      <c r="B28" s="27" t="s">
        <v>10</v>
      </c>
      <c r="C28" s="6" t="s">
        <v>110</v>
      </c>
    </row>
    <row r="29" spans="1:3" x14ac:dyDescent="0.2">
      <c r="A29" s="224"/>
      <c r="B29" s="27" t="s">
        <v>11</v>
      </c>
      <c r="C29" s="6" t="s">
        <v>111</v>
      </c>
    </row>
    <row r="30" spans="1:3" x14ac:dyDescent="0.2">
      <c r="A30" s="224"/>
      <c r="B30" s="27" t="s">
        <v>109</v>
      </c>
      <c r="C30" s="6" t="s">
        <v>159</v>
      </c>
    </row>
    <row r="31" spans="1:3" ht="14.45" customHeight="1" x14ac:dyDescent="0.2">
      <c r="A31" s="224"/>
      <c r="B31" s="27" t="s">
        <v>155</v>
      </c>
      <c r="C31" s="6" t="s">
        <v>156</v>
      </c>
    </row>
    <row r="32" spans="1:3" x14ac:dyDescent="0.2">
      <c r="A32" s="224"/>
      <c r="B32" s="27" t="s">
        <v>160</v>
      </c>
      <c r="C32" s="6" t="s">
        <v>161</v>
      </c>
    </row>
    <row r="33" spans="1:3" x14ac:dyDescent="0.2">
      <c r="A33" s="32"/>
      <c r="B33" s="27" t="s">
        <v>227</v>
      </c>
      <c r="C33" s="6" t="s">
        <v>228</v>
      </c>
    </row>
    <row r="34" spans="1:3" x14ac:dyDescent="0.2">
      <c r="A34" s="4"/>
      <c r="B34" s="5"/>
      <c r="C34" s="4"/>
    </row>
    <row r="35" spans="1:3" x14ac:dyDescent="0.2">
      <c r="A35" s="225" t="s">
        <v>12</v>
      </c>
      <c r="B35" s="29" t="s">
        <v>9</v>
      </c>
      <c r="C35" s="6" t="s">
        <v>97</v>
      </c>
    </row>
    <row r="36" spans="1:3" x14ac:dyDescent="0.2">
      <c r="A36" s="225"/>
      <c r="B36" s="29" t="s">
        <v>10</v>
      </c>
      <c r="C36" s="6" t="s">
        <v>110</v>
      </c>
    </row>
    <row r="37" spans="1:3" x14ac:dyDescent="0.2">
      <c r="A37" s="225"/>
      <c r="B37" s="29" t="s">
        <v>11</v>
      </c>
      <c r="C37" s="6" t="s">
        <v>111</v>
      </c>
    </row>
    <row r="38" spans="1:3" x14ac:dyDescent="0.2">
      <c r="A38" s="225"/>
      <c r="B38" s="29" t="s">
        <v>109</v>
      </c>
      <c r="C38" s="6" t="s">
        <v>159</v>
      </c>
    </row>
    <row r="39" spans="1:3" x14ac:dyDescent="0.2">
      <c r="A39" s="225"/>
      <c r="B39" s="29" t="s">
        <v>155</v>
      </c>
      <c r="C39" s="6" t="s">
        <v>156</v>
      </c>
    </row>
    <row r="40" spans="1:3" x14ac:dyDescent="0.2">
      <c r="A40" s="225"/>
      <c r="B40" s="29" t="s">
        <v>160</v>
      </c>
      <c r="C40" s="6" t="s">
        <v>161</v>
      </c>
    </row>
    <row r="41" spans="1:3" x14ac:dyDescent="0.2">
      <c r="A41" s="33"/>
      <c r="B41" s="29" t="s">
        <v>227</v>
      </c>
      <c r="C41" s="6" t="s">
        <v>228</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E27" sqref="E27"/>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38" t="s">
        <v>229</v>
      </c>
      <c r="B1" s="238"/>
      <c r="C1" s="238"/>
      <c r="D1" s="238"/>
      <c r="E1" s="238"/>
      <c r="F1" s="238"/>
      <c r="G1" s="238"/>
      <c r="H1" s="238"/>
      <c r="I1" s="238"/>
      <c r="J1" s="238"/>
      <c r="K1" s="238"/>
      <c r="L1" s="238"/>
      <c r="M1" s="238"/>
      <c r="N1" s="238"/>
      <c r="O1" s="238"/>
      <c r="P1" s="238"/>
      <c r="Q1" s="238"/>
      <c r="R1" s="238"/>
      <c r="S1" s="238"/>
      <c r="T1" s="238"/>
      <c r="U1" s="238"/>
      <c r="V1" s="238"/>
      <c r="W1" s="238"/>
      <c r="X1" s="238"/>
      <c r="Y1" s="238"/>
    </row>
    <row r="3" spans="1:33" ht="15" x14ac:dyDescent="0.25">
      <c r="A3" s="193"/>
      <c r="E3" s="1"/>
      <c r="I3" s="40"/>
      <c r="M3" s="1"/>
      <c r="AC3" s="84"/>
      <c r="AG3" s="1"/>
    </row>
    <row r="4" spans="1:33" x14ac:dyDescent="0.2">
      <c r="E4" s="1"/>
      <c r="M4" s="1"/>
      <c r="AC4" s="84"/>
      <c r="AG4" s="1"/>
    </row>
    <row r="5" spans="1:33" x14ac:dyDescent="0.2">
      <c r="E5" s="1"/>
      <c r="M5" s="1"/>
      <c r="AC5" s="84"/>
      <c r="AG5" s="1"/>
    </row>
    <row r="6" spans="1:33" x14ac:dyDescent="0.2">
      <c r="E6" s="1"/>
      <c r="I6" s="194"/>
      <c r="M6" s="1"/>
      <c r="AC6" s="84"/>
      <c r="AG6" s="1"/>
    </row>
    <row r="7" spans="1:33" x14ac:dyDescent="0.2">
      <c r="E7" s="1"/>
      <c r="I7" s="194"/>
      <c r="M7" s="1"/>
      <c r="AC7" s="84"/>
      <c r="AG7" s="1"/>
    </row>
    <row r="8" spans="1:33" x14ac:dyDescent="0.2">
      <c r="E8" s="1"/>
      <c r="I8" s="194"/>
      <c r="M8" s="1"/>
      <c r="AC8" s="84"/>
      <c r="AG8" s="1"/>
    </row>
    <row r="9" spans="1:33" x14ac:dyDescent="0.2">
      <c r="E9" s="1"/>
      <c r="I9" s="194"/>
      <c r="M9" s="1"/>
      <c r="AC9" s="84"/>
      <c r="AG9" s="1"/>
    </row>
    <row r="10" spans="1:33" x14ac:dyDescent="0.2">
      <c r="E10" s="1"/>
      <c r="I10" s="194"/>
      <c r="M10" s="1"/>
      <c r="AC10" s="84"/>
      <c r="AG10" s="1"/>
    </row>
    <row r="11" spans="1:33" x14ac:dyDescent="0.2">
      <c r="E11" s="1"/>
      <c r="I11" s="194"/>
      <c r="M11" s="1"/>
      <c r="AC11" s="84"/>
      <c r="AG11" s="1"/>
    </row>
    <row r="12" spans="1:33" x14ac:dyDescent="0.2">
      <c r="E12" s="1"/>
      <c r="I12" s="194"/>
      <c r="M12" s="1"/>
      <c r="AC12" s="84"/>
      <c r="AG12" s="1"/>
    </row>
    <row r="13" spans="1:33" x14ac:dyDescent="0.2">
      <c r="E13" s="1"/>
      <c r="I13" s="194"/>
      <c r="M13" s="1"/>
      <c r="AC13" s="84"/>
      <c r="AG13" s="1"/>
    </row>
    <row r="14" spans="1:33" x14ac:dyDescent="0.2">
      <c r="E14" s="1"/>
      <c r="I14" s="194"/>
      <c r="M14" s="1"/>
      <c r="AC14" s="84"/>
      <c r="AG14" s="1"/>
    </row>
    <row r="15" spans="1:33" x14ac:dyDescent="0.2">
      <c r="E15" s="1"/>
      <c r="I15" s="194"/>
      <c r="M15" s="1"/>
      <c r="AC15" s="84"/>
      <c r="AG15" s="1"/>
    </row>
    <row r="16" spans="1:33" x14ac:dyDescent="0.2">
      <c r="E16" s="1"/>
      <c r="I16" s="194"/>
      <c r="M16" s="1"/>
      <c r="AC16" s="84"/>
      <c r="AG16" s="1"/>
    </row>
    <row r="17" spans="3:33" x14ac:dyDescent="0.2">
      <c r="E17" s="1"/>
      <c r="I17" s="194"/>
      <c r="M17" s="1"/>
      <c r="AC17" s="84"/>
      <c r="AG17" s="1"/>
    </row>
    <row r="18" spans="3:33" x14ac:dyDescent="0.2">
      <c r="C18" s="39"/>
      <c r="E18" s="1"/>
      <c r="I18" s="194"/>
      <c r="M18" s="1"/>
      <c r="AC18" s="84"/>
      <c r="AG18" s="1"/>
    </row>
    <row r="19" spans="3:33" x14ac:dyDescent="0.2">
      <c r="C19" s="39"/>
      <c r="E19" s="1"/>
      <c r="I19" s="194"/>
      <c r="M19" s="1"/>
      <c r="AC19" s="84"/>
      <c r="AG19" s="1"/>
    </row>
    <row r="20" spans="3:33" x14ac:dyDescent="0.2">
      <c r="C20" s="39"/>
      <c r="E20" s="1"/>
      <c r="I20" s="194"/>
      <c r="M20" s="1"/>
      <c r="AC20" s="84"/>
      <c r="AG20" s="1"/>
    </row>
    <row r="21" spans="3:33" x14ac:dyDescent="0.2">
      <c r="E21" s="1"/>
      <c r="I21" s="194"/>
      <c r="M21" s="1"/>
      <c r="AC21" s="84"/>
      <c r="AG21" s="1"/>
    </row>
    <row r="22" spans="3:33" x14ac:dyDescent="0.2">
      <c r="E22" s="1"/>
      <c r="I22" s="194"/>
      <c r="M22" s="1"/>
      <c r="AC22" s="84"/>
      <c r="AG22" s="1"/>
    </row>
    <row r="23" spans="3:33" x14ac:dyDescent="0.2">
      <c r="E23" s="1"/>
      <c r="I23" s="194"/>
      <c r="M23" s="1"/>
      <c r="AC23" s="84"/>
      <c r="AG23" s="1"/>
    </row>
    <row r="24" spans="3:33" x14ac:dyDescent="0.2">
      <c r="E24" s="1"/>
      <c r="I24" s="194"/>
      <c r="M24" s="1"/>
      <c r="AC24" s="84"/>
      <c r="AG24" s="1"/>
    </row>
    <row r="25" spans="3:33" x14ac:dyDescent="0.2">
      <c r="E25" s="1"/>
      <c r="M25" s="1"/>
      <c r="AC25" s="84"/>
      <c r="AG25" s="1"/>
    </row>
    <row r="26" spans="3:33" x14ac:dyDescent="0.2">
      <c r="E26" s="1"/>
      <c r="M26" s="1"/>
      <c r="AC26" s="84"/>
      <c r="AG26" s="1"/>
    </row>
    <row r="27" spans="3:33" x14ac:dyDescent="0.2">
      <c r="E27" s="1"/>
      <c r="M27" s="1"/>
      <c r="AC27" s="84"/>
      <c r="AG27" s="1"/>
    </row>
    <row r="28" spans="3:33" x14ac:dyDescent="0.2">
      <c r="E28" s="1"/>
      <c r="M28" s="1"/>
      <c r="AC28" s="84"/>
      <c r="AG28" s="1"/>
    </row>
    <row r="29" spans="3:33" x14ac:dyDescent="0.2">
      <c r="E29" s="1"/>
      <c r="M29" s="1"/>
      <c r="AC29" s="84"/>
      <c r="AG29" s="1"/>
    </row>
    <row r="30" spans="3:33" x14ac:dyDescent="0.2">
      <c r="E30" s="1"/>
      <c r="M30" s="1"/>
      <c r="AC30" s="84"/>
      <c r="AG30" s="1"/>
    </row>
    <row r="31" spans="3:33" x14ac:dyDescent="0.2">
      <c r="E31" s="1"/>
      <c r="M31" s="1"/>
      <c r="AC31" s="84"/>
      <c r="AG31" s="1"/>
    </row>
    <row r="32" spans="3:33" x14ac:dyDescent="0.2">
      <c r="E32" s="1"/>
      <c r="M32" s="1"/>
      <c r="AC32" s="84"/>
      <c r="AG32" s="1"/>
    </row>
    <row r="33" spans="29:29" s="1" customFormat="1" x14ac:dyDescent="0.2">
      <c r="AC33" s="84"/>
    </row>
    <row r="34" spans="29:29" s="1" customFormat="1" x14ac:dyDescent="0.2">
      <c r="AC34" s="84"/>
    </row>
    <row r="35" spans="29:29" s="1" customFormat="1" x14ac:dyDescent="0.2">
      <c r="AC35" s="84"/>
    </row>
    <row r="36" spans="29:29" s="1" customFormat="1" x14ac:dyDescent="0.2">
      <c r="AC36" s="84"/>
    </row>
    <row r="37" spans="29:29" s="1" customFormat="1" x14ac:dyDescent="0.2">
      <c r="AC37" s="84"/>
    </row>
    <row r="38" spans="29:29" s="1" customFormat="1" x14ac:dyDescent="0.2">
      <c r="AC38" s="84"/>
    </row>
    <row r="39" spans="29:29" s="1" customFormat="1" x14ac:dyDescent="0.2">
      <c r="AC39" s="84"/>
    </row>
    <row r="40" spans="29:29" s="1" customFormat="1" x14ac:dyDescent="0.2">
      <c r="AC40" s="84"/>
    </row>
    <row r="41" spans="29:29" s="1" customFormat="1" x14ac:dyDescent="0.2">
      <c r="AC41" s="84"/>
    </row>
    <row r="42" spans="29:29" s="1" customFormat="1" x14ac:dyDescent="0.2">
      <c r="AC42" s="84"/>
    </row>
    <row r="43" spans="29:29" s="1" customFormat="1" x14ac:dyDescent="0.2">
      <c r="AC43" s="84"/>
    </row>
    <row r="44" spans="29:29" s="1" customFormat="1" x14ac:dyDescent="0.2">
      <c r="AC44" s="84"/>
    </row>
    <row r="45" spans="29:29" s="1" customFormat="1" x14ac:dyDescent="0.2">
      <c r="AC45" s="84"/>
    </row>
    <row r="46" spans="29:29" s="1" customFormat="1" x14ac:dyDescent="0.2">
      <c r="AC46" s="84"/>
    </row>
    <row r="47" spans="29:29" s="1" customFormat="1" x14ac:dyDescent="0.2">
      <c r="AC47" s="84"/>
    </row>
    <row r="48" spans="29:29" s="1" customFormat="1" x14ac:dyDescent="0.2">
      <c r="AC48" s="84"/>
    </row>
    <row r="49" spans="1:33" x14ac:dyDescent="0.2">
      <c r="E49" s="1"/>
      <c r="M49" s="1"/>
      <c r="AC49" s="84"/>
      <c r="AG49" s="1"/>
    </row>
    <row r="50" spans="1:33" x14ac:dyDescent="0.2">
      <c r="E50" s="1"/>
      <c r="M50" s="1"/>
      <c r="AC50" s="84"/>
      <c r="AG50" s="1"/>
    </row>
    <row r="51" spans="1:33" x14ac:dyDescent="0.2">
      <c r="E51" s="1"/>
      <c r="M51" s="1"/>
      <c r="AC51" s="84"/>
      <c r="AG51" s="1"/>
    </row>
    <row r="52" spans="1:33" x14ac:dyDescent="0.2">
      <c r="E52" s="1"/>
      <c r="M52" s="1"/>
      <c r="AC52" s="84"/>
      <c r="AG52" s="1"/>
    </row>
    <row r="53" spans="1:33" x14ac:dyDescent="0.2">
      <c r="E53" s="1"/>
      <c r="M53" s="1"/>
      <c r="AC53" s="84"/>
      <c r="AG53" s="1"/>
    </row>
    <row r="54" spans="1:33" x14ac:dyDescent="0.2">
      <c r="A54" s="161"/>
      <c r="E54" s="1"/>
      <c r="M54" s="1"/>
      <c r="AC54" s="84"/>
      <c r="AG54" s="1"/>
    </row>
    <row r="55" spans="1:33" x14ac:dyDescent="0.2">
      <c r="E55" s="1"/>
      <c r="M55" s="1"/>
      <c r="AC55" s="84"/>
      <c r="AG55" s="1"/>
    </row>
    <row r="56" spans="1:33" x14ac:dyDescent="0.2">
      <c r="E56" s="1"/>
      <c r="M56" s="1"/>
      <c r="AC56" s="84"/>
      <c r="AG56" s="1"/>
    </row>
    <row r="57" spans="1:33" x14ac:dyDescent="0.2">
      <c r="E57" s="1"/>
      <c r="M57" s="1"/>
      <c r="AC57" s="84"/>
      <c r="AG57" s="1"/>
    </row>
    <row r="58" spans="1:33" x14ac:dyDescent="0.2">
      <c r="E58" s="1"/>
      <c r="M58" s="1"/>
      <c r="AC58" s="84"/>
      <c r="AG58" s="1"/>
    </row>
    <row r="59" spans="1:33" x14ac:dyDescent="0.2">
      <c r="E59" s="1"/>
      <c r="M59" s="1"/>
      <c r="AC59" s="84"/>
      <c r="AG59" s="1"/>
    </row>
    <row r="60" spans="1:33" x14ac:dyDescent="0.2">
      <c r="E60" s="1"/>
      <c r="M60" s="1"/>
      <c r="AC60" s="84"/>
      <c r="AG60" s="1"/>
    </row>
    <row r="61" spans="1:33" x14ac:dyDescent="0.2">
      <c r="E61" s="1"/>
      <c r="M61" s="1"/>
      <c r="AC61" s="84"/>
      <c r="AG61" s="1"/>
    </row>
    <row r="62" spans="1:33" x14ac:dyDescent="0.2">
      <c r="E62" s="1"/>
      <c r="M62" s="1"/>
      <c r="AC62" s="84"/>
      <c r="AG62" s="1"/>
    </row>
    <row r="63" spans="1:33" x14ac:dyDescent="0.2">
      <c r="E63" s="1"/>
      <c r="M63" s="1"/>
      <c r="AC63" s="84"/>
      <c r="AG63" s="1"/>
    </row>
    <row r="64" spans="1:33" x14ac:dyDescent="0.2">
      <c r="A64" s="39"/>
      <c r="E64" s="1"/>
      <c r="M64" s="1"/>
      <c r="AC64" s="84"/>
      <c r="AG64" s="1"/>
    </row>
    <row r="65" spans="1:33" x14ac:dyDescent="0.2">
      <c r="A65" s="39"/>
      <c r="E65" s="1"/>
      <c r="M65" s="1"/>
      <c r="AC65" s="84"/>
      <c r="AG65" s="1"/>
    </row>
    <row r="66" spans="1:33" x14ac:dyDescent="0.2">
      <c r="A66" s="39"/>
      <c r="E66" s="1"/>
      <c r="M66" s="1"/>
      <c r="AC66" s="84"/>
      <c r="AG66" s="1"/>
    </row>
    <row r="67" spans="1:33" x14ac:dyDescent="0.2">
      <c r="A67" s="39"/>
      <c r="E67" s="1"/>
      <c r="M67" s="1"/>
      <c r="AC67" s="84"/>
      <c r="AG67" s="1"/>
    </row>
    <row r="68" spans="1:33" x14ac:dyDescent="0.2">
      <c r="A68" s="39"/>
      <c r="E68" s="1"/>
      <c r="M68" s="1"/>
      <c r="AC68" s="84"/>
      <c r="AG68" s="1"/>
    </row>
    <row r="69" spans="1:33" x14ac:dyDescent="0.2">
      <c r="A69" s="39"/>
      <c r="E69" s="1"/>
      <c r="M69" s="1"/>
      <c r="AC69" s="84"/>
      <c r="AG69" s="1"/>
    </row>
    <row r="70" spans="1:33" x14ac:dyDescent="0.2">
      <c r="A70" s="39"/>
      <c r="E70" s="1"/>
      <c r="M70" s="1"/>
      <c r="AC70" s="84"/>
      <c r="AG70" s="1"/>
    </row>
    <row r="71" spans="1:33" x14ac:dyDescent="0.2">
      <c r="A71" s="39"/>
      <c r="E71" s="1"/>
      <c r="M71" s="1"/>
      <c r="AC71" s="84"/>
      <c r="AG71" s="1"/>
    </row>
  </sheetData>
  <mergeCells count="1">
    <mergeCell ref="A1:Y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zoomScaleNormal="100" workbookViewId="0">
      <selection activeCell="R10" sqref="R1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38" t="s">
        <v>175</v>
      </c>
      <c r="B1" s="238"/>
      <c r="C1" s="238"/>
      <c r="D1" s="238"/>
      <c r="E1" s="238"/>
      <c r="F1" s="238"/>
      <c r="G1" s="238"/>
      <c r="H1" s="238"/>
      <c r="I1" s="238"/>
      <c r="J1" s="238"/>
      <c r="K1" s="238"/>
      <c r="L1" s="238"/>
      <c r="M1" s="238"/>
      <c r="N1" s="238"/>
      <c r="O1" s="238"/>
      <c r="P1" s="238"/>
      <c r="Q1" s="238"/>
      <c r="R1" s="238"/>
    </row>
    <row r="2" spans="1:27" ht="15" thickBot="1" x14ac:dyDescent="0.25">
      <c r="B2" s="38"/>
      <c r="C2" s="38"/>
      <c r="P2" s="1"/>
      <c r="Q2" s="40"/>
    </row>
    <row r="3" spans="1:27" ht="12.75" customHeight="1" thickBot="1" x14ac:dyDescent="0.25">
      <c r="A3" s="322" t="s">
        <v>76</v>
      </c>
      <c r="B3" s="325" t="s">
        <v>100</v>
      </c>
      <c r="C3" s="259"/>
      <c r="D3" s="297" t="s">
        <v>77</v>
      </c>
      <c r="E3" s="298"/>
      <c r="F3" s="212" t="s">
        <v>78</v>
      </c>
      <c r="G3" s="211" t="s">
        <v>78</v>
      </c>
      <c r="H3" s="211" t="s">
        <v>78</v>
      </c>
      <c r="I3" s="275" t="s">
        <v>78</v>
      </c>
      <c r="J3" s="275"/>
      <c r="K3" s="275" t="s">
        <v>79</v>
      </c>
      <c r="L3" s="275"/>
      <c r="M3" s="211" t="s">
        <v>80</v>
      </c>
      <c r="N3" s="211" t="s">
        <v>80</v>
      </c>
      <c r="O3" s="213" t="s">
        <v>80</v>
      </c>
      <c r="P3" s="1"/>
      <c r="Q3" s="40"/>
      <c r="V3" s="306" t="s">
        <v>45</v>
      </c>
      <c r="W3" s="306"/>
      <c r="X3" s="306"/>
      <c r="Y3" s="306"/>
      <c r="Z3" s="306"/>
      <c r="AA3" s="306"/>
    </row>
    <row r="4" spans="1:27" ht="14.45" customHeight="1" thickBot="1" x14ac:dyDescent="0.3">
      <c r="A4" s="323"/>
      <c r="B4" s="260" t="s">
        <v>101</v>
      </c>
      <c r="C4" s="326" t="s">
        <v>195</v>
      </c>
      <c r="D4" s="309" t="s">
        <v>101</v>
      </c>
      <c r="E4" s="311" t="s">
        <v>195</v>
      </c>
      <c r="F4" s="286" t="s">
        <v>196</v>
      </c>
      <c r="G4" s="284" t="s">
        <v>197</v>
      </c>
      <c r="H4" s="284" t="s">
        <v>198</v>
      </c>
      <c r="I4" s="276" t="s">
        <v>199</v>
      </c>
      <c r="J4" s="277"/>
      <c r="K4" s="276" t="s">
        <v>200</v>
      </c>
      <c r="L4" s="277"/>
      <c r="M4" s="288" t="s">
        <v>201</v>
      </c>
      <c r="N4" s="288" t="s">
        <v>202</v>
      </c>
      <c r="O4" s="328" t="s">
        <v>203</v>
      </c>
      <c r="P4" s="1"/>
      <c r="Q4" s="40"/>
      <c r="U4" s="1" t="s">
        <v>167</v>
      </c>
      <c r="V4" s="44" t="s">
        <v>170</v>
      </c>
      <c r="W4" s="44" t="s">
        <v>168</v>
      </c>
      <c r="X4" s="44" t="s">
        <v>171</v>
      </c>
      <c r="Y4" s="44" t="s">
        <v>172</v>
      </c>
      <c r="Z4" s="44" t="s">
        <v>173</v>
      </c>
      <c r="AA4" s="44" t="s">
        <v>174</v>
      </c>
    </row>
    <row r="5" spans="1:27" ht="26.25" customHeight="1" thickBot="1" x14ac:dyDescent="0.25">
      <c r="A5" s="324"/>
      <c r="B5" s="305"/>
      <c r="C5" s="327"/>
      <c r="D5" s="310"/>
      <c r="E5" s="312"/>
      <c r="F5" s="287"/>
      <c r="G5" s="285"/>
      <c r="H5" s="285"/>
      <c r="I5" s="45" t="s">
        <v>168</v>
      </c>
      <c r="J5" s="45" t="s">
        <v>169</v>
      </c>
      <c r="K5" s="45" t="s">
        <v>171</v>
      </c>
      <c r="L5" s="45" t="s">
        <v>285</v>
      </c>
      <c r="M5" s="289"/>
      <c r="N5" s="289"/>
      <c r="O5" s="329"/>
      <c r="P5" s="1"/>
      <c r="Q5" s="40"/>
      <c r="U5" s="1">
        <v>0</v>
      </c>
      <c r="V5" s="46">
        <f>H6</f>
        <v>17.615794172293523</v>
      </c>
      <c r="W5" s="46">
        <f>I6</f>
        <v>20.669196428571432</v>
      </c>
      <c r="X5" s="46">
        <f>K6</f>
        <v>22.736116071428576</v>
      </c>
      <c r="Y5" s="46">
        <f>M6</f>
        <v>25.009727678571437</v>
      </c>
      <c r="Z5" s="46">
        <f>N6</f>
        <v>27.510700446428583</v>
      </c>
      <c r="AA5" s="46">
        <f>O6</f>
        <v>30.261770491071445</v>
      </c>
    </row>
    <row r="6" spans="1:27" x14ac:dyDescent="0.2">
      <c r="A6" s="111" t="s">
        <v>45</v>
      </c>
      <c r="B6" s="112">
        <f>'1A'!B12</f>
        <v>12.63</v>
      </c>
      <c r="C6" s="113">
        <f>'1A'!C12</f>
        <v>26270.400000000001</v>
      </c>
      <c r="D6" s="59">
        <f>'1A'!D12</f>
        <v>20.669196428571432</v>
      </c>
      <c r="E6" s="114">
        <f>'1A'!E12</f>
        <v>42991.92857142858</v>
      </c>
      <c r="F6" s="59">
        <f>'1A'!F12</f>
        <v>17.615794172293523</v>
      </c>
      <c r="G6" s="59">
        <f>'1A'!G12</f>
        <v>17.615794172293523</v>
      </c>
      <c r="H6" s="59">
        <f>'1A'!H12</f>
        <v>17.615794172293523</v>
      </c>
      <c r="I6" s="60">
        <f>'1A'!I12</f>
        <v>20.669196428571432</v>
      </c>
      <c r="J6" s="116">
        <f>'1A'!J12</f>
        <v>21.702656250000004</v>
      </c>
      <c r="K6" s="60">
        <f>'1A'!K12</f>
        <v>22.736116071428576</v>
      </c>
      <c r="L6" s="60">
        <f>'1A'!L12</f>
        <v>23.872921875000007</v>
      </c>
      <c r="M6" s="60">
        <f>'1A'!M12</f>
        <v>25.009727678571437</v>
      </c>
      <c r="N6" s="60">
        <f>'1A'!N12</f>
        <v>27.510700446428583</v>
      </c>
      <c r="O6" s="162">
        <f>'1A'!O12</f>
        <v>30.261770491071445</v>
      </c>
      <c r="P6" s="1"/>
      <c r="U6" s="1">
        <v>1</v>
      </c>
      <c r="V6" s="46">
        <f t="shared" ref="V6:V25" si="0">V5*1.025</f>
        <v>18.056189026600858</v>
      </c>
      <c r="W6" s="46">
        <f t="shared" ref="W6:W25" si="1">W5*1.025</f>
        <v>21.185926339285714</v>
      </c>
      <c r="X6" s="46">
        <f t="shared" ref="X6:X25" si="2">X5*1.025</f>
        <v>23.304518973214289</v>
      </c>
      <c r="Y6" s="46">
        <f t="shared" ref="Y6:Y25" si="3">Y5*1.025</f>
        <v>25.634970870535721</v>
      </c>
      <c r="Z6" s="46">
        <f t="shared" ref="Z6:Z25" si="4">Z5*1.025</f>
        <v>28.198467957589294</v>
      </c>
      <c r="AA6" s="46">
        <f t="shared" ref="AA6:AA25" si="5">AA5*1.025</f>
        <v>31.018314753348228</v>
      </c>
    </row>
    <row r="7" spans="1:27" x14ac:dyDescent="0.2">
      <c r="A7" s="281" t="s">
        <v>102</v>
      </c>
      <c r="B7" s="282"/>
      <c r="C7" s="282"/>
      <c r="D7" s="282"/>
      <c r="E7" s="282"/>
      <c r="F7" s="282"/>
      <c r="G7" s="282"/>
      <c r="H7" s="283"/>
      <c r="I7" s="55">
        <f>I6-H6</f>
        <v>3.0534022562779093</v>
      </c>
      <c r="J7" s="55">
        <f t="shared" ref="J7:O7" si="6">J6-I6</f>
        <v>1.033459821428572</v>
      </c>
      <c r="K7" s="55">
        <f t="shared" si="6"/>
        <v>1.033459821428572</v>
      </c>
      <c r="L7" s="55">
        <f>L6-K6</f>
        <v>1.1368058035714306</v>
      </c>
      <c r="M7" s="55">
        <f>M6-L6</f>
        <v>1.1368058035714306</v>
      </c>
      <c r="N7" s="55">
        <f t="shared" si="6"/>
        <v>2.5009727678571458</v>
      </c>
      <c r="O7" s="55">
        <f t="shared" si="6"/>
        <v>2.7510700446428622</v>
      </c>
      <c r="P7" s="1"/>
      <c r="U7" s="1">
        <v>2</v>
      </c>
      <c r="V7" s="46">
        <f t="shared" si="0"/>
        <v>18.50759375226588</v>
      </c>
      <c r="W7" s="46">
        <f t="shared" si="1"/>
        <v>21.715574497767854</v>
      </c>
      <c r="X7" s="46">
        <f t="shared" si="2"/>
        <v>23.887131947544646</v>
      </c>
      <c r="Y7" s="46">
        <f t="shared" si="3"/>
        <v>26.275845142299112</v>
      </c>
      <c r="Z7" s="46">
        <f t="shared" si="4"/>
        <v>28.903429656529024</v>
      </c>
      <c r="AA7" s="46">
        <f t="shared" si="5"/>
        <v>31.79377262218193</v>
      </c>
    </row>
    <row r="8" spans="1:27" x14ac:dyDescent="0.2">
      <c r="A8" s="56" t="s">
        <v>50</v>
      </c>
      <c r="B8" s="59">
        <f>'1A'!B20</f>
        <v>12.63</v>
      </c>
      <c r="C8" s="114">
        <f>'1A'!C20</f>
        <v>26270.400000000001</v>
      </c>
      <c r="D8" s="59">
        <f>'1A'!D20</f>
        <v>18.790178571428569</v>
      </c>
      <c r="E8" s="114">
        <f>'1A'!E20</f>
        <v>39083.571428571428</v>
      </c>
      <c r="F8" s="59">
        <f>'1A'!F20</f>
        <v>16.014358338448659</v>
      </c>
      <c r="G8" s="60">
        <f>'1A'!G20</f>
        <v>16.014358338448659</v>
      </c>
      <c r="H8" s="60">
        <f>'1A'!H20</f>
        <v>16.014358338448659</v>
      </c>
      <c r="I8" s="61">
        <f>'1A'!I20</f>
        <v>18.790178571428569</v>
      </c>
      <c r="J8" s="61">
        <f>'1A'!J20</f>
        <v>19.729687499999997</v>
      </c>
      <c r="K8" s="61">
        <f>'1A'!K20</f>
        <v>20.669196428571428</v>
      </c>
      <c r="L8" s="61">
        <f>'1A'!L20</f>
        <v>21.70265625</v>
      </c>
      <c r="M8" s="61">
        <f>'1A'!M20</f>
        <v>22.736116071428572</v>
      </c>
      <c r="N8" s="61">
        <f>'1A'!N20</f>
        <v>25.00972767857143</v>
      </c>
      <c r="O8" s="62">
        <f>'1A'!O20</f>
        <v>27.510700446428576</v>
      </c>
      <c r="P8" s="46"/>
      <c r="U8" s="1">
        <v>3</v>
      </c>
      <c r="V8" s="46">
        <f t="shared" si="0"/>
        <v>18.970283596072527</v>
      </c>
      <c r="W8" s="46">
        <f t="shared" si="1"/>
        <v>22.25846386021205</v>
      </c>
      <c r="X8" s="46">
        <f t="shared" si="2"/>
        <v>24.48431024623326</v>
      </c>
      <c r="Y8" s="46">
        <f t="shared" si="3"/>
        <v>26.932741270856585</v>
      </c>
      <c r="Z8" s="46">
        <f t="shared" si="4"/>
        <v>29.626015397942247</v>
      </c>
      <c r="AA8" s="46">
        <f t="shared" si="5"/>
        <v>32.588616937736475</v>
      </c>
    </row>
    <row r="9" spans="1:27" x14ac:dyDescent="0.2">
      <c r="A9" s="281" t="s">
        <v>102</v>
      </c>
      <c r="B9" s="282"/>
      <c r="C9" s="282"/>
      <c r="D9" s="282"/>
      <c r="E9" s="282"/>
      <c r="F9" s="282"/>
      <c r="G9" s="282"/>
      <c r="H9" s="283"/>
      <c r="I9" s="55">
        <f>I8-H8</f>
        <v>2.7758202329799104</v>
      </c>
      <c r="J9" s="55">
        <f t="shared" ref="J9:N9" si="7">J8-I8</f>
        <v>0.93950892857142776</v>
      </c>
      <c r="K9" s="55">
        <f t="shared" si="7"/>
        <v>0.93950892857143131</v>
      </c>
      <c r="L9" s="55">
        <f t="shared" si="7"/>
        <v>1.033459821428572</v>
      </c>
      <c r="M9" s="55">
        <f t="shared" si="7"/>
        <v>1.033459821428572</v>
      </c>
      <c r="N9" s="55">
        <f t="shared" si="7"/>
        <v>2.2736116071428576</v>
      </c>
      <c r="O9" s="55">
        <f>O8-N8</f>
        <v>2.5009727678571458</v>
      </c>
      <c r="P9" s="1"/>
      <c r="U9" s="1">
        <v>4</v>
      </c>
      <c r="V9" s="46">
        <f t="shared" si="0"/>
        <v>19.444540685974339</v>
      </c>
      <c r="W9" s="46">
        <f t="shared" si="1"/>
        <v>22.814925456717351</v>
      </c>
      <c r="X9" s="46">
        <f t="shared" si="2"/>
        <v>25.09641800238909</v>
      </c>
      <c r="Y9" s="46">
        <f t="shared" si="3"/>
        <v>27.606059802627996</v>
      </c>
      <c r="Z9" s="46">
        <f t="shared" si="4"/>
        <v>30.366665782890802</v>
      </c>
      <c r="AA9" s="46">
        <f t="shared" si="5"/>
        <v>33.403332361179885</v>
      </c>
    </row>
    <row r="10" spans="1:27" x14ac:dyDescent="0.2">
      <c r="P10" s="1"/>
      <c r="Q10" s="40"/>
      <c r="U10" s="1">
        <v>5</v>
      </c>
      <c r="V10" s="46">
        <f t="shared" si="0"/>
        <v>19.930654203123694</v>
      </c>
      <c r="W10" s="46">
        <f t="shared" si="1"/>
        <v>23.385298593135282</v>
      </c>
      <c r="X10" s="46">
        <f t="shared" si="2"/>
        <v>25.723828452448814</v>
      </c>
      <c r="Y10" s="46">
        <f t="shared" si="3"/>
        <v>28.296211297693695</v>
      </c>
      <c r="Z10" s="46">
        <f t="shared" si="4"/>
        <v>31.12583242746307</v>
      </c>
      <c r="AA10" s="46">
        <f t="shared" si="5"/>
        <v>34.238415670209378</v>
      </c>
    </row>
    <row r="11" spans="1:27" x14ac:dyDescent="0.2">
      <c r="P11" s="1"/>
      <c r="Q11" s="40"/>
      <c r="U11" s="1">
        <v>6</v>
      </c>
      <c r="V11" s="46">
        <f t="shared" si="0"/>
        <v>20.428920558201785</v>
      </c>
      <c r="W11" s="46">
        <f t="shared" si="1"/>
        <v>23.969931057963663</v>
      </c>
      <c r="X11" s="46">
        <f t="shared" si="2"/>
        <v>26.366924163760032</v>
      </c>
      <c r="Y11" s="46">
        <f t="shared" si="3"/>
        <v>29.003616580136036</v>
      </c>
      <c r="Z11" s="46">
        <f t="shared" si="4"/>
        <v>31.903978238149644</v>
      </c>
      <c r="AA11" s="46">
        <f t="shared" si="5"/>
        <v>35.09437606196461</v>
      </c>
    </row>
    <row r="12" spans="1:27" x14ac:dyDescent="0.2">
      <c r="P12" s="1"/>
      <c r="Q12" s="40"/>
      <c r="U12" s="1">
        <v>7</v>
      </c>
      <c r="V12" s="46">
        <f t="shared" si="0"/>
        <v>20.939643572156829</v>
      </c>
      <c r="W12" s="46">
        <f t="shared" si="1"/>
        <v>24.569179334412752</v>
      </c>
      <c r="X12" s="46">
        <f t="shared" si="2"/>
        <v>27.026097267854031</v>
      </c>
      <c r="Y12" s="46">
        <f t="shared" si="3"/>
        <v>29.728706994639435</v>
      </c>
      <c r="Z12" s="46">
        <f t="shared" si="4"/>
        <v>32.701577694103385</v>
      </c>
      <c r="AA12" s="46">
        <f t="shared" si="5"/>
        <v>35.971735463513724</v>
      </c>
    </row>
    <row r="13" spans="1:27" x14ac:dyDescent="0.2">
      <c r="U13" s="1">
        <v>8</v>
      </c>
      <c r="V13" s="46">
        <f t="shared" si="0"/>
        <v>21.463134661460749</v>
      </c>
      <c r="W13" s="46">
        <f t="shared" si="1"/>
        <v>25.183408817773067</v>
      </c>
      <c r="X13" s="46">
        <f t="shared" si="2"/>
        <v>27.70174969955038</v>
      </c>
      <c r="Y13" s="46">
        <f t="shared" si="3"/>
        <v>30.47192466950542</v>
      </c>
      <c r="Z13" s="46">
        <f t="shared" si="4"/>
        <v>33.519117136455968</v>
      </c>
      <c r="AA13" s="46">
        <f t="shared" si="5"/>
        <v>36.871028850101567</v>
      </c>
    </row>
    <row r="14" spans="1:27" ht="16.5" thickBot="1" x14ac:dyDescent="0.3">
      <c r="A14" s="28" t="s">
        <v>176</v>
      </c>
      <c r="B14" s="28"/>
      <c r="C14" s="28"/>
      <c r="D14" s="28"/>
      <c r="E14" s="28"/>
      <c r="F14" s="28"/>
      <c r="G14" s="28"/>
      <c r="H14" s="28"/>
      <c r="I14" s="28"/>
      <c r="J14" s="28"/>
      <c r="K14" s="28"/>
      <c r="L14" s="28"/>
      <c r="M14" s="28"/>
      <c r="N14" s="28"/>
      <c r="O14" s="28"/>
      <c r="P14" s="28"/>
      <c r="Q14" s="28"/>
      <c r="R14" s="28"/>
      <c r="S14" s="28"/>
      <c r="T14" s="28"/>
      <c r="U14" s="1">
        <v>9</v>
      </c>
      <c r="V14" s="46">
        <f t="shared" si="0"/>
        <v>21.999713027997267</v>
      </c>
      <c r="W14" s="46">
        <f t="shared" si="1"/>
        <v>25.81299403821739</v>
      </c>
      <c r="X14" s="46">
        <f t="shared" si="2"/>
        <v>28.394293442039135</v>
      </c>
      <c r="Y14" s="46">
        <f t="shared" si="3"/>
        <v>31.233722786243053</v>
      </c>
      <c r="Z14" s="46">
        <f t="shared" si="4"/>
        <v>34.357095064867366</v>
      </c>
      <c r="AA14" s="46">
        <f t="shared" si="5"/>
        <v>37.792804571354104</v>
      </c>
    </row>
    <row r="15" spans="1:27" ht="15.75" thickBot="1" x14ac:dyDescent="0.3">
      <c r="A15" s="294" t="s">
        <v>104</v>
      </c>
      <c r="B15" s="299" t="s">
        <v>78</v>
      </c>
      <c r="C15" s="278"/>
      <c r="D15" s="278"/>
      <c r="E15" s="278" t="s">
        <v>78</v>
      </c>
      <c r="F15" s="278"/>
      <c r="G15" s="278"/>
      <c r="H15" s="278" t="s">
        <v>79</v>
      </c>
      <c r="I15" s="278"/>
      <c r="J15" s="278"/>
      <c r="K15" s="278" t="s">
        <v>80</v>
      </c>
      <c r="L15" s="278"/>
      <c r="M15" s="278"/>
      <c r="N15" s="278" t="s">
        <v>80</v>
      </c>
      <c r="O15" s="278"/>
      <c r="P15" s="293"/>
      <c r="Q15" s="278" t="s">
        <v>80</v>
      </c>
      <c r="R15" s="278"/>
      <c r="S15" s="293"/>
      <c r="T15" s="63"/>
      <c r="U15" s="1">
        <v>10</v>
      </c>
      <c r="V15" s="46">
        <f t="shared" si="0"/>
        <v>22.549705853697198</v>
      </c>
      <c r="W15" s="46">
        <f t="shared" si="1"/>
        <v>26.458318889172823</v>
      </c>
      <c r="X15" s="46">
        <f t="shared" si="2"/>
        <v>29.104150778090112</v>
      </c>
      <c r="Y15" s="46">
        <f t="shared" si="3"/>
        <v>32.014565855899129</v>
      </c>
      <c r="Z15" s="46">
        <f t="shared" si="4"/>
        <v>35.216022441489045</v>
      </c>
      <c r="AA15" s="46">
        <f t="shared" si="5"/>
        <v>38.737624685637954</v>
      </c>
    </row>
    <row r="16" spans="1:27" ht="15" x14ac:dyDescent="0.2">
      <c r="A16" s="295"/>
      <c r="B16" s="300" t="s">
        <v>204</v>
      </c>
      <c r="C16" s="301"/>
      <c r="D16" s="301"/>
      <c r="E16" s="272" t="s">
        <v>199</v>
      </c>
      <c r="F16" s="273"/>
      <c r="G16" s="274"/>
      <c r="H16" s="272" t="s">
        <v>200</v>
      </c>
      <c r="I16" s="273"/>
      <c r="J16" s="274"/>
      <c r="K16" s="290" t="s">
        <v>205</v>
      </c>
      <c r="L16" s="291"/>
      <c r="M16" s="292"/>
      <c r="N16" s="290" t="s">
        <v>202</v>
      </c>
      <c r="O16" s="291"/>
      <c r="P16" s="292"/>
      <c r="Q16" s="290" t="s">
        <v>206</v>
      </c>
      <c r="R16" s="291"/>
      <c r="S16" s="292"/>
      <c r="T16" s="64"/>
      <c r="U16" s="1">
        <v>11</v>
      </c>
      <c r="V16" s="46">
        <f t="shared" si="0"/>
        <v>23.113448500039624</v>
      </c>
      <c r="W16" s="46">
        <f t="shared" si="1"/>
        <v>27.119776861402141</v>
      </c>
      <c r="X16" s="46">
        <f t="shared" si="2"/>
        <v>29.831754547542364</v>
      </c>
      <c r="Y16" s="46">
        <f t="shared" si="3"/>
        <v>32.814930002296606</v>
      </c>
      <c r="Z16" s="46">
        <f t="shared" si="4"/>
        <v>36.096423002526265</v>
      </c>
      <c r="AA16" s="46">
        <f t="shared" si="5"/>
        <v>39.706065302778896</v>
      </c>
    </row>
    <row r="17" spans="1:27" ht="15" thickBot="1" x14ac:dyDescent="0.25">
      <c r="A17" s="29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23.691284712540611</v>
      </c>
      <c r="W17" s="46">
        <f t="shared" si="1"/>
        <v>27.797771282937191</v>
      </c>
      <c r="X17" s="46">
        <f t="shared" si="2"/>
        <v>30.577548411230921</v>
      </c>
      <c r="Y17" s="46">
        <f t="shared" si="3"/>
        <v>33.635303252354021</v>
      </c>
      <c r="Z17" s="46">
        <f t="shared" si="4"/>
        <v>36.998833577589416</v>
      </c>
      <c r="AA17" s="46">
        <f t="shared" si="5"/>
        <v>40.698716935348365</v>
      </c>
    </row>
    <row r="18" spans="1:27" x14ac:dyDescent="0.2">
      <c r="A18" s="72" t="s">
        <v>3</v>
      </c>
      <c r="B18" s="73">
        <f>H6</f>
        <v>17.615794172293523</v>
      </c>
      <c r="C18" s="73">
        <f>MEDIAN(B18,D18)</f>
        <v>18.293038884183026</v>
      </c>
      <c r="D18" s="73">
        <f>B18*((1.025)^3)</f>
        <v>18.970283596072527</v>
      </c>
      <c r="E18" s="74">
        <f>I6</f>
        <v>20.669196428571432</v>
      </c>
      <c r="F18" s="73">
        <f>MEDIAN(E18,G18)</f>
        <v>21.463830144391743</v>
      </c>
      <c r="G18" s="75">
        <f>E18*((1.025)^3)</f>
        <v>22.258463860212053</v>
      </c>
      <c r="H18" s="73">
        <f>K6</f>
        <v>22.736116071428576</v>
      </c>
      <c r="I18" s="73">
        <f>MEDIAN(H18,J18)</f>
        <v>23.610213158830916</v>
      </c>
      <c r="J18" s="75">
        <f>H18*((1.025)^3)</f>
        <v>24.48431024623326</v>
      </c>
      <c r="K18" s="74">
        <f>M6</f>
        <v>25.009727678571437</v>
      </c>
      <c r="L18" s="73">
        <f>MEDIAN(K18,M18)</f>
        <v>25.971234474714016</v>
      </c>
      <c r="M18" s="75">
        <f>K18*((1.025)^3)</f>
        <v>26.932741270856592</v>
      </c>
      <c r="N18" s="74">
        <f>N6</f>
        <v>27.510700446428583</v>
      </c>
      <c r="O18" s="73">
        <f>MEDIAN(N18,P18)</f>
        <v>28.56835792218542</v>
      </c>
      <c r="P18" s="75">
        <f>N18*((1.025)^3)</f>
        <v>29.626015397942254</v>
      </c>
      <c r="Q18" s="74">
        <f>O6</f>
        <v>30.261770491071445</v>
      </c>
      <c r="R18" s="73">
        <f>MEDIAN(Q18,S18)</f>
        <v>31.425193714403964</v>
      </c>
      <c r="S18" s="75">
        <f>Q18*((1.025)^3)</f>
        <v>32.588616937736482</v>
      </c>
      <c r="T18" s="73"/>
      <c r="U18" s="1">
        <v>13</v>
      </c>
      <c r="V18" s="46">
        <f t="shared" si="0"/>
        <v>24.283566830354125</v>
      </c>
      <c r="W18" s="46">
        <f t="shared" si="1"/>
        <v>28.49271556501062</v>
      </c>
      <c r="X18" s="46">
        <f t="shared" si="2"/>
        <v>31.341987121511693</v>
      </c>
      <c r="Y18" s="46">
        <f t="shared" si="3"/>
        <v>34.476185833662868</v>
      </c>
      <c r="Z18" s="46">
        <f t="shared" si="4"/>
        <v>37.923804417029146</v>
      </c>
      <c r="AA18" s="46">
        <f t="shared" si="5"/>
        <v>41.71618485873207</v>
      </c>
    </row>
    <row r="19" spans="1:27" x14ac:dyDescent="0.2">
      <c r="A19" s="76" t="s">
        <v>4</v>
      </c>
      <c r="B19" s="73">
        <f>B18*((1.025)^4)</f>
        <v>19.444540685974339</v>
      </c>
      <c r="C19" s="73">
        <f t="shared" ref="C19:C23" si="8">MEDIAN(B19,D19)</f>
        <v>19.936730622088064</v>
      </c>
      <c r="D19" s="73">
        <f>B18*((1.025)^6)</f>
        <v>20.428920558201785</v>
      </c>
      <c r="E19" s="74">
        <f>E18*((1.025)^4)</f>
        <v>22.814925456717354</v>
      </c>
      <c r="F19" s="73">
        <f t="shared" ref="F19:F23" si="9">MEDIAN(E19,G19)</f>
        <v>23.392428257340512</v>
      </c>
      <c r="G19" s="75">
        <f>E18*((1.025)^6)</f>
        <v>23.969931057963667</v>
      </c>
      <c r="H19" s="73">
        <f>H18*((1.025)^4)</f>
        <v>25.09641800238909</v>
      </c>
      <c r="I19" s="73">
        <f t="shared" ref="I19:I23" si="10">MEDIAN(H19,J19)</f>
        <v>25.731671083074559</v>
      </c>
      <c r="J19" s="75">
        <f>H18*((1.025)^6)</f>
        <v>26.366924163760032</v>
      </c>
      <c r="K19" s="74">
        <f>K18*((1.025)^4)</f>
        <v>27.606059802628003</v>
      </c>
      <c r="L19" s="73">
        <f t="shared" ref="L19:L23" si="11">MEDIAN(K19,M19)</f>
        <v>28.304838191382022</v>
      </c>
      <c r="M19" s="75">
        <f>K18*((1.025)^6)</f>
        <v>29.00361658013604</v>
      </c>
      <c r="N19" s="74">
        <f>N18*((1.025)^4)</f>
        <v>30.366665782890806</v>
      </c>
      <c r="O19" s="73">
        <f t="shared" ref="O19:O23" si="12">MEDIAN(N19,P19)</f>
        <v>31.135322010520227</v>
      </c>
      <c r="P19" s="75">
        <f>N18*((1.025)^6)</f>
        <v>31.903978238149648</v>
      </c>
      <c r="Q19" s="74">
        <f>Q18*((1.025)^4)</f>
        <v>33.403332361179892</v>
      </c>
      <c r="R19" s="73">
        <f t="shared" ref="R19:R23" si="13">MEDIAN(Q19,S19)</f>
        <v>34.248854211572251</v>
      </c>
      <c r="S19" s="75">
        <f>Q18*((1.025)^6)</f>
        <v>35.094376061964617</v>
      </c>
      <c r="T19" s="73"/>
      <c r="U19" s="1">
        <v>14</v>
      </c>
      <c r="V19" s="46">
        <f t="shared" si="0"/>
        <v>24.890656001112976</v>
      </c>
      <c r="W19" s="46">
        <f t="shared" si="1"/>
        <v>29.205033454135883</v>
      </c>
      <c r="X19" s="46">
        <f t="shared" si="2"/>
        <v>32.125536799549479</v>
      </c>
      <c r="Y19" s="46">
        <f t="shared" si="3"/>
        <v>35.338090479504437</v>
      </c>
      <c r="Z19" s="46">
        <f t="shared" si="4"/>
        <v>38.871899527454872</v>
      </c>
      <c r="AA19" s="46">
        <f t="shared" si="5"/>
        <v>42.759089480200366</v>
      </c>
    </row>
    <row r="20" spans="1:27" x14ac:dyDescent="0.2">
      <c r="A20" s="76" t="s">
        <v>5</v>
      </c>
      <c r="B20" s="73">
        <f>B18*((1.025)^7)</f>
        <v>20.939643572156832</v>
      </c>
      <c r="C20" s="73">
        <f t="shared" si="8"/>
        <v>21.469678300077049</v>
      </c>
      <c r="D20" s="73">
        <f>B18*((1.025)^9)</f>
        <v>21.999713027997267</v>
      </c>
      <c r="E20" s="74">
        <f>E18*((1.025)^7)</f>
        <v>24.569179334412759</v>
      </c>
      <c r="F20" s="73">
        <f t="shared" si="9"/>
        <v>25.191086686315078</v>
      </c>
      <c r="G20" s="75">
        <f>E18*((1.025)^9)</f>
        <v>25.812994038217397</v>
      </c>
      <c r="H20" s="73">
        <f>H18*((1.025)^7)</f>
        <v>27.026097267854034</v>
      </c>
      <c r="I20" s="73">
        <f t="shared" si="10"/>
        <v>27.710195354946585</v>
      </c>
      <c r="J20" s="75">
        <f>H18*((1.025)^9)</f>
        <v>28.394293442039139</v>
      </c>
      <c r="K20" s="74">
        <f>K18*((1.025)^7)</f>
        <v>29.728706994639442</v>
      </c>
      <c r="L20" s="73">
        <f t="shared" si="11"/>
        <v>30.481214890441251</v>
      </c>
      <c r="M20" s="75">
        <f>K18*((1.025)^9)</f>
        <v>31.233722786243057</v>
      </c>
      <c r="N20" s="74">
        <f>N18*((1.025)^7)</f>
        <v>32.701577694103392</v>
      </c>
      <c r="O20" s="73">
        <f t="shared" si="12"/>
        <v>33.529336379485379</v>
      </c>
      <c r="P20" s="75">
        <f>N18*((1.025)^9)</f>
        <v>34.357095064867366</v>
      </c>
      <c r="Q20" s="74">
        <f>Q18*((1.025)^7)</f>
        <v>35.971735463513731</v>
      </c>
      <c r="R20" s="73">
        <f t="shared" si="13"/>
        <v>36.882270017433918</v>
      </c>
      <c r="S20" s="75">
        <f>Q18*((1.025)^9)</f>
        <v>37.792804571354104</v>
      </c>
      <c r="T20" s="73"/>
      <c r="U20" s="1">
        <v>15</v>
      </c>
      <c r="V20" s="46">
        <f t="shared" si="0"/>
        <v>25.512922401140798</v>
      </c>
      <c r="W20" s="46">
        <f t="shared" si="1"/>
        <v>29.935159290489278</v>
      </c>
      <c r="X20" s="46">
        <f t="shared" si="2"/>
        <v>32.928675219538214</v>
      </c>
      <c r="Y20" s="46">
        <f t="shared" si="3"/>
        <v>36.221542741492044</v>
      </c>
      <c r="Z20" s="46">
        <f t="shared" si="4"/>
        <v>39.84369701564124</v>
      </c>
      <c r="AA20" s="46">
        <f t="shared" si="5"/>
        <v>43.828066717205374</v>
      </c>
    </row>
    <row r="21" spans="1:27" x14ac:dyDescent="0.2">
      <c r="A21" s="76" t="s">
        <v>6</v>
      </c>
      <c r="B21" s="73">
        <f>B18*((1.025)^10)</f>
        <v>22.549705853697198</v>
      </c>
      <c r="C21" s="73">
        <f t="shared" si="8"/>
        <v>23.120495283118906</v>
      </c>
      <c r="D21" s="73">
        <f>B18*((1.025)^12)</f>
        <v>23.691284712540615</v>
      </c>
      <c r="E21" s="74">
        <f>E18*((1.025)^10)</f>
        <v>26.458318889172833</v>
      </c>
      <c r="F21" s="73">
        <f t="shared" si="9"/>
        <v>27.128045086055018</v>
      </c>
      <c r="G21" s="75">
        <f>E18*((1.025)^12)</f>
        <v>27.797771282937205</v>
      </c>
      <c r="H21" s="73">
        <f>H18*((1.025)^10)</f>
        <v>29.104150778090119</v>
      </c>
      <c r="I21" s="73">
        <f t="shared" si="10"/>
        <v>29.840849594660522</v>
      </c>
      <c r="J21" s="75">
        <f>H18*((1.025)^12)</f>
        <v>30.577548411230925</v>
      </c>
      <c r="K21" s="74">
        <f>K18*((1.025)^10)</f>
        <v>32.014565855899136</v>
      </c>
      <c r="L21" s="73">
        <f t="shared" si="11"/>
        <v>32.824934554126578</v>
      </c>
      <c r="M21" s="75">
        <f>K18*((1.025)^12)</f>
        <v>33.635303252354021</v>
      </c>
      <c r="N21" s="74">
        <f>N18*((1.025)^10)</f>
        <v>35.216022441489052</v>
      </c>
      <c r="O21" s="73">
        <f t="shared" si="12"/>
        <v>36.107428009539241</v>
      </c>
      <c r="P21" s="75">
        <f>N18*((1.025)^12)</f>
        <v>36.99883357758943</v>
      </c>
      <c r="Q21" s="74">
        <f>Q18*((1.025)^10)</f>
        <v>38.737624685637961</v>
      </c>
      <c r="R21" s="73">
        <f t="shared" si="13"/>
        <v>39.71817081049317</v>
      </c>
      <c r="S21" s="75">
        <f>Q18*((1.025)^12)</f>
        <v>40.698716935348379</v>
      </c>
      <c r="T21" s="73"/>
      <c r="U21" s="1">
        <v>16</v>
      </c>
      <c r="V21" s="46">
        <f t="shared" si="0"/>
        <v>26.150745461169315</v>
      </c>
      <c r="W21" s="46">
        <f t="shared" si="1"/>
        <v>30.683538272751505</v>
      </c>
      <c r="X21" s="46">
        <f t="shared" si="2"/>
        <v>33.751892100026666</v>
      </c>
      <c r="Y21" s="46">
        <f t="shared" si="3"/>
        <v>37.12708131002934</v>
      </c>
      <c r="Z21" s="46">
        <f t="shared" si="4"/>
        <v>40.839789441032266</v>
      </c>
      <c r="AA21" s="46">
        <f t="shared" si="5"/>
        <v>44.923768385135503</v>
      </c>
    </row>
    <row r="22" spans="1:27" x14ac:dyDescent="0.2">
      <c r="A22" s="76" t="s">
        <v>107</v>
      </c>
      <c r="B22" s="73">
        <f>B18*((1.025)^13)</f>
        <v>24.283566830354129</v>
      </c>
      <c r="C22" s="73">
        <f t="shared" si="8"/>
        <v>24.898244615747469</v>
      </c>
      <c r="D22" s="73">
        <f>B18*((1.025)^15)</f>
        <v>25.512922401140809</v>
      </c>
      <c r="E22" s="74">
        <f>E18*((1.025)^13)</f>
        <v>28.492715565010634</v>
      </c>
      <c r="F22" s="73">
        <f t="shared" si="9"/>
        <v>29.213937427749968</v>
      </c>
      <c r="G22" s="75">
        <f>E18*((1.025)^15)</f>
        <v>29.935159290489299</v>
      </c>
      <c r="H22" s="73">
        <f>H18*((1.025)^13)</f>
        <v>31.3419871215117</v>
      </c>
      <c r="I22" s="73">
        <f t="shared" si="10"/>
        <v>32.135331170524964</v>
      </c>
      <c r="J22" s="75">
        <f>H18*((1.025)^15)</f>
        <v>32.928675219538228</v>
      </c>
      <c r="K22" s="74">
        <f>K18*((1.025)^13)</f>
        <v>34.476185833662875</v>
      </c>
      <c r="L22" s="73">
        <f t="shared" si="11"/>
        <v>35.34886428757747</v>
      </c>
      <c r="M22" s="75">
        <f>K18*((1.025)^15)</f>
        <v>36.221542741492058</v>
      </c>
      <c r="N22" s="74">
        <f>N18*((1.025)^13)</f>
        <v>37.92380441702916</v>
      </c>
      <c r="O22" s="73">
        <f t="shared" si="12"/>
        <v>38.883750716335214</v>
      </c>
      <c r="P22" s="75">
        <f>N18*((1.025)^15)</f>
        <v>39.843697015641268</v>
      </c>
      <c r="Q22" s="74">
        <f>Q18*((1.025)^13)</f>
        <v>41.716184858732085</v>
      </c>
      <c r="R22" s="73">
        <f t="shared" si="13"/>
        <v>42.772125787968747</v>
      </c>
      <c r="S22" s="75">
        <f>Q18*((1.025)^15)</f>
        <v>43.828066717205402</v>
      </c>
      <c r="T22" s="73"/>
      <c r="U22" s="1">
        <v>17</v>
      </c>
      <c r="V22" s="46">
        <f t="shared" si="0"/>
        <v>26.804514097698544</v>
      </c>
      <c r="W22" s="46">
        <f t="shared" si="1"/>
        <v>31.450626729570292</v>
      </c>
      <c r="X22" s="46">
        <f t="shared" si="2"/>
        <v>34.595689402527327</v>
      </c>
      <c r="Y22" s="46">
        <f t="shared" si="3"/>
        <v>38.055258342780071</v>
      </c>
      <c r="Z22" s="46">
        <f t="shared" si="4"/>
        <v>41.860784177058072</v>
      </c>
      <c r="AA22" s="46">
        <f t="shared" si="5"/>
        <v>46.046862594763887</v>
      </c>
    </row>
    <row r="23" spans="1:27" x14ac:dyDescent="0.2">
      <c r="A23" s="76" t="s">
        <v>108</v>
      </c>
      <c r="B23" s="73">
        <f>B18*((1.025)^16)</f>
        <v>26.150745461169326</v>
      </c>
      <c r="C23" s="73">
        <f t="shared" si="8"/>
        <v>27.508137700330614</v>
      </c>
      <c r="D23" s="73">
        <f>B18*((1.025)^20)</f>
        <v>28.865529939491907</v>
      </c>
      <c r="E23" s="74">
        <f>E18*((1.025)^16)</f>
        <v>30.68353827275153</v>
      </c>
      <c r="F23" s="73">
        <f t="shared" si="9"/>
        <v>32.276211674100104</v>
      </c>
      <c r="G23" s="75">
        <f>E18*((1.025)^20)</f>
        <v>33.868885075448674</v>
      </c>
      <c r="H23" s="74">
        <f>H18*((1.025)^16)</f>
        <v>33.75189210002668</v>
      </c>
      <c r="I23" s="73">
        <f t="shared" si="10"/>
        <v>35.503832841510118</v>
      </c>
      <c r="J23" s="75">
        <f>H18*((1.025)^20)</f>
        <v>37.255773582993548</v>
      </c>
      <c r="K23" s="73">
        <f>K18*((1.025)^16)</f>
        <v>37.127081310029354</v>
      </c>
      <c r="L23" s="73">
        <f t="shared" si="11"/>
        <v>39.054216125661128</v>
      </c>
      <c r="M23" s="75">
        <f>K18*((1.025)^20)</f>
        <v>40.981350941292909</v>
      </c>
      <c r="N23" s="73">
        <f>N18*((1.025)^16)</f>
        <v>40.839789441032295</v>
      </c>
      <c r="O23" s="73">
        <f t="shared" si="12"/>
        <v>42.959637738227244</v>
      </c>
      <c r="P23" s="73">
        <f>N18*((1.025)^20)</f>
        <v>45.0794860354222</v>
      </c>
      <c r="Q23" s="74">
        <f>Q18*((1.025)^16)</f>
        <v>44.923768385135531</v>
      </c>
      <c r="R23" s="73">
        <f t="shared" si="13"/>
        <v>47.255601512049978</v>
      </c>
      <c r="S23" s="75">
        <f>Q18*((1.025)^20)</f>
        <v>49.587434638964424</v>
      </c>
      <c r="T23" s="73"/>
      <c r="U23" s="1">
        <v>18</v>
      </c>
      <c r="V23" s="46">
        <f t="shared" si="0"/>
        <v>27.474626950141005</v>
      </c>
      <c r="W23" s="46">
        <f t="shared" si="1"/>
        <v>32.236892397809548</v>
      </c>
      <c r="X23" s="46">
        <f t="shared" si="2"/>
        <v>35.460581637590508</v>
      </c>
      <c r="Y23" s="46">
        <f t="shared" si="3"/>
        <v>39.006639801349571</v>
      </c>
      <c r="Z23" s="46">
        <f t="shared" si="4"/>
        <v>42.907303781484522</v>
      </c>
      <c r="AA23" s="46">
        <f t="shared" si="5"/>
        <v>47.198034159632982</v>
      </c>
    </row>
    <row r="24" spans="1:27" ht="15" x14ac:dyDescent="0.25">
      <c r="A24" s="44"/>
      <c r="B24" s="36"/>
      <c r="C24" s="46"/>
      <c r="D24" s="36"/>
      <c r="E24" s="81"/>
      <c r="F24" s="81"/>
      <c r="G24" s="81"/>
      <c r="H24" s="81"/>
      <c r="I24" s="73"/>
      <c r="J24" s="73"/>
      <c r="M24" s="40"/>
      <c r="P24" s="1"/>
      <c r="U24" s="1">
        <v>19</v>
      </c>
      <c r="V24" s="46">
        <f t="shared" si="0"/>
        <v>28.161492623894528</v>
      </c>
      <c r="W24" s="46">
        <f t="shared" si="1"/>
        <v>33.042814707754786</v>
      </c>
      <c r="X24" s="46">
        <f t="shared" si="2"/>
        <v>36.347096178530265</v>
      </c>
      <c r="Y24" s="46">
        <f t="shared" si="3"/>
        <v>39.981805796383306</v>
      </c>
      <c r="Z24" s="46">
        <f t="shared" si="4"/>
        <v>43.979986376021628</v>
      </c>
      <c r="AA24" s="46">
        <f t="shared" si="5"/>
        <v>48.3779850136238</v>
      </c>
    </row>
    <row r="25" spans="1:27" ht="15" x14ac:dyDescent="0.25">
      <c r="A25" s="44"/>
      <c r="B25" s="36"/>
      <c r="C25" s="46"/>
      <c r="D25" s="36"/>
      <c r="E25" s="81"/>
      <c r="F25" s="81"/>
      <c r="G25" s="81"/>
      <c r="H25" s="81"/>
      <c r="I25" s="73"/>
      <c r="J25" s="73"/>
      <c r="M25" s="40"/>
      <c r="P25" s="1"/>
      <c r="U25" s="1">
        <v>20</v>
      </c>
      <c r="V25" s="46">
        <f t="shared" si="0"/>
        <v>28.865529939491889</v>
      </c>
      <c r="W25" s="46">
        <f t="shared" si="1"/>
        <v>33.868885075448652</v>
      </c>
      <c r="X25" s="46">
        <f t="shared" si="2"/>
        <v>37.25577358299352</v>
      </c>
      <c r="Y25" s="46">
        <f t="shared" si="3"/>
        <v>40.981350941292888</v>
      </c>
      <c r="Z25" s="46">
        <f t="shared" si="4"/>
        <v>45.079486035422164</v>
      </c>
      <c r="AA25" s="46">
        <f t="shared" si="5"/>
        <v>49.587434638964389</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177</v>
      </c>
      <c r="B28" s="28"/>
      <c r="C28" s="28"/>
      <c r="D28" s="28"/>
      <c r="E28" s="28"/>
      <c r="F28" s="28"/>
      <c r="G28" s="28"/>
      <c r="H28" s="28"/>
      <c r="I28" s="28"/>
      <c r="J28" s="28"/>
      <c r="K28" s="28"/>
      <c r="L28" s="28"/>
      <c r="M28" s="28"/>
      <c r="N28" s="28"/>
      <c r="O28" s="28"/>
      <c r="P28" s="28"/>
      <c r="Q28" s="28"/>
      <c r="R28" s="28"/>
      <c r="S28" s="28"/>
      <c r="V28" s="306" t="s">
        <v>45</v>
      </c>
      <c r="W28" s="306"/>
      <c r="X28" s="306"/>
      <c r="Y28" s="306"/>
      <c r="Z28" s="306"/>
      <c r="AA28" s="306"/>
    </row>
    <row r="29" spans="1:27" ht="15.75" thickBot="1" x14ac:dyDescent="0.3">
      <c r="A29" s="294" t="s">
        <v>104</v>
      </c>
      <c r="B29" s="299" t="s">
        <v>78</v>
      </c>
      <c r="C29" s="278"/>
      <c r="D29" s="278"/>
      <c r="E29" s="278" t="s">
        <v>78</v>
      </c>
      <c r="F29" s="278"/>
      <c r="G29" s="278"/>
      <c r="H29" s="278" t="s">
        <v>79</v>
      </c>
      <c r="I29" s="278"/>
      <c r="J29" s="278"/>
      <c r="K29" s="278" t="s">
        <v>80</v>
      </c>
      <c r="L29" s="278"/>
      <c r="M29" s="278"/>
      <c r="N29" s="278" t="s">
        <v>80</v>
      </c>
      <c r="O29" s="278"/>
      <c r="P29" s="293"/>
      <c r="Q29" s="278" t="s">
        <v>80</v>
      </c>
      <c r="R29" s="278"/>
      <c r="S29" s="293"/>
      <c r="U29" s="1" t="s">
        <v>167</v>
      </c>
      <c r="V29" s="44" t="s">
        <v>170</v>
      </c>
      <c r="W29" s="44" t="s">
        <v>168</v>
      </c>
      <c r="X29" s="44" t="s">
        <v>171</v>
      </c>
      <c r="Y29" s="44" t="s">
        <v>172</v>
      </c>
      <c r="Z29" s="44" t="s">
        <v>173</v>
      </c>
      <c r="AA29" s="44" t="s">
        <v>174</v>
      </c>
    </row>
    <row r="30" spans="1:27" ht="15" x14ac:dyDescent="0.2">
      <c r="A30" s="295"/>
      <c r="B30" s="300" t="s">
        <v>103</v>
      </c>
      <c r="C30" s="301"/>
      <c r="D30" s="307"/>
      <c r="E30" s="290" t="s">
        <v>199</v>
      </c>
      <c r="F30" s="291"/>
      <c r="G30" s="291"/>
      <c r="H30" s="272" t="s">
        <v>200</v>
      </c>
      <c r="I30" s="273"/>
      <c r="J30" s="274"/>
      <c r="K30" s="290" t="s">
        <v>201</v>
      </c>
      <c r="L30" s="291"/>
      <c r="M30" s="292"/>
      <c r="N30" s="290" t="s">
        <v>202</v>
      </c>
      <c r="O30" s="291"/>
      <c r="P30" s="292"/>
      <c r="Q30" s="290" t="s">
        <v>207</v>
      </c>
      <c r="R30" s="291"/>
      <c r="S30" s="292"/>
      <c r="U30" s="1">
        <v>0</v>
      </c>
      <c r="V30" s="46">
        <f>H8</f>
        <v>16.014358338448659</v>
      </c>
      <c r="W30" s="46">
        <f>I8</f>
        <v>18.790178571428569</v>
      </c>
      <c r="X30" s="46">
        <f>K8</f>
        <v>20.669196428571428</v>
      </c>
      <c r="Y30" s="46">
        <f>M8</f>
        <v>22.736116071428572</v>
      </c>
      <c r="Z30" s="46">
        <f>N8</f>
        <v>25.00972767857143</v>
      </c>
      <c r="AA30" s="46">
        <f>O8</f>
        <v>27.510700446428576</v>
      </c>
    </row>
    <row r="31" spans="1:27" ht="15" thickBot="1" x14ac:dyDescent="0.25">
      <c r="A31" s="29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16.414717296909874</v>
      </c>
      <c r="W31" s="46">
        <f t="shared" ref="W31:W50" si="15">W30*1.025</f>
        <v>19.259933035714283</v>
      </c>
      <c r="X31" s="46">
        <f t="shared" ref="X31:X50" si="16">X30*1.025</f>
        <v>21.185926339285711</v>
      </c>
      <c r="Y31" s="46">
        <f t="shared" ref="Y31:Y50" si="17">Y30*1.025</f>
        <v>23.304518973214286</v>
      </c>
      <c r="Z31" s="46">
        <f t="shared" ref="Z31:Z50" si="18">Z30*1.025</f>
        <v>25.634970870535714</v>
      </c>
      <c r="AA31" s="46">
        <f t="shared" ref="AA31:AA50" si="19">AA30*1.025</f>
        <v>28.198467957589287</v>
      </c>
    </row>
    <row r="32" spans="1:27" x14ac:dyDescent="0.2">
      <c r="A32" s="72" t="s">
        <v>3</v>
      </c>
      <c r="B32" s="73">
        <f>F8</f>
        <v>16.014358338448659</v>
      </c>
      <c r="C32" s="73">
        <f>MEDIAN(B32,D32)</f>
        <v>16.630035349257298</v>
      </c>
      <c r="D32" s="75">
        <f>B32*((1.025)^3)</f>
        <v>17.245712360065937</v>
      </c>
      <c r="E32" s="73">
        <f>I8</f>
        <v>18.790178571428569</v>
      </c>
      <c r="F32" s="73">
        <f>MEDIAN(E32,G32)</f>
        <v>19.512572858537943</v>
      </c>
      <c r="G32" s="73">
        <f>E32*((1.025)^3)</f>
        <v>20.234967145647317</v>
      </c>
      <c r="H32" s="74">
        <f>K8</f>
        <v>20.669196428571428</v>
      </c>
      <c r="I32" s="73">
        <f>MEDIAN(H32,J32)</f>
        <v>21.463830144391739</v>
      </c>
      <c r="J32" s="75">
        <f>H32*((1.025)^3)</f>
        <v>22.25846386021205</v>
      </c>
      <c r="K32" s="74">
        <f>M8</f>
        <v>22.736116071428572</v>
      </c>
      <c r="L32" s="73">
        <f>MEDIAN(K32,M32)</f>
        <v>23.610213158830916</v>
      </c>
      <c r="M32" s="75">
        <f>K32*((1.025)^3)</f>
        <v>24.484310246233257</v>
      </c>
      <c r="N32" s="74">
        <f>N8</f>
        <v>25.00972767857143</v>
      </c>
      <c r="O32" s="73">
        <f>MEDIAN(N32,P32)</f>
        <v>25.971234474714006</v>
      </c>
      <c r="P32" s="75">
        <f>N32*((1.025)^3)</f>
        <v>26.932741270856582</v>
      </c>
      <c r="Q32" s="74">
        <f>O8</f>
        <v>27.510700446428576</v>
      </c>
      <c r="R32" s="73">
        <f>MEDIAN(Q32,S32)</f>
        <v>28.56835792218541</v>
      </c>
      <c r="S32" s="75">
        <f>Q32*((1.025)^3)</f>
        <v>29.626015397942243</v>
      </c>
      <c r="U32" s="1">
        <v>2</v>
      </c>
      <c r="V32" s="46">
        <f t="shared" si="14"/>
        <v>16.825085229332618</v>
      </c>
      <c r="W32" s="46">
        <f t="shared" si="15"/>
        <v>19.741431361607138</v>
      </c>
      <c r="X32" s="46">
        <f t="shared" si="16"/>
        <v>21.71557449776785</v>
      </c>
      <c r="Y32" s="46">
        <f t="shared" si="17"/>
        <v>23.887131947544642</v>
      </c>
      <c r="Z32" s="46">
        <f t="shared" si="18"/>
        <v>26.275845142299104</v>
      </c>
      <c r="AA32" s="46">
        <f t="shared" si="19"/>
        <v>28.903429656529017</v>
      </c>
    </row>
    <row r="33" spans="1:27" x14ac:dyDescent="0.2">
      <c r="A33" s="76" t="s">
        <v>4</v>
      </c>
      <c r="B33" s="73">
        <f>B32*((1.025)^4)</f>
        <v>17.676855169067583</v>
      </c>
      <c r="C33" s="73">
        <f t="shared" ref="C33:C37" si="20">MEDIAN(B33,D33)</f>
        <v>18.124300565534604</v>
      </c>
      <c r="D33" s="75">
        <f>B32*((1.025)^6)</f>
        <v>18.571745962001625</v>
      </c>
      <c r="E33" s="73">
        <f>E32*((1.025)^4)</f>
        <v>20.740841324288496</v>
      </c>
      <c r="F33" s="73">
        <f t="shared" ref="F33:F37" si="21">MEDIAN(E33,G33)</f>
        <v>21.265843870309546</v>
      </c>
      <c r="G33" s="73">
        <f>E32*((1.025)^6)</f>
        <v>21.790846416330599</v>
      </c>
      <c r="H33" s="74">
        <f>H32*((1.025)^4)</f>
        <v>22.814925456717351</v>
      </c>
      <c r="I33" s="73">
        <f t="shared" ref="I33:I37" si="22">MEDIAN(H33,J33)</f>
        <v>23.392428257340505</v>
      </c>
      <c r="J33" s="75">
        <f>H32*((1.025)^6)</f>
        <v>23.969931057963663</v>
      </c>
      <c r="K33" s="74">
        <f>K32*((1.025)^4)</f>
        <v>25.096418002389086</v>
      </c>
      <c r="L33" s="73">
        <f t="shared" ref="L33:L37" si="23">MEDIAN(K33,M33)</f>
        <v>25.731671083074559</v>
      </c>
      <c r="M33" s="75">
        <f>K32*((1.025)^6)</f>
        <v>26.366924163760029</v>
      </c>
      <c r="N33" s="74">
        <f>N32*((1.025)^4)</f>
        <v>27.606059802627996</v>
      </c>
      <c r="O33" s="73">
        <f t="shared" ref="O33:O37" si="24">MEDIAN(N33,P33)</f>
        <v>28.304838191382014</v>
      </c>
      <c r="P33" s="75">
        <f>N32*((1.025)^6)</f>
        <v>29.003616580136033</v>
      </c>
      <c r="Q33" s="74">
        <f>Q32*((1.025)^4)</f>
        <v>30.366665782890799</v>
      </c>
      <c r="R33" s="73">
        <f t="shared" ref="R33:R37" si="25">MEDIAN(Q33,S33)</f>
        <v>31.13532201052022</v>
      </c>
      <c r="S33" s="75">
        <f>Q32*((1.025)^6)</f>
        <v>31.903978238149637</v>
      </c>
      <c r="U33" s="1">
        <v>3</v>
      </c>
      <c r="V33" s="46">
        <f t="shared" si="14"/>
        <v>17.245712360065934</v>
      </c>
      <c r="W33" s="46">
        <f t="shared" si="15"/>
        <v>20.234967145647314</v>
      </c>
      <c r="X33" s="46">
        <f t="shared" si="16"/>
        <v>22.258463860212043</v>
      </c>
      <c r="Y33" s="46">
        <f t="shared" si="17"/>
        <v>24.484310246233257</v>
      </c>
      <c r="Z33" s="46">
        <f t="shared" si="18"/>
        <v>26.932741270856578</v>
      </c>
      <c r="AA33" s="46">
        <f t="shared" si="19"/>
        <v>29.62601539794224</v>
      </c>
    </row>
    <row r="34" spans="1:27" x14ac:dyDescent="0.2">
      <c r="A34" s="76" t="s">
        <v>5</v>
      </c>
      <c r="B34" s="73">
        <f>B32*((1.025)^7)</f>
        <v>19.036039611051667</v>
      </c>
      <c r="C34" s="73">
        <f t="shared" si="20"/>
        <v>19.517889363706409</v>
      </c>
      <c r="D34" s="75">
        <f>B32*((1.025)^9)</f>
        <v>19.999739116361152</v>
      </c>
      <c r="E34" s="73">
        <f>E32*((1.025)^7)</f>
        <v>22.335617576738866</v>
      </c>
      <c r="F34" s="73">
        <f t="shared" si="21"/>
        <v>22.900987896650065</v>
      </c>
      <c r="G34" s="73">
        <f>E32*((1.025)^9)</f>
        <v>23.466358216561265</v>
      </c>
      <c r="H34" s="74">
        <f>H32*((1.025)^7)</f>
        <v>24.569179334412755</v>
      </c>
      <c r="I34" s="73">
        <f t="shared" si="22"/>
        <v>25.191086686315074</v>
      </c>
      <c r="J34" s="75">
        <f>H32*((1.025)^9)</f>
        <v>25.812994038217393</v>
      </c>
      <c r="K34" s="74">
        <f>K32*((1.025)^7)</f>
        <v>27.026097267854031</v>
      </c>
      <c r="L34" s="73">
        <f t="shared" si="23"/>
        <v>27.710195354946585</v>
      </c>
      <c r="M34" s="75">
        <f>K32*((1.025)^9)</f>
        <v>28.394293442039135</v>
      </c>
      <c r="N34" s="74">
        <f>N32*((1.025)^7)</f>
        <v>29.728706994639435</v>
      </c>
      <c r="O34" s="73">
        <f t="shared" si="24"/>
        <v>30.481214890441244</v>
      </c>
      <c r="P34" s="75">
        <f>N32*((1.025)^9)</f>
        <v>31.23372278624305</v>
      </c>
      <c r="Q34" s="74">
        <f>Q32*((1.025)^7)</f>
        <v>32.701577694103385</v>
      </c>
      <c r="R34" s="73">
        <f t="shared" si="25"/>
        <v>33.529336379485372</v>
      </c>
      <c r="S34" s="75">
        <f>Q32*((1.025)^9)</f>
        <v>34.357095064867359</v>
      </c>
      <c r="U34" s="1">
        <v>4</v>
      </c>
      <c r="V34" s="46">
        <f t="shared" si="14"/>
        <v>17.676855169067579</v>
      </c>
      <c r="W34" s="46">
        <f t="shared" si="15"/>
        <v>20.740841324288496</v>
      </c>
      <c r="X34" s="46">
        <f t="shared" si="16"/>
        <v>22.814925456717344</v>
      </c>
      <c r="Y34" s="46">
        <f t="shared" si="17"/>
        <v>25.096418002389086</v>
      </c>
      <c r="Z34" s="46">
        <f t="shared" si="18"/>
        <v>27.606059802627989</v>
      </c>
      <c r="AA34" s="46">
        <f t="shared" si="19"/>
        <v>30.366665782890792</v>
      </c>
    </row>
    <row r="35" spans="1:27" x14ac:dyDescent="0.2">
      <c r="A35" s="76" t="s">
        <v>6</v>
      </c>
      <c r="B35" s="73">
        <f>B32*((1.025)^10)</f>
        <v>20.499732594270181</v>
      </c>
      <c r="C35" s="73">
        <f t="shared" si="20"/>
        <v>21.018632075562643</v>
      </c>
      <c r="D35" s="75">
        <f>B32*((1.025)^12)</f>
        <v>21.537531556855107</v>
      </c>
      <c r="E35" s="73">
        <f>E32*((1.025)^10)</f>
        <v>24.053017171975295</v>
      </c>
      <c r="F35" s="73">
        <f t="shared" si="21"/>
        <v>24.661859169140918</v>
      </c>
      <c r="G35" s="73">
        <f>E32*((1.025)^12)</f>
        <v>25.270701166306544</v>
      </c>
      <c r="H35" s="74">
        <f>H32*((1.025)^10)</f>
        <v>26.45831888917283</v>
      </c>
      <c r="I35" s="73">
        <f t="shared" si="22"/>
        <v>27.128045086055018</v>
      </c>
      <c r="J35" s="75">
        <f>H32*((1.025)^12)</f>
        <v>27.797771282937202</v>
      </c>
      <c r="K35" s="74">
        <f>K32*((1.025)^10)</f>
        <v>29.104150778090112</v>
      </c>
      <c r="L35" s="73">
        <f t="shared" si="23"/>
        <v>29.840849594660519</v>
      </c>
      <c r="M35" s="75">
        <f>K32*((1.025)^12)</f>
        <v>30.577548411230921</v>
      </c>
      <c r="N35" s="74">
        <f>N32*((1.025)^10)</f>
        <v>32.014565855899122</v>
      </c>
      <c r="O35" s="73">
        <f t="shared" si="24"/>
        <v>32.824934554126571</v>
      </c>
      <c r="P35" s="75">
        <f>N32*((1.025)^12)</f>
        <v>33.635303252354014</v>
      </c>
      <c r="Q35" s="74">
        <f>Q32*((1.025)^10)</f>
        <v>35.216022441489038</v>
      </c>
      <c r="R35" s="73">
        <f t="shared" si="25"/>
        <v>36.107428009539234</v>
      </c>
      <c r="S35" s="75">
        <f>Q32*((1.025)^12)</f>
        <v>36.998833577589423</v>
      </c>
      <c r="U35" s="1">
        <v>5</v>
      </c>
      <c r="V35" s="46">
        <f t="shared" si="14"/>
        <v>18.118776548294267</v>
      </c>
      <c r="W35" s="46">
        <f t="shared" si="15"/>
        <v>21.259362357395705</v>
      </c>
      <c r="X35" s="46">
        <f t="shared" si="16"/>
        <v>23.385298593135275</v>
      </c>
      <c r="Y35" s="46">
        <f t="shared" si="17"/>
        <v>25.72382845244881</v>
      </c>
      <c r="Z35" s="46">
        <f t="shared" si="18"/>
        <v>28.296211297693688</v>
      </c>
      <c r="AA35" s="46">
        <f t="shared" si="19"/>
        <v>31.12583242746306</v>
      </c>
    </row>
    <row r="36" spans="1:27" x14ac:dyDescent="0.2">
      <c r="A36" s="76" t="s">
        <v>107</v>
      </c>
      <c r="B36" s="73">
        <f>B32*((1.025)^13)</f>
        <v>22.075969845776484</v>
      </c>
      <c r="C36" s="73">
        <f t="shared" si="20"/>
        <v>22.634767832497701</v>
      </c>
      <c r="D36" s="73">
        <f>B32*((1.025)^15)</f>
        <v>23.193565819218922</v>
      </c>
      <c r="E36" s="74">
        <f>E32*((1.025)^13)</f>
        <v>25.902468695464204</v>
      </c>
      <c r="F36" s="73">
        <f t="shared" si="21"/>
        <v>26.558124934318144</v>
      </c>
      <c r="G36" s="75">
        <f>E32*((1.025)^15)</f>
        <v>27.213781173172084</v>
      </c>
      <c r="H36" s="73">
        <f>H32*((1.025)^13)</f>
        <v>28.492715565010631</v>
      </c>
      <c r="I36" s="73">
        <f t="shared" si="22"/>
        <v>29.213937427749961</v>
      </c>
      <c r="J36" s="75">
        <f>H32*((1.025)^15)</f>
        <v>29.935159290489292</v>
      </c>
      <c r="K36" s="74">
        <f>K32*((1.025)^13)</f>
        <v>31.341987121511693</v>
      </c>
      <c r="L36" s="73">
        <f t="shared" si="23"/>
        <v>32.135331170524964</v>
      </c>
      <c r="M36" s="75">
        <f>K32*((1.025)^15)</f>
        <v>32.928675219538228</v>
      </c>
      <c r="N36" s="74">
        <f>N32*((1.025)^13)</f>
        <v>34.476185833662861</v>
      </c>
      <c r="O36" s="73">
        <f t="shared" si="24"/>
        <v>35.348864287577456</v>
      </c>
      <c r="P36" s="75">
        <f>N32*((1.025)^15)</f>
        <v>36.221542741492044</v>
      </c>
      <c r="Q36" s="74">
        <f>Q32*((1.025)^13)</f>
        <v>37.923804417029153</v>
      </c>
      <c r="R36" s="73">
        <f t="shared" si="25"/>
        <v>38.8837507163352</v>
      </c>
      <c r="S36" s="75">
        <f>Q32*((1.025)^15)</f>
        <v>39.843697015641254</v>
      </c>
      <c r="T36" s="46"/>
      <c r="U36" s="1">
        <v>6</v>
      </c>
      <c r="V36" s="46">
        <f t="shared" si="14"/>
        <v>18.571745962001621</v>
      </c>
      <c r="W36" s="46">
        <f t="shared" si="15"/>
        <v>21.790846416330595</v>
      </c>
      <c r="X36" s="46">
        <f t="shared" si="16"/>
        <v>23.969931057963656</v>
      </c>
      <c r="Y36" s="46">
        <f t="shared" si="17"/>
        <v>26.366924163760029</v>
      </c>
      <c r="Z36" s="46">
        <f t="shared" si="18"/>
        <v>29.003616580136029</v>
      </c>
      <c r="AA36" s="46">
        <f t="shared" si="19"/>
        <v>31.903978238149634</v>
      </c>
    </row>
    <row r="37" spans="1:27" x14ac:dyDescent="0.2">
      <c r="A37" s="76" t="s">
        <v>108</v>
      </c>
      <c r="B37" s="73">
        <f>B32*((1.025)^16)</f>
        <v>23.773404964699392</v>
      </c>
      <c r="C37" s="73">
        <f t="shared" si="20"/>
        <v>25.007397909391472</v>
      </c>
      <c r="D37" s="73">
        <f>B32*((1.025)^20)</f>
        <v>26.241390854083555</v>
      </c>
      <c r="E37" s="74">
        <f>E32*((1.025)^16)</f>
        <v>27.89412570250138</v>
      </c>
      <c r="F37" s="73">
        <f t="shared" si="21"/>
        <v>29.342010612818264</v>
      </c>
      <c r="G37" s="75">
        <f>E32*((1.025)^20)</f>
        <v>30.789895523135151</v>
      </c>
      <c r="H37" s="74">
        <f>H32*((1.025)^16)</f>
        <v>30.683538272751523</v>
      </c>
      <c r="I37" s="73">
        <f t="shared" si="22"/>
        <v>32.276211674100097</v>
      </c>
      <c r="J37" s="75">
        <f>H32*((1.025)^20)</f>
        <v>33.868885075448674</v>
      </c>
      <c r="K37" s="73">
        <f>K32*((1.025)^16)</f>
        <v>33.75189210002668</v>
      </c>
      <c r="L37" s="73">
        <f t="shared" si="23"/>
        <v>35.503832841510111</v>
      </c>
      <c r="M37" s="75">
        <f>K32*((1.025)^20)</f>
        <v>37.255773582993541</v>
      </c>
      <c r="N37" s="73">
        <f>N32*((1.025)^16)</f>
        <v>37.127081310029347</v>
      </c>
      <c r="O37" s="73">
        <f t="shared" si="24"/>
        <v>39.054216125661121</v>
      </c>
      <c r="P37" s="73">
        <f>N32*((1.025)^20)</f>
        <v>40.981350941292895</v>
      </c>
      <c r="Q37" s="74">
        <f>Q32*((1.025)^16)</f>
        <v>40.839789441032281</v>
      </c>
      <c r="R37" s="73">
        <f t="shared" si="25"/>
        <v>42.959637738227229</v>
      </c>
      <c r="S37" s="75">
        <f>Q32*((1.025)^20)</f>
        <v>45.079486035422185</v>
      </c>
      <c r="U37" s="1">
        <v>7</v>
      </c>
      <c r="V37" s="46">
        <f t="shared" si="14"/>
        <v>19.03603961105166</v>
      </c>
      <c r="W37" s="46">
        <f t="shared" si="15"/>
        <v>22.335617576738859</v>
      </c>
      <c r="X37" s="46">
        <f t="shared" si="16"/>
        <v>24.569179334412745</v>
      </c>
      <c r="Y37" s="46">
        <f t="shared" si="17"/>
        <v>27.026097267854027</v>
      </c>
      <c r="Z37" s="46">
        <f t="shared" si="18"/>
        <v>29.728706994639428</v>
      </c>
      <c r="AA37" s="46">
        <f t="shared" si="19"/>
        <v>32.701577694103371</v>
      </c>
    </row>
    <row r="38" spans="1:27" ht="15" x14ac:dyDescent="0.25">
      <c r="A38" s="44"/>
      <c r="B38" s="36"/>
      <c r="C38" s="46"/>
      <c r="D38" s="36"/>
      <c r="E38" s="81"/>
      <c r="F38" s="81"/>
      <c r="G38" s="81"/>
      <c r="H38" s="81"/>
      <c r="I38" s="73"/>
      <c r="J38" s="73"/>
      <c r="M38" s="40"/>
      <c r="P38" s="1"/>
      <c r="U38" s="1">
        <v>8</v>
      </c>
      <c r="V38" s="46">
        <f t="shared" si="14"/>
        <v>19.51194060132795</v>
      </c>
      <c r="W38" s="46">
        <f t="shared" si="15"/>
        <v>22.894008016157329</v>
      </c>
      <c r="X38" s="46">
        <f t="shared" si="16"/>
        <v>25.18340881777306</v>
      </c>
      <c r="Y38" s="46">
        <f t="shared" si="17"/>
        <v>27.701749699550376</v>
      </c>
      <c r="Z38" s="46">
        <f t="shared" si="18"/>
        <v>30.471924669505409</v>
      </c>
      <c r="AA38" s="46">
        <f t="shared" si="19"/>
        <v>33.519117136455954</v>
      </c>
    </row>
    <row r="39" spans="1:27" x14ac:dyDescent="0.2">
      <c r="O39" s="40"/>
      <c r="P39" s="1"/>
      <c r="U39" s="1">
        <v>9</v>
      </c>
      <c r="V39" s="46">
        <f t="shared" si="14"/>
        <v>19.999739116361148</v>
      </c>
      <c r="W39" s="46">
        <f t="shared" si="15"/>
        <v>23.466358216561261</v>
      </c>
      <c r="X39" s="46">
        <f t="shared" si="16"/>
        <v>25.812994038217383</v>
      </c>
      <c r="Y39" s="46">
        <f t="shared" si="17"/>
        <v>28.394293442039132</v>
      </c>
      <c r="Z39" s="46">
        <f t="shared" si="18"/>
        <v>31.233722786243042</v>
      </c>
      <c r="AA39" s="46">
        <f t="shared" si="19"/>
        <v>34.357095064867352</v>
      </c>
    </row>
    <row r="40" spans="1:27" x14ac:dyDescent="0.2">
      <c r="U40" s="1">
        <v>10</v>
      </c>
      <c r="V40" s="46">
        <f t="shared" si="14"/>
        <v>20.499732594270174</v>
      </c>
      <c r="W40" s="46">
        <f t="shared" si="15"/>
        <v>24.053017171975291</v>
      </c>
      <c r="X40" s="46">
        <f t="shared" si="16"/>
        <v>26.458318889172816</v>
      </c>
      <c r="Y40" s="46">
        <f t="shared" si="17"/>
        <v>29.104150778090109</v>
      </c>
      <c r="Z40" s="46">
        <f t="shared" si="18"/>
        <v>32.014565855899114</v>
      </c>
      <c r="AA40" s="46">
        <f t="shared" si="19"/>
        <v>35.216022441489031</v>
      </c>
    </row>
    <row r="41" spans="1:27" x14ac:dyDescent="0.2">
      <c r="U41" s="1">
        <v>11</v>
      </c>
      <c r="V41" s="46">
        <f t="shared" si="14"/>
        <v>21.012225909126926</v>
      </c>
      <c r="W41" s="46">
        <f t="shared" si="15"/>
        <v>24.654342601274671</v>
      </c>
      <c r="X41" s="46">
        <f t="shared" si="16"/>
        <v>27.119776861402134</v>
      </c>
      <c r="Y41" s="46">
        <f t="shared" si="17"/>
        <v>29.83175454754236</v>
      </c>
      <c r="Z41" s="46">
        <f t="shared" si="18"/>
        <v>32.814930002296592</v>
      </c>
      <c r="AA41" s="46">
        <f t="shared" si="19"/>
        <v>36.096423002526251</v>
      </c>
    </row>
    <row r="42" spans="1:27" x14ac:dyDescent="0.2">
      <c r="D42" s="83"/>
      <c r="U42" s="1">
        <v>12</v>
      </c>
      <c r="V42" s="46">
        <f t="shared" si="14"/>
        <v>21.537531556855097</v>
      </c>
      <c r="W42" s="46">
        <f t="shared" si="15"/>
        <v>25.270701166306534</v>
      </c>
      <c r="X42" s="46">
        <f t="shared" si="16"/>
        <v>27.797771282937184</v>
      </c>
      <c r="Y42" s="46">
        <f t="shared" si="17"/>
        <v>30.577548411230918</v>
      </c>
      <c r="Z42" s="46">
        <f t="shared" si="18"/>
        <v>33.635303252354007</v>
      </c>
      <c r="AA42" s="46">
        <f t="shared" si="19"/>
        <v>36.998833577589402</v>
      </c>
    </row>
    <row r="43" spans="1:27" x14ac:dyDescent="0.2">
      <c r="D43" s="83"/>
      <c r="G43" s="35"/>
      <c r="U43" s="1">
        <v>13</v>
      </c>
      <c r="V43" s="46">
        <f t="shared" si="14"/>
        <v>22.075969845776473</v>
      </c>
      <c r="W43" s="46">
        <f t="shared" si="15"/>
        <v>25.902468695464194</v>
      </c>
      <c r="X43" s="46">
        <f t="shared" si="16"/>
        <v>28.492715565010609</v>
      </c>
      <c r="Y43" s="46">
        <f t="shared" si="17"/>
        <v>31.341987121511689</v>
      </c>
      <c r="Z43" s="46">
        <f t="shared" si="18"/>
        <v>34.476185833662853</v>
      </c>
      <c r="AA43" s="46">
        <f t="shared" si="19"/>
        <v>37.923804417029132</v>
      </c>
    </row>
    <row r="44" spans="1:27" x14ac:dyDescent="0.2">
      <c r="D44" s="83"/>
      <c r="U44" s="1">
        <v>14</v>
      </c>
      <c r="V44" s="46">
        <f t="shared" si="14"/>
        <v>22.627869091920882</v>
      </c>
      <c r="W44" s="46">
        <f t="shared" si="15"/>
        <v>26.550030412850795</v>
      </c>
      <c r="X44" s="46">
        <f t="shared" si="16"/>
        <v>29.205033454135872</v>
      </c>
      <c r="Y44" s="46">
        <f t="shared" si="17"/>
        <v>32.125536799549479</v>
      </c>
      <c r="Z44" s="46">
        <f t="shared" si="18"/>
        <v>35.338090479504423</v>
      </c>
      <c r="AA44" s="46">
        <f t="shared" si="19"/>
        <v>38.871899527454858</v>
      </c>
    </row>
    <row r="45" spans="1:27" x14ac:dyDescent="0.2">
      <c r="U45" s="1">
        <v>15</v>
      </c>
      <c r="V45" s="46">
        <f t="shared" si="14"/>
        <v>23.193565819218904</v>
      </c>
      <c r="W45" s="46">
        <f t="shared" si="15"/>
        <v>27.213781173172062</v>
      </c>
      <c r="X45" s="46">
        <f t="shared" si="16"/>
        <v>29.935159290489267</v>
      </c>
      <c r="Y45" s="46">
        <f t="shared" si="17"/>
        <v>32.928675219538214</v>
      </c>
      <c r="Z45" s="46">
        <f t="shared" si="18"/>
        <v>36.22154274149203</v>
      </c>
      <c r="AA45" s="46">
        <f t="shared" si="19"/>
        <v>39.843697015641226</v>
      </c>
    </row>
    <row r="46" spans="1:27" x14ac:dyDescent="0.2">
      <c r="U46" s="1">
        <v>16</v>
      </c>
      <c r="V46" s="46">
        <f t="shared" si="14"/>
        <v>23.773404964699374</v>
      </c>
      <c r="W46" s="46">
        <f t="shared" si="15"/>
        <v>27.894125702501363</v>
      </c>
      <c r="X46" s="46">
        <f t="shared" si="16"/>
        <v>30.683538272751495</v>
      </c>
      <c r="Y46" s="46">
        <f t="shared" si="17"/>
        <v>33.751892100026666</v>
      </c>
      <c r="Z46" s="46">
        <f t="shared" si="18"/>
        <v>37.127081310029325</v>
      </c>
      <c r="AA46" s="46">
        <f t="shared" si="19"/>
        <v>40.839789441032252</v>
      </c>
    </row>
    <row r="47" spans="1:27" x14ac:dyDescent="0.2">
      <c r="U47" s="1">
        <v>17</v>
      </c>
      <c r="V47" s="46">
        <f t="shared" si="14"/>
        <v>24.367740088816856</v>
      </c>
      <c r="W47" s="46">
        <f t="shared" si="15"/>
        <v>28.591478845063893</v>
      </c>
      <c r="X47" s="46">
        <f t="shared" si="16"/>
        <v>31.450626729570278</v>
      </c>
      <c r="Y47" s="46">
        <f t="shared" si="17"/>
        <v>34.595689402527327</v>
      </c>
      <c r="Z47" s="46">
        <f t="shared" si="18"/>
        <v>38.055258342780057</v>
      </c>
      <c r="AA47" s="46">
        <f t="shared" si="19"/>
        <v>41.860784177058058</v>
      </c>
    </row>
    <row r="48" spans="1:27" x14ac:dyDescent="0.2">
      <c r="U48" s="1">
        <v>18</v>
      </c>
      <c r="V48" s="46">
        <f t="shared" si="14"/>
        <v>24.976933591037273</v>
      </c>
      <c r="W48" s="46">
        <f t="shared" si="15"/>
        <v>29.306265816190489</v>
      </c>
      <c r="X48" s="46">
        <f t="shared" si="16"/>
        <v>32.236892397809534</v>
      </c>
      <c r="Y48" s="46">
        <f t="shared" si="17"/>
        <v>35.460581637590508</v>
      </c>
      <c r="Z48" s="46">
        <f t="shared" si="18"/>
        <v>39.006639801349557</v>
      </c>
      <c r="AA48" s="46">
        <f t="shared" si="19"/>
        <v>42.907303781484508</v>
      </c>
    </row>
    <row r="49" spans="21:27" x14ac:dyDescent="0.2">
      <c r="U49" s="1">
        <v>19</v>
      </c>
      <c r="V49" s="46">
        <f t="shared" si="14"/>
        <v>25.601356930813203</v>
      </c>
      <c r="W49" s="46">
        <f t="shared" si="15"/>
        <v>30.038922461595249</v>
      </c>
      <c r="X49" s="46">
        <f t="shared" si="16"/>
        <v>33.042814707754772</v>
      </c>
      <c r="Y49" s="46">
        <f t="shared" si="17"/>
        <v>36.347096178530265</v>
      </c>
      <c r="Z49" s="46">
        <f t="shared" si="18"/>
        <v>39.981805796383291</v>
      </c>
      <c r="AA49" s="46">
        <f t="shared" si="19"/>
        <v>43.979986376021614</v>
      </c>
    </row>
    <row r="50" spans="21:27" x14ac:dyDescent="0.2">
      <c r="U50" s="1">
        <v>20</v>
      </c>
      <c r="V50" s="46">
        <f t="shared" si="14"/>
        <v>26.24139085408353</v>
      </c>
      <c r="W50" s="46">
        <f t="shared" si="15"/>
        <v>30.789895523135126</v>
      </c>
      <c r="X50" s="46">
        <f t="shared" si="16"/>
        <v>33.868885075448638</v>
      </c>
      <c r="Y50" s="46">
        <f t="shared" si="17"/>
        <v>37.25577358299352</v>
      </c>
      <c r="Z50" s="46">
        <f t="shared" si="18"/>
        <v>40.981350941292867</v>
      </c>
      <c r="AA50" s="46">
        <f t="shared" si="19"/>
        <v>45.07948603542215</v>
      </c>
    </row>
  </sheetData>
  <mergeCells count="48">
    <mergeCell ref="V3:AA3"/>
    <mergeCell ref="B4:B5"/>
    <mergeCell ref="C4:C5"/>
    <mergeCell ref="D4:D5"/>
    <mergeCell ref="E4:E5"/>
    <mergeCell ref="F4:F5"/>
    <mergeCell ref="I3:J3"/>
    <mergeCell ref="O4:O5"/>
    <mergeCell ref="N4:N5"/>
    <mergeCell ref="G4:G5"/>
    <mergeCell ref="H4:H5"/>
    <mergeCell ref="I4:J4"/>
    <mergeCell ref="A1:R1"/>
    <mergeCell ref="A3:A5"/>
    <mergeCell ref="B3:C3"/>
    <mergeCell ref="D3:E3"/>
    <mergeCell ref="K3:L3"/>
    <mergeCell ref="K4:L4"/>
    <mergeCell ref="A29:A31"/>
    <mergeCell ref="B29:D29"/>
    <mergeCell ref="E29:G29"/>
    <mergeCell ref="H29:J29"/>
    <mergeCell ref="K29:M29"/>
    <mergeCell ref="V28:AA28"/>
    <mergeCell ref="Q29:S29"/>
    <mergeCell ref="B30:D30"/>
    <mergeCell ref="E30:G30"/>
    <mergeCell ref="H30:J30"/>
    <mergeCell ref="K30:M30"/>
    <mergeCell ref="N30:P30"/>
    <mergeCell ref="Q30:S30"/>
    <mergeCell ref="N29:P29"/>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O29" sqref="O29"/>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8" t="s">
        <v>222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2" spans="1:26" ht="15.75" x14ac:dyDescent="0.25">
      <c r="A2" s="221" t="s">
        <v>347</v>
      </c>
    </row>
    <row r="3" spans="1:26" x14ac:dyDescent="0.25">
      <c r="A3" s="12">
        <v>236</v>
      </c>
    </row>
    <row r="4" spans="1:26" ht="20.25" x14ac:dyDescent="0.3">
      <c r="A4" s="171"/>
      <c r="B4" s="171"/>
      <c r="C4" s="171"/>
      <c r="D4" s="171"/>
      <c r="E4" s="171"/>
      <c r="F4" s="171"/>
      <c r="G4" s="171"/>
      <c r="H4" s="171"/>
      <c r="I4" s="171"/>
      <c r="J4" s="171"/>
      <c r="K4" s="171"/>
      <c r="L4" s="171"/>
      <c r="M4" s="171"/>
      <c r="N4" s="171"/>
      <c r="O4" s="171"/>
    </row>
    <row r="5" spans="1:26" ht="15.75" x14ac:dyDescent="0.25">
      <c r="A5" s="313" t="s">
        <v>302</v>
      </c>
      <c r="B5" s="313"/>
      <c r="C5" s="313"/>
      <c r="E5" s="313" t="s">
        <v>303</v>
      </c>
      <c r="F5" s="313"/>
      <c r="G5" s="313"/>
      <c r="I5" s="313" t="s">
        <v>304</v>
      </c>
      <c r="J5" s="313"/>
      <c r="K5" s="313"/>
      <c r="M5" s="34" t="s">
        <v>305</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0</v>
      </c>
      <c r="C7" s="19">
        <f>B7/A3</f>
        <v>0</v>
      </c>
      <c r="E7" s="23" t="s">
        <v>125</v>
      </c>
      <c r="F7" s="18"/>
      <c r="G7" s="19">
        <v>4.2000000000000003E-2</v>
      </c>
      <c r="I7" s="23" t="s">
        <v>136</v>
      </c>
      <c r="J7" s="18">
        <v>191</v>
      </c>
      <c r="K7" s="19">
        <f>J7/A3</f>
        <v>0.80932203389830504</v>
      </c>
      <c r="M7" s="23" t="s">
        <v>133</v>
      </c>
      <c r="N7" s="18">
        <v>19</v>
      </c>
      <c r="O7" s="19">
        <f>N7/A3</f>
        <v>8.050847457627118E-2</v>
      </c>
    </row>
    <row r="8" spans="1:26" x14ac:dyDescent="0.25">
      <c r="A8" s="20" t="s">
        <v>119</v>
      </c>
      <c r="B8" s="21">
        <v>12</v>
      </c>
      <c r="C8" s="22">
        <f>B8/A3</f>
        <v>5.0847457627118647E-2</v>
      </c>
      <c r="E8" s="24" t="s">
        <v>126</v>
      </c>
      <c r="F8" s="21"/>
      <c r="G8" s="19">
        <v>0.25700000000000001</v>
      </c>
      <c r="I8" s="24" t="s">
        <v>138</v>
      </c>
      <c r="J8" s="21">
        <v>24</v>
      </c>
      <c r="K8" s="19">
        <f>J8/A3</f>
        <v>0.10169491525423729</v>
      </c>
      <c r="M8" s="24" t="s">
        <v>134</v>
      </c>
      <c r="N8" s="21">
        <v>217</v>
      </c>
      <c r="O8" s="22">
        <f>N8/A3</f>
        <v>0.91949152542372881</v>
      </c>
    </row>
    <row r="9" spans="1:26" x14ac:dyDescent="0.25">
      <c r="A9" s="20" t="s">
        <v>120</v>
      </c>
      <c r="B9" s="21">
        <v>39</v>
      </c>
      <c r="C9" s="22">
        <f>B9/A3</f>
        <v>0.1652542372881356</v>
      </c>
      <c r="E9" s="24" t="s">
        <v>127</v>
      </c>
      <c r="F9" s="21"/>
      <c r="G9" s="19">
        <v>0.24399999999999999</v>
      </c>
      <c r="I9" s="24" t="s">
        <v>137</v>
      </c>
      <c r="J9" s="21">
        <v>12</v>
      </c>
      <c r="K9" s="19">
        <f>J9/A3</f>
        <v>5.0847457627118647E-2</v>
      </c>
    </row>
    <row r="10" spans="1:26" x14ac:dyDescent="0.25">
      <c r="A10" s="20" t="s">
        <v>121</v>
      </c>
      <c r="B10" s="21">
        <v>61</v>
      </c>
      <c r="C10" s="22">
        <f>B10/A3</f>
        <v>0.25847457627118642</v>
      </c>
      <c r="E10" s="24" t="s">
        <v>128</v>
      </c>
      <c r="F10" s="21"/>
      <c r="G10" s="19">
        <v>0.14399999999999999</v>
      </c>
      <c r="I10" s="24" t="s">
        <v>140</v>
      </c>
      <c r="J10" s="21">
        <v>6</v>
      </c>
      <c r="K10" s="19">
        <f>J10/A3</f>
        <v>2.5423728813559324E-2</v>
      </c>
    </row>
    <row r="11" spans="1:26" x14ac:dyDescent="0.25">
      <c r="A11" s="20" t="s">
        <v>122</v>
      </c>
      <c r="B11" s="21">
        <v>70</v>
      </c>
      <c r="C11" s="22">
        <f>B11/A3</f>
        <v>0.29661016949152541</v>
      </c>
      <c r="E11" s="24" t="s">
        <v>129</v>
      </c>
      <c r="F11" s="21"/>
      <c r="G11" s="19">
        <v>0.22800000000000001</v>
      </c>
      <c r="I11" s="24" t="s">
        <v>139</v>
      </c>
      <c r="J11" s="21">
        <v>3</v>
      </c>
      <c r="K11" s="19">
        <f>J11/A3</f>
        <v>1.2711864406779662E-2</v>
      </c>
    </row>
    <row r="12" spans="1:26" x14ac:dyDescent="0.25">
      <c r="A12" s="20" t="s">
        <v>123</v>
      </c>
      <c r="B12" s="21">
        <v>43</v>
      </c>
      <c r="C12" s="22">
        <f>B12/A3</f>
        <v>0.18220338983050846</v>
      </c>
      <c r="E12" s="24" t="s">
        <v>130</v>
      </c>
      <c r="F12" s="21"/>
      <c r="G12" s="19">
        <v>7.0999999999999994E-2</v>
      </c>
      <c r="I12" s="24" t="s">
        <v>141</v>
      </c>
      <c r="J12" s="21">
        <v>0</v>
      </c>
      <c r="K12" s="19">
        <f>J12/A3</f>
        <v>0</v>
      </c>
    </row>
    <row r="13" spans="1:26" x14ac:dyDescent="0.25">
      <c r="A13" s="20" t="s">
        <v>124</v>
      </c>
      <c r="B13" s="21">
        <v>10</v>
      </c>
      <c r="C13" s="22">
        <f>B13/A3</f>
        <v>4.2372881355932202E-2</v>
      </c>
      <c r="E13" s="24" t="s">
        <v>131</v>
      </c>
      <c r="F13" s="21"/>
      <c r="G13" s="19">
        <v>1.4E-2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22" zoomScaleNormal="100" workbookViewId="0">
      <selection activeCell="T38" sqref="T38:U4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8" t="s">
        <v>223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4" spans="1:26" ht="18.75" x14ac:dyDescent="0.3">
      <c r="A4" s="317" t="s">
        <v>233</v>
      </c>
      <c r="B4" s="317"/>
      <c r="C4" s="317"/>
      <c r="D4" s="317"/>
      <c r="E4" s="317"/>
      <c r="F4" s="317"/>
      <c r="G4" s="317"/>
      <c r="H4" s="317"/>
    </row>
    <row r="5" spans="1:26" ht="36" customHeight="1" x14ac:dyDescent="0.25">
      <c r="A5" s="315" t="s">
        <v>211</v>
      </c>
      <c r="B5" s="316" t="s">
        <v>143</v>
      </c>
      <c r="C5" s="316" t="s">
        <v>213</v>
      </c>
      <c r="D5" s="316" t="s">
        <v>237</v>
      </c>
      <c r="E5" s="316" t="s">
        <v>230</v>
      </c>
      <c r="F5" s="316"/>
      <c r="G5" s="316" t="s">
        <v>214</v>
      </c>
      <c r="H5" s="316"/>
      <c r="P5"/>
      <c r="R5" s="10"/>
    </row>
    <row r="6" spans="1:26" ht="15.75" thickBot="1" x14ac:dyDescent="0.3">
      <c r="A6" s="315"/>
      <c r="B6" s="316"/>
      <c r="C6" s="316"/>
      <c r="D6" s="318"/>
      <c r="E6" s="163" t="s">
        <v>157</v>
      </c>
      <c r="F6" s="163" t="s">
        <v>215</v>
      </c>
      <c r="G6" s="163" t="s">
        <v>157</v>
      </c>
      <c r="H6" s="163" t="s">
        <v>215</v>
      </c>
      <c r="P6"/>
      <c r="R6" s="10"/>
    </row>
    <row r="7" spans="1:26" ht="15.75" thickBot="1" x14ac:dyDescent="0.3">
      <c r="A7" s="195" t="s">
        <v>234</v>
      </c>
      <c r="B7" s="196">
        <v>1</v>
      </c>
      <c r="C7" s="197">
        <f>'1A'!B12</f>
        <v>12.63</v>
      </c>
      <c r="D7" s="198" t="s">
        <v>186</v>
      </c>
      <c r="E7" s="199">
        <f t="shared" ref="E7:E12" si="0">W19-B19</f>
        <v>-73</v>
      </c>
      <c r="F7" s="200">
        <f t="shared" ref="F7:F12" si="1">W29</f>
        <v>-0.23624595469255663</v>
      </c>
      <c r="G7" s="201">
        <f t="shared" ref="G7:G12" si="2">S38-B38</f>
        <v>5.19</v>
      </c>
      <c r="H7" s="202">
        <f t="shared" ref="H7:H12" si="3">S48</f>
        <v>0.69758064516129037</v>
      </c>
      <c r="P7"/>
      <c r="R7" s="10"/>
    </row>
    <row r="8" spans="1:26" ht="15.75" thickTop="1" x14ac:dyDescent="0.25">
      <c r="A8" s="178" t="s">
        <v>287</v>
      </c>
      <c r="B8" s="164">
        <v>0.95</v>
      </c>
      <c r="C8" s="185">
        <f>S39</f>
        <v>22.63</v>
      </c>
      <c r="D8" s="187">
        <f>C8-C7</f>
        <v>9.9999999999999982</v>
      </c>
      <c r="E8" s="174">
        <f t="shared" si="0"/>
        <v>7</v>
      </c>
      <c r="F8" s="173">
        <f t="shared" si="1"/>
        <v>0.53846153846153844</v>
      </c>
      <c r="G8" s="175">
        <f t="shared" si="2"/>
        <v>7.9599999999999991</v>
      </c>
      <c r="H8" s="177">
        <f t="shared" si="3"/>
        <v>0.5426039536468984</v>
      </c>
      <c r="P8"/>
      <c r="R8" s="10"/>
    </row>
    <row r="9" spans="1:26" x14ac:dyDescent="0.25">
      <c r="A9" s="178" t="s">
        <v>289</v>
      </c>
      <c r="B9" s="164">
        <v>0.95</v>
      </c>
      <c r="C9" s="185">
        <f t="shared" ref="C9:C12" si="4">S40</f>
        <v>14.85</v>
      </c>
      <c r="D9" s="217">
        <f>C9-C7</f>
        <v>2.2199999999999989</v>
      </c>
      <c r="E9" s="174">
        <f t="shared" si="0"/>
        <v>8</v>
      </c>
      <c r="F9" s="173">
        <f t="shared" si="1"/>
        <v>0.47058823529411764</v>
      </c>
      <c r="G9" s="175">
        <f t="shared" si="2"/>
        <v>1.0499999999999989</v>
      </c>
      <c r="H9" s="177">
        <f t="shared" si="3"/>
        <v>7.6086956521739052E-2</v>
      </c>
      <c r="P9"/>
      <c r="R9" s="10"/>
    </row>
    <row r="10" spans="1:26" x14ac:dyDescent="0.25">
      <c r="A10" s="178" t="s">
        <v>212</v>
      </c>
      <c r="B10" s="164">
        <v>0.94</v>
      </c>
      <c r="C10" s="185">
        <f t="shared" si="4"/>
        <v>25.75</v>
      </c>
      <c r="D10" s="187">
        <f>C10-C7</f>
        <v>13.12</v>
      </c>
      <c r="E10" s="174">
        <f t="shared" si="0"/>
        <v>-12</v>
      </c>
      <c r="F10" s="173">
        <f t="shared" si="1"/>
        <v>-0.54545454545454541</v>
      </c>
      <c r="G10" s="175">
        <f t="shared" si="2"/>
        <v>3.1900000000000013</v>
      </c>
      <c r="H10" s="177">
        <f t="shared" si="3"/>
        <v>0.14140070921985823</v>
      </c>
      <c r="P10"/>
      <c r="R10" s="10"/>
    </row>
    <row r="11" spans="1:26" x14ac:dyDescent="0.25">
      <c r="A11" s="178" t="s">
        <v>290</v>
      </c>
      <c r="B11" s="164">
        <v>0.92</v>
      </c>
      <c r="C11" s="185">
        <f t="shared" si="4"/>
        <v>17.440000000000001</v>
      </c>
      <c r="D11" s="187">
        <f>C11-C7</f>
        <v>4.8100000000000005</v>
      </c>
      <c r="E11" s="174">
        <f t="shared" si="0"/>
        <v>-129</v>
      </c>
      <c r="F11" s="173">
        <f t="shared" si="1"/>
        <v>-0.39570552147239263</v>
      </c>
      <c r="G11" s="175">
        <f t="shared" si="2"/>
        <v>4.9200000000000017</v>
      </c>
      <c r="H11" s="177">
        <f t="shared" si="3"/>
        <v>0.39297124600638994</v>
      </c>
      <c r="P11"/>
      <c r="R11" s="10"/>
    </row>
    <row r="12" spans="1:26" ht="15.75" thickBot="1" x14ac:dyDescent="0.3">
      <c r="A12" s="179" t="s">
        <v>291</v>
      </c>
      <c r="B12" s="180">
        <v>0.92</v>
      </c>
      <c r="C12" s="186">
        <f t="shared" si="4"/>
        <v>15.38</v>
      </c>
      <c r="D12" s="188">
        <f>C12-C7</f>
        <v>2.75</v>
      </c>
      <c r="E12" s="181">
        <f t="shared" si="0"/>
        <v>35</v>
      </c>
      <c r="F12" s="182">
        <f t="shared" si="1"/>
        <v>0.14830508474576271</v>
      </c>
      <c r="G12" s="183">
        <f t="shared" si="2"/>
        <v>2.7600000000000016</v>
      </c>
      <c r="H12" s="184">
        <f t="shared" si="3"/>
        <v>0.21870047543581631</v>
      </c>
      <c r="P12"/>
      <c r="R12" s="10"/>
    </row>
    <row r="13" spans="1:26" x14ac:dyDescent="0.25">
      <c r="A13" s="1"/>
      <c r="B13" s="35"/>
      <c r="C13" s="36"/>
      <c r="D13" s="36"/>
    </row>
    <row r="14" spans="1:26" x14ac:dyDescent="0.25">
      <c r="G14" s="215"/>
    </row>
    <row r="17" spans="1:26" ht="15.75" x14ac:dyDescent="0.25">
      <c r="A17" s="314" t="s">
        <v>315</v>
      </c>
      <c r="B17" s="314"/>
      <c r="C17" s="314"/>
      <c r="D17" s="314"/>
      <c r="E17" s="314"/>
      <c r="F17" s="314"/>
      <c r="G17" s="314"/>
      <c r="H17" s="314"/>
      <c r="I17" s="314"/>
      <c r="J17" s="314"/>
      <c r="K17" s="314"/>
      <c r="L17" s="314"/>
      <c r="M17" s="314"/>
      <c r="N17" s="314"/>
      <c r="O17" s="314"/>
      <c r="P17" s="314"/>
      <c r="Q17" s="314"/>
      <c r="R17" s="314"/>
      <c r="S17" s="314"/>
      <c r="T17" s="314"/>
      <c r="U17" s="314"/>
      <c r="V17" s="314"/>
      <c r="W17" s="314"/>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234</v>
      </c>
      <c r="B19" s="166">
        <v>309</v>
      </c>
      <c r="C19" s="166">
        <v>323</v>
      </c>
      <c r="D19" s="166">
        <v>321</v>
      </c>
      <c r="E19" s="166">
        <v>312</v>
      </c>
      <c r="F19" s="166">
        <v>318</v>
      </c>
      <c r="G19" s="166">
        <v>324</v>
      </c>
      <c r="H19" s="166">
        <v>326</v>
      </c>
      <c r="I19" s="166">
        <v>319</v>
      </c>
      <c r="J19" s="166">
        <v>292</v>
      </c>
      <c r="K19" s="166">
        <v>271</v>
      </c>
      <c r="L19" s="166">
        <v>288</v>
      </c>
      <c r="M19" s="166">
        <v>239</v>
      </c>
      <c r="N19" s="166">
        <v>215</v>
      </c>
      <c r="O19" s="166">
        <v>208</v>
      </c>
      <c r="P19" s="166">
        <v>212</v>
      </c>
      <c r="Q19" s="166">
        <v>209</v>
      </c>
      <c r="R19" s="166">
        <v>233</v>
      </c>
      <c r="S19" s="166">
        <v>240</v>
      </c>
      <c r="T19" s="166">
        <v>251</v>
      </c>
      <c r="U19" s="166">
        <v>232</v>
      </c>
      <c r="V19" s="166">
        <v>227</v>
      </c>
      <c r="W19" s="166">
        <v>236</v>
      </c>
    </row>
    <row r="20" spans="1:26" ht="15.75" thickTop="1" x14ac:dyDescent="0.25">
      <c r="A20" s="143" t="s">
        <v>287</v>
      </c>
      <c r="B20" s="144">
        <v>13</v>
      </c>
      <c r="C20" s="144">
        <v>13</v>
      </c>
      <c r="D20" s="144">
        <v>14</v>
      </c>
      <c r="E20" s="144">
        <v>15</v>
      </c>
      <c r="F20" s="144">
        <v>17</v>
      </c>
      <c r="G20" s="144">
        <v>18</v>
      </c>
      <c r="H20" s="144">
        <v>14</v>
      </c>
      <c r="I20" s="144">
        <v>10</v>
      </c>
      <c r="J20" s="144">
        <v>10</v>
      </c>
      <c r="K20" s="144">
        <v>10</v>
      </c>
      <c r="L20" s="144">
        <v>10</v>
      </c>
      <c r="M20" s="144">
        <v>10</v>
      </c>
      <c r="N20" s="144">
        <v>10</v>
      </c>
      <c r="O20" s="144">
        <v>11</v>
      </c>
      <c r="P20" s="144">
        <v>11</v>
      </c>
      <c r="Q20" s="144">
        <v>14</v>
      </c>
      <c r="R20" s="144">
        <v>11</v>
      </c>
      <c r="S20" s="144">
        <v>13</v>
      </c>
      <c r="T20" s="144">
        <v>19</v>
      </c>
      <c r="U20" s="144">
        <v>11</v>
      </c>
      <c r="V20" s="144">
        <v>12</v>
      </c>
      <c r="W20" s="144">
        <v>20</v>
      </c>
    </row>
    <row r="21" spans="1:26" x14ac:dyDescent="0.25">
      <c r="A21" s="143" t="s">
        <v>289</v>
      </c>
      <c r="B21" s="144">
        <v>17</v>
      </c>
      <c r="C21" s="144">
        <v>22</v>
      </c>
      <c r="D21" s="144">
        <v>23</v>
      </c>
      <c r="E21" s="144">
        <v>22</v>
      </c>
      <c r="F21" s="144">
        <v>30</v>
      </c>
      <c r="G21" s="144">
        <v>31</v>
      </c>
      <c r="H21" s="144">
        <v>17</v>
      </c>
      <c r="I21" s="144">
        <v>10</v>
      </c>
      <c r="J21" s="144">
        <v>10</v>
      </c>
      <c r="K21" s="144">
        <v>10</v>
      </c>
      <c r="L21" s="144">
        <v>10</v>
      </c>
      <c r="M21" s="144">
        <v>10</v>
      </c>
      <c r="N21" s="144">
        <v>11</v>
      </c>
      <c r="O21" s="144">
        <v>14</v>
      </c>
      <c r="P21" s="144">
        <v>18</v>
      </c>
      <c r="Q21" s="144">
        <v>18</v>
      </c>
      <c r="R21" s="144">
        <v>17</v>
      </c>
      <c r="S21" s="144">
        <v>19</v>
      </c>
      <c r="T21" s="144">
        <v>26</v>
      </c>
      <c r="U21" s="144">
        <v>19</v>
      </c>
      <c r="V21" s="144">
        <v>22</v>
      </c>
      <c r="W21" s="144">
        <v>25</v>
      </c>
    </row>
    <row r="22" spans="1:26" x14ac:dyDescent="0.25">
      <c r="A22" s="143" t="s">
        <v>212</v>
      </c>
      <c r="B22" s="146">
        <v>22</v>
      </c>
      <c r="C22" s="146">
        <v>22</v>
      </c>
      <c r="D22" s="146">
        <v>21</v>
      </c>
      <c r="E22" s="146">
        <v>20</v>
      </c>
      <c r="F22" s="146">
        <v>21</v>
      </c>
      <c r="G22" s="146">
        <v>17</v>
      </c>
      <c r="H22" s="146">
        <v>19</v>
      </c>
      <c r="I22" s="146">
        <v>21</v>
      </c>
      <c r="J22" s="146">
        <v>22</v>
      </c>
      <c r="K22" s="146">
        <v>22</v>
      </c>
      <c r="L22" s="146">
        <v>23</v>
      </c>
      <c r="M22" s="146">
        <v>19</v>
      </c>
      <c r="N22" s="146">
        <v>17</v>
      </c>
      <c r="O22" s="146">
        <v>15</v>
      </c>
      <c r="P22" s="146">
        <v>12</v>
      </c>
      <c r="Q22" s="146">
        <v>10</v>
      </c>
      <c r="R22" s="146">
        <v>10</v>
      </c>
      <c r="S22" s="146">
        <v>10</v>
      </c>
      <c r="T22" s="146">
        <v>10</v>
      </c>
      <c r="U22" s="146">
        <v>10</v>
      </c>
      <c r="V22" s="146">
        <v>10</v>
      </c>
      <c r="W22" s="146">
        <v>10</v>
      </c>
    </row>
    <row r="23" spans="1:26" x14ac:dyDescent="0.25">
      <c r="A23" s="178" t="s">
        <v>290</v>
      </c>
      <c r="B23" s="146">
        <v>326</v>
      </c>
      <c r="C23" s="146">
        <v>328</v>
      </c>
      <c r="D23" s="146">
        <v>333</v>
      </c>
      <c r="E23" s="146">
        <v>330</v>
      </c>
      <c r="F23" s="146">
        <v>348</v>
      </c>
      <c r="G23" s="146">
        <v>340</v>
      </c>
      <c r="H23" s="146">
        <v>320</v>
      </c>
      <c r="I23" s="146">
        <v>306</v>
      </c>
      <c r="J23" s="146">
        <v>271</v>
      </c>
      <c r="K23" s="146">
        <v>259</v>
      </c>
      <c r="L23" s="146">
        <v>269</v>
      </c>
      <c r="M23" s="146">
        <v>290</v>
      </c>
      <c r="N23" s="146">
        <v>302</v>
      </c>
      <c r="O23" s="146">
        <v>308</v>
      </c>
      <c r="P23" s="146">
        <v>316</v>
      </c>
      <c r="Q23" s="146">
        <v>321</v>
      </c>
      <c r="R23" s="146">
        <v>312</v>
      </c>
      <c r="S23" s="146">
        <v>285</v>
      </c>
      <c r="T23" s="146">
        <v>235</v>
      </c>
      <c r="U23" s="146">
        <v>193</v>
      </c>
      <c r="V23" s="146">
        <v>191</v>
      </c>
      <c r="W23" s="146">
        <v>197</v>
      </c>
    </row>
    <row r="24" spans="1:26" x14ac:dyDescent="0.25">
      <c r="A24" s="143" t="s">
        <v>291</v>
      </c>
      <c r="B24" s="146">
        <v>236</v>
      </c>
      <c r="C24" s="146">
        <v>234</v>
      </c>
      <c r="D24" s="146">
        <v>239</v>
      </c>
      <c r="E24" s="146">
        <v>246</v>
      </c>
      <c r="F24" s="146">
        <v>260</v>
      </c>
      <c r="G24" s="146">
        <v>260</v>
      </c>
      <c r="H24" s="146">
        <v>246</v>
      </c>
      <c r="I24" s="146">
        <v>243</v>
      </c>
      <c r="J24" s="146">
        <v>237</v>
      </c>
      <c r="K24" s="146">
        <v>240</v>
      </c>
      <c r="L24" s="146">
        <v>236</v>
      </c>
      <c r="M24" s="146">
        <v>252</v>
      </c>
      <c r="N24" s="146">
        <v>304</v>
      </c>
      <c r="O24" s="146">
        <v>335</v>
      </c>
      <c r="P24" s="146">
        <v>317</v>
      </c>
      <c r="Q24" s="146">
        <v>321</v>
      </c>
      <c r="R24" s="146">
        <v>328</v>
      </c>
      <c r="S24" s="146">
        <v>338</v>
      </c>
      <c r="T24" s="146">
        <v>309</v>
      </c>
      <c r="U24" s="146">
        <v>262</v>
      </c>
      <c r="V24" s="146">
        <v>261</v>
      </c>
      <c r="W24" s="146">
        <v>271</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4" t="s">
        <v>316</v>
      </c>
      <c r="B27" s="314"/>
      <c r="C27" s="314"/>
      <c r="D27" s="314"/>
      <c r="E27" s="314"/>
      <c r="F27" s="314"/>
      <c r="G27" s="314"/>
      <c r="H27" s="314"/>
      <c r="I27" s="314"/>
      <c r="J27" s="314"/>
      <c r="K27" s="314"/>
      <c r="L27" s="314"/>
      <c r="M27" s="314"/>
      <c r="N27" s="314"/>
      <c r="O27" s="314"/>
      <c r="P27" s="314"/>
      <c r="Q27" s="314"/>
      <c r="R27" s="314"/>
      <c r="S27" s="314"/>
      <c r="T27" s="314"/>
      <c r="U27" s="314"/>
      <c r="V27" s="314"/>
      <c r="W27" s="314"/>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234</v>
      </c>
      <c r="B29" s="167">
        <f t="shared" ref="B29:B34" si="5">(B19-B19)/B19</f>
        <v>0</v>
      </c>
      <c r="C29" s="167">
        <f t="shared" ref="C29:C34" si="6">(C19-B19)/B19</f>
        <v>4.5307443365695796E-2</v>
      </c>
      <c r="D29" s="167">
        <f t="shared" ref="D29:D34" si="7">(D19-B19)/B19</f>
        <v>3.8834951456310676E-2</v>
      </c>
      <c r="E29" s="167">
        <f t="shared" ref="E29:E34" si="8">(E19-B19)/B19</f>
        <v>9.7087378640776691E-3</v>
      </c>
      <c r="F29" s="167">
        <f t="shared" ref="F29:F34" si="9">(F19-B19)/B19</f>
        <v>2.9126213592233011E-2</v>
      </c>
      <c r="G29" s="167">
        <f t="shared" ref="G29:G34" si="10">(G19-B19)/B19</f>
        <v>4.8543689320388349E-2</v>
      </c>
      <c r="H29" s="167">
        <f t="shared" ref="H29:H34" si="11">(H19-B19)/B19</f>
        <v>5.5016181229773461E-2</v>
      </c>
      <c r="I29" s="167">
        <f t="shared" ref="I29:I34" si="12">(I19-B19)/B19</f>
        <v>3.2362459546925564E-2</v>
      </c>
      <c r="J29" s="167">
        <f t="shared" ref="J29:J34" si="13">(J19-B19)/B19</f>
        <v>-5.5016181229773461E-2</v>
      </c>
      <c r="K29" s="167">
        <f t="shared" ref="K29:K34" si="14">(K19-B19)/B19</f>
        <v>-0.12297734627831715</v>
      </c>
      <c r="L29" s="167">
        <f t="shared" ref="L29:L34" si="15">(L19-B19)/B19</f>
        <v>-6.7961165048543687E-2</v>
      </c>
      <c r="M29" s="167">
        <f t="shared" ref="M29:M34" si="16">(M19-B19)/B19</f>
        <v>-0.22653721682847897</v>
      </c>
      <c r="N29" s="167">
        <f t="shared" ref="N29:N34" si="17">(N19-B19)/B19</f>
        <v>-0.30420711974110032</v>
      </c>
      <c r="O29" s="167">
        <f t="shared" ref="O29:O34" si="18">(O19-B19)/B19</f>
        <v>-0.32686084142394822</v>
      </c>
      <c r="P29" s="167">
        <f t="shared" ref="P29:P34" si="19">(P19-B19)/B19</f>
        <v>-0.31391585760517798</v>
      </c>
      <c r="Q29" s="167">
        <f t="shared" ref="Q29:Q34" si="20">(Q19-B19)/B19</f>
        <v>-0.32362459546925565</v>
      </c>
      <c r="R29" s="167">
        <f t="shared" ref="R29:R34" si="21">(R19-B19)/B19</f>
        <v>-0.2459546925566343</v>
      </c>
      <c r="S29" s="167">
        <f t="shared" ref="S29:S34" si="22">(S19-B19)/B19</f>
        <v>-0.22330097087378642</v>
      </c>
      <c r="T29" s="167">
        <f t="shared" ref="T29:T34" si="23">(T19-B19)/B19</f>
        <v>-0.18770226537216828</v>
      </c>
      <c r="U29" s="167">
        <f t="shared" ref="U29:U34" si="24">(U19-B19)/B19</f>
        <v>-0.24919093851132687</v>
      </c>
      <c r="V29" s="167">
        <f t="shared" ref="V29:V34" si="25">(V19-B19)/B19</f>
        <v>-0.26537216828478966</v>
      </c>
      <c r="W29" s="167">
        <f t="shared" ref="W29:W34" si="26">(W19-B19)/B19</f>
        <v>-0.23624595469255663</v>
      </c>
      <c r="Y29" t="s">
        <v>289</v>
      </c>
      <c r="Z29" s="214">
        <v>1.05</v>
      </c>
    </row>
    <row r="30" spans="1:26" ht="15.75" thickTop="1" x14ac:dyDescent="0.25">
      <c r="A30" s="143" t="s">
        <v>287</v>
      </c>
      <c r="B30" s="147">
        <f t="shared" si="5"/>
        <v>0</v>
      </c>
      <c r="C30" s="147">
        <f t="shared" si="6"/>
        <v>0</v>
      </c>
      <c r="D30" s="147">
        <f t="shared" si="7"/>
        <v>7.6923076923076927E-2</v>
      </c>
      <c r="E30" s="147">
        <f t="shared" si="8"/>
        <v>0.15384615384615385</v>
      </c>
      <c r="F30" s="147">
        <f t="shared" si="9"/>
        <v>0.30769230769230771</v>
      </c>
      <c r="G30" s="147">
        <f t="shared" si="10"/>
        <v>0.38461538461538464</v>
      </c>
      <c r="H30" s="147">
        <f t="shared" si="11"/>
        <v>7.6923076923076927E-2</v>
      </c>
      <c r="I30" s="147">
        <f t="shared" si="12"/>
        <v>-0.23076923076923078</v>
      </c>
      <c r="J30" s="147">
        <f t="shared" si="13"/>
        <v>-0.23076923076923078</v>
      </c>
      <c r="K30" s="147">
        <f t="shared" si="14"/>
        <v>-0.23076923076923078</v>
      </c>
      <c r="L30" s="147">
        <f t="shared" si="15"/>
        <v>-0.23076923076923078</v>
      </c>
      <c r="M30" s="147">
        <f t="shared" si="16"/>
        <v>-0.23076923076923078</v>
      </c>
      <c r="N30" s="147">
        <f t="shared" si="17"/>
        <v>-0.23076923076923078</v>
      </c>
      <c r="O30" s="147">
        <f t="shared" si="18"/>
        <v>-0.15384615384615385</v>
      </c>
      <c r="P30" s="147">
        <f t="shared" si="19"/>
        <v>-0.15384615384615385</v>
      </c>
      <c r="Q30" s="147">
        <f t="shared" si="20"/>
        <v>7.6923076923076927E-2</v>
      </c>
      <c r="R30" s="147">
        <f t="shared" si="21"/>
        <v>-0.15384615384615385</v>
      </c>
      <c r="S30" s="147">
        <f t="shared" si="22"/>
        <v>0</v>
      </c>
      <c r="T30" s="147">
        <f t="shared" si="23"/>
        <v>0.46153846153846156</v>
      </c>
      <c r="U30" s="147">
        <f t="shared" si="24"/>
        <v>-0.15384615384615385</v>
      </c>
      <c r="V30" s="147">
        <f t="shared" si="25"/>
        <v>-7.6923076923076927E-2</v>
      </c>
      <c r="W30" s="147">
        <f t="shared" si="26"/>
        <v>0.53846153846153844</v>
      </c>
      <c r="Y30" t="s">
        <v>291</v>
      </c>
      <c r="Z30" s="214">
        <v>2.76</v>
      </c>
    </row>
    <row r="31" spans="1:26" x14ac:dyDescent="0.25">
      <c r="A31" s="143" t="s">
        <v>289</v>
      </c>
      <c r="B31" s="147">
        <f t="shared" si="5"/>
        <v>0</v>
      </c>
      <c r="C31" s="147">
        <f t="shared" si="6"/>
        <v>0.29411764705882354</v>
      </c>
      <c r="D31" s="147">
        <f t="shared" si="7"/>
        <v>0.35294117647058826</v>
      </c>
      <c r="E31" s="147">
        <f t="shared" si="8"/>
        <v>0.29411764705882354</v>
      </c>
      <c r="F31" s="147">
        <f t="shared" si="9"/>
        <v>0.76470588235294112</v>
      </c>
      <c r="G31" s="147">
        <f t="shared" si="10"/>
        <v>0.82352941176470584</v>
      </c>
      <c r="H31" s="147">
        <f t="shared" si="11"/>
        <v>0</v>
      </c>
      <c r="I31" s="147">
        <f t="shared" si="12"/>
        <v>-0.41176470588235292</v>
      </c>
      <c r="J31" s="147">
        <f t="shared" si="13"/>
        <v>-0.41176470588235292</v>
      </c>
      <c r="K31" s="147">
        <f t="shared" si="14"/>
        <v>-0.41176470588235292</v>
      </c>
      <c r="L31" s="147">
        <f t="shared" si="15"/>
        <v>-0.41176470588235292</v>
      </c>
      <c r="M31" s="147">
        <f t="shared" si="16"/>
        <v>-0.41176470588235292</v>
      </c>
      <c r="N31" s="147">
        <f t="shared" si="17"/>
        <v>-0.35294117647058826</v>
      </c>
      <c r="O31" s="147">
        <f t="shared" si="18"/>
        <v>-0.17647058823529413</v>
      </c>
      <c r="P31" s="147">
        <f t="shared" si="19"/>
        <v>5.8823529411764705E-2</v>
      </c>
      <c r="Q31" s="147">
        <f t="shared" si="20"/>
        <v>5.8823529411764705E-2</v>
      </c>
      <c r="R31" s="147">
        <f t="shared" si="21"/>
        <v>0</v>
      </c>
      <c r="S31" s="147">
        <f t="shared" si="22"/>
        <v>0.11764705882352941</v>
      </c>
      <c r="T31" s="147">
        <f t="shared" si="23"/>
        <v>0.52941176470588236</v>
      </c>
      <c r="U31" s="147">
        <f t="shared" si="24"/>
        <v>0.11764705882352941</v>
      </c>
      <c r="V31" s="147">
        <f t="shared" si="25"/>
        <v>0.29411764705882354</v>
      </c>
      <c r="W31" s="147">
        <f t="shared" si="26"/>
        <v>0.47058823529411764</v>
      </c>
      <c r="Y31" t="s">
        <v>212</v>
      </c>
      <c r="Z31" s="214">
        <v>3.19</v>
      </c>
    </row>
    <row r="32" spans="1:26" x14ac:dyDescent="0.25">
      <c r="A32" s="143" t="s">
        <v>212</v>
      </c>
      <c r="B32" s="147">
        <f t="shared" si="5"/>
        <v>0</v>
      </c>
      <c r="C32" s="147">
        <f t="shared" si="6"/>
        <v>0</v>
      </c>
      <c r="D32" s="147">
        <f t="shared" si="7"/>
        <v>-4.5454545454545456E-2</v>
      </c>
      <c r="E32" s="147">
        <f t="shared" si="8"/>
        <v>-9.0909090909090912E-2</v>
      </c>
      <c r="F32" s="147">
        <f t="shared" si="9"/>
        <v>-4.5454545454545456E-2</v>
      </c>
      <c r="G32" s="147">
        <f t="shared" si="10"/>
        <v>-0.22727272727272727</v>
      </c>
      <c r="H32" s="147">
        <f t="shared" si="11"/>
        <v>-0.13636363636363635</v>
      </c>
      <c r="I32" s="147">
        <f t="shared" si="12"/>
        <v>-4.5454545454545456E-2</v>
      </c>
      <c r="J32" s="147">
        <f t="shared" si="13"/>
        <v>0</v>
      </c>
      <c r="K32" s="147">
        <f t="shared" si="14"/>
        <v>0</v>
      </c>
      <c r="L32" s="147">
        <f t="shared" si="15"/>
        <v>4.5454545454545456E-2</v>
      </c>
      <c r="M32" s="147">
        <f t="shared" si="16"/>
        <v>-0.13636363636363635</v>
      </c>
      <c r="N32" s="147">
        <f t="shared" si="17"/>
        <v>-0.22727272727272727</v>
      </c>
      <c r="O32" s="147">
        <f t="shared" si="18"/>
        <v>-0.31818181818181818</v>
      </c>
      <c r="P32" s="147">
        <f t="shared" si="19"/>
        <v>-0.45454545454545453</v>
      </c>
      <c r="Q32" s="147">
        <f t="shared" si="20"/>
        <v>-0.54545454545454541</v>
      </c>
      <c r="R32" s="147">
        <f t="shared" si="21"/>
        <v>-0.54545454545454541</v>
      </c>
      <c r="S32" s="147">
        <f t="shared" si="22"/>
        <v>-0.54545454545454541</v>
      </c>
      <c r="T32" s="147">
        <f t="shared" si="23"/>
        <v>-0.54545454545454541</v>
      </c>
      <c r="U32" s="147">
        <f t="shared" si="24"/>
        <v>-0.54545454545454541</v>
      </c>
      <c r="V32" s="147">
        <f t="shared" si="25"/>
        <v>-0.54545454545454541</v>
      </c>
      <c r="W32" s="147">
        <f t="shared" si="26"/>
        <v>-0.54545454545454541</v>
      </c>
      <c r="Y32" t="s">
        <v>290</v>
      </c>
      <c r="Z32" s="214">
        <v>4.92</v>
      </c>
    </row>
    <row r="33" spans="1:26" x14ac:dyDescent="0.25">
      <c r="A33" s="178" t="s">
        <v>290</v>
      </c>
      <c r="B33" s="147">
        <f t="shared" si="5"/>
        <v>0</v>
      </c>
      <c r="C33" s="147">
        <f t="shared" si="6"/>
        <v>6.1349693251533744E-3</v>
      </c>
      <c r="D33" s="147">
        <f t="shared" si="7"/>
        <v>2.1472392638036811E-2</v>
      </c>
      <c r="E33" s="147">
        <f t="shared" si="8"/>
        <v>1.2269938650306749E-2</v>
      </c>
      <c r="F33" s="147">
        <f t="shared" si="9"/>
        <v>6.7484662576687116E-2</v>
      </c>
      <c r="G33" s="147">
        <f t="shared" si="10"/>
        <v>4.2944785276073622E-2</v>
      </c>
      <c r="H33" s="147">
        <f t="shared" si="11"/>
        <v>-1.8404907975460124E-2</v>
      </c>
      <c r="I33" s="147">
        <f t="shared" si="12"/>
        <v>-6.1349693251533742E-2</v>
      </c>
      <c r="J33" s="147">
        <f t="shared" si="13"/>
        <v>-0.16871165644171779</v>
      </c>
      <c r="K33" s="147">
        <f t="shared" si="14"/>
        <v>-0.20552147239263804</v>
      </c>
      <c r="L33" s="147">
        <f t="shared" si="15"/>
        <v>-0.17484662576687116</v>
      </c>
      <c r="M33" s="147">
        <f t="shared" si="16"/>
        <v>-0.11042944785276074</v>
      </c>
      <c r="N33" s="147">
        <f t="shared" si="17"/>
        <v>-7.3619631901840496E-2</v>
      </c>
      <c r="O33" s="147">
        <f t="shared" si="18"/>
        <v>-5.5214723926380369E-2</v>
      </c>
      <c r="P33" s="147">
        <f t="shared" si="19"/>
        <v>-3.0674846625766871E-2</v>
      </c>
      <c r="Q33" s="147">
        <f t="shared" si="20"/>
        <v>-1.5337423312883436E-2</v>
      </c>
      <c r="R33" s="147">
        <f t="shared" si="21"/>
        <v>-4.2944785276073622E-2</v>
      </c>
      <c r="S33" s="147">
        <f t="shared" si="22"/>
        <v>-0.12576687116564417</v>
      </c>
      <c r="T33" s="147">
        <f t="shared" si="23"/>
        <v>-0.27914110429447853</v>
      </c>
      <c r="U33" s="147">
        <f t="shared" si="24"/>
        <v>-0.40797546012269936</v>
      </c>
      <c r="V33" s="147">
        <f t="shared" si="25"/>
        <v>-0.41411042944785276</v>
      </c>
      <c r="W33" s="147">
        <f t="shared" si="26"/>
        <v>-0.39570552147239263</v>
      </c>
      <c r="Y33" t="s">
        <v>234</v>
      </c>
      <c r="Z33" s="214">
        <v>5.19</v>
      </c>
    </row>
    <row r="34" spans="1:26" x14ac:dyDescent="0.25">
      <c r="A34" s="143" t="s">
        <v>291</v>
      </c>
      <c r="B34" s="147">
        <f t="shared" si="5"/>
        <v>0</v>
      </c>
      <c r="C34" s="147">
        <f t="shared" si="6"/>
        <v>-8.4745762711864406E-3</v>
      </c>
      <c r="D34" s="147">
        <f t="shared" si="7"/>
        <v>1.2711864406779662E-2</v>
      </c>
      <c r="E34" s="147">
        <f t="shared" si="8"/>
        <v>4.2372881355932202E-2</v>
      </c>
      <c r="F34" s="147">
        <f t="shared" si="9"/>
        <v>0.10169491525423729</v>
      </c>
      <c r="G34" s="147">
        <f t="shared" si="10"/>
        <v>0.10169491525423729</v>
      </c>
      <c r="H34" s="147">
        <f t="shared" si="11"/>
        <v>4.2372881355932202E-2</v>
      </c>
      <c r="I34" s="147">
        <f t="shared" si="12"/>
        <v>2.9661016949152543E-2</v>
      </c>
      <c r="J34" s="147">
        <f t="shared" si="13"/>
        <v>4.2372881355932203E-3</v>
      </c>
      <c r="K34" s="147">
        <f t="shared" si="14"/>
        <v>1.6949152542372881E-2</v>
      </c>
      <c r="L34" s="147">
        <f t="shared" si="15"/>
        <v>0</v>
      </c>
      <c r="M34" s="147">
        <f t="shared" si="16"/>
        <v>6.7796610169491525E-2</v>
      </c>
      <c r="N34" s="147">
        <f t="shared" si="17"/>
        <v>0.28813559322033899</v>
      </c>
      <c r="O34" s="147">
        <f t="shared" si="18"/>
        <v>0.41949152542372881</v>
      </c>
      <c r="P34" s="147">
        <f t="shared" si="19"/>
        <v>0.34322033898305082</v>
      </c>
      <c r="Q34" s="147">
        <f t="shared" si="20"/>
        <v>0.36016949152542371</v>
      </c>
      <c r="R34" s="147">
        <f t="shared" si="21"/>
        <v>0.38983050847457629</v>
      </c>
      <c r="S34" s="147">
        <f t="shared" si="22"/>
        <v>0.43220338983050849</v>
      </c>
      <c r="T34" s="147">
        <f t="shared" si="23"/>
        <v>0.30932203389830509</v>
      </c>
      <c r="U34" s="147">
        <f t="shared" si="24"/>
        <v>0.11016949152542373</v>
      </c>
      <c r="V34" s="147">
        <f t="shared" si="25"/>
        <v>0.1059322033898305</v>
      </c>
      <c r="W34" s="147">
        <f t="shared" si="26"/>
        <v>0.14830508474576271</v>
      </c>
      <c r="Y34" t="s">
        <v>287</v>
      </c>
      <c r="Z34" s="214">
        <v>7.96</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4" t="s">
        <v>317</v>
      </c>
      <c r="B36" s="314"/>
      <c r="C36" s="314"/>
      <c r="D36" s="314"/>
      <c r="E36" s="314"/>
      <c r="F36" s="314"/>
      <c r="G36" s="314"/>
      <c r="H36" s="314"/>
      <c r="I36" s="314"/>
      <c r="J36" s="314"/>
      <c r="K36" s="314"/>
      <c r="L36" s="314"/>
      <c r="M36" s="314"/>
      <c r="N36" s="314"/>
      <c r="O36" s="314"/>
      <c r="P36" s="314"/>
      <c r="Q36" s="314"/>
      <c r="R36" s="314"/>
      <c r="S36" s="314"/>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234</v>
      </c>
      <c r="B38" s="168">
        <v>7.44</v>
      </c>
      <c r="C38" s="168">
        <v>10.17</v>
      </c>
      <c r="D38" s="168">
        <v>10.38</v>
      </c>
      <c r="E38" s="168">
        <v>10.050000000000001</v>
      </c>
      <c r="F38" s="168">
        <v>10.79</v>
      </c>
      <c r="G38" s="168">
        <v>11.35</v>
      </c>
      <c r="H38" s="168">
        <v>11.82</v>
      </c>
      <c r="I38" s="168">
        <v>12.07</v>
      </c>
      <c r="J38" s="168">
        <v>12.1</v>
      </c>
      <c r="K38" s="168">
        <v>12.23</v>
      </c>
      <c r="L38" s="168">
        <v>11.91</v>
      </c>
      <c r="M38" s="168">
        <v>12.04</v>
      </c>
      <c r="N38" s="168">
        <v>11.69</v>
      </c>
      <c r="O38" s="168">
        <v>10.95</v>
      </c>
      <c r="P38" s="168">
        <v>11.57</v>
      </c>
      <c r="Q38" s="168">
        <v>12.41</v>
      </c>
      <c r="R38" s="168">
        <v>12.32</v>
      </c>
      <c r="S38" s="169">
        <v>12.63</v>
      </c>
      <c r="T38" s="214">
        <f>S38-(B38*1.4985)</f>
        <v>1.4811600000000009</v>
      </c>
      <c r="U38" s="220">
        <f>T38/B38</f>
        <v>0.19908064516129043</v>
      </c>
    </row>
    <row r="39" spans="1:26" ht="15.75" thickTop="1" x14ac:dyDescent="0.25">
      <c r="A39" s="143" t="s">
        <v>287</v>
      </c>
      <c r="B39" s="150">
        <v>14.67</v>
      </c>
      <c r="C39" s="150">
        <v>11.35</v>
      </c>
      <c r="D39" s="150">
        <v>11.1</v>
      </c>
      <c r="E39" s="150">
        <v>11.1</v>
      </c>
      <c r="F39" s="150">
        <v>11.1</v>
      </c>
      <c r="G39" s="150">
        <v>11.1</v>
      </c>
      <c r="H39" s="150">
        <v>11.1</v>
      </c>
      <c r="I39" s="150">
        <v>11.1</v>
      </c>
      <c r="J39" s="150">
        <v>11.1</v>
      </c>
      <c r="K39" s="150">
        <v>16.059999999999999</v>
      </c>
      <c r="L39" s="150">
        <v>12.61</v>
      </c>
      <c r="M39" s="150">
        <v>11.13</v>
      </c>
      <c r="N39" s="150">
        <v>11.45</v>
      </c>
      <c r="O39" s="150">
        <v>13.23</v>
      </c>
      <c r="P39" s="150">
        <v>13.22</v>
      </c>
      <c r="Q39" s="150">
        <v>12.75</v>
      </c>
      <c r="R39" s="150">
        <v>16.59</v>
      </c>
      <c r="S39" s="151">
        <v>22.63</v>
      </c>
      <c r="T39" s="214">
        <f t="shared" ref="T39:T43" si="27">S39-(B39*1.4985)</f>
        <v>0.64700500000000005</v>
      </c>
      <c r="U39" s="220">
        <f>T39/B39</f>
        <v>4.4103953646898439E-2</v>
      </c>
    </row>
    <row r="40" spans="1:26" x14ac:dyDescent="0.25">
      <c r="A40" s="143" t="s">
        <v>289</v>
      </c>
      <c r="B40" s="150">
        <v>13.8</v>
      </c>
      <c r="C40" s="150">
        <v>30.46</v>
      </c>
      <c r="D40" s="150">
        <v>32.380000000000003</v>
      </c>
      <c r="E40" s="150">
        <v>32.229999999999997</v>
      </c>
      <c r="F40" s="150">
        <v>32.229999999999997</v>
      </c>
      <c r="G40" s="150">
        <v>32.229999999999997</v>
      </c>
      <c r="H40" s="150">
        <v>32.229999999999997</v>
      </c>
      <c r="I40" s="150">
        <v>24.12</v>
      </c>
      <c r="J40" s="150">
        <v>23.98</v>
      </c>
      <c r="K40" s="150">
        <v>22.44</v>
      </c>
      <c r="L40" s="150">
        <v>25.23</v>
      </c>
      <c r="M40" s="150">
        <v>25.08</v>
      </c>
      <c r="N40" s="150">
        <v>26.6</v>
      </c>
      <c r="O40" s="150">
        <v>20.55</v>
      </c>
      <c r="P40" s="150">
        <v>19.579999999999998</v>
      </c>
      <c r="Q40" s="150">
        <v>18.89</v>
      </c>
      <c r="R40" s="150">
        <v>13.33</v>
      </c>
      <c r="S40" s="151">
        <v>14.85</v>
      </c>
      <c r="T40" s="214">
        <f t="shared" si="27"/>
        <v>-5.8293000000000017</v>
      </c>
      <c r="U40" s="220">
        <f t="shared" ref="U40:U43" si="28">T40/B40</f>
        <v>-0.42241304347826097</v>
      </c>
    </row>
    <row r="41" spans="1:26" x14ac:dyDescent="0.25">
      <c r="A41" s="143" t="s">
        <v>212</v>
      </c>
      <c r="B41" s="150">
        <v>22.56</v>
      </c>
      <c r="C41" s="150">
        <v>23.95</v>
      </c>
      <c r="D41" s="150">
        <v>25.03</v>
      </c>
      <c r="E41" s="150">
        <v>25.46</v>
      </c>
      <c r="F41" s="150">
        <v>25.22</v>
      </c>
      <c r="G41" s="150">
        <v>25.03</v>
      </c>
      <c r="H41" s="150">
        <v>23.4</v>
      </c>
      <c r="I41" s="150">
        <v>23.94</v>
      </c>
      <c r="J41" s="150">
        <v>25.49</v>
      </c>
      <c r="K41" s="150">
        <v>26.26</v>
      </c>
      <c r="L41" s="150">
        <v>25.75</v>
      </c>
      <c r="M41" s="150">
        <v>25.75</v>
      </c>
      <c r="N41" s="150">
        <v>25.75</v>
      </c>
      <c r="O41" s="150">
        <v>25.75</v>
      </c>
      <c r="P41" s="150">
        <v>25.75</v>
      </c>
      <c r="Q41" s="150">
        <v>25.75</v>
      </c>
      <c r="R41" s="150">
        <v>25.75</v>
      </c>
      <c r="S41" s="151">
        <v>25.75</v>
      </c>
      <c r="T41" s="214">
        <f t="shared" si="27"/>
        <v>-8.0561599999999984</v>
      </c>
      <c r="U41" s="220">
        <f t="shared" si="28"/>
        <v>-0.3570992907801418</v>
      </c>
    </row>
    <row r="42" spans="1:26" x14ac:dyDescent="0.25">
      <c r="A42" s="178" t="s">
        <v>290</v>
      </c>
      <c r="B42" s="152">
        <v>12.52</v>
      </c>
      <c r="C42" s="152">
        <v>11.03</v>
      </c>
      <c r="D42" s="152">
        <v>11.03</v>
      </c>
      <c r="E42" s="152">
        <v>11.63</v>
      </c>
      <c r="F42" s="152">
        <v>12.1</v>
      </c>
      <c r="G42" s="152">
        <v>12.12</v>
      </c>
      <c r="H42" s="152">
        <v>12.64</v>
      </c>
      <c r="I42" s="152">
        <v>12.76</v>
      </c>
      <c r="J42" s="152">
        <v>13.22</v>
      </c>
      <c r="K42" s="152">
        <v>13.87</v>
      </c>
      <c r="L42" s="152">
        <v>13.41</v>
      </c>
      <c r="M42" s="152">
        <v>13.12</v>
      </c>
      <c r="N42" s="152">
        <v>13.59</v>
      </c>
      <c r="O42" s="152">
        <v>13.97</v>
      </c>
      <c r="P42" s="152">
        <v>14.55</v>
      </c>
      <c r="Q42" s="152">
        <v>15.03</v>
      </c>
      <c r="R42" s="152">
        <v>16.21</v>
      </c>
      <c r="S42" s="153">
        <v>17.440000000000001</v>
      </c>
      <c r="T42" s="214">
        <f t="shared" si="27"/>
        <v>-1.3212199999999967</v>
      </c>
      <c r="U42" s="220">
        <f t="shared" si="28"/>
        <v>-0.10552875399360996</v>
      </c>
    </row>
    <row r="43" spans="1:26" x14ac:dyDescent="0.25">
      <c r="A43" s="143" t="s">
        <v>291</v>
      </c>
      <c r="B43" s="152">
        <v>12.62</v>
      </c>
      <c r="C43" s="152">
        <v>10.9</v>
      </c>
      <c r="D43" s="152">
        <v>11.29</v>
      </c>
      <c r="E43" s="152">
        <v>11.47</v>
      </c>
      <c r="F43" s="152">
        <v>11.39</v>
      </c>
      <c r="G43" s="152">
        <v>11.75</v>
      </c>
      <c r="H43" s="152">
        <v>12.37</v>
      </c>
      <c r="I43" s="152">
        <v>11.88</v>
      </c>
      <c r="J43" s="152">
        <v>10.73</v>
      </c>
      <c r="K43" s="152">
        <v>11.35</v>
      </c>
      <c r="L43" s="152">
        <v>12.25</v>
      </c>
      <c r="M43" s="152">
        <v>13.28</v>
      </c>
      <c r="N43" s="152">
        <v>13.95</v>
      </c>
      <c r="O43" s="152">
        <v>13.79</v>
      </c>
      <c r="P43" s="152">
        <v>14.33</v>
      </c>
      <c r="Q43" s="152">
        <v>13.83</v>
      </c>
      <c r="R43" s="152">
        <v>14.26</v>
      </c>
      <c r="S43" s="153">
        <v>15.38</v>
      </c>
      <c r="T43" s="214">
        <f t="shared" si="27"/>
        <v>-3.5310699999999979</v>
      </c>
      <c r="U43" s="220">
        <f t="shared" si="28"/>
        <v>-0.27979952456418367</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4" t="s">
        <v>318</v>
      </c>
      <c r="B46" s="314"/>
      <c r="C46" s="314"/>
      <c r="D46" s="314"/>
      <c r="E46" s="314"/>
      <c r="F46" s="314"/>
      <c r="G46" s="314"/>
      <c r="H46" s="314"/>
      <c r="I46" s="314"/>
      <c r="J46" s="314"/>
      <c r="K46" s="314"/>
      <c r="L46" s="314"/>
      <c r="M46" s="314"/>
      <c r="N46" s="314"/>
      <c r="O46" s="314"/>
      <c r="P46" s="314"/>
      <c r="Q46" s="314"/>
      <c r="R46" s="314"/>
      <c r="S46" s="314"/>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234</v>
      </c>
      <c r="B48" s="167">
        <f>(B38-B38)/B38</f>
        <v>0</v>
      </c>
      <c r="C48" s="167">
        <f>(C38-B38)/B38</f>
        <v>0.36693548387096764</v>
      </c>
      <c r="D48" s="167">
        <f>(D38-B38)/B38</f>
        <v>0.39516129032258068</v>
      </c>
      <c r="E48" s="167">
        <f>(E38-B38)/B38</f>
        <v>0.35080645161290325</v>
      </c>
      <c r="F48" s="167">
        <f>(F38-B38)/B38</f>
        <v>0.4502688172043009</v>
      </c>
      <c r="G48" s="167">
        <f>(G38-B38)/B38</f>
        <v>0.52553763440860202</v>
      </c>
      <c r="H48" s="167">
        <f>(H38-B38)/B38</f>
        <v>0.58870967741935476</v>
      </c>
      <c r="I48" s="167">
        <f>(I38-B38)/B38</f>
        <v>0.62231182795698925</v>
      </c>
      <c r="J48" s="167">
        <f>(J38-B38)/B38</f>
        <v>0.62634408602150526</v>
      </c>
      <c r="K48" s="167">
        <f>(K38-B38)/B38</f>
        <v>0.64381720430107525</v>
      </c>
      <c r="L48" s="167">
        <f>(L38-B38)/B38</f>
        <v>0.60080645161290314</v>
      </c>
      <c r="M48" s="167">
        <f>(M38-B38)/B38</f>
        <v>0.6182795698924729</v>
      </c>
      <c r="N48" s="167">
        <f>(N38-B38)/B38</f>
        <v>0.57123655913978477</v>
      </c>
      <c r="O48" s="167">
        <f>(O38-B38)/B38</f>
        <v>0.4717741935483869</v>
      </c>
      <c r="P48" s="167">
        <f>(P38-B38)/B38</f>
        <v>0.55510752688172038</v>
      </c>
      <c r="Q48" s="167">
        <f>(Q38-B38)/B38</f>
        <v>0.668010752688172</v>
      </c>
      <c r="R48" s="167">
        <f>(R38-B38)/B38</f>
        <v>0.65591397849462363</v>
      </c>
      <c r="S48" s="167">
        <f>(S38-B38)/B38</f>
        <v>0.69758064516129037</v>
      </c>
    </row>
    <row r="49" spans="1:19" ht="15.75" thickTop="1" x14ac:dyDescent="0.25">
      <c r="A49" s="143" t="s">
        <v>287</v>
      </c>
      <c r="B49" s="147">
        <f t="shared" ref="B49:B53" si="29">(B39-B39)/B39</f>
        <v>0</v>
      </c>
      <c r="C49" s="147">
        <f t="shared" ref="C49:C53" si="30">(C39-B39)/B39</f>
        <v>-0.2263122017723245</v>
      </c>
      <c r="D49" s="147">
        <f t="shared" ref="D49:D53" si="31">(D39-B39)/B39</f>
        <v>-0.24335378323108386</v>
      </c>
      <c r="E49" s="147">
        <f t="shared" ref="E49:E53" si="32">(E39-B39)/B39</f>
        <v>-0.24335378323108386</v>
      </c>
      <c r="F49" s="147">
        <f t="shared" ref="F49:F53" si="33">(F39-B39)/B39</f>
        <v>-0.24335378323108386</v>
      </c>
      <c r="G49" s="147">
        <f t="shared" ref="G49:G53" si="34">(G39-B39)/B39</f>
        <v>-0.24335378323108386</v>
      </c>
      <c r="H49" s="147">
        <f t="shared" ref="H49:H53" si="35">(H39-B39)/B39</f>
        <v>-0.24335378323108386</v>
      </c>
      <c r="I49" s="147">
        <f t="shared" ref="I49:I53" si="36">(I39-B39)/B39</f>
        <v>-0.24335378323108386</v>
      </c>
      <c r="J49" s="147">
        <f t="shared" ref="J49:J53" si="37">(J39-B39)/B39</f>
        <v>-0.24335378323108386</v>
      </c>
      <c r="K49" s="147">
        <f t="shared" ref="K49:K53" si="38">(K39-B39)/B39</f>
        <v>9.4751192910702026E-2</v>
      </c>
      <c r="L49" s="147">
        <f t="shared" ref="L49:L53" si="39">(L39-B39)/B39</f>
        <v>-0.14042263122017726</v>
      </c>
      <c r="M49" s="147">
        <f t="shared" ref="M49:M53" si="40">(M39-B39)/B39</f>
        <v>-0.24130879345603265</v>
      </c>
      <c r="N49" s="147">
        <f t="shared" ref="N49:N53" si="41">(N39-B39)/B39</f>
        <v>-0.21949556918882077</v>
      </c>
      <c r="O49" s="147">
        <f t="shared" ref="O49:O53" si="42">(O39-B39)/B39</f>
        <v>-9.8159509202453948E-2</v>
      </c>
      <c r="P49" s="147">
        <f t="shared" ref="P49:P53" si="43">(P39-B39)/B39</f>
        <v>-9.8841172460804316E-2</v>
      </c>
      <c r="Q49" s="147">
        <f t="shared" ref="Q49:Q53" si="44">(Q39-B39)/B39</f>
        <v>-0.13087934560327197</v>
      </c>
      <c r="R49" s="147">
        <f t="shared" ref="R49:R53" si="45">(R39-B39)/B39</f>
        <v>0.13087934560327197</v>
      </c>
      <c r="S49" s="147">
        <f t="shared" ref="S49:S53" si="46">(S39-B39)/B39</f>
        <v>0.5426039536468984</v>
      </c>
    </row>
    <row r="50" spans="1:19" x14ac:dyDescent="0.25">
      <c r="A50" s="143" t="s">
        <v>289</v>
      </c>
      <c r="B50" s="147">
        <f t="shared" si="29"/>
        <v>0</v>
      </c>
      <c r="C50" s="147">
        <f t="shared" si="30"/>
        <v>1.2072463768115942</v>
      </c>
      <c r="D50" s="147">
        <f t="shared" si="31"/>
        <v>1.346376811594203</v>
      </c>
      <c r="E50" s="147">
        <f t="shared" si="32"/>
        <v>1.3355072463768112</v>
      </c>
      <c r="F50" s="147">
        <f t="shared" si="33"/>
        <v>1.3355072463768112</v>
      </c>
      <c r="G50" s="147">
        <f t="shared" si="34"/>
        <v>1.3355072463768112</v>
      </c>
      <c r="H50" s="147">
        <f t="shared" si="35"/>
        <v>1.3355072463768112</v>
      </c>
      <c r="I50" s="147">
        <f t="shared" si="36"/>
        <v>0.74782608695652175</v>
      </c>
      <c r="J50" s="147">
        <f t="shared" si="37"/>
        <v>0.73768115942028978</v>
      </c>
      <c r="K50" s="147">
        <f t="shared" si="38"/>
        <v>0.62608695652173918</v>
      </c>
      <c r="L50" s="147">
        <f t="shared" si="39"/>
        <v>0.82826086956521738</v>
      </c>
      <c r="M50" s="147">
        <f t="shared" si="40"/>
        <v>0.81739130434782592</v>
      </c>
      <c r="N50" s="147">
        <f t="shared" si="41"/>
        <v>0.92753623188405798</v>
      </c>
      <c r="O50" s="147">
        <f t="shared" si="42"/>
        <v>0.48913043478260865</v>
      </c>
      <c r="P50" s="147">
        <f t="shared" si="43"/>
        <v>0.41884057971014471</v>
      </c>
      <c r="Q50" s="147">
        <f t="shared" si="44"/>
        <v>0.36884057971014489</v>
      </c>
      <c r="R50" s="147">
        <f t="shared" si="45"/>
        <v>-3.4057971014492795E-2</v>
      </c>
      <c r="S50" s="147">
        <f t="shared" si="46"/>
        <v>7.6086956521739052E-2</v>
      </c>
    </row>
    <row r="51" spans="1:19" x14ac:dyDescent="0.25">
      <c r="A51" s="143" t="s">
        <v>212</v>
      </c>
      <c r="B51" s="147">
        <f t="shared" si="29"/>
        <v>0</v>
      </c>
      <c r="C51" s="147">
        <f t="shared" si="30"/>
        <v>6.1613475177304991E-2</v>
      </c>
      <c r="D51" s="147">
        <f t="shared" si="31"/>
        <v>0.10948581560283699</v>
      </c>
      <c r="E51" s="147">
        <f t="shared" si="32"/>
        <v>0.12854609929078023</v>
      </c>
      <c r="F51" s="147">
        <f t="shared" si="33"/>
        <v>0.11790780141843973</v>
      </c>
      <c r="G51" s="147">
        <f t="shared" si="34"/>
        <v>0.10948581560283699</v>
      </c>
      <c r="H51" s="147">
        <f t="shared" si="35"/>
        <v>3.7234042553191488E-2</v>
      </c>
      <c r="I51" s="147">
        <f t="shared" si="36"/>
        <v>6.1170212765957563E-2</v>
      </c>
      <c r="J51" s="147">
        <f t="shared" si="37"/>
        <v>0.12987588652482268</v>
      </c>
      <c r="K51" s="147">
        <f t="shared" si="38"/>
        <v>0.1640070921985817</v>
      </c>
      <c r="L51" s="147">
        <f t="shared" si="39"/>
        <v>0.14140070921985823</v>
      </c>
      <c r="M51" s="147">
        <f t="shared" si="40"/>
        <v>0.14140070921985823</v>
      </c>
      <c r="N51" s="147">
        <f t="shared" si="41"/>
        <v>0.14140070921985823</v>
      </c>
      <c r="O51" s="147">
        <f t="shared" si="42"/>
        <v>0.14140070921985823</v>
      </c>
      <c r="P51" s="147">
        <f t="shared" si="43"/>
        <v>0.14140070921985823</v>
      </c>
      <c r="Q51" s="147">
        <f t="shared" si="44"/>
        <v>0.14140070921985823</v>
      </c>
      <c r="R51" s="147">
        <f t="shared" si="45"/>
        <v>0.14140070921985823</v>
      </c>
      <c r="S51" s="147">
        <f t="shared" si="46"/>
        <v>0.14140070921985823</v>
      </c>
    </row>
    <row r="52" spans="1:19" x14ac:dyDescent="0.25">
      <c r="A52" s="178" t="s">
        <v>290</v>
      </c>
      <c r="B52" s="147">
        <f t="shared" si="29"/>
        <v>0</v>
      </c>
      <c r="C52" s="147">
        <f t="shared" si="30"/>
        <v>-0.11900958466453676</v>
      </c>
      <c r="D52" s="147">
        <f t="shared" si="31"/>
        <v>-0.11900958466453676</v>
      </c>
      <c r="E52" s="147">
        <f t="shared" si="32"/>
        <v>-7.1086261980830581E-2</v>
      </c>
      <c r="F52" s="147">
        <f t="shared" si="33"/>
        <v>-3.3546325878594248E-2</v>
      </c>
      <c r="G52" s="147">
        <f t="shared" si="34"/>
        <v>-3.1948881789137407E-2</v>
      </c>
      <c r="H52" s="147">
        <f t="shared" si="35"/>
        <v>9.5846645367412935E-3</v>
      </c>
      <c r="I52" s="147">
        <f t="shared" si="36"/>
        <v>1.9169329073482445E-2</v>
      </c>
      <c r="J52" s="147">
        <f t="shared" si="37"/>
        <v>5.5910543130990503E-2</v>
      </c>
      <c r="K52" s="147">
        <f t="shared" si="38"/>
        <v>0.10782747603833863</v>
      </c>
      <c r="L52" s="147">
        <f t="shared" si="39"/>
        <v>7.108626198083072E-2</v>
      </c>
      <c r="M52" s="147">
        <f t="shared" si="40"/>
        <v>4.7923322683706041E-2</v>
      </c>
      <c r="N52" s="147">
        <f t="shared" si="41"/>
        <v>8.546325878594252E-2</v>
      </c>
      <c r="O52" s="147">
        <f t="shared" si="42"/>
        <v>0.11581469648562309</v>
      </c>
      <c r="P52" s="147">
        <f t="shared" si="43"/>
        <v>0.16214057507987231</v>
      </c>
      <c r="Q52" s="147">
        <f t="shared" si="44"/>
        <v>0.20047923322683706</v>
      </c>
      <c r="R52" s="147">
        <f t="shared" si="45"/>
        <v>0.29472843450479247</v>
      </c>
      <c r="S52" s="147">
        <f t="shared" si="46"/>
        <v>0.39297124600638994</v>
      </c>
    </row>
    <row r="53" spans="1:19" x14ac:dyDescent="0.25">
      <c r="A53" s="143" t="s">
        <v>291</v>
      </c>
      <c r="B53" s="147">
        <f t="shared" si="29"/>
        <v>0</v>
      </c>
      <c r="C53" s="147">
        <f t="shared" si="30"/>
        <v>-0.13629160063391435</v>
      </c>
      <c r="D53" s="147">
        <f t="shared" si="31"/>
        <v>-0.10538827258320128</v>
      </c>
      <c r="E53" s="147">
        <f t="shared" si="32"/>
        <v>-9.112519809825663E-2</v>
      </c>
      <c r="F53" s="147">
        <f t="shared" si="33"/>
        <v>-9.7464342313787533E-2</v>
      </c>
      <c r="G53" s="147">
        <f t="shared" si="34"/>
        <v>-6.8938193343898516E-2</v>
      </c>
      <c r="H53" s="147">
        <f t="shared" si="35"/>
        <v>-1.9809825673534075E-2</v>
      </c>
      <c r="I53" s="147">
        <f t="shared" si="36"/>
        <v>-5.8637083993660737E-2</v>
      </c>
      <c r="J53" s="147">
        <f t="shared" si="37"/>
        <v>-0.1497622820919175</v>
      </c>
      <c r="K53" s="147">
        <f t="shared" si="38"/>
        <v>-0.10063391442155306</v>
      </c>
      <c r="L53" s="147">
        <f t="shared" si="39"/>
        <v>-2.9318541996830368E-2</v>
      </c>
      <c r="M53" s="147">
        <f t="shared" si="40"/>
        <v>5.2297939778129965E-2</v>
      </c>
      <c r="N53" s="147">
        <f t="shared" si="41"/>
        <v>0.10538827258320128</v>
      </c>
      <c r="O53" s="147">
        <f t="shared" si="42"/>
        <v>9.2709984152139463E-2</v>
      </c>
      <c r="P53" s="147">
        <f t="shared" si="43"/>
        <v>0.13549920760697312</v>
      </c>
      <c r="Q53" s="147">
        <f t="shared" si="44"/>
        <v>9.5879556259904991E-2</v>
      </c>
      <c r="R53" s="147">
        <f t="shared" si="45"/>
        <v>0.12995245641838357</v>
      </c>
      <c r="S53" s="147">
        <f t="shared" si="46"/>
        <v>0.21870047543581631</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topLeftCell="I1" zoomScaleNormal="100" workbookViewId="0">
      <selection activeCell="B5" sqref="B5"/>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8" t="s">
        <v>224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3" spans="1:28" ht="15.75" x14ac:dyDescent="0.25">
      <c r="A3" s="314" t="s">
        <v>235</v>
      </c>
      <c r="B3" s="314"/>
      <c r="C3" s="314"/>
      <c r="D3" s="314"/>
      <c r="E3" s="314"/>
      <c r="F3" s="314"/>
      <c r="G3" s="314"/>
      <c r="H3" s="314"/>
      <c r="I3" s="314"/>
      <c r="J3" s="314"/>
      <c r="K3" s="314"/>
      <c r="L3" s="314"/>
      <c r="M3" s="314"/>
      <c r="N3" s="314"/>
      <c r="O3" s="314"/>
      <c r="P3" s="314"/>
      <c r="Q3" s="314"/>
      <c r="R3" s="314"/>
      <c r="S3" s="314"/>
      <c r="T3" s="314"/>
      <c r="U3" s="314"/>
      <c r="V3" s="314"/>
      <c r="W3" s="314"/>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311</v>
      </c>
      <c r="B5" s="144">
        <f>'3C'!B19</f>
        <v>309</v>
      </c>
      <c r="C5" s="144">
        <f>'3C'!C19</f>
        <v>323</v>
      </c>
      <c r="D5" s="144">
        <f>'3C'!D19</f>
        <v>321</v>
      </c>
      <c r="E5" s="144">
        <f>'3C'!E19</f>
        <v>312</v>
      </c>
      <c r="F5" s="144">
        <f>'3C'!F19</f>
        <v>318</v>
      </c>
      <c r="G5" s="144">
        <f>'3C'!G19</f>
        <v>324</v>
      </c>
      <c r="H5" s="144">
        <f>'3C'!H19</f>
        <v>326</v>
      </c>
      <c r="I5" s="144">
        <f>'3C'!I19</f>
        <v>319</v>
      </c>
      <c r="J5" s="144">
        <f>'3C'!J19</f>
        <v>292</v>
      </c>
      <c r="K5" s="144">
        <f>'3C'!K19</f>
        <v>271</v>
      </c>
      <c r="L5" s="144">
        <f>'3C'!L19</f>
        <v>288</v>
      </c>
      <c r="M5" s="144">
        <f>'3C'!M19</f>
        <v>239</v>
      </c>
      <c r="N5" s="144">
        <f>'3C'!N19</f>
        <v>215</v>
      </c>
      <c r="O5" s="144">
        <f>'3C'!O19</f>
        <v>208</v>
      </c>
      <c r="P5" s="144">
        <f>'3C'!P19</f>
        <v>212</v>
      </c>
      <c r="Q5" s="144">
        <f>'3C'!Q19</f>
        <v>209</v>
      </c>
      <c r="R5" s="144">
        <f>'3C'!R19</f>
        <v>233</v>
      </c>
      <c r="S5" s="144">
        <f>'3C'!S19</f>
        <v>240</v>
      </c>
      <c r="T5" s="144">
        <f>'3C'!T19</f>
        <v>251</v>
      </c>
      <c r="U5" s="144">
        <f>'3C'!U19</f>
        <v>232</v>
      </c>
      <c r="V5" s="144">
        <f>'3C'!V19</f>
        <v>227</v>
      </c>
      <c r="W5" s="144">
        <f>'3C'!W19</f>
        <v>236</v>
      </c>
      <c r="X5" s="145"/>
    </row>
    <row r="6" spans="1:28" x14ac:dyDescent="0.2">
      <c r="A6" s="143" t="s">
        <v>92</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183</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4" t="s">
        <v>236</v>
      </c>
      <c r="B10" s="314"/>
      <c r="C10" s="314"/>
      <c r="D10" s="314"/>
      <c r="E10" s="314"/>
      <c r="F10" s="314"/>
      <c r="G10" s="314"/>
      <c r="H10" s="314"/>
      <c r="I10" s="314"/>
      <c r="J10" s="314"/>
      <c r="K10" s="314"/>
      <c r="L10" s="314"/>
      <c r="M10" s="314"/>
      <c r="N10" s="314"/>
      <c r="O10" s="314"/>
      <c r="P10" s="314"/>
      <c r="Q10" s="314"/>
      <c r="R10" s="314"/>
      <c r="S10" s="314"/>
      <c r="T10" s="314"/>
      <c r="U10" s="314"/>
      <c r="V10" s="314"/>
      <c r="W10" s="314"/>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311</v>
      </c>
      <c r="B12" s="170">
        <f>(B5-B5)/B5</f>
        <v>0</v>
      </c>
      <c r="C12" s="170">
        <f>(C5-B5)/B5</f>
        <v>4.5307443365695796E-2</v>
      </c>
      <c r="D12" s="170">
        <f>(D5-B5)/B5</f>
        <v>3.8834951456310676E-2</v>
      </c>
      <c r="E12" s="170">
        <f>(E5-B5)/B5</f>
        <v>9.7087378640776691E-3</v>
      </c>
      <c r="F12" s="170">
        <f>(F5-B5)/B5</f>
        <v>2.9126213592233011E-2</v>
      </c>
      <c r="G12" s="170">
        <f>(G5-B5)/B5</f>
        <v>4.8543689320388349E-2</v>
      </c>
      <c r="H12" s="170">
        <f>(H5-B5)/B5</f>
        <v>5.5016181229773461E-2</v>
      </c>
      <c r="I12" s="170">
        <f>(I5-B5)/B5</f>
        <v>3.2362459546925564E-2</v>
      </c>
      <c r="J12" s="170">
        <f>(J5-B5)/B5</f>
        <v>-5.5016181229773461E-2</v>
      </c>
      <c r="K12" s="170">
        <f>(K5-B5)/B5</f>
        <v>-0.12297734627831715</v>
      </c>
      <c r="L12" s="170">
        <f>(L5-B5)/B5</f>
        <v>-6.7961165048543687E-2</v>
      </c>
      <c r="M12" s="170">
        <f>(M5-B5)/B5</f>
        <v>-0.22653721682847897</v>
      </c>
      <c r="N12" s="170">
        <f>(N5-B5)/B5</f>
        <v>-0.30420711974110032</v>
      </c>
      <c r="O12" s="170">
        <f>(O5-B5)/B5</f>
        <v>-0.32686084142394822</v>
      </c>
      <c r="P12" s="170">
        <f>(P5-B5)/B5</f>
        <v>-0.31391585760517798</v>
      </c>
      <c r="Q12" s="170">
        <f>(Q5-B5)/B5</f>
        <v>-0.32362459546925565</v>
      </c>
      <c r="R12" s="170">
        <f>(R5-B5)/B5</f>
        <v>-0.2459546925566343</v>
      </c>
      <c r="S12" s="170">
        <f>(S5-B5)/B5</f>
        <v>-0.22330097087378642</v>
      </c>
      <c r="T12" s="170">
        <f>(T5-B5)/B5</f>
        <v>-0.18770226537216828</v>
      </c>
      <c r="U12" s="170">
        <f>(U5-B5)/B5</f>
        <v>-0.24919093851132687</v>
      </c>
      <c r="V12" s="170">
        <f>(V5-B5)/B5</f>
        <v>-0.26537216828478966</v>
      </c>
      <c r="W12" s="170">
        <f>(W5-B5)/B5</f>
        <v>-0.23624595469255663</v>
      </c>
    </row>
    <row r="13" spans="1:28" x14ac:dyDescent="0.2">
      <c r="A13" s="143" t="s">
        <v>92</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183</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14" t="s">
        <v>238</v>
      </c>
      <c r="B16" s="314"/>
      <c r="C16" s="314"/>
      <c r="D16" s="314"/>
      <c r="E16" s="314"/>
      <c r="F16" s="314"/>
      <c r="G16" s="314"/>
      <c r="H16" s="314"/>
      <c r="I16" s="314"/>
      <c r="J16" s="314"/>
      <c r="K16" s="314"/>
      <c r="L16" s="314"/>
      <c r="M16" s="314"/>
      <c r="N16" s="314"/>
      <c r="O16" s="314"/>
      <c r="P16" s="314"/>
      <c r="Q16" s="314"/>
      <c r="R16" s="314"/>
      <c r="S16" s="314"/>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311</v>
      </c>
      <c r="B18" s="150">
        <f>'3C'!B38</f>
        <v>7.44</v>
      </c>
      <c r="C18" s="150">
        <f>'3C'!C38</f>
        <v>10.17</v>
      </c>
      <c r="D18" s="150">
        <f>'3C'!D38</f>
        <v>10.38</v>
      </c>
      <c r="E18" s="150">
        <f>'3C'!E38</f>
        <v>10.050000000000001</v>
      </c>
      <c r="F18" s="150">
        <f>'3C'!F38</f>
        <v>10.79</v>
      </c>
      <c r="G18" s="150">
        <f>'3C'!G38</f>
        <v>11.35</v>
      </c>
      <c r="H18" s="150">
        <f>'3C'!H38</f>
        <v>11.82</v>
      </c>
      <c r="I18" s="150">
        <f>'3C'!I38</f>
        <v>12.07</v>
      </c>
      <c r="J18" s="150">
        <f>'3C'!J38</f>
        <v>12.1</v>
      </c>
      <c r="K18" s="150">
        <f>'3C'!K38</f>
        <v>12.23</v>
      </c>
      <c r="L18" s="150">
        <f>'3C'!L38</f>
        <v>11.91</v>
      </c>
      <c r="M18" s="150">
        <f>'3C'!M38</f>
        <v>12.04</v>
      </c>
      <c r="N18" s="150">
        <f>'3C'!N38</f>
        <v>11.69</v>
      </c>
      <c r="O18" s="150">
        <f>'3C'!O38</f>
        <v>10.95</v>
      </c>
      <c r="P18" s="150">
        <f>'3C'!P38</f>
        <v>11.57</v>
      </c>
      <c r="Q18" s="150">
        <f>'3C'!Q38</f>
        <v>12.41</v>
      </c>
      <c r="R18" s="150">
        <f>'3C'!R38</f>
        <v>12.32</v>
      </c>
      <c r="S18" s="150">
        <f>'3C'!S38</f>
        <v>12.63</v>
      </c>
      <c r="T18"/>
      <c r="U18"/>
      <c r="V18"/>
      <c r="W18"/>
    </row>
    <row r="19" spans="1:23" ht="15" x14ac:dyDescent="0.25">
      <c r="A19" s="143" t="s">
        <v>92</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183</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4" t="s">
        <v>239</v>
      </c>
      <c r="B23" s="314"/>
      <c r="C23" s="314"/>
      <c r="D23" s="314"/>
      <c r="E23" s="314"/>
      <c r="F23" s="314"/>
      <c r="G23" s="314"/>
      <c r="H23" s="314"/>
      <c r="I23" s="314"/>
      <c r="J23" s="314"/>
      <c r="K23" s="314"/>
      <c r="L23" s="314"/>
      <c r="M23" s="314"/>
      <c r="N23" s="314"/>
      <c r="O23" s="314"/>
      <c r="P23" s="314"/>
      <c r="Q23" s="314"/>
      <c r="R23" s="314"/>
      <c r="S23" s="314"/>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312</v>
      </c>
      <c r="B25" s="170">
        <f>(B18-B18)/B18</f>
        <v>0</v>
      </c>
      <c r="C25" s="170">
        <f>(C18-B18)/B18</f>
        <v>0.36693548387096764</v>
      </c>
      <c r="D25" s="170">
        <f>(D18-B18)/B18</f>
        <v>0.39516129032258068</v>
      </c>
      <c r="E25" s="170">
        <f>(E18-B18)/B18</f>
        <v>0.35080645161290325</v>
      </c>
      <c r="F25" s="170">
        <f>(F18-B18)/B18</f>
        <v>0.4502688172043009</v>
      </c>
      <c r="G25" s="170">
        <f>(G18-B18)/B18</f>
        <v>0.52553763440860202</v>
      </c>
      <c r="H25" s="170">
        <f>(H18-B18)/B18</f>
        <v>0.58870967741935476</v>
      </c>
      <c r="I25" s="170">
        <f>(I18-B18)/B18</f>
        <v>0.62231182795698925</v>
      </c>
      <c r="J25" s="170">
        <f>(J18-B18)/B18</f>
        <v>0.62634408602150526</v>
      </c>
      <c r="K25" s="170">
        <f>(K18-B18)/B18</f>
        <v>0.64381720430107525</v>
      </c>
      <c r="L25" s="170">
        <f>(L18-B18)/B18</f>
        <v>0.60080645161290314</v>
      </c>
      <c r="M25" s="170">
        <f>(M18-B18)/B18</f>
        <v>0.6182795698924729</v>
      </c>
      <c r="N25" s="170">
        <f>(N18-B18)/B18</f>
        <v>0.57123655913978477</v>
      </c>
      <c r="O25" s="170">
        <f>(O18-B18)/B18</f>
        <v>0.4717741935483869</v>
      </c>
      <c r="P25" s="170">
        <f>(P18-B18)/B18</f>
        <v>0.55510752688172038</v>
      </c>
      <c r="Q25" s="170">
        <f>(Q18-B18)/B18</f>
        <v>0.668010752688172</v>
      </c>
      <c r="R25" s="170">
        <f>(R18-B18)/B18</f>
        <v>0.65591397849462363</v>
      </c>
      <c r="S25" s="170">
        <f>(S18-B18)/B18</f>
        <v>0.69758064516129037</v>
      </c>
      <c r="T25"/>
      <c r="U25"/>
      <c r="V25"/>
      <c r="W25"/>
    </row>
    <row r="26" spans="1:23" ht="15" x14ac:dyDescent="0.25">
      <c r="A26" s="143" t="s">
        <v>92</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183</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topLeftCell="A3" zoomScaleNormal="100" workbookViewId="0">
      <selection activeCell="D19" sqref="D19"/>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225</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4" spans="1:27" ht="15" x14ac:dyDescent="0.25">
      <c r="A4" s="319" t="s">
        <v>319</v>
      </c>
      <c r="B4" s="319"/>
      <c r="C4" s="319"/>
      <c r="D4" s="319"/>
    </row>
    <row r="5" spans="1:27" ht="15" x14ac:dyDescent="0.25">
      <c r="A5" s="320" t="s">
        <v>144</v>
      </c>
      <c r="B5" s="321"/>
      <c r="C5" s="320" t="s">
        <v>145</v>
      </c>
      <c r="D5" s="320"/>
    </row>
    <row r="6" spans="1:27" x14ac:dyDescent="0.2">
      <c r="A6" s="154" t="s">
        <v>158</v>
      </c>
      <c r="B6" s="155" t="s">
        <v>157</v>
      </c>
      <c r="C6" s="154" t="s">
        <v>158</v>
      </c>
      <c r="D6" s="156" t="s">
        <v>157</v>
      </c>
    </row>
    <row r="7" spans="1:27" x14ac:dyDescent="0.2">
      <c r="A7" s="1" t="s">
        <v>240</v>
      </c>
      <c r="B7" s="157">
        <f>18304/110210</f>
        <v>0.16608293258325016</v>
      </c>
      <c r="C7" s="1" t="s">
        <v>240</v>
      </c>
      <c r="D7" s="158">
        <v>0.17</v>
      </c>
    </row>
    <row r="8" spans="1:27" x14ac:dyDescent="0.2">
      <c r="A8" s="1" t="s">
        <v>149</v>
      </c>
      <c r="B8" s="157">
        <v>9.2999999999999999E-2</v>
      </c>
      <c r="C8" s="1" t="s">
        <v>149</v>
      </c>
      <c r="D8" s="158">
        <v>0.15160000000000001</v>
      </c>
    </row>
    <row r="9" spans="1:27" x14ac:dyDescent="0.2">
      <c r="A9" s="1" t="s">
        <v>148</v>
      </c>
      <c r="B9" s="157">
        <v>9.2600000000000002E-2</v>
      </c>
      <c r="C9" s="1" t="s">
        <v>242</v>
      </c>
      <c r="D9" s="158">
        <v>0.126</v>
      </c>
    </row>
    <row r="10" spans="1:27" x14ac:dyDescent="0.2">
      <c r="A10" s="1" t="s">
        <v>151</v>
      </c>
      <c r="B10" s="157">
        <v>8.8499999999999995E-2</v>
      </c>
      <c r="C10" s="1" t="s">
        <v>148</v>
      </c>
      <c r="D10" s="158">
        <v>0.106</v>
      </c>
    </row>
    <row r="11" spans="1:27" x14ac:dyDescent="0.2">
      <c r="A11" s="1" t="s">
        <v>241</v>
      </c>
      <c r="B11" s="157">
        <v>7.6490000000000002E-2</v>
      </c>
      <c r="C11" s="1" t="s">
        <v>241</v>
      </c>
      <c r="D11" s="158">
        <v>0.10199999999999999</v>
      </c>
    </row>
    <row r="12" spans="1:27" x14ac:dyDescent="0.2">
      <c r="A12" s="1" t="s">
        <v>147</v>
      </c>
      <c r="B12" s="157">
        <v>7.349E-2</v>
      </c>
      <c r="C12" s="1" t="s">
        <v>151</v>
      </c>
      <c r="D12" s="158">
        <v>9.5000000000000001E-2</v>
      </c>
    </row>
    <row r="13" spans="1:27" x14ac:dyDescent="0.2">
      <c r="A13" s="1" t="s">
        <v>242</v>
      </c>
      <c r="B13" s="157">
        <v>6.0699999999999997E-2</v>
      </c>
      <c r="C13" s="1" t="s">
        <v>192</v>
      </c>
      <c r="D13" s="158">
        <v>8.5000000000000006E-2</v>
      </c>
    </row>
    <row r="14" spans="1:27" x14ac:dyDescent="0.2">
      <c r="A14" s="1" t="s">
        <v>152</v>
      </c>
      <c r="B14" s="157">
        <v>5.4769999999999999E-2</v>
      </c>
      <c r="C14" s="1" t="s">
        <v>147</v>
      </c>
      <c r="D14" s="158">
        <v>5.6000000000000001E-2</v>
      </c>
    </row>
    <row r="15" spans="1:27" x14ac:dyDescent="0.2">
      <c r="A15" s="1" t="s">
        <v>293</v>
      </c>
      <c r="B15" s="157">
        <f>5858/110210</f>
        <v>5.3153071409128026E-2</v>
      </c>
      <c r="C15" s="1" t="s">
        <v>153</v>
      </c>
      <c r="D15" s="158">
        <v>5.2999999999999999E-2</v>
      </c>
    </row>
    <row r="16" spans="1:27" x14ac:dyDescent="0.2">
      <c r="A16" s="1" t="s">
        <v>192</v>
      </c>
      <c r="B16" s="157">
        <v>5.2999999999999999E-2</v>
      </c>
      <c r="C16" s="1" t="s">
        <v>150</v>
      </c>
      <c r="D16" s="158">
        <v>5.2900000000000003E-2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S17" sqref="S17"/>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226</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3" spans="1:27" ht="15" x14ac:dyDescent="0.25">
      <c r="A3" s="193" t="s">
        <v>320</v>
      </c>
      <c r="B3" s="193"/>
      <c r="C3" s="193"/>
      <c r="D3" s="193"/>
      <c r="F3" s="319" t="s">
        <v>321</v>
      </c>
      <c r="G3" s="319"/>
      <c r="H3" s="319"/>
    </row>
    <row r="4" spans="1:27" ht="28.5" x14ac:dyDescent="0.2">
      <c r="A4" s="191" t="s">
        <v>165</v>
      </c>
      <c r="B4" s="191" t="s">
        <v>218</v>
      </c>
      <c r="C4" s="192" t="s">
        <v>164</v>
      </c>
      <c r="D4" s="1"/>
      <c r="F4" s="191" t="s">
        <v>219</v>
      </c>
      <c r="G4" s="192" t="s">
        <v>220</v>
      </c>
      <c r="H4" s="37" t="s">
        <v>221</v>
      </c>
      <c r="O4" s="1"/>
    </row>
    <row r="5" spans="1:27" ht="15" x14ac:dyDescent="0.25">
      <c r="A5" s="160">
        <v>43313</v>
      </c>
      <c r="B5">
        <v>2</v>
      </c>
      <c r="C5" s="218" t="s">
        <v>243</v>
      </c>
      <c r="D5" s="161"/>
      <c r="F5" s="1" t="s">
        <v>336</v>
      </c>
      <c r="G5" s="159">
        <v>2</v>
      </c>
      <c r="H5" s="203" t="s">
        <v>295</v>
      </c>
      <c r="O5" s="1"/>
    </row>
    <row r="6" spans="1:27" ht="15" x14ac:dyDescent="0.25">
      <c r="A6" s="160">
        <v>43344</v>
      </c>
      <c r="B6">
        <v>0</v>
      </c>
      <c r="C6" s="218" t="s">
        <v>243</v>
      </c>
      <c r="D6" s="161"/>
      <c r="F6" s="1" t="s">
        <v>339</v>
      </c>
      <c r="G6" s="159">
        <v>1</v>
      </c>
      <c r="H6" s="203" t="s">
        <v>295</v>
      </c>
      <c r="O6" s="1"/>
    </row>
    <row r="7" spans="1:27" ht="15" x14ac:dyDescent="0.25">
      <c r="A7" s="160">
        <v>43374</v>
      </c>
      <c r="B7">
        <v>4</v>
      </c>
      <c r="C7" s="218" t="s">
        <v>243</v>
      </c>
      <c r="D7" s="161"/>
      <c r="F7" s="1" t="s">
        <v>340</v>
      </c>
      <c r="G7" s="159">
        <v>1</v>
      </c>
      <c r="H7" s="203" t="s">
        <v>296</v>
      </c>
      <c r="O7" s="1"/>
    </row>
    <row r="8" spans="1:27" ht="15" x14ac:dyDescent="0.25">
      <c r="A8" s="160">
        <v>43405</v>
      </c>
      <c r="B8">
        <v>0</v>
      </c>
      <c r="C8" s="218" t="s">
        <v>243</v>
      </c>
      <c r="D8" s="161"/>
      <c r="G8" s="159"/>
      <c r="H8" s="203"/>
      <c r="O8" s="1"/>
    </row>
    <row r="9" spans="1:27" ht="15" x14ac:dyDescent="0.25">
      <c r="A9" s="160">
        <v>43435</v>
      </c>
      <c r="B9">
        <v>0</v>
      </c>
      <c r="C9" s="218" t="s">
        <v>243</v>
      </c>
      <c r="D9" s="161"/>
      <c r="G9" s="159"/>
      <c r="H9" s="203"/>
      <c r="O9" s="1"/>
    </row>
    <row r="10" spans="1:27" ht="15" x14ac:dyDescent="0.25">
      <c r="A10" s="160">
        <v>43466</v>
      </c>
      <c r="B10">
        <v>0</v>
      </c>
      <c r="C10" s="218" t="s">
        <v>243</v>
      </c>
      <c r="D10" s="161"/>
      <c r="G10" s="159"/>
      <c r="H10" s="203"/>
      <c r="O10" s="1"/>
    </row>
    <row r="11" spans="1:27" ht="15" x14ac:dyDescent="0.25">
      <c r="A11" s="160">
        <v>43497</v>
      </c>
      <c r="B11">
        <v>2</v>
      </c>
      <c r="C11" s="218" t="s">
        <v>243</v>
      </c>
      <c r="D11" s="161"/>
      <c r="G11" s="159"/>
      <c r="H11" s="203"/>
      <c r="O11" s="1"/>
    </row>
    <row r="12" spans="1:27" ht="15" x14ac:dyDescent="0.25">
      <c r="A12" s="160">
        <v>43525</v>
      </c>
      <c r="B12">
        <v>0</v>
      </c>
      <c r="C12" s="218" t="s">
        <v>243</v>
      </c>
      <c r="D12" s="161"/>
      <c r="G12" s="159"/>
      <c r="H12" s="203"/>
      <c r="O12" s="1"/>
    </row>
    <row r="13" spans="1:27" ht="15" x14ac:dyDescent="0.25">
      <c r="A13" s="160">
        <v>43556</v>
      </c>
      <c r="B13">
        <v>1</v>
      </c>
      <c r="C13" s="218" t="s">
        <v>243</v>
      </c>
      <c r="D13" s="161"/>
      <c r="G13" s="159"/>
      <c r="H13" s="203"/>
      <c r="O13" s="1"/>
    </row>
    <row r="14" spans="1:27" ht="15" x14ac:dyDescent="0.25">
      <c r="A14" s="160">
        <v>43586</v>
      </c>
      <c r="B14">
        <v>2</v>
      </c>
      <c r="C14" s="218" t="s">
        <v>243</v>
      </c>
      <c r="D14" s="161"/>
      <c r="G14" s="159"/>
      <c r="H14" s="203"/>
      <c r="O14" s="1"/>
    </row>
    <row r="15" spans="1:27" ht="15" x14ac:dyDescent="0.25">
      <c r="A15" s="160">
        <v>43617</v>
      </c>
      <c r="B15">
        <v>1</v>
      </c>
      <c r="C15" s="218" t="s">
        <v>243</v>
      </c>
      <c r="D15" s="161"/>
      <c r="O15" s="1"/>
    </row>
    <row r="16" spans="1:27" ht="15" x14ac:dyDescent="0.25">
      <c r="A16" s="160">
        <v>43647</v>
      </c>
      <c r="B16">
        <v>1</v>
      </c>
      <c r="C16" s="218" t="s">
        <v>243</v>
      </c>
      <c r="D16" s="161"/>
      <c r="O16" s="1"/>
    </row>
    <row r="17" spans="1:15" ht="15" x14ac:dyDescent="0.25">
      <c r="A17" s="160">
        <v>43678</v>
      </c>
      <c r="B17">
        <v>1</v>
      </c>
      <c r="C17" s="218" t="s">
        <v>243</v>
      </c>
      <c r="D17" s="161"/>
      <c r="O17" s="1"/>
    </row>
    <row r="18" spans="1:15" ht="15" x14ac:dyDescent="0.25">
      <c r="A18" s="160">
        <v>43709</v>
      </c>
      <c r="B18">
        <v>3</v>
      </c>
      <c r="C18" s="218" t="s">
        <v>243</v>
      </c>
      <c r="D18" s="161"/>
      <c r="I18" s="39"/>
      <c r="O18" s="1"/>
    </row>
    <row r="19" spans="1:15" ht="15" x14ac:dyDescent="0.25">
      <c r="A19" s="160">
        <v>43739</v>
      </c>
      <c r="B19">
        <v>0</v>
      </c>
      <c r="C19" s="218" t="s">
        <v>243</v>
      </c>
      <c r="D19" s="161"/>
      <c r="I19" s="39"/>
      <c r="O19" s="1"/>
    </row>
    <row r="20" spans="1:15" ht="15" x14ac:dyDescent="0.25">
      <c r="A20" s="160">
        <v>43770</v>
      </c>
      <c r="B20">
        <v>0</v>
      </c>
      <c r="C20" s="218" t="s">
        <v>243</v>
      </c>
      <c r="D20" s="161"/>
      <c r="I20" s="39"/>
      <c r="O20" s="1"/>
    </row>
    <row r="21" spans="1:15" ht="15" x14ac:dyDescent="0.25">
      <c r="A21" s="160">
        <v>43800</v>
      </c>
      <c r="B21">
        <v>0</v>
      </c>
      <c r="C21" s="218" t="s">
        <v>243</v>
      </c>
      <c r="D21" s="161"/>
      <c r="I21" s="39"/>
      <c r="O21" s="1"/>
    </row>
    <row r="22" spans="1:15" ht="15" x14ac:dyDescent="0.25">
      <c r="A22" s="160">
        <v>43831</v>
      </c>
      <c r="B22">
        <v>0</v>
      </c>
      <c r="C22" s="218" t="s">
        <v>243</v>
      </c>
      <c r="D22" s="161"/>
      <c r="I22" s="39"/>
      <c r="O22" s="1"/>
    </row>
    <row r="23" spans="1:15" ht="15" x14ac:dyDescent="0.25">
      <c r="A23" s="160">
        <v>43862</v>
      </c>
      <c r="B23">
        <v>2</v>
      </c>
      <c r="C23" s="218" t="s">
        <v>243</v>
      </c>
      <c r="D23" s="161"/>
      <c r="O23" s="1"/>
    </row>
    <row r="24" spans="1:15" ht="15" x14ac:dyDescent="0.25">
      <c r="A24" s="160">
        <v>43891</v>
      </c>
      <c r="B24">
        <v>0</v>
      </c>
      <c r="C24" s="218" t="s">
        <v>243</v>
      </c>
      <c r="D24" s="161"/>
      <c r="O24" s="1"/>
    </row>
    <row r="25" spans="1:15" ht="15" x14ac:dyDescent="0.25">
      <c r="A25" s="160">
        <v>43922</v>
      </c>
      <c r="B25">
        <v>0</v>
      </c>
      <c r="C25" s="218" t="s">
        <v>243</v>
      </c>
      <c r="D25" s="161"/>
      <c r="O25" s="1"/>
    </row>
    <row r="26" spans="1:15" ht="15" x14ac:dyDescent="0.25">
      <c r="A26" s="160">
        <v>43952</v>
      </c>
      <c r="B26">
        <v>0</v>
      </c>
      <c r="C26" s="218" t="s">
        <v>243</v>
      </c>
      <c r="D26" s="161"/>
      <c r="O26" s="1"/>
    </row>
    <row r="27" spans="1:15" ht="15" x14ac:dyDescent="0.25">
      <c r="A27" s="160">
        <v>43983</v>
      </c>
      <c r="B27">
        <v>0</v>
      </c>
      <c r="C27" s="218" t="s">
        <v>243</v>
      </c>
      <c r="D27" s="161"/>
      <c r="O27" s="1"/>
    </row>
    <row r="28" spans="1:15" ht="15" x14ac:dyDescent="0.25">
      <c r="A28" s="160">
        <v>44013</v>
      </c>
      <c r="B28">
        <v>1</v>
      </c>
      <c r="C28" s="218" t="s">
        <v>243</v>
      </c>
      <c r="D28" s="161"/>
      <c r="O28" s="1"/>
    </row>
    <row r="29" spans="1:15" ht="15" x14ac:dyDescent="0.25">
      <c r="A29" s="160">
        <v>44044</v>
      </c>
      <c r="B29">
        <v>1</v>
      </c>
      <c r="C29" s="218" t="s">
        <v>243</v>
      </c>
      <c r="D29" s="161"/>
      <c r="O29" s="1"/>
    </row>
    <row r="30" spans="1:15" ht="15" x14ac:dyDescent="0.25">
      <c r="A30" s="160">
        <v>44075</v>
      </c>
      <c r="B30">
        <v>0</v>
      </c>
      <c r="C30" s="218" t="s">
        <v>243</v>
      </c>
      <c r="D30" s="161"/>
      <c r="O30" s="1"/>
    </row>
    <row r="31" spans="1:15" ht="15" x14ac:dyDescent="0.25">
      <c r="A31" s="160">
        <v>44105</v>
      </c>
      <c r="B31">
        <v>1</v>
      </c>
      <c r="C31" s="218" t="s">
        <v>243</v>
      </c>
      <c r="D31" s="161"/>
      <c r="O31" s="1"/>
    </row>
    <row r="32" spans="1:15" ht="15" x14ac:dyDescent="0.25">
      <c r="A32" s="160">
        <v>44136</v>
      </c>
      <c r="B32">
        <v>0</v>
      </c>
      <c r="C32" s="218" t="s">
        <v>243</v>
      </c>
      <c r="D32" s="161"/>
      <c r="O32" s="1"/>
    </row>
    <row r="33" spans="1:15" ht="15" x14ac:dyDescent="0.25">
      <c r="A33" s="160">
        <v>44166</v>
      </c>
      <c r="B33">
        <v>0</v>
      </c>
      <c r="C33" s="218" t="s">
        <v>243</v>
      </c>
      <c r="D33" s="161"/>
      <c r="O33" s="1"/>
    </row>
    <row r="34" spans="1:15" ht="15" x14ac:dyDescent="0.25">
      <c r="A34" s="160">
        <v>44197</v>
      </c>
      <c r="B34">
        <v>0</v>
      </c>
      <c r="C34" s="218" t="s">
        <v>243</v>
      </c>
      <c r="D34" s="161"/>
      <c r="O34" s="1"/>
    </row>
    <row r="35" spans="1:15" ht="15" x14ac:dyDescent="0.25">
      <c r="A35" s="160">
        <v>44228</v>
      </c>
      <c r="B35">
        <v>1</v>
      </c>
      <c r="C35" s="218" t="s">
        <v>243</v>
      </c>
      <c r="D35" s="161"/>
      <c r="O35" s="1"/>
    </row>
    <row r="36" spans="1:15" ht="15" x14ac:dyDescent="0.25">
      <c r="A36" s="160">
        <v>44256</v>
      </c>
      <c r="B36">
        <v>0</v>
      </c>
      <c r="C36" s="218" t="s">
        <v>243</v>
      </c>
      <c r="D36" s="161"/>
      <c r="O36" s="1"/>
    </row>
    <row r="37" spans="1:15" ht="15" x14ac:dyDescent="0.25">
      <c r="A37" s="160">
        <v>44287</v>
      </c>
      <c r="B37">
        <v>0</v>
      </c>
      <c r="C37" s="218" t="s">
        <v>243</v>
      </c>
      <c r="D37" s="161"/>
      <c r="O37" s="1"/>
    </row>
    <row r="38" spans="1:15" ht="15" x14ac:dyDescent="0.25">
      <c r="A38" s="160">
        <v>44317</v>
      </c>
      <c r="B38">
        <v>1</v>
      </c>
      <c r="C38" s="218" t="s">
        <v>243</v>
      </c>
      <c r="D38" s="161"/>
      <c r="O38" s="1"/>
    </row>
    <row r="39" spans="1:15" ht="15" x14ac:dyDescent="0.25">
      <c r="A39" s="160">
        <v>44348</v>
      </c>
      <c r="B39">
        <v>2</v>
      </c>
      <c r="C39" s="218" t="s">
        <v>243</v>
      </c>
      <c r="D39" s="161"/>
      <c r="O39" s="1"/>
    </row>
    <row r="40" spans="1:15" ht="15" x14ac:dyDescent="0.25">
      <c r="A40" s="160">
        <v>44378</v>
      </c>
      <c r="B40">
        <v>1</v>
      </c>
      <c r="C40" s="218" t="s">
        <v>243</v>
      </c>
      <c r="D40" s="161"/>
      <c r="O40" s="1"/>
    </row>
    <row r="41" spans="1:15" ht="15" x14ac:dyDescent="0.25">
      <c r="A41" s="160">
        <v>44409</v>
      </c>
      <c r="B41">
        <v>1</v>
      </c>
      <c r="C41" s="218" t="s">
        <v>243</v>
      </c>
      <c r="D41" s="161"/>
      <c r="O41" s="1"/>
    </row>
    <row r="42" spans="1:15" ht="15" x14ac:dyDescent="0.25">
      <c r="A42" s="160">
        <v>44440</v>
      </c>
      <c r="B42">
        <v>2</v>
      </c>
      <c r="C42" s="218" t="s">
        <v>243</v>
      </c>
      <c r="D42" s="161"/>
      <c r="O42" s="1"/>
    </row>
    <row r="43" spans="1:15" ht="15" x14ac:dyDescent="0.25">
      <c r="A43" s="160">
        <v>44470</v>
      </c>
      <c r="B43">
        <v>0</v>
      </c>
      <c r="C43" s="218" t="s">
        <v>243</v>
      </c>
      <c r="D43" s="161"/>
      <c r="O43" s="1"/>
    </row>
    <row r="44" spans="1:15" ht="15" x14ac:dyDescent="0.25">
      <c r="A44" s="160">
        <v>44501</v>
      </c>
      <c r="B44">
        <v>0</v>
      </c>
      <c r="C44" s="218" t="s">
        <v>243</v>
      </c>
      <c r="D44" s="161"/>
      <c r="O44" s="1"/>
    </row>
    <row r="45" spans="1:15" ht="15" x14ac:dyDescent="0.25">
      <c r="A45" s="160">
        <v>44531</v>
      </c>
      <c r="B45">
        <v>0</v>
      </c>
      <c r="C45" s="218" t="s">
        <v>243</v>
      </c>
      <c r="D45" s="161"/>
      <c r="O45" s="1"/>
    </row>
    <row r="46" spans="1:15" ht="15" x14ac:dyDescent="0.25">
      <c r="A46" s="160">
        <v>44562</v>
      </c>
      <c r="B46">
        <v>1</v>
      </c>
      <c r="C46" s="218" t="s">
        <v>243</v>
      </c>
      <c r="D46" s="161"/>
      <c r="O46" s="1"/>
    </row>
    <row r="47" spans="1:15" ht="15" x14ac:dyDescent="0.25">
      <c r="A47" s="160">
        <v>44593</v>
      </c>
      <c r="B47">
        <v>0</v>
      </c>
      <c r="C47" s="218" t="s">
        <v>243</v>
      </c>
      <c r="D47" s="161"/>
      <c r="O47" s="1"/>
    </row>
    <row r="48" spans="1:15" ht="15" x14ac:dyDescent="0.25">
      <c r="A48" s="160">
        <v>44621</v>
      </c>
      <c r="B48">
        <v>0</v>
      </c>
      <c r="C48" s="218" t="s">
        <v>243</v>
      </c>
      <c r="D48" s="161"/>
      <c r="O48" s="1"/>
    </row>
    <row r="49" spans="1:15" ht="15" x14ac:dyDescent="0.25">
      <c r="A49" s="160">
        <v>44652</v>
      </c>
      <c r="B49">
        <v>1</v>
      </c>
      <c r="C49" s="218" t="s">
        <v>243</v>
      </c>
      <c r="D49" s="161"/>
      <c r="O49" s="1"/>
    </row>
    <row r="50" spans="1:15" ht="15" x14ac:dyDescent="0.25">
      <c r="A50" s="160">
        <v>44682</v>
      </c>
      <c r="B50">
        <v>0</v>
      </c>
      <c r="C50" s="218" t="s">
        <v>243</v>
      </c>
      <c r="D50" s="161"/>
      <c r="O50" s="1"/>
    </row>
    <row r="51" spans="1:15" ht="15" x14ac:dyDescent="0.25">
      <c r="A51" s="160">
        <v>44713</v>
      </c>
      <c r="B51">
        <v>1</v>
      </c>
      <c r="C51" s="218" t="s">
        <v>243</v>
      </c>
      <c r="D51" s="161"/>
      <c r="O51" s="1"/>
    </row>
    <row r="52" spans="1:15" ht="15" x14ac:dyDescent="0.25">
      <c r="A52" s="160">
        <v>44743</v>
      </c>
      <c r="B52">
        <v>1</v>
      </c>
      <c r="C52" s="218" t="s">
        <v>243</v>
      </c>
      <c r="D52" s="161"/>
      <c r="O52" s="1"/>
    </row>
    <row r="53" spans="1:15" ht="15" x14ac:dyDescent="0.25">
      <c r="A53" s="160">
        <v>44774</v>
      </c>
      <c r="B53">
        <v>0</v>
      </c>
      <c r="C53" s="218" t="s">
        <v>243</v>
      </c>
      <c r="D53" s="161"/>
      <c r="O53" s="1"/>
    </row>
    <row r="54" spans="1:15" ht="15" x14ac:dyDescent="0.25">
      <c r="A54" s="160">
        <v>44805</v>
      </c>
      <c r="B54">
        <v>0</v>
      </c>
      <c r="C54" s="218" t="s">
        <v>243</v>
      </c>
      <c r="D54" s="161"/>
      <c r="O54" s="1"/>
    </row>
    <row r="55" spans="1:15" ht="15" x14ac:dyDescent="0.25">
      <c r="A55" s="160">
        <v>44835</v>
      </c>
      <c r="B55">
        <v>0</v>
      </c>
      <c r="C55" s="218" t="s">
        <v>243</v>
      </c>
      <c r="D55" s="161"/>
      <c r="O55" s="1"/>
    </row>
    <row r="56" spans="1:15" ht="15" x14ac:dyDescent="0.25">
      <c r="A56" s="160">
        <v>44866</v>
      </c>
      <c r="B56">
        <v>0</v>
      </c>
      <c r="C56" s="218" t="s">
        <v>243</v>
      </c>
      <c r="D56" s="161"/>
      <c r="O56" s="1"/>
    </row>
    <row r="57" spans="1:15" ht="15" x14ac:dyDescent="0.25">
      <c r="A57" s="160">
        <v>44896</v>
      </c>
      <c r="B57">
        <v>0</v>
      </c>
      <c r="C57" s="218" t="s">
        <v>243</v>
      </c>
      <c r="D57" s="161"/>
      <c r="O57" s="1"/>
    </row>
    <row r="58" spans="1:15" ht="15" x14ac:dyDescent="0.25">
      <c r="A58" s="160">
        <v>44927</v>
      </c>
      <c r="B58">
        <v>0</v>
      </c>
      <c r="C58" s="218" t="s">
        <v>243</v>
      </c>
      <c r="D58" s="161"/>
      <c r="O58" s="1"/>
    </row>
    <row r="59" spans="1:15" ht="15" x14ac:dyDescent="0.25">
      <c r="A59" s="160">
        <v>44958</v>
      </c>
      <c r="B59">
        <v>0</v>
      </c>
      <c r="C59" s="218" t="s">
        <v>243</v>
      </c>
      <c r="D59" s="161"/>
      <c r="O59" s="1"/>
    </row>
    <row r="60" spans="1:15" ht="15" x14ac:dyDescent="0.25">
      <c r="A60" s="160">
        <v>44986</v>
      </c>
      <c r="B60">
        <v>0</v>
      </c>
      <c r="C60" s="218" t="s">
        <v>243</v>
      </c>
      <c r="D60" s="161"/>
      <c r="O60" s="1"/>
    </row>
    <row r="61" spans="1:15" ht="15" x14ac:dyDescent="0.25">
      <c r="A61" s="160">
        <v>45017</v>
      </c>
      <c r="B61">
        <v>0</v>
      </c>
      <c r="C61" s="218" t="s">
        <v>243</v>
      </c>
      <c r="D61" s="161"/>
      <c r="O61" s="1"/>
    </row>
    <row r="62" spans="1:15" ht="15" x14ac:dyDescent="0.25">
      <c r="A62" s="160">
        <v>45047</v>
      </c>
      <c r="B62">
        <v>0</v>
      </c>
      <c r="C62" s="218" t="s">
        <v>243</v>
      </c>
      <c r="D62" s="161"/>
      <c r="O62" s="1"/>
    </row>
    <row r="63" spans="1:15" ht="15" x14ac:dyDescent="0.25">
      <c r="A63" s="160">
        <v>45078</v>
      </c>
      <c r="B63">
        <v>0</v>
      </c>
      <c r="C63" s="218" t="s">
        <v>243</v>
      </c>
      <c r="D63" s="161"/>
      <c r="O63" s="1"/>
    </row>
    <row r="64" spans="1:15" ht="15" x14ac:dyDescent="0.25">
      <c r="A64" s="160">
        <v>45108</v>
      </c>
      <c r="B64">
        <v>0</v>
      </c>
      <c r="C64" s="218" t="s">
        <v>243</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1"/>
  <sheetViews>
    <sheetView zoomScaleNormal="100" workbookViewId="0">
      <selection activeCell="L22" sqref="L22"/>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38" t="s">
        <v>232</v>
      </c>
      <c r="B1" s="238"/>
      <c r="C1" s="238"/>
      <c r="D1" s="238"/>
      <c r="E1" s="238"/>
      <c r="F1" s="238"/>
      <c r="G1" s="238"/>
      <c r="H1" s="238"/>
      <c r="I1" s="238"/>
      <c r="J1" s="238"/>
      <c r="K1" s="238"/>
      <c r="L1" s="238"/>
      <c r="M1" s="238"/>
      <c r="N1" s="238"/>
      <c r="O1" s="238"/>
      <c r="P1" s="238"/>
      <c r="Q1" s="238"/>
      <c r="R1" s="238"/>
      <c r="S1" s="238"/>
      <c r="T1" s="238"/>
      <c r="U1" s="238"/>
      <c r="V1" s="238"/>
      <c r="W1" s="238"/>
      <c r="X1" s="238"/>
      <c r="Y1" s="238"/>
    </row>
  </sheetData>
  <mergeCells count="1">
    <mergeCell ref="A1:Y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zoomScaleNormal="100" workbookViewId="0">
      <selection activeCell="AG34" sqref="AG34"/>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38" t="s">
        <v>178</v>
      </c>
      <c r="B1" s="238"/>
      <c r="C1" s="238"/>
      <c r="D1" s="238"/>
      <c r="E1" s="238"/>
      <c r="F1" s="238"/>
      <c r="G1" s="238"/>
      <c r="H1" s="238"/>
      <c r="I1" s="238"/>
      <c r="J1" s="238"/>
      <c r="K1" s="238"/>
      <c r="L1" s="238"/>
      <c r="M1" s="238"/>
      <c r="N1" s="238"/>
      <c r="O1" s="238"/>
      <c r="P1" s="238"/>
      <c r="Q1" s="238"/>
      <c r="R1" s="238"/>
    </row>
    <row r="2" spans="1:27" ht="15" thickBot="1" x14ac:dyDescent="0.25">
      <c r="B2" s="38"/>
      <c r="C2" s="38"/>
      <c r="P2" s="1"/>
      <c r="Q2" s="40"/>
    </row>
    <row r="3" spans="1:27" ht="12.75" customHeight="1" thickBot="1" x14ac:dyDescent="0.25">
      <c r="A3" s="322" t="s">
        <v>76</v>
      </c>
      <c r="B3" s="325" t="s">
        <v>100</v>
      </c>
      <c r="C3" s="259"/>
      <c r="D3" s="297" t="s">
        <v>77</v>
      </c>
      <c r="E3" s="298"/>
      <c r="F3" s="212" t="s">
        <v>78</v>
      </c>
      <c r="G3" s="211" t="s">
        <v>78</v>
      </c>
      <c r="H3" s="211" t="s">
        <v>78</v>
      </c>
      <c r="I3" s="275" t="s">
        <v>78</v>
      </c>
      <c r="J3" s="275"/>
      <c r="K3" s="275" t="s">
        <v>79</v>
      </c>
      <c r="L3" s="275"/>
      <c r="M3" s="211" t="s">
        <v>80</v>
      </c>
      <c r="N3" s="211" t="s">
        <v>80</v>
      </c>
      <c r="O3" s="213" t="s">
        <v>80</v>
      </c>
      <c r="P3" s="1"/>
      <c r="Q3" s="40"/>
      <c r="V3" s="306" t="s">
        <v>182</v>
      </c>
      <c r="W3" s="306"/>
      <c r="X3" s="306"/>
      <c r="Y3" s="306"/>
      <c r="Z3" s="306"/>
      <c r="AA3" s="306"/>
    </row>
    <row r="4" spans="1:27" ht="14.45" customHeight="1" thickBot="1" x14ac:dyDescent="0.3">
      <c r="A4" s="323"/>
      <c r="B4" s="260" t="s">
        <v>101</v>
      </c>
      <c r="C4" s="326" t="s">
        <v>195</v>
      </c>
      <c r="D4" s="309" t="s">
        <v>101</v>
      </c>
      <c r="E4" s="311" t="s">
        <v>195</v>
      </c>
      <c r="F4" s="286" t="s">
        <v>196</v>
      </c>
      <c r="G4" s="284" t="s">
        <v>197</v>
      </c>
      <c r="H4" s="284" t="s">
        <v>198</v>
      </c>
      <c r="I4" s="276" t="s">
        <v>199</v>
      </c>
      <c r="J4" s="277"/>
      <c r="K4" s="276" t="s">
        <v>200</v>
      </c>
      <c r="L4" s="277"/>
      <c r="M4" s="288" t="s">
        <v>201</v>
      </c>
      <c r="N4" s="288" t="s">
        <v>202</v>
      </c>
      <c r="O4" s="328" t="s">
        <v>203</v>
      </c>
      <c r="P4" s="1"/>
      <c r="Q4" s="40"/>
      <c r="U4" s="1" t="s">
        <v>167</v>
      </c>
      <c r="V4" s="44" t="s">
        <v>170</v>
      </c>
      <c r="W4" s="44" t="s">
        <v>168</v>
      </c>
      <c r="X4" s="44" t="s">
        <v>171</v>
      </c>
      <c r="Y4" s="44" t="s">
        <v>172</v>
      </c>
      <c r="Z4" s="44" t="s">
        <v>173</v>
      </c>
      <c r="AA4" s="44" t="s">
        <v>174</v>
      </c>
    </row>
    <row r="5" spans="1:27" ht="36.75" thickBot="1" x14ac:dyDescent="0.25">
      <c r="A5" s="324"/>
      <c r="B5" s="305"/>
      <c r="C5" s="327"/>
      <c r="D5" s="310"/>
      <c r="E5" s="312"/>
      <c r="F5" s="287"/>
      <c r="G5" s="285"/>
      <c r="H5" s="285"/>
      <c r="I5" s="45" t="s">
        <v>168</v>
      </c>
      <c r="J5" s="45" t="s">
        <v>169</v>
      </c>
      <c r="K5" s="45" t="s">
        <v>171</v>
      </c>
      <c r="L5" s="45" t="s">
        <v>285</v>
      </c>
      <c r="M5" s="289"/>
      <c r="N5" s="289"/>
      <c r="O5" s="329"/>
      <c r="P5" s="1"/>
      <c r="Q5" s="40"/>
      <c r="U5" s="1">
        <v>0</v>
      </c>
      <c r="V5" s="46">
        <f>H6</f>
        <v>14.092635337834819</v>
      </c>
      <c r="W5" s="46">
        <f>I6</f>
        <v>15.501897321428574</v>
      </c>
      <c r="X5" s="46">
        <f>K6</f>
        <v>17.052087053571434</v>
      </c>
      <c r="Y5" s="46">
        <f>M6</f>
        <v>18.757295758928578</v>
      </c>
      <c r="Z5" s="46">
        <f>N6</f>
        <v>20.633025334821436</v>
      </c>
      <c r="AA5" s="46">
        <f>O6</f>
        <v>22.69632786830358</v>
      </c>
    </row>
    <row r="6" spans="1:27" x14ac:dyDescent="0.2">
      <c r="A6" s="111" t="s">
        <v>46</v>
      </c>
      <c r="B6" s="112">
        <f>'1A'!B13</f>
        <v>12.58</v>
      </c>
      <c r="C6" s="113">
        <f>'1A'!C13</f>
        <v>26166.400000000001</v>
      </c>
      <c r="D6" s="59">
        <f>'1A'!D13</f>
        <v>15.501897321428574</v>
      </c>
      <c r="E6" s="114">
        <f>'1A'!E13</f>
        <v>32243.946428571435</v>
      </c>
      <c r="F6" s="59">
        <f>'1A'!F13</f>
        <v>14.092635337834819</v>
      </c>
      <c r="G6" s="59">
        <f>'1A'!G13</f>
        <v>14.092635337834819</v>
      </c>
      <c r="H6" s="59">
        <f>'1A'!H13</f>
        <v>14.092635337834819</v>
      </c>
      <c r="I6" s="60">
        <f>'1A'!I13</f>
        <v>15.501897321428574</v>
      </c>
      <c r="J6" s="116">
        <f>'1A'!J13</f>
        <v>16.276992187500003</v>
      </c>
      <c r="K6" s="60">
        <f>'1A'!K13</f>
        <v>17.052087053571434</v>
      </c>
      <c r="L6" s="60">
        <f>'1A'!L13</f>
        <v>17.904691406250006</v>
      </c>
      <c r="M6" s="60">
        <f>'1A'!M13</f>
        <v>18.757295758928578</v>
      </c>
      <c r="N6" s="60">
        <f>'1A'!N13</f>
        <v>20.633025334821436</v>
      </c>
      <c r="O6" s="162">
        <f>'1A'!O13</f>
        <v>22.69632786830358</v>
      </c>
      <c r="P6" s="1"/>
      <c r="U6" s="1">
        <v>1</v>
      </c>
      <c r="V6" s="46">
        <f t="shared" ref="V6:V25" si="0">V5*1.025</f>
        <v>14.444951221280688</v>
      </c>
      <c r="W6" s="46">
        <f t="shared" ref="W6:W25" si="1">W5*1.025</f>
        <v>15.889444754464288</v>
      </c>
      <c r="X6" s="46">
        <f t="shared" ref="X6:X25" si="2">X5*1.025</f>
        <v>17.478389229910718</v>
      </c>
      <c r="Y6" s="46">
        <f t="shared" ref="Y6:Y25" si="3">Y5*1.025</f>
        <v>19.22622815290179</v>
      </c>
      <c r="Z6" s="46">
        <f t="shared" ref="Z6:Z25" si="4">Z5*1.025</f>
        <v>21.148850968191969</v>
      </c>
      <c r="AA6" s="46">
        <f t="shared" ref="AA6:AA25" si="5">AA5*1.025</f>
        <v>23.26373606501117</v>
      </c>
    </row>
    <row r="7" spans="1:27" x14ac:dyDescent="0.2">
      <c r="A7" s="281" t="s">
        <v>102</v>
      </c>
      <c r="B7" s="282"/>
      <c r="C7" s="282"/>
      <c r="D7" s="282"/>
      <c r="E7" s="282"/>
      <c r="F7" s="282"/>
      <c r="G7" s="282"/>
      <c r="H7" s="283"/>
      <c r="I7" s="55">
        <f>I6-H6</f>
        <v>1.4092619835937548</v>
      </c>
      <c r="J7" s="55">
        <f t="shared" ref="J7:O7" si="6">J6-I6</f>
        <v>0.77509486607142897</v>
      </c>
      <c r="K7" s="55">
        <f t="shared" si="6"/>
        <v>0.77509486607143074</v>
      </c>
      <c r="L7" s="55">
        <f>L6-K6</f>
        <v>0.85260435267857204</v>
      </c>
      <c r="M7" s="55">
        <f t="shared" si="6"/>
        <v>0.85260435267857204</v>
      </c>
      <c r="N7" s="55">
        <f t="shared" si="6"/>
        <v>1.8757295758928585</v>
      </c>
      <c r="O7" s="55">
        <f t="shared" si="6"/>
        <v>2.063302533482144</v>
      </c>
      <c r="P7" s="1"/>
      <c r="U7" s="1">
        <v>2</v>
      </c>
      <c r="V7" s="46">
        <f t="shared" si="0"/>
        <v>14.806075001812703</v>
      </c>
      <c r="W7" s="46">
        <f t="shared" si="1"/>
        <v>16.286680873325892</v>
      </c>
      <c r="X7" s="46">
        <f t="shared" si="2"/>
        <v>17.915348960658484</v>
      </c>
      <c r="Y7" s="46">
        <f t="shared" si="3"/>
        <v>19.706883856724332</v>
      </c>
      <c r="Z7" s="46">
        <f t="shared" si="4"/>
        <v>21.677572242396767</v>
      </c>
      <c r="AA7" s="46">
        <f t="shared" si="5"/>
        <v>23.845329466636446</v>
      </c>
    </row>
    <row r="8" spans="1:27" x14ac:dyDescent="0.2">
      <c r="A8" s="56" t="s">
        <v>51</v>
      </c>
      <c r="B8" s="59">
        <f>'1A'!B21</f>
        <v>12.58</v>
      </c>
      <c r="C8" s="114">
        <f>'1A'!C21</f>
        <v>26166.400000000001</v>
      </c>
      <c r="D8" s="59">
        <f>'1A'!D21</f>
        <v>14.092633928571427</v>
      </c>
      <c r="E8" s="114">
        <f>'1A'!E21</f>
        <v>29312.678571428569</v>
      </c>
      <c r="F8" s="59">
        <f>'1A'!F21</f>
        <v>12.811486670758926</v>
      </c>
      <c r="G8" s="60">
        <f>'1A'!G21</f>
        <v>12.811486670758926</v>
      </c>
      <c r="H8" s="60">
        <f>'1A'!H21</f>
        <v>12.811486670758926</v>
      </c>
      <c r="I8" s="61">
        <f>'1A'!I21</f>
        <v>14.092633928571427</v>
      </c>
      <c r="J8" s="61">
        <f>'1A'!J21</f>
        <v>14.797265625</v>
      </c>
      <c r="K8" s="61">
        <f>'1A'!K21</f>
        <v>15.50189732142857</v>
      </c>
      <c r="L8" s="61">
        <f>'1A'!L21</f>
        <v>16.276992187499999</v>
      </c>
      <c r="M8" s="61">
        <f>'1A'!M21</f>
        <v>17.05208705357143</v>
      </c>
      <c r="N8" s="61">
        <f>'1A'!N21</f>
        <v>18.757295758928574</v>
      </c>
      <c r="O8" s="62">
        <f>'1A'!O21</f>
        <v>20.633025334821433</v>
      </c>
      <c r="P8" s="1"/>
      <c r="U8" s="1">
        <v>3</v>
      </c>
      <c r="V8" s="46">
        <f t="shared" si="0"/>
        <v>15.176226876858019</v>
      </c>
      <c r="W8" s="46">
        <f t="shared" si="1"/>
        <v>16.693847895159038</v>
      </c>
      <c r="X8" s="46">
        <f t="shared" si="2"/>
        <v>18.363232684674944</v>
      </c>
      <c r="Y8" s="46">
        <f t="shared" si="3"/>
        <v>20.19955595314244</v>
      </c>
      <c r="Z8" s="46">
        <f t="shared" si="4"/>
        <v>22.219511548456683</v>
      </c>
      <c r="AA8" s="46">
        <f t="shared" si="5"/>
        <v>24.441462703302356</v>
      </c>
    </row>
    <row r="9" spans="1:27" x14ac:dyDescent="0.2">
      <c r="A9" s="281" t="s">
        <v>102</v>
      </c>
      <c r="B9" s="282"/>
      <c r="C9" s="282"/>
      <c r="D9" s="282"/>
      <c r="E9" s="282"/>
      <c r="F9" s="282"/>
      <c r="G9" s="282"/>
      <c r="H9" s="283"/>
      <c r="I9" s="55">
        <f>I8-H8</f>
        <v>1.2811472578125009</v>
      </c>
      <c r="J9" s="55">
        <f t="shared" ref="J9:O9" si="7">J8-I8</f>
        <v>0.7046316964285726</v>
      </c>
      <c r="K9" s="55">
        <f t="shared" si="7"/>
        <v>0.70463169642857082</v>
      </c>
      <c r="L9" s="55">
        <f t="shared" si="7"/>
        <v>0.77509486607142897</v>
      </c>
      <c r="M9" s="55">
        <f t="shared" si="7"/>
        <v>0.77509486607143074</v>
      </c>
      <c r="N9" s="55">
        <f t="shared" si="7"/>
        <v>1.7052087053571441</v>
      </c>
      <c r="O9" s="55">
        <f t="shared" si="7"/>
        <v>1.8757295758928585</v>
      </c>
      <c r="P9" s="1"/>
      <c r="U9" s="1">
        <v>4</v>
      </c>
      <c r="V9" s="46">
        <f t="shared" si="0"/>
        <v>15.555632548779467</v>
      </c>
      <c r="W9" s="46">
        <f t="shared" si="1"/>
        <v>17.111194092538014</v>
      </c>
      <c r="X9" s="46">
        <f t="shared" si="2"/>
        <v>18.822313501791815</v>
      </c>
      <c r="Y9" s="46">
        <f t="shared" si="3"/>
        <v>20.704544851971001</v>
      </c>
      <c r="Z9" s="46">
        <f t="shared" si="4"/>
        <v>22.774999337168097</v>
      </c>
      <c r="AA9" s="46">
        <f t="shared" si="5"/>
        <v>25.052499270884912</v>
      </c>
    </row>
    <row r="10" spans="1:27" x14ac:dyDescent="0.2">
      <c r="P10" s="1"/>
      <c r="Q10" s="40"/>
      <c r="U10" s="1">
        <v>5</v>
      </c>
      <c r="V10" s="46">
        <f t="shared" si="0"/>
        <v>15.944523362498952</v>
      </c>
      <c r="W10" s="46">
        <f t="shared" si="1"/>
        <v>17.538973944851463</v>
      </c>
      <c r="X10" s="46">
        <f t="shared" si="2"/>
        <v>19.292871339336607</v>
      </c>
      <c r="Y10" s="46">
        <f t="shared" si="3"/>
        <v>21.222158473270273</v>
      </c>
      <c r="Z10" s="46">
        <f t="shared" si="4"/>
        <v>23.344374320597296</v>
      </c>
      <c r="AA10" s="46">
        <f t="shared" si="5"/>
        <v>25.678811752657033</v>
      </c>
    </row>
    <row r="11" spans="1:27" x14ac:dyDescent="0.2">
      <c r="U11" s="1">
        <v>6</v>
      </c>
      <c r="V11" s="46">
        <f t="shared" si="0"/>
        <v>16.343136446561424</v>
      </c>
      <c r="W11" s="46">
        <f t="shared" si="1"/>
        <v>17.977448293472747</v>
      </c>
      <c r="X11" s="46">
        <f t="shared" si="2"/>
        <v>19.775193122820021</v>
      </c>
      <c r="Y11" s="46">
        <f t="shared" si="3"/>
        <v>21.752712435102026</v>
      </c>
      <c r="Z11" s="46">
        <f t="shared" si="4"/>
        <v>23.927983678612225</v>
      </c>
      <c r="AA11" s="46">
        <f t="shared" si="5"/>
        <v>26.320782046473457</v>
      </c>
    </row>
    <row r="12" spans="1:27" x14ac:dyDescent="0.2">
      <c r="U12" s="1">
        <v>7</v>
      </c>
      <c r="V12" s="46">
        <f t="shared" si="0"/>
        <v>16.751714857725457</v>
      </c>
      <c r="W12" s="46">
        <f t="shared" si="1"/>
        <v>18.426884500809564</v>
      </c>
      <c r="X12" s="46">
        <f t="shared" si="2"/>
        <v>20.26957295089052</v>
      </c>
      <c r="Y12" s="46">
        <f t="shared" si="3"/>
        <v>22.296530245979575</v>
      </c>
      <c r="Z12" s="46">
        <f t="shared" si="4"/>
        <v>24.52618327057753</v>
      </c>
      <c r="AA12" s="46">
        <f t="shared" si="5"/>
        <v>26.978801597635293</v>
      </c>
    </row>
    <row r="13" spans="1:27" x14ac:dyDescent="0.2">
      <c r="U13" s="1">
        <v>8</v>
      </c>
      <c r="V13" s="46">
        <f t="shared" si="0"/>
        <v>17.170507729168591</v>
      </c>
      <c r="W13" s="46">
        <f t="shared" si="1"/>
        <v>18.887556613329803</v>
      </c>
      <c r="X13" s="46">
        <f t="shared" si="2"/>
        <v>20.776312274662782</v>
      </c>
      <c r="Y13" s="46">
        <f t="shared" si="3"/>
        <v>22.853943502129063</v>
      </c>
      <c r="Z13" s="46">
        <f t="shared" si="4"/>
        <v>25.139337852341967</v>
      </c>
      <c r="AA13" s="46">
        <f t="shared" si="5"/>
        <v>27.653271637576172</v>
      </c>
    </row>
    <row r="14" spans="1:27" ht="16.5" thickBot="1" x14ac:dyDescent="0.3">
      <c r="A14" s="28" t="s">
        <v>180</v>
      </c>
      <c r="B14" s="28"/>
      <c r="C14" s="28"/>
      <c r="D14" s="28"/>
      <c r="E14" s="28"/>
      <c r="F14" s="28"/>
      <c r="G14" s="28"/>
      <c r="H14" s="28"/>
      <c r="I14" s="28"/>
      <c r="J14" s="28"/>
      <c r="K14" s="28"/>
      <c r="L14" s="28"/>
      <c r="M14" s="28"/>
      <c r="N14" s="28"/>
      <c r="O14" s="28"/>
      <c r="P14" s="28"/>
      <c r="Q14" s="28"/>
      <c r="R14" s="28"/>
      <c r="S14" s="28"/>
      <c r="T14" s="28"/>
      <c r="U14" s="1">
        <v>9</v>
      </c>
      <c r="V14" s="46">
        <f t="shared" si="0"/>
        <v>17.599770422397803</v>
      </c>
      <c r="W14" s="46">
        <f t="shared" si="1"/>
        <v>19.359745528663048</v>
      </c>
      <c r="X14" s="46">
        <f t="shared" si="2"/>
        <v>21.29572008152935</v>
      </c>
      <c r="Y14" s="46">
        <f t="shared" si="3"/>
        <v>23.425292089682287</v>
      </c>
      <c r="Z14" s="46">
        <f t="shared" si="4"/>
        <v>25.767821298650514</v>
      </c>
      <c r="AA14" s="46">
        <f t="shared" si="5"/>
        <v>28.344603428515573</v>
      </c>
    </row>
    <row r="15" spans="1:27" ht="15.75" thickBot="1" x14ac:dyDescent="0.3">
      <c r="A15" s="294" t="s">
        <v>104</v>
      </c>
      <c r="B15" s="299" t="s">
        <v>78</v>
      </c>
      <c r="C15" s="278"/>
      <c r="D15" s="278"/>
      <c r="E15" s="278" t="s">
        <v>78</v>
      </c>
      <c r="F15" s="278"/>
      <c r="G15" s="278"/>
      <c r="H15" s="278" t="s">
        <v>79</v>
      </c>
      <c r="I15" s="278"/>
      <c r="J15" s="278"/>
      <c r="K15" s="278" t="s">
        <v>80</v>
      </c>
      <c r="L15" s="278"/>
      <c r="M15" s="278"/>
      <c r="N15" s="278" t="s">
        <v>80</v>
      </c>
      <c r="O15" s="278"/>
      <c r="P15" s="293"/>
      <c r="Q15" s="278" t="s">
        <v>80</v>
      </c>
      <c r="R15" s="278"/>
      <c r="S15" s="293"/>
      <c r="T15" s="63"/>
      <c r="U15" s="1">
        <v>10</v>
      </c>
      <c r="V15" s="46">
        <f t="shared" si="0"/>
        <v>18.039764682957745</v>
      </c>
      <c r="W15" s="46">
        <f t="shared" si="1"/>
        <v>19.843739166879622</v>
      </c>
      <c r="X15" s="46">
        <f t="shared" si="2"/>
        <v>21.828113083567583</v>
      </c>
      <c r="Y15" s="46">
        <f t="shared" si="3"/>
        <v>24.010924391924341</v>
      </c>
      <c r="Z15" s="46">
        <f t="shared" si="4"/>
        <v>26.412016831116773</v>
      </c>
      <c r="AA15" s="46">
        <f t="shared" si="5"/>
        <v>29.053218514228458</v>
      </c>
    </row>
    <row r="16" spans="1:27" ht="15" x14ac:dyDescent="0.2">
      <c r="A16" s="295"/>
      <c r="B16" s="300" t="s">
        <v>204</v>
      </c>
      <c r="C16" s="301"/>
      <c r="D16" s="301"/>
      <c r="E16" s="272" t="s">
        <v>199</v>
      </c>
      <c r="F16" s="273"/>
      <c r="G16" s="274"/>
      <c r="H16" s="272" t="s">
        <v>200</v>
      </c>
      <c r="I16" s="273"/>
      <c r="J16" s="274"/>
      <c r="K16" s="290" t="s">
        <v>205</v>
      </c>
      <c r="L16" s="291"/>
      <c r="M16" s="292"/>
      <c r="N16" s="290" t="s">
        <v>202</v>
      </c>
      <c r="O16" s="291"/>
      <c r="P16" s="292"/>
      <c r="Q16" s="290" t="s">
        <v>206</v>
      </c>
      <c r="R16" s="291"/>
      <c r="S16" s="292"/>
      <c r="T16" s="64"/>
      <c r="U16" s="1">
        <v>11</v>
      </c>
      <c r="V16" s="46">
        <f t="shared" si="0"/>
        <v>18.490758800031688</v>
      </c>
      <c r="W16" s="46">
        <f t="shared" si="1"/>
        <v>20.339832646051612</v>
      </c>
      <c r="X16" s="46">
        <f t="shared" si="2"/>
        <v>22.37381591065677</v>
      </c>
      <c r="Y16" s="46">
        <f t="shared" si="3"/>
        <v>24.611197501722447</v>
      </c>
      <c r="Z16" s="46">
        <f t="shared" si="4"/>
        <v>27.072317251894692</v>
      </c>
      <c r="AA16" s="46">
        <f t="shared" si="5"/>
        <v>29.779548977084168</v>
      </c>
    </row>
    <row r="17" spans="1:27" ht="15" thickBot="1" x14ac:dyDescent="0.25">
      <c r="A17" s="29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18.953027770032477</v>
      </c>
      <c r="W17" s="46">
        <f t="shared" si="1"/>
        <v>20.8483284622029</v>
      </c>
      <c r="X17" s="46">
        <f t="shared" si="2"/>
        <v>22.933161308423188</v>
      </c>
      <c r="Y17" s="46">
        <f t="shared" si="3"/>
        <v>25.226477439265505</v>
      </c>
      <c r="Z17" s="46">
        <f t="shared" si="4"/>
        <v>27.749125183192056</v>
      </c>
      <c r="AA17" s="46">
        <f t="shared" si="5"/>
        <v>30.524037701511268</v>
      </c>
    </row>
    <row r="18" spans="1:27" x14ac:dyDescent="0.2">
      <c r="A18" s="72" t="s">
        <v>3</v>
      </c>
      <c r="B18" s="73">
        <f>H6</f>
        <v>14.092635337834819</v>
      </c>
      <c r="C18" s="73">
        <f>MEDIAN(B18,D18)</f>
        <v>14.634431107346421</v>
      </c>
      <c r="D18" s="73">
        <f>B18*((1.025)^3)</f>
        <v>15.176226876858022</v>
      </c>
      <c r="E18" s="74">
        <f>I6</f>
        <v>15.501897321428574</v>
      </c>
      <c r="F18" s="73">
        <f>MEDIAN(E18,G18)</f>
        <v>16.097872608293809</v>
      </c>
      <c r="G18" s="75">
        <f>E18*((1.025)^3)</f>
        <v>16.693847895159042</v>
      </c>
      <c r="H18" s="73">
        <f>K6</f>
        <v>17.052087053571434</v>
      </c>
      <c r="I18" s="73">
        <f>MEDIAN(H18,J18)</f>
        <v>17.707659869123191</v>
      </c>
      <c r="J18" s="75">
        <f>H18*((1.025)^3)</f>
        <v>18.363232684674948</v>
      </c>
      <c r="K18" s="74">
        <f>M6</f>
        <v>18.757295758928578</v>
      </c>
      <c r="L18" s="73">
        <f>MEDIAN(K18,M18)</f>
        <v>19.478425856035511</v>
      </c>
      <c r="M18" s="75">
        <f>K18*((1.025)^3)</f>
        <v>20.199555953142443</v>
      </c>
      <c r="N18" s="74">
        <f>N6</f>
        <v>20.633025334821436</v>
      </c>
      <c r="O18" s="73">
        <f>MEDIAN(N18,P18)</f>
        <v>21.42626844163906</v>
      </c>
      <c r="P18" s="75">
        <f>N18*((1.025)^3)</f>
        <v>22.219511548456687</v>
      </c>
      <c r="Q18" s="74">
        <f>O6</f>
        <v>22.69632786830358</v>
      </c>
      <c r="R18" s="73">
        <f>MEDIAN(Q18,S18)</f>
        <v>23.568895285802967</v>
      </c>
      <c r="S18" s="75">
        <f>Q18*((1.025)^3)</f>
        <v>24.441462703302356</v>
      </c>
      <c r="T18" s="73"/>
      <c r="U18" s="1">
        <v>13</v>
      </c>
      <c r="V18" s="46">
        <f t="shared" si="0"/>
        <v>19.426853464283287</v>
      </c>
      <c r="W18" s="46">
        <f t="shared" si="1"/>
        <v>21.36953667375797</v>
      </c>
      <c r="X18" s="46">
        <f t="shared" si="2"/>
        <v>23.506490341133766</v>
      </c>
      <c r="Y18" s="46">
        <f t="shared" si="3"/>
        <v>25.85713937524714</v>
      </c>
      <c r="Z18" s="46">
        <f t="shared" si="4"/>
        <v>28.442853312771856</v>
      </c>
      <c r="AA18" s="46">
        <f t="shared" si="5"/>
        <v>31.287138644049048</v>
      </c>
    </row>
    <row r="19" spans="1:27" x14ac:dyDescent="0.2">
      <c r="A19" s="76" t="s">
        <v>4</v>
      </c>
      <c r="B19" s="73">
        <f>B18*((1.025)^4)</f>
        <v>15.555632548779473</v>
      </c>
      <c r="C19" s="73">
        <f t="shared" ref="C19:C23" si="8">MEDIAN(B19,D19)</f>
        <v>15.949384497670451</v>
      </c>
      <c r="D19" s="73">
        <f>B18*((1.025)^6)</f>
        <v>16.343136446561431</v>
      </c>
      <c r="E19" s="74">
        <f>E18*((1.025)^4)</f>
        <v>17.111194092538014</v>
      </c>
      <c r="F19" s="73">
        <f t="shared" ref="F19:F23" si="9">MEDIAN(E19,G19)</f>
        <v>17.544321193005381</v>
      </c>
      <c r="G19" s="75">
        <f>E18*((1.025)^6)</f>
        <v>17.977448293472751</v>
      </c>
      <c r="H19" s="73">
        <f>H18*((1.025)^4)</f>
        <v>18.822313501791818</v>
      </c>
      <c r="I19" s="73">
        <f t="shared" ref="I19:I23" si="10">MEDIAN(H19,J19)</f>
        <v>19.298753312305923</v>
      </c>
      <c r="J19" s="75">
        <f>H18*((1.025)^6)</f>
        <v>19.775193122820028</v>
      </c>
      <c r="K19" s="74">
        <f>K18*((1.025)^4)</f>
        <v>20.704544851971001</v>
      </c>
      <c r="L19" s="73">
        <f t="shared" ref="L19:L23" si="11">MEDIAN(K19,M19)</f>
        <v>21.228628643536517</v>
      </c>
      <c r="M19" s="75">
        <f>K18*((1.025)^6)</f>
        <v>21.75271243510203</v>
      </c>
      <c r="N19" s="74">
        <f>N18*((1.025)^4)</f>
        <v>22.774999337168104</v>
      </c>
      <c r="O19" s="73">
        <f t="shared" ref="O19:O23" si="12">MEDIAN(N19,P19)</f>
        <v>23.35149150789017</v>
      </c>
      <c r="P19" s="75">
        <f>N18*((1.025)^6)</f>
        <v>23.927983678612236</v>
      </c>
      <c r="Q19" s="74">
        <f>Q18*((1.025)^4)</f>
        <v>25.052499270884915</v>
      </c>
      <c r="R19" s="73">
        <f t="shared" ref="R19:R23" si="13">MEDIAN(Q19,S19)</f>
        <v>25.686640658679188</v>
      </c>
      <c r="S19" s="75">
        <f>Q18*((1.025)^6)</f>
        <v>26.320782046473457</v>
      </c>
      <c r="T19" s="73"/>
      <c r="U19" s="1">
        <v>14</v>
      </c>
      <c r="V19" s="46">
        <f t="shared" si="0"/>
        <v>19.912524800890367</v>
      </c>
      <c r="W19" s="46">
        <f t="shared" si="1"/>
        <v>21.903775090601918</v>
      </c>
      <c r="X19" s="46">
        <f t="shared" si="2"/>
        <v>24.09415259966211</v>
      </c>
      <c r="Y19" s="46">
        <f t="shared" si="3"/>
        <v>26.503567859628316</v>
      </c>
      <c r="Z19" s="46">
        <f t="shared" si="4"/>
        <v>29.15392464559115</v>
      </c>
      <c r="AA19" s="46">
        <f t="shared" si="5"/>
        <v>32.069317110150273</v>
      </c>
    </row>
    <row r="20" spans="1:27" x14ac:dyDescent="0.2">
      <c r="A20" s="76" t="s">
        <v>5</v>
      </c>
      <c r="B20" s="73">
        <f>B18*((1.025)^7)</f>
        <v>16.751714857725467</v>
      </c>
      <c r="C20" s="73">
        <f t="shared" si="8"/>
        <v>17.175742640061642</v>
      </c>
      <c r="D20" s="73">
        <f>B18*((1.025)^9)</f>
        <v>17.599770422397814</v>
      </c>
      <c r="E20" s="74">
        <f>E18*((1.025)^7)</f>
        <v>18.426884500809567</v>
      </c>
      <c r="F20" s="73">
        <f t="shared" si="9"/>
        <v>18.893315014736309</v>
      </c>
      <c r="G20" s="75">
        <f>E18*((1.025)^9)</f>
        <v>19.359745528663048</v>
      </c>
      <c r="H20" s="73">
        <f>H18*((1.025)^7)</f>
        <v>20.269572950890527</v>
      </c>
      <c r="I20" s="73">
        <f t="shared" si="10"/>
        <v>20.782646516209944</v>
      </c>
      <c r="J20" s="75">
        <f>H18*((1.025)^9)</f>
        <v>21.295720081529357</v>
      </c>
      <c r="K20" s="74">
        <f>K18*((1.025)^7)</f>
        <v>22.296530245979582</v>
      </c>
      <c r="L20" s="73">
        <f t="shared" si="11"/>
        <v>22.860911167830938</v>
      </c>
      <c r="M20" s="75">
        <f>K18*((1.025)^9)</f>
        <v>23.425292089682294</v>
      </c>
      <c r="N20" s="74">
        <f>N18*((1.025)^7)</f>
        <v>24.52618327057754</v>
      </c>
      <c r="O20" s="73">
        <f t="shared" si="12"/>
        <v>25.147002284614032</v>
      </c>
      <c r="P20" s="75">
        <f>N18*((1.025)^9)</f>
        <v>25.767821298650524</v>
      </c>
      <c r="Q20" s="74">
        <f>Q18*((1.025)^7)</f>
        <v>26.978801597635297</v>
      </c>
      <c r="R20" s="73">
        <f t="shared" si="13"/>
        <v>27.661702513075436</v>
      </c>
      <c r="S20" s="75">
        <f>Q18*((1.025)^9)</f>
        <v>28.344603428515576</v>
      </c>
      <c r="T20" s="73"/>
      <c r="U20" s="1">
        <v>15</v>
      </c>
      <c r="V20" s="46">
        <f t="shared" si="0"/>
        <v>20.410337920912625</v>
      </c>
      <c r="W20" s="46">
        <f t="shared" si="1"/>
        <v>22.451369467866964</v>
      </c>
      <c r="X20" s="46">
        <f t="shared" si="2"/>
        <v>24.696506414653658</v>
      </c>
      <c r="Y20" s="46">
        <f t="shared" si="3"/>
        <v>27.166157056119022</v>
      </c>
      <c r="Z20" s="46">
        <f t="shared" si="4"/>
        <v>29.882772761730926</v>
      </c>
      <c r="AA20" s="46">
        <f t="shared" si="5"/>
        <v>32.871050037904027</v>
      </c>
    </row>
    <row r="21" spans="1:27" x14ac:dyDescent="0.2">
      <c r="A21" s="76" t="s">
        <v>6</v>
      </c>
      <c r="B21" s="73">
        <f>B18*((1.025)^10)</f>
        <v>18.03976468295776</v>
      </c>
      <c r="C21" s="73">
        <f t="shared" si="8"/>
        <v>18.496396226495129</v>
      </c>
      <c r="D21" s="73">
        <f>B18*((1.025)^12)</f>
        <v>18.953027770032495</v>
      </c>
      <c r="E21" s="74">
        <f>E18*((1.025)^10)</f>
        <v>19.843739166879626</v>
      </c>
      <c r="F21" s="73">
        <f t="shared" si="9"/>
        <v>20.346033814541265</v>
      </c>
      <c r="G21" s="75">
        <f>E18*((1.025)^12)</f>
        <v>20.848328462202904</v>
      </c>
      <c r="H21" s="73">
        <f>H18*((1.025)^10)</f>
        <v>21.82811308356759</v>
      </c>
      <c r="I21" s="73">
        <f t="shared" si="10"/>
        <v>22.380637195995394</v>
      </c>
      <c r="J21" s="75">
        <f>H18*((1.025)^12)</f>
        <v>22.933161308423198</v>
      </c>
      <c r="K21" s="74">
        <f>K18*((1.025)^10)</f>
        <v>24.010924391924352</v>
      </c>
      <c r="L21" s="73">
        <f t="shared" si="11"/>
        <v>24.618700915594935</v>
      </c>
      <c r="M21" s="75">
        <f>K18*((1.025)^12)</f>
        <v>25.226477439265519</v>
      </c>
      <c r="N21" s="74">
        <f>N18*((1.025)^10)</f>
        <v>26.412016831116787</v>
      </c>
      <c r="O21" s="73">
        <f t="shared" si="12"/>
        <v>27.080571007154429</v>
      </c>
      <c r="P21" s="75">
        <f>N18*((1.025)^12)</f>
        <v>27.749125183192071</v>
      </c>
      <c r="Q21" s="74">
        <f>Q18*((1.025)^10)</f>
        <v>29.053218514228465</v>
      </c>
      <c r="R21" s="73">
        <f t="shared" si="13"/>
        <v>29.788628107869872</v>
      </c>
      <c r="S21" s="75">
        <f>Q18*((1.025)^12)</f>
        <v>30.524037701511279</v>
      </c>
      <c r="T21" s="73"/>
      <c r="U21" s="1">
        <v>16</v>
      </c>
      <c r="V21" s="46">
        <f t="shared" si="0"/>
        <v>20.920596368935438</v>
      </c>
      <c r="W21" s="46">
        <f t="shared" si="1"/>
        <v>23.012653704563636</v>
      </c>
      <c r="X21" s="46">
        <f t="shared" si="2"/>
        <v>25.313919075019999</v>
      </c>
      <c r="Y21" s="46">
        <f t="shared" si="3"/>
        <v>27.845310982521994</v>
      </c>
      <c r="Z21" s="46">
        <f t="shared" si="4"/>
        <v>30.629842080774196</v>
      </c>
      <c r="AA21" s="46">
        <f t="shared" si="5"/>
        <v>33.692826288851627</v>
      </c>
    </row>
    <row r="22" spans="1:27" x14ac:dyDescent="0.2">
      <c r="A22" s="76" t="s">
        <v>107</v>
      </c>
      <c r="B22" s="73">
        <f>B18*((1.025)^13)</f>
        <v>19.426853464283305</v>
      </c>
      <c r="C22" s="73">
        <f t="shared" si="8"/>
        <v>19.918595692597975</v>
      </c>
      <c r="D22" s="73">
        <f>B18*((1.025)^15)</f>
        <v>20.410337920912649</v>
      </c>
      <c r="E22" s="74">
        <f>E18*((1.025)^13)</f>
        <v>21.369536673757974</v>
      </c>
      <c r="F22" s="73">
        <f t="shared" si="9"/>
        <v>21.910453070812473</v>
      </c>
      <c r="G22" s="75">
        <f>E18*((1.025)^15)</f>
        <v>22.451369467866975</v>
      </c>
      <c r="H22" s="73">
        <f>H18*((1.025)^13)</f>
        <v>23.506490341133777</v>
      </c>
      <c r="I22" s="73">
        <f t="shared" si="10"/>
        <v>24.101498377893726</v>
      </c>
      <c r="J22" s="75">
        <f>H18*((1.025)^15)</f>
        <v>24.696506414653676</v>
      </c>
      <c r="K22" s="74">
        <f>K18*((1.025)^13)</f>
        <v>25.857139375247154</v>
      </c>
      <c r="L22" s="73">
        <f t="shared" si="11"/>
        <v>26.511648215683099</v>
      </c>
      <c r="M22" s="75">
        <f>K18*((1.025)^15)</f>
        <v>27.166157056119044</v>
      </c>
      <c r="N22" s="74">
        <f>N18*((1.025)^13)</f>
        <v>28.44285331277187</v>
      </c>
      <c r="O22" s="73">
        <f t="shared" si="12"/>
        <v>29.162813037251411</v>
      </c>
      <c r="P22" s="75">
        <f>N18*((1.025)^15)</f>
        <v>29.882772761730948</v>
      </c>
      <c r="Q22" s="74">
        <f>Q18*((1.025)^13)</f>
        <v>31.287138644049058</v>
      </c>
      <c r="R22" s="73">
        <f t="shared" si="13"/>
        <v>32.079094340976553</v>
      </c>
      <c r="S22" s="75">
        <f>Q18*((1.025)^15)</f>
        <v>32.871050037904041</v>
      </c>
      <c r="T22" s="73"/>
      <c r="U22" s="1">
        <v>17</v>
      </c>
      <c r="V22" s="46">
        <f t="shared" si="0"/>
        <v>21.443611278158823</v>
      </c>
      <c r="W22" s="46">
        <f t="shared" si="1"/>
        <v>23.587970047177723</v>
      </c>
      <c r="X22" s="46">
        <f t="shared" si="2"/>
        <v>25.946767051895495</v>
      </c>
      <c r="Y22" s="46">
        <f t="shared" si="3"/>
        <v>28.541443757085041</v>
      </c>
      <c r="Z22" s="46">
        <f t="shared" si="4"/>
        <v>31.395588132793549</v>
      </c>
      <c r="AA22" s="46">
        <f t="shared" si="5"/>
        <v>34.535146946072913</v>
      </c>
    </row>
    <row r="23" spans="1:27" x14ac:dyDescent="0.2">
      <c r="A23" s="76" t="s">
        <v>108</v>
      </c>
      <c r="B23" s="73">
        <f>B18*((1.025)^16)</f>
        <v>20.920596368935463</v>
      </c>
      <c r="C23" s="73">
        <f t="shared" si="8"/>
        <v>22.006510160264497</v>
      </c>
      <c r="D23" s="73">
        <f>B18*((1.025)^20)</f>
        <v>23.092423951593528</v>
      </c>
      <c r="E23" s="74">
        <f>E18*((1.025)^16)</f>
        <v>23.012653704563647</v>
      </c>
      <c r="F23" s="73">
        <f t="shared" si="9"/>
        <v>24.20715875557508</v>
      </c>
      <c r="G23" s="75">
        <f>E18*((1.025)^20)</f>
        <v>25.401663806586509</v>
      </c>
      <c r="H23" s="74">
        <f>H18*((1.025)^16)</f>
        <v>25.313919075020014</v>
      </c>
      <c r="I23" s="73">
        <f t="shared" si="10"/>
        <v>26.627874631132588</v>
      </c>
      <c r="J23" s="75">
        <f>H18*((1.025)^20)</f>
        <v>27.941830187245163</v>
      </c>
      <c r="K23" s="73">
        <f>K18*((1.025)^16)</f>
        <v>27.845310982522015</v>
      </c>
      <c r="L23" s="73">
        <f t="shared" si="11"/>
        <v>29.290662094245846</v>
      </c>
      <c r="M23" s="75">
        <f>K18*((1.025)^20)</f>
        <v>30.73601320596968</v>
      </c>
      <c r="N23" s="73">
        <f>N18*((1.025)^16)</f>
        <v>30.629842080774221</v>
      </c>
      <c r="O23" s="73">
        <f t="shared" si="12"/>
        <v>32.219728303670436</v>
      </c>
      <c r="P23" s="73">
        <f>N18*((1.025)^20)</f>
        <v>33.809614526566648</v>
      </c>
      <c r="Q23" s="74">
        <f>Q18*((1.025)^16)</f>
        <v>33.692826288851641</v>
      </c>
      <c r="R23" s="73">
        <f t="shared" si="13"/>
        <v>35.441701134037473</v>
      </c>
      <c r="S23" s="75">
        <f>Q18*((1.025)^20)</f>
        <v>37.190575979223311</v>
      </c>
      <c r="T23" s="73"/>
      <c r="U23" s="1">
        <v>18</v>
      </c>
      <c r="V23" s="46">
        <f t="shared" si="0"/>
        <v>21.97970156011279</v>
      </c>
      <c r="W23" s="46">
        <f t="shared" si="1"/>
        <v>24.177669298357163</v>
      </c>
      <c r="X23" s="46">
        <f t="shared" si="2"/>
        <v>26.595436228192881</v>
      </c>
      <c r="Y23" s="46">
        <f t="shared" si="3"/>
        <v>29.254979851012166</v>
      </c>
      <c r="Z23" s="46">
        <f t="shared" si="4"/>
        <v>32.180477836113383</v>
      </c>
      <c r="AA23" s="46">
        <f t="shared" si="5"/>
        <v>35.398525619724737</v>
      </c>
    </row>
    <row r="24" spans="1:27" ht="15" x14ac:dyDescent="0.25">
      <c r="A24" s="44"/>
      <c r="B24" s="36"/>
      <c r="C24" s="46"/>
      <c r="D24" s="36"/>
      <c r="E24" s="81"/>
      <c r="F24" s="81"/>
      <c r="G24" s="81"/>
      <c r="H24" s="81"/>
      <c r="I24" s="73"/>
      <c r="J24" s="73"/>
      <c r="M24" s="40"/>
      <c r="P24" s="1"/>
      <c r="U24" s="1">
        <v>19</v>
      </c>
      <c r="V24" s="46">
        <f t="shared" si="0"/>
        <v>22.529194099115607</v>
      </c>
      <c r="W24" s="46">
        <f t="shared" si="1"/>
        <v>24.78211103081609</v>
      </c>
      <c r="X24" s="46">
        <f t="shared" si="2"/>
        <v>27.260322133897702</v>
      </c>
      <c r="Y24" s="46">
        <f t="shared" si="3"/>
        <v>29.986354347287467</v>
      </c>
      <c r="Z24" s="46">
        <f t="shared" si="4"/>
        <v>32.984989782016214</v>
      </c>
      <c r="AA24" s="46">
        <f t="shared" si="5"/>
        <v>36.28348876021785</v>
      </c>
    </row>
    <row r="25" spans="1:27" ht="15" x14ac:dyDescent="0.25">
      <c r="A25" s="44"/>
      <c r="B25" s="36"/>
      <c r="C25" s="46"/>
      <c r="D25" s="36"/>
      <c r="E25" s="81"/>
      <c r="F25" s="81"/>
      <c r="G25" s="81"/>
      <c r="H25" s="81"/>
      <c r="I25" s="73"/>
      <c r="J25" s="73"/>
      <c r="M25" s="40"/>
      <c r="P25" s="1"/>
      <c r="U25" s="1">
        <v>20</v>
      </c>
      <c r="V25" s="46">
        <f t="shared" si="0"/>
        <v>23.092423951593496</v>
      </c>
      <c r="W25" s="46">
        <f t="shared" si="1"/>
        <v>25.401663806586491</v>
      </c>
      <c r="X25" s="46">
        <f t="shared" si="2"/>
        <v>27.941830187245142</v>
      </c>
      <c r="Y25" s="46">
        <f t="shared" si="3"/>
        <v>30.736013205969652</v>
      </c>
      <c r="Z25" s="46">
        <f t="shared" si="4"/>
        <v>33.809614526566619</v>
      </c>
      <c r="AA25" s="46">
        <f t="shared" si="5"/>
        <v>37.19057597922329</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181</v>
      </c>
      <c r="B28" s="28"/>
      <c r="C28" s="28"/>
      <c r="D28" s="28"/>
      <c r="E28" s="28"/>
      <c r="F28" s="28"/>
      <c r="G28" s="28"/>
      <c r="H28" s="28"/>
      <c r="I28" s="28"/>
      <c r="J28" s="28"/>
      <c r="K28" s="28"/>
      <c r="L28" s="28"/>
      <c r="M28" s="28"/>
      <c r="N28" s="28"/>
      <c r="O28" s="28"/>
      <c r="P28" s="28"/>
      <c r="Q28" s="28"/>
      <c r="R28" s="28"/>
      <c r="S28" s="28"/>
      <c r="V28" s="306" t="s">
        <v>182</v>
      </c>
      <c r="W28" s="306"/>
      <c r="X28" s="306"/>
      <c r="Y28" s="306"/>
      <c r="Z28" s="306"/>
      <c r="AA28" s="306"/>
    </row>
    <row r="29" spans="1:27" ht="15.75" thickBot="1" x14ac:dyDescent="0.3">
      <c r="A29" s="294" t="s">
        <v>104</v>
      </c>
      <c r="B29" s="299" t="s">
        <v>78</v>
      </c>
      <c r="C29" s="278"/>
      <c r="D29" s="278"/>
      <c r="E29" s="278" t="s">
        <v>78</v>
      </c>
      <c r="F29" s="278"/>
      <c r="G29" s="278"/>
      <c r="H29" s="278" t="s">
        <v>79</v>
      </c>
      <c r="I29" s="278"/>
      <c r="J29" s="278"/>
      <c r="K29" s="278" t="s">
        <v>80</v>
      </c>
      <c r="L29" s="278"/>
      <c r="M29" s="278"/>
      <c r="N29" s="278" t="s">
        <v>80</v>
      </c>
      <c r="O29" s="278"/>
      <c r="P29" s="293"/>
      <c r="Q29" s="278" t="s">
        <v>80</v>
      </c>
      <c r="R29" s="278"/>
      <c r="S29" s="293"/>
      <c r="U29" s="1" t="s">
        <v>167</v>
      </c>
      <c r="V29" s="44" t="s">
        <v>170</v>
      </c>
      <c r="W29" s="44" t="s">
        <v>168</v>
      </c>
      <c r="X29" s="44" t="s">
        <v>171</v>
      </c>
      <c r="Y29" s="44" t="s">
        <v>172</v>
      </c>
      <c r="Z29" s="44" t="s">
        <v>173</v>
      </c>
      <c r="AA29" s="44" t="s">
        <v>174</v>
      </c>
    </row>
    <row r="30" spans="1:27" ht="15" x14ac:dyDescent="0.2">
      <c r="A30" s="295"/>
      <c r="B30" s="300" t="s">
        <v>103</v>
      </c>
      <c r="C30" s="301"/>
      <c r="D30" s="307"/>
      <c r="E30" s="290" t="s">
        <v>199</v>
      </c>
      <c r="F30" s="291"/>
      <c r="G30" s="291"/>
      <c r="H30" s="272" t="s">
        <v>200</v>
      </c>
      <c r="I30" s="273"/>
      <c r="J30" s="274"/>
      <c r="K30" s="290" t="s">
        <v>201</v>
      </c>
      <c r="L30" s="291"/>
      <c r="M30" s="292"/>
      <c r="N30" s="290" t="s">
        <v>202</v>
      </c>
      <c r="O30" s="291"/>
      <c r="P30" s="292"/>
      <c r="Q30" s="290" t="s">
        <v>207</v>
      </c>
      <c r="R30" s="291"/>
      <c r="S30" s="292"/>
      <c r="U30" s="1">
        <v>0</v>
      </c>
      <c r="V30" s="46">
        <f>H8</f>
        <v>12.811486670758926</v>
      </c>
      <c r="W30" s="46">
        <f>I8</f>
        <v>14.092633928571427</v>
      </c>
      <c r="X30" s="46">
        <f>K8</f>
        <v>15.50189732142857</v>
      </c>
      <c r="Y30" s="46">
        <f>M8</f>
        <v>17.05208705357143</v>
      </c>
      <c r="Z30" s="46">
        <f>N8</f>
        <v>18.757295758928574</v>
      </c>
      <c r="AA30" s="46">
        <f>O8</f>
        <v>20.633025334821433</v>
      </c>
    </row>
    <row r="31" spans="1:27" ht="15" thickBot="1" x14ac:dyDescent="0.25">
      <c r="A31" s="29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13.131773837527899</v>
      </c>
      <c r="W31" s="46">
        <f t="shared" ref="W31:W50" si="15">W30*1.025</f>
        <v>14.444949776785711</v>
      </c>
      <c r="X31" s="46">
        <f t="shared" ref="X31:X50" si="16">X30*1.025</f>
        <v>15.889444754464284</v>
      </c>
      <c r="Y31" s="46">
        <f t="shared" ref="Y31:Y50" si="17">Y30*1.025</f>
        <v>17.478389229910714</v>
      </c>
      <c r="Z31" s="46">
        <f t="shared" ref="Z31:Z50" si="18">Z30*1.025</f>
        <v>19.226228152901786</v>
      </c>
      <c r="AA31" s="46">
        <f t="shared" ref="AA31:AA50" si="19">AA30*1.025</f>
        <v>21.148850968191965</v>
      </c>
    </row>
    <row r="32" spans="1:27" x14ac:dyDescent="0.2">
      <c r="A32" s="72" t="s">
        <v>3</v>
      </c>
      <c r="B32" s="73">
        <f>F8</f>
        <v>12.811486670758926</v>
      </c>
      <c r="C32" s="73">
        <f>MEDIAN(B32,D32)</f>
        <v>13.304028279405838</v>
      </c>
      <c r="D32" s="75">
        <f>B32*((1.025)^3)</f>
        <v>13.796569888052748</v>
      </c>
      <c r="E32" s="73">
        <f>I8</f>
        <v>14.092633928571427</v>
      </c>
      <c r="F32" s="73">
        <f>MEDIAN(E32,G32)</f>
        <v>14.634429643903458</v>
      </c>
      <c r="G32" s="73">
        <f>E32*((1.025)^3)</f>
        <v>15.176225359235488</v>
      </c>
      <c r="H32" s="74">
        <f>K8</f>
        <v>15.50189732142857</v>
      </c>
      <c r="I32" s="73">
        <f>MEDIAN(H32,J32)</f>
        <v>16.097872608293805</v>
      </c>
      <c r="J32" s="75">
        <f>H32*((1.025)^3)</f>
        <v>16.693847895159038</v>
      </c>
      <c r="K32" s="74">
        <f>M8</f>
        <v>17.05208705357143</v>
      </c>
      <c r="L32" s="73">
        <f>MEDIAN(K32,M32)</f>
        <v>17.707659869123187</v>
      </c>
      <c r="M32" s="75">
        <f>K32*((1.025)^3)</f>
        <v>18.363232684674944</v>
      </c>
      <c r="N32" s="74">
        <f>N8</f>
        <v>18.757295758928574</v>
      </c>
      <c r="O32" s="73">
        <f>MEDIAN(N32,P32)</f>
        <v>19.478425856035507</v>
      </c>
      <c r="P32" s="75">
        <f>N32*((1.025)^3)</f>
        <v>20.19955595314244</v>
      </c>
      <c r="Q32" s="74">
        <f>O8</f>
        <v>20.633025334821433</v>
      </c>
      <c r="R32" s="73">
        <f>MEDIAN(Q32,S32)</f>
        <v>21.42626844163906</v>
      </c>
      <c r="S32" s="75">
        <f>Q32*((1.025)^3)</f>
        <v>22.219511548456683</v>
      </c>
      <c r="U32" s="1">
        <v>2</v>
      </c>
      <c r="V32" s="46">
        <f t="shared" si="14"/>
        <v>13.460068183466095</v>
      </c>
      <c r="W32" s="46">
        <f t="shared" si="15"/>
        <v>14.806073521205352</v>
      </c>
      <c r="X32" s="46">
        <f t="shared" si="16"/>
        <v>16.286680873325889</v>
      </c>
      <c r="Y32" s="46">
        <f t="shared" si="17"/>
        <v>17.915348960658481</v>
      </c>
      <c r="Z32" s="46">
        <f t="shared" si="18"/>
        <v>19.706883856724328</v>
      </c>
      <c r="AA32" s="46">
        <f t="shared" si="19"/>
        <v>21.677572242396764</v>
      </c>
    </row>
    <row r="33" spans="1:27" x14ac:dyDescent="0.2">
      <c r="A33" s="76" t="s">
        <v>4</v>
      </c>
      <c r="B33" s="73">
        <f>B32*((1.025)^4)</f>
        <v>14.141484135254064</v>
      </c>
      <c r="C33" s="73">
        <f t="shared" ref="C33:C37" si="20">MEDIAN(B33,D33)</f>
        <v>14.499440452427681</v>
      </c>
      <c r="D33" s="75">
        <f>B32*((1.025)^6)</f>
        <v>14.8573967696013</v>
      </c>
      <c r="E33" s="73">
        <f>E32*((1.025)^4)</f>
        <v>15.555630993216374</v>
      </c>
      <c r="F33" s="73">
        <f t="shared" ref="F33:F37" si="21">MEDIAN(E33,G33)</f>
        <v>15.949382902732161</v>
      </c>
      <c r="G33" s="73">
        <f>E32*((1.025)^6)</f>
        <v>16.34313481224795</v>
      </c>
      <c r="H33" s="74">
        <f>H32*((1.025)^4)</f>
        <v>17.11119409253801</v>
      </c>
      <c r="I33" s="73">
        <f t="shared" ref="I33:I37" si="22">MEDIAN(H33,J33)</f>
        <v>17.544321193005377</v>
      </c>
      <c r="J33" s="75">
        <f>H32*((1.025)^6)</f>
        <v>17.977448293472744</v>
      </c>
      <c r="K33" s="74">
        <f>K32*((1.025)^4)</f>
        <v>18.822313501791815</v>
      </c>
      <c r="L33" s="73">
        <f t="shared" ref="L33:L37" si="23">MEDIAN(K33,M33)</f>
        <v>19.298753312305919</v>
      </c>
      <c r="M33" s="75">
        <f>K32*((1.025)^6)</f>
        <v>19.775193122820024</v>
      </c>
      <c r="N33" s="74">
        <f>N32*((1.025)^4)</f>
        <v>20.704544851970997</v>
      </c>
      <c r="O33" s="73">
        <f t="shared" ref="O33:O37" si="24">MEDIAN(N33,P33)</f>
        <v>21.22862864353651</v>
      </c>
      <c r="P33" s="75">
        <f>N32*((1.025)^6)</f>
        <v>21.752712435102026</v>
      </c>
      <c r="Q33" s="74">
        <f>Q32*((1.025)^4)</f>
        <v>22.774999337168101</v>
      </c>
      <c r="R33" s="73">
        <f t="shared" ref="R33:R37" si="25">MEDIAN(Q33,S33)</f>
        <v>23.351491507890167</v>
      </c>
      <c r="S33" s="75">
        <f>Q32*((1.025)^6)</f>
        <v>23.927983678612229</v>
      </c>
      <c r="U33" s="1">
        <v>3</v>
      </c>
      <c r="V33" s="46">
        <f t="shared" si="14"/>
        <v>13.796569888052746</v>
      </c>
      <c r="W33" s="46">
        <f t="shared" si="15"/>
        <v>15.176225359235485</v>
      </c>
      <c r="X33" s="46">
        <f t="shared" si="16"/>
        <v>16.693847895159035</v>
      </c>
      <c r="Y33" s="46">
        <f t="shared" si="17"/>
        <v>18.363232684674941</v>
      </c>
      <c r="Z33" s="46">
        <f t="shared" si="18"/>
        <v>20.199555953142436</v>
      </c>
      <c r="AA33" s="46">
        <f t="shared" si="19"/>
        <v>22.21951154845668</v>
      </c>
    </row>
    <row r="34" spans="1:27" x14ac:dyDescent="0.2">
      <c r="A34" s="76" t="s">
        <v>5</v>
      </c>
      <c r="B34" s="73">
        <f>B32*((1.025)^7)</f>
        <v>15.228831688841332</v>
      </c>
      <c r="C34" s="73">
        <f t="shared" si="20"/>
        <v>15.614311490965125</v>
      </c>
      <c r="D34" s="75">
        <f>B32*((1.025)^9)</f>
        <v>15.99979129308892</v>
      </c>
      <c r="E34" s="73">
        <f>E32*((1.025)^7)</f>
        <v>16.751713182554148</v>
      </c>
      <c r="F34" s="73">
        <f t="shared" si="21"/>
        <v>17.175740922487549</v>
      </c>
      <c r="G34" s="73">
        <f>E32*((1.025)^9)</f>
        <v>17.599768662420949</v>
      </c>
      <c r="H34" s="74">
        <f>H32*((1.025)^7)</f>
        <v>18.426884500809564</v>
      </c>
      <c r="I34" s="73">
        <f t="shared" si="22"/>
        <v>18.893315014736302</v>
      </c>
      <c r="J34" s="75">
        <f>H32*((1.025)^9)</f>
        <v>19.359745528663044</v>
      </c>
      <c r="K34" s="74">
        <f>K32*((1.025)^7)</f>
        <v>20.269572950890524</v>
      </c>
      <c r="L34" s="73">
        <f t="shared" si="23"/>
        <v>20.782646516209937</v>
      </c>
      <c r="M34" s="75">
        <f>K32*((1.025)^9)</f>
        <v>21.295720081529353</v>
      </c>
      <c r="N34" s="74">
        <f>N32*((1.025)^7)</f>
        <v>22.296530245979579</v>
      </c>
      <c r="O34" s="73">
        <f t="shared" si="24"/>
        <v>22.860911167830935</v>
      </c>
      <c r="P34" s="75">
        <f>N32*((1.025)^9)</f>
        <v>23.425292089682287</v>
      </c>
      <c r="Q34" s="74">
        <f>Q32*((1.025)^7)</f>
        <v>24.526183270577537</v>
      </c>
      <c r="R34" s="73">
        <f t="shared" si="25"/>
        <v>25.147002284614025</v>
      </c>
      <c r="S34" s="75">
        <f>Q32*((1.025)^9)</f>
        <v>25.767821298650517</v>
      </c>
      <c r="U34" s="1">
        <v>4</v>
      </c>
      <c r="V34" s="46">
        <f t="shared" si="14"/>
        <v>14.141484135254064</v>
      </c>
      <c r="W34" s="46">
        <f t="shared" si="15"/>
        <v>15.55563099321637</v>
      </c>
      <c r="X34" s="46">
        <f t="shared" si="16"/>
        <v>17.11119409253801</v>
      </c>
      <c r="Y34" s="46">
        <f t="shared" si="17"/>
        <v>18.822313501791811</v>
      </c>
      <c r="Z34" s="46">
        <f t="shared" si="18"/>
        <v>20.704544851970994</v>
      </c>
      <c r="AA34" s="46">
        <f t="shared" si="19"/>
        <v>22.774999337168094</v>
      </c>
    </row>
    <row r="35" spans="1:27" x14ac:dyDescent="0.2">
      <c r="A35" s="76" t="s">
        <v>6</v>
      </c>
      <c r="B35" s="73">
        <f>B32*((1.025)^10)</f>
        <v>16.399786075416145</v>
      </c>
      <c r="C35" s="73">
        <f t="shared" si="20"/>
        <v>16.814905660450115</v>
      </c>
      <c r="D35" s="75">
        <f>B32*((1.025)^12)</f>
        <v>17.230025245484086</v>
      </c>
      <c r="E35" s="73">
        <f>E32*((1.025)^10)</f>
        <v>18.039762878981474</v>
      </c>
      <c r="F35" s="73">
        <f t="shared" si="21"/>
        <v>18.49639437685569</v>
      </c>
      <c r="G35" s="73">
        <f>E32*((1.025)^12)</f>
        <v>18.953025874729907</v>
      </c>
      <c r="H35" s="74">
        <f>H32*((1.025)^10)</f>
        <v>19.843739166879619</v>
      </c>
      <c r="I35" s="73">
        <f t="shared" si="22"/>
        <v>20.346033814541258</v>
      </c>
      <c r="J35" s="75">
        <f>H32*((1.025)^12)</f>
        <v>20.8483284622029</v>
      </c>
      <c r="K35" s="74">
        <f>K32*((1.025)^10)</f>
        <v>21.828113083567587</v>
      </c>
      <c r="L35" s="73">
        <f t="shared" si="23"/>
        <v>22.380637195995391</v>
      </c>
      <c r="M35" s="75">
        <f>K32*((1.025)^12)</f>
        <v>22.933161308423191</v>
      </c>
      <c r="N35" s="74">
        <f>N32*((1.025)^10)</f>
        <v>24.010924391924345</v>
      </c>
      <c r="O35" s="73">
        <f t="shared" si="24"/>
        <v>24.618700915594928</v>
      </c>
      <c r="P35" s="75">
        <f>N32*((1.025)^12)</f>
        <v>25.226477439265512</v>
      </c>
      <c r="Q35" s="74">
        <f>Q32*((1.025)^10)</f>
        <v>26.41201683111678</v>
      </c>
      <c r="R35" s="73">
        <f t="shared" si="25"/>
        <v>27.080571007154425</v>
      </c>
      <c r="S35" s="75">
        <f>Q32*((1.025)^12)</f>
        <v>27.749125183192067</v>
      </c>
      <c r="U35" s="1">
        <v>5</v>
      </c>
      <c r="V35" s="46">
        <f t="shared" si="14"/>
        <v>14.495021238635415</v>
      </c>
      <c r="W35" s="46">
        <f t="shared" si="15"/>
        <v>15.944521768046778</v>
      </c>
      <c r="X35" s="46">
        <f t="shared" si="16"/>
        <v>17.53897394485146</v>
      </c>
      <c r="Y35" s="46">
        <f t="shared" si="17"/>
        <v>19.292871339336603</v>
      </c>
      <c r="Z35" s="46">
        <f t="shared" si="18"/>
        <v>21.222158473270266</v>
      </c>
      <c r="AA35" s="46">
        <f t="shared" si="19"/>
        <v>23.344374320597293</v>
      </c>
    </row>
    <row r="36" spans="1:27" x14ac:dyDescent="0.2">
      <c r="A36" s="76" t="s">
        <v>107</v>
      </c>
      <c r="B36" s="73">
        <f>B32*((1.025)^13)</f>
        <v>17.660775876621187</v>
      </c>
      <c r="C36" s="73">
        <f t="shared" si="20"/>
        <v>18.107814265998162</v>
      </c>
      <c r="D36" s="73">
        <f>B32*((1.025)^15)</f>
        <v>18.554852655375136</v>
      </c>
      <c r="E36" s="74">
        <f>E32*((1.025)^13)</f>
        <v>19.426851521598156</v>
      </c>
      <c r="F36" s="73">
        <f t="shared" si="21"/>
        <v>19.918593700738608</v>
      </c>
      <c r="G36" s="75">
        <f>E32*((1.025)^15)</f>
        <v>20.41033587987906</v>
      </c>
      <c r="H36" s="73">
        <f>H32*((1.025)^13)</f>
        <v>21.36953667375797</v>
      </c>
      <c r="I36" s="73">
        <f t="shared" si="22"/>
        <v>21.910453070812469</v>
      </c>
      <c r="J36" s="75">
        <f>H32*((1.025)^15)</f>
        <v>22.451369467866968</v>
      </c>
      <c r="K36" s="74">
        <f>K32*((1.025)^13)</f>
        <v>23.506490341133773</v>
      </c>
      <c r="L36" s="73">
        <f t="shared" si="23"/>
        <v>24.101498377893719</v>
      </c>
      <c r="M36" s="75">
        <f>K32*((1.025)^15)</f>
        <v>24.696506414653669</v>
      </c>
      <c r="N36" s="74">
        <f>N32*((1.025)^13)</f>
        <v>25.857139375247151</v>
      </c>
      <c r="O36" s="73">
        <f t="shared" si="24"/>
        <v>26.511648215683095</v>
      </c>
      <c r="P36" s="75">
        <f>N32*((1.025)^15)</f>
        <v>27.166157056119037</v>
      </c>
      <c r="Q36" s="74">
        <f>Q32*((1.025)^13)</f>
        <v>28.442853312771867</v>
      </c>
      <c r="R36" s="73">
        <f t="shared" si="25"/>
        <v>29.162813037251404</v>
      </c>
      <c r="S36" s="75">
        <f>Q32*((1.025)^15)</f>
        <v>29.882772761730944</v>
      </c>
      <c r="T36" s="46"/>
      <c r="U36" s="1">
        <v>6</v>
      </c>
      <c r="V36" s="46">
        <f t="shared" si="14"/>
        <v>14.8573967696013</v>
      </c>
      <c r="W36" s="46">
        <f t="shared" si="15"/>
        <v>16.343134812247946</v>
      </c>
      <c r="X36" s="46">
        <f t="shared" si="16"/>
        <v>17.977448293472744</v>
      </c>
      <c r="Y36" s="46">
        <f t="shared" si="17"/>
        <v>19.775193122820017</v>
      </c>
      <c r="Z36" s="46">
        <f t="shared" si="18"/>
        <v>21.752712435102019</v>
      </c>
      <c r="AA36" s="46">
        <f t="shared" si="19"/>
        <v>23.927983678612222</v>
      </c>
    </row>
    <row r="37" spans="1:27" x14ac:dyDescent="0.2">
      <c r="A37" s="76" t="s">
        <v>108</v>
      </c>
      <c r="B37" s="73">
        <f>B32*((1.025)^16)</f>
        <v>19.01872397175951</v>
      </c>
      <c r="C37" s="73">
        <f t="shared" si="20"/>
        <v>20.005918327513179</v>
      </c>
      <c r="D37" s="73">
        <f>B32*((1.025)^20)</f>
        <v>20.993112683266844</v>
      </c>
      <c r="E37" s="74">
        <f>E32*((1.025)^16)</f>
        <v>20.920594276876038</v>
      </c>
      <c r="F37" s="73">
        <f t="shared" si="21"/>
        <v>22.0065079596137</v>
      </c>
      <c r="G37" s="75">
        <f>E32*((1.025)^20)</f>
        <v>23.092421642351365</v>
      </c>
      <c r="H37" s="74">
        <f>H32*((1.025)^16)</f>
        <v>23.01265370456364</v>
      </c>
      <c r="I37" s="73">
        <f t="shared" si="22"/>
        <v>24.207158755575072</v>
      </c>
      <c r="J37" s="75">
        <f>H32*((1.025)^20)</f>
        <v>25.401663806586502</v>
      </c>
      <c r="K37" s="73">
        <f>K32*((1.025)^16)</f>
        <v>25.31391907502001</v>
      </c>
      <c r="L37" s="73">
        <f t="shared" si="23"/>
        <v>26.627874631132585</v>
      </c>
      <c r="M37" s="75">
        <f>K32*((1.025)^20)</f>
        <v>27.941830187245156</v>
      </c>
      <c r="N37" s="73">
        <f>N32*((1.025)^16)</f>
        <v>27.845310982522012</v>
      </c>
      <c r="O37" s="73">
        <f t="shared" si="24"/>
        <v>29.290662094245842</v>
      </c>
      <c r="P37" s="73">
        <f>N32*((1.025)^20)</f>
        <v>30.736013205969673</v>
      </c>
      <c r="Q37" s="74">
        <f>Q32*((1.025)^16)</f>
        <v>30.629842080774214</v>
      </c>
      <c r="R37" s="73">
        <f t="shared" si="25"/>
        <v>32.219728303670429</v>
      </c>
      <c r="S37" s="75">
        <f>Q32*((1.025)^20)</f>
        <v>33.809614526566641</v>
      </c>
      <c r="U37" s="1">
        <v>7</v>
      </c>
      <c r="V37" s="46">
        <f t="shared" si="14"/>
        <v>15.22883168884133</v>
      </c>
      <c r="W37" s="46">
        <f t="shared" si="15"/>
        <v>16.751713182554145</v>
      </c>
      <c r="X37" s="46">
        <f t="shared" si="16"/>
        <v>18.42688450080956</v>
      </c>
      <c r="Y37" s="46">
        <f t="shared" si="17"/>
        <v>20.269572950890517</v>
      </c>
      <c r="Z37" s="46">
        <f t="shared" si="18"/>
        <v>22.296530245979568</v>
      </c>
      <c r="AA37" s="46">
        <f t="shared" si="19"/>
        <v>24.526183270577526</v>
      </c>
    </row>
    <row r="38" spans="1:27" ht="15" x14ac:dyDescent="0.25">
      <c r="A38" s="44"/>
      <c r="B38" s="36"/>
      <c r="C38" s="46"/>
      <c r="D38" s="36"/>
      <c r="E38" s="81"/>
      <c r="F38" s="81"/>
      <c r="G38" s="81"/>
      <c r="H38" s="81"/>
      <c r="I38" s="73"/>
      <c r="J38" s="73"/>
      <c r="M38" s="40"/>
      <c r="P38" s="1"/>
      <c r="U38" s="1">
        <v>8</v>
      </c>
      <c r="V38" s="46">
        <f t="shared" si="14"/>
        <v>15.609552481062362</v>
      </c>
      <c r="W38" s="46">
        <f t="shared" si="15"/>
        <v>17.170506012117997</v>
      </c>
      <c r="X38" s="46">
        <f t="shared" si="16"/>
        <v>18.887556613329799</v>
      </c>
      <c r="Y38" s="46">
        <f t="shared" si="17"/>
        <v>20.776312274662779</v>
      </c>
      <c r="Z38" s="46">
        <f t="shared" si="18"/>
        <v>22.853943502129056</v>
      </c>
      <c r="AA38" s="46">
        <f t="shared" si="19"/>
        <v>25.139337852341963</v>
      </c>
    </row>
    <row r="39" spans="1:27" x14ac:dyDescent="0.2">
      <c r="O39" s="40"/>
      <c r="P39" s="1"/>
      <c r="U39" s="1">
        <v>9</v>
      </c>
      <c r="V39" s="46">
        <f t="shared" si="14"/>
        <v>15.99979129308892</v>
      </c>
      <c r="W39" s="46">
        <f t="shared" si="15"/>
        <v>17.599768662420946</v>
      </c>
      <c r="X39" s="46">
        <f t="shared" si="16"/>
        <v>19.359745528663044</v>
      </c>
      <c r="Y39" s="46">
        <f t="shared" si="17"/>
        <v>21.295720081529346</v>
      </c>
      <c r="Z39" s="46">
        <f t="shared" si="18"/>
        <v>23.42529208968228</v>
      </c>
      <c r="AA39" s="46">
        <f t="shared" si="19"/>
        <v>25.76782129865051</v>
      </c>
    </row>
    <row r="40" spans="1:27" x14ac:dyDescent="0.2">
      <c r="U40" s="1">
        <v>10</v>
      </c>
      <c r="V40" s="46">
        <f t="shared" si="14"/>
        <v>16.399786075416142</v>
      </c>
      <c r="W40" s="46">
        <f t="shared" si="15"/>
        <v>18.039762878981467</v>
      </c>
      <c r="X40" s="46">
        <f t="shared" si="16"/>
        <v>19.843739166879619</v>
      </c>
      <c r="Y40" s="46">
        <f t="shared" si="17"/>
        <v>21.82811308356758</v>
      </c>
      <c r="Z40" s="46">
        <f t="shared" si="18"/>
        <v>24.010924391924334</v>
      </c>
      <c r="AA40" s="46">
        <f t="shared" si="19"/>
        <v>26.41201683111677</v>
      </c>
    </row>
    <row r="41" spans="1:27" x14ac:dyDescent="0.2">
      <c r="U41" s="1">
        <v>11</v>
      </c>
      <c r="V41" s="46">
        <f t="shared" si="14"/>
        <v>16.809780727301543</v>
      </c>
      <c r="W41" s="46">
        <f t="shared" si="15"/>
        <v>18.490756950956001</v>
      </c>
      <c r="X41" s="46">
        <f t="shared" si="16"/>
        <v>20.339832646051608</v>
      </c>
      <c r="Y41" s="46">
        <f t="shared" si="17"/>
        <v>22.373815910656766</v>
      </c>
      <c r="Z41" s="46">
        <f t="shared" si="18"/>
        <v>24.61119750172244</v>
      </c>
      <c r="AA41" s="46">
        <f t="shared" si="19"/>
        <v>27.072317251894688</v>
      </c>
    </row>
    <row r="42" spans="1:27" x14ac:dyDescent="0.2">
      <c r="D42" s="83"/>
      <c r="U42" s="1">
        <v>12</v>
      </c>
      <c r="V42" s="46">
        <f t="shared" si="14"/>
        <v>17.230025245484079</v>
      </c>
      <c r="W42" s="46">
        <f t="shared" si="15"/>
        <v>18.953025874729899</v>
      </c>
      <c r="X42" s="46">
        <f t="shared" si="16"/>
        <v>20.848328462202897</v>
      </c>
      <c r="Y42" s="46">
        <f t="shared" si="17"/>
        <v>22.933161308423184</v>
      </c>
      <c r="Z42" s="46">
        <f t="shared" si="18"/>
        <v>25.226477439265498</v>
      </c>
      <c r="AA42" s="46">
        <f t="shared" si="19"/>
        <v>27.749125183192053</v>
      </c>
    </row>
    <row r="43" spans="1:27" x14ac:dyDescent="0.2">
      <c r="D43" s="83"/>
      <c r="G43" s="35"/>
      <c r="U43" s="1">
        <v>13</v>
      </c>
      <c r="V43" s="46">
        <f t="shared" si="14"/>
        <v>17.66077587662118</v>
      </c>
      <c r="W43" s="46">
        <f t="shared" si="15"/>
        <v>19.426851521598145</v>
      </c>
      <c r="X43" s="46">
        <f t="shared" si="16"/>
        <v>21.369536673757967</v>
      </c>
      <c r="Y43" s="46">
        <f t="shared" si="17"/>
        <v>23.506490341133762</v>
      </c>
      <c r="Z43" s="46">
        <f t="shared" si="18"/>
        <v>25.857139375247133</v>
      </c>
      <c r="AA43" s="46">
        <f t="shared" si="19"/>
        <v>28.442853312771852</v>
      </c>
    </row>
    <row r="44" spans="1:27" x14ac:dyDescent="0.2">
      <c r="D44" s="83"/>
      <c r="U44" s="1">
        <v>14</v>
      </c>
      <c r="V44" s="46">
        <f t="shared" si="14"/>
        <v>18.102295273536708</v>
      </c>
      <c r="W44" s="46">
        <f t="shared" si="15"/>
        <v>19.912522809638098</v>
      </c>
      <c r="X44" s="46">
        <f t="shared" si="16"/>
        <v>21.903775090601915</v>
      </c>
      <c r="Y44" s="46">
        <f t="shared" si="17"/>
        <v>24.094152599662106</v>
      </c>
      <c r="Z44" s="46">
        <f t="shared" si="18"/>
        <v>26.503567859628308</v>
      </c>
      <c r="AA44" s="46">
        <f t="shared" si="19"/>
        <v>29.153924645591147</v>
      </c>
    </row>
    <row r="45" spans="1:27" x14ac:dyDescent="0.2">
      <c r="U45" s="1">
        <v>15</v>
      </c>
      <c r="V45" s="46">
        <f t="shared" si="14"/>
        <v>18.554852655375125</v>
      </c>
      <c r="W45" s="46">
        <f t="shared" si="15"/>
        <v>20.41033587987905</v>
      </c>
      <c r="X45" s="46">
        <f t="shared" si="16"/>
        <v>22.451369467866961</v>
      </c>
      <c r="Y45" s="46">
        <f t="shared" si="17"/>
        <v>24.696506414653655</v>
      </c>
      <c r="Z45" s="46">
        <f t="shared" si="18"/>
        <v>27.166157056119015</v>
      </c>
      <c r="AA45" s="46">
        <f t="shared" si="19"/>
        <v>29.882772761730923</v>
      </c>
    </row>
    <row r="46" spans="1:27" x14ac:dyDescent="0.2">
      <c r="U46" s="1">
        <v>16</v>
      </c>
      <c r="V46" s="46">
        <f t="shared" si="14"/>
        <v>19.018723971759503</v>
      </c>
      <c r="W46" s="46">
        <f t="shared" si="15"/>
        <v>20.920594276876024</v>
      </c>
      <c r="X46" s="46">
        <f t="shared" si="16"/>
        <v>23.012653704563633</v>
      </c>
      <c r="Y46" s="46">
        <f t="shared" si="17"/>
        <v>25.313919075019992</v>
      </c>
      <c r="Z46" s="46">
        <f t="shared" si="18"/>
        <v>27.845310982521987</v>
      </c>
      <c r="AA46" s="46">
        <f t="shared" si="19"/>
        <v>30.629842080774193</v>
      </c>
    </row>
    <row r="47" spans="1:27" x14ac:dyDescent="0.2">
      <c r="U47" s="1">
        <v>17</v>
      </c>
      <c r="V47" s="46">
        <f t="shared" si="14"/>
        <v>19.49419207105349</v>
      </c>
      <c r="W47" s="46">
        <f t="shared" si="15"/>
        <v>21.443609133797924</v>
      </c>
      <c r="X47" s="46">
        <f t="shared" si="16"/>
        <v>23.58797004717772</v>
      </c>
      <c r="Y47" s="46">
        <f t="shared" si="17"/>
        <v>25.946767051895488</v>
      </c>
      <c r="Z47" s="46">
        <f t="shared" si="18"/>
        <v>28.541443757085034</v>
      </c>
      <c r="AA47" s="46">
        <f t="shared" si="19"/>
        <v>31.395588132793545</v>
      </c>
    </row>
    <row r="48" spans="1:27" x14ac:dyDescent="0.2">
      <c r="U48" s="1">
        <v>18</v>
      </c>
      <c r="V48" s="46">
        <f t="shared" si="14"/>
        <v>19.981546872829824</v>
      </c>
      <c r="W48" s="46">
        <f t="shared" si="15"/>
        <v>21.97969936214287</v>
      </c>
      <c r="X48" s="46">
        <f t="shared" si="16"/>
        <v>24.177669298357159</v>
      </c>
      <c r="Y48" s="46">
        <f t="shared" si="17"/>
        <v>26.595436228192874</v>
      </c>
      <c r="Z48" s="46">
        <f t="shared" si="18"/>
        <v>29.254979851012155</v>
      </c>
      <c r="AA48" s="46">
        <f t="shared" si="19"/>
        <v>32.180477836113383</v>
      </c>
    </row>
    <row r="49" spans="21:27" x14ac:dyDescent="0.2">
      <c r="U49" s="1">
        <v>19</v>
      </c>
      <c r="V49" s="46">
        <f t="shared" si="14"/>
        <v>20.481085544650568</v>
      </c>
      <c r="W49" s="46">
        <f t="shared" si="15"/>
        <v>22.52919184619644</v>
      </c>
      <c r="X49" s="46">
        <f t="shared" si="16"/>
        <v>24.782111030816086</v>
      </c>
      <c r="Y49" s="46">
        <f t="shared" si="17"/>
        <v>27.260322133897692</v>
      </c>
      <c r="Z49" s="46">
        <f t="shared" si="18"/>
        <v>29.986354347287456</v>
      </c>
      <c r="AA49" s="46">
        <f t="shared" si="19"/>
        <v>32.984989782016214</v>
      </c>
    </row>
    <row r="50" spans="21:27" x14ac:dyDescent="0.2">
      <c r="U50" s="1">
        <v>20</v>
      </c>
      <c r="V50" s="46">
        <f t="shared" si="14"/>
        <v>20.99311268326683</v>
      </c>
      <c r="W50" s="46">
        <f t="shared" si="15"/>
        <v>23.092421642351351</v>
      </c>
      <c r="X50" s="46">
        <f t="shared" si="16"/>
        <v>25.401663806586487</v>
      </c>
      <c r="Y50" s="46">
        <f t="shared" si="17"/>
        <v>27.941830187245131</v>
      </c>
      <c r="Z50" s="46">
        <f t="shared" si="18"/>
        <v>30.736013205969641</v>
      </c>
      <c r="AA50" s="46">
        <f t="shared" si="19"/>
        <v>33.809614526566619</v>
      </c>
    </row>
  </sheetData>
  <mergeCells count="48">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3:L3"/>
    <mergeCell ref="K4:L4"/>
    <mergeCell ref="A7:H7"/>
    <mergeCell ref="A9:H9"/>
    <mergeCell ref="A15:A17"/>
    <mergeCell ref="B15:D15"/>
    <mergeCell ref="E15:G15"/>
    <mergeCell ref="H15:J15"/>
    <mergeCell ref="Q15:S15"/>
    <mergeCell ref="B16:D16"/>
    <mergeCell ref="E16:G16"/>
    <mergeCell ref="H16:J16"/>
    <mergeCell ref="K16:M16"/>
    <mergeCell ref="N16:P16"/>
    <mergeCell ref="Q16:S16"/>
    <mergeCell ref="K15:M15"/>
    <mergeCell ref="N15:P15"/>
    <mergeCell ref="A29:A31"/>
    <mergeCell ref="B29:D29"/>
    <mergeCell ref="E29:G29"/>
    <mergeCell ref="H29:J29"/>
    <mergeCell ref="K29:M29"/>
    <mergeCell ref="B30:D30"/>
    <mergeCell ref="E30:G30"/>
    <mergeCell ref="H30:J30"/>
    <mergeCell ref="K30:M30"/>
    <mergeCell ref="N30:P30"/>
    <mergeCell ref="Q30:S30"/>
    <mergeCell ref="V28:AA28"/>
    <mergeCell ref="N29:P29"/>
    <mergeCell ref="Q29:S29"/>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8" t="s">
        <v>262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2" spans="1:26" ht="15.75" x14ac:dyDescent="0.25">
      <c r="A2" s="221" t="s">
        <v>347</v>
      </c>
    </row>
    <row r="3" spans="1:26" x14ac:dyDescent="0.25">
      <c r="A3" s="12">
        <v>104</v>
      </c>
    </row>
    <row r="4" spans="1:26" ht="20.25" x14ac:dyDescent="0.3">
      <c r="A4" s="171"/>
      <c r="B4" s="171"/>
      <c r="C4" s="171"/>
      <c r="D4" s="171"/>
      <c r="E4" s="171"/>
      <c r="F4" s="171"/>
      <c r="G4" s="171"/>
      <c r="H4" s="171"/>
      <c r="I4" s="171"/>
      <c r="J4" s="171"/>
      <c r="K4" s="171"/>
      <c r="L4" s="171"/>
      <c r="M4" s="171"/>
      <c r="N4" s="171"/>
      <c r="O4" s="171"/>
    </row>
    <row r="5" spans="1:26" ht="15.75" x14ac:dyDescent="0.25">
      <c r="A5" s="313" t="s">
        <v>302</v>
      </c>
      <c r="B5" s="313"/>
      <c r="C5" s="313"/>
      <c r="E5" s="313" t="s">
        <v>303</v>
      </c>
      <c r="F5" s="313"/>
      <c r="G5" s="313"/>
      <c r="I5" s="313" t="s">
        <v>304</v>
      </c>
      <c r="J5" s="313"/>
      <c r="K5" s="313"/>
      <c r="M5" s="34" t="s">
        <v>305</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4</v>
      </c>
      <c r="C7" s="19">
        <f>B7/A3</f>
        <v>3.8461538461538464E-2</v>
      </c>
      <c r="E7" s="23" t="s">
        <v>125</v>
      </c>
      <c r="F7" s="18"/>
      <c r="G7" s="19">
        <v>0.11700000000000001</v>
      </c>
      <c r="I7" s="23" t="s">
        <v>136</v>
      </c>
      <c r="J7" s="18">
        <v>87</v>
      </c>
      <c r="K7" s="19">
        <f>J7/A3</f>
        <v>0.83653846153846156</v>
      </c>
      <c r="M7" s="23" t="s">
        <v>133</v>
      </c>
      <c r="N7" s="18">
        <v>5</v>
      </c>
      <c r="O7" s="19">
        <f>N7/A3</f>
        <v>4.807692307692308E-2</v>
      </c>
    </row>
    <row r="8" spans="1:26" x14ac:dyDescent="0.25">
      <c r="A8" s="20" t="s">
        <v>119</v>
      </c>
      <c r="B8" s="21">
        <v>22</v>
      </c>
      <c r="C8" s="22">
        <f>B8/A3</f>
        <v>0.21153846153846154</v>
      </c>
      <c r="E8" s="24" t="s">
        <v>126</v>
      </c>
      <c r="F8" s="21"/>
      <c r="G8" s="19">
        <v>0.32</v>
      </c>
      <c r="I8" s="24" t="s">
        <v>138</v>
      </c>
      <c r="J8" s="21">
        <v>10</v>
      </c>
      <c r="K8" s="19">
        <f>J8/A3</f>
        <v>9.6153846153846159E-2</v>
      </c>
      <c r="M8" s="24" t="s">
        <v>134</v>
      </c>
      <c r="N8" s="21">
        <v>99</v>
      </c>
      <c r="O8" s="22">
        <f>N8/A3</f>
        <v>0.95192307692307687</v>
      </c>
    </row>
    <row r="9" spans="1:26" x14ac:dyDescent="0.25">
      <c r="A9" s="20" t="s">
        <v>120</v>
      </c>
      <c r="B9" s="21">
        <v>21</v>
      </c>
      <c r="C9" s="22">
        <f>B9/A3</f>
        <v>0.20192307692307693</v>
      </c>
      <c r="E9" s="24" t="s">
        <v>127</v>
      </c>
      <c r="F9" s="21"/>
      <c r="G9" s="19">
        <v>0.254</v>
      </c>
      <c r="I9" s="24" t="s">
        <v>137</v>
      </c>
      <c r="J9" s="21">
        <v>4</v>
      </c>
      <c r="K9" s="19">
        <f>J9/A3</f>
        <v>3.8461538461538464E-2</v>
      </c>
    </row>
    <row r="10" spans="1:26" x14ac:dyDescent="0.25">
      <c r="A10" s="20" t="s">
        <v>121</v>
      </c>
      <c r="B10" s="21">
        <v>16</v>
      </c>
      <c r="C10" s="22">
        <f>B10/A3</f>
        <v>0.15384615384615385</v>
      </c>
      <c r="E10" s="24" t="s">
        <v>128</v>
      </c>
      <c r="F10" s="21"/>
      <c r="G10" s="19">
        <v>0.113</v>
      </c>
      <c r="I10" s="24" t="s">
        <v>140</v>
      </c>
      <c r="J10" s="21">
        <v>3</v>
      </c>
      <c r="K10" s="19">
        <f>J10/A3</f>
        <v>2.8846153846153848E-2</v>
      </c>
    </row>
    <row r="11" spans="1:26" x14ac:dyDescent="0.25">
      <c r="A11" s="20" t="s">
        <v>122</v>
      </c>
      <c r="B11" s="21">
        <v>17</v>
      </c>
      <c r="C11" s="22">
        <f>B11/A3</f>
        <v>0.16346153846153846</v>
      </c>
      <c r="E11" s="24" t="s">
        <v>129</v>
      </c>
      <c r="F11" s="21"/>
      <c r="G11" s="19">
        <v>0.159</v>
      </c>
      <c r="I11" s="24" t="s">
        <v>139</v>
      </c>
      <c r="J11" s="21">
        <v>1</v>
      </c>
      <c r="K11" s="19">
        <f>J11/A3</f>
        <v>9.6153846153846159E-3</v>
      </c>
    </row>
    <row r="12" spans="1:26" x14ac:dyDescent="0.25">
      <c r="A12" s="20" t="s">
        <v>123</v>
      </c>
      <c r="B12" s="21">
        <v>15</v>
      </c>
      <c r="C12" s="22">
        <f>B12/A3</f>
        <v>0.14423076923076922</v>
      </c>
      <c r="E12" s="24" t="s">
        <v>130</v>
      </c>
      <c r="F12" s="21"/>
      <c r="G12" s="19">
        <v>3.1E-2</v>
      </c>
      <c r="I12" s="24" t="s">
        <v>141</v>
      </c>
      <c r="J12" s="21">
        <v>0</v>
      </c>
      <c r="K12" s="19">
        <f>J12/A3</f>
        <v>0</v>
      </c>
    </row>
    <row r="13" spans="1:26" x14ac:dyDescent="0.25">
      <c r="A13" s="20" t="s">
        <v>124</v>
      </c>
      <c r="B13" s="21">
        <v>8</v>
      </c>
      <c r="C13" s="22">
        <f>B13/A3</f>
        <v>7.6923076923076927E-2</v>
      </c>
      <c r="E13" s="24" t="s">
        <v>131</v>
      </c>
      <c r="F13" s="21"/>
      <c r="G13" s="19">
        <v>6.0000000000000001E-3</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4" zoomScaleNormal="100" workbookViewId="0">
      <selection activeCell="A4" sqref="A4:P5"/>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38"/>
      <c r="B1" s="238"/>
      <c r="C1" s="238"/>
      <c r="D1" s="238"/>
      <c r="E1" s="238"/>
      <c r="F1" s="238"/>
      <c r="G1" s="238"/>
      <c r="H1" s="238"/>
      <c r="I1" s="238"/>
      <c r="J1" s="238"/>
      <c r="K1" s="238"/>
      <c r="L1" s="238"/>
      <c r="M1" s="238"/>
      <c r="N1" s="238"/>
      <c r="O1" s="238"/>
      <c r="P1" s="238"/>
    </row>
    <row r="2" spans="1:17" x14ac:dyDescent="0.2">
      <c r="A2" s="38"/>
    </row>
    <row r="3" spans="1:17" ht="15" x14ac:dyDescent="0.25">
      <c r="A3" s="15" t="s">
        <v>292</v>
      </c>
    </row>
    <row r="4" spans="1:17" ht="80.25" customHeight="1" x14ac:dyDescent="0.2">
      <c r="A4" s="257" t="s">
        <v>299</v>
      </c>
      <c r="B4" s="257"/>
      <c r="C4" s="257"/>
      <c r="D4" s="257"/>
      <c r="E4" s="257"/>
      <c r="F4" s="257"/>
      <c r="G4" s="257"/>
      <c r="H4" s="257"/>
      <c r="I4" s="257"/>
      <c r="J4" s="257"/>
      <c r="K4" s="257"/>
      <c r="L4" s="257"/>
      <c r="M4" s="257"/>
      <c r="N4" s="257"/>
      <c r="O4" s="257"/>
      <c r="P4" s="257"/>
    </row>
    <row r="5" spans="1:17" ht="96.75" customHeight="1" x14ac:dyDescent="0.2">
      <c r="A5" s="257"/>
      <c r="B5" s="257"/>
      <c r="C5" s="257"/>
      <c r="D5" s="257"/>
      <c r="E5" s="257"/>
      <c r="F5" s="257"/>
      <c r="G5" s="257"/>
      <c r="H5" s="257"/>
      <c r="I5" s="257"/>
      <c r="J5" s="257"/>
      <c r="K5" s="257"/>
      <c r="L5" s="257"/>
      <c r="M5" s="257"/>
      <c r="N5" s="257"/>
      <c r="O5" s="257"/>
      <c r="P5" s="257"/>
    </row>
    <row r="6" spans="1:17" ht="15" thickBot="1" x14ac:dyDescent="0.25"/>
    <row r="7" spans="1:17" ht="15.75" thickBot="1" x14ac:dyDescent="0.3">
      <c r="A7" s="239" t="s">
        <v>95</v>
      </c>
      <c r="B7" s="240"/>
      <c r="C7" s="240"/>
      <c r="D7" s="240"/>
      <c r="E7" s="240"/>
      <c r="F7" s="240"/>
      <c r="G7" s="240"/>
      <c r="H7" s="240"/>
      <c r="I7" s="240"/>
      <c r="J7" s="240"/>
      <c r="K7" s="240"/>
      <c r="L7" s="240"/>
      <c r="M7" s="240"/>
      <c r="N7" s="240"/>
      <c r="O7" s="240"/>
      <c r="P7" s="241"/>
      <c r="Q7" s="105"/>
    </row>
    <row r="8" spans="1:17" ht="15.75" customHeight="1" thickBot="1" x14ac:dyDescent="0.3">
      <c r="A8" s="242" t="s">
        <v>76</v>
      </c>
      <c r="B8" s="258" t="s">
        <v>100</v>
      </c>
      <c r="C8" s="259"/>
      <c r="D8" s="245" t="s">
        <v>77</v>
      </c>
      <c r="E8" s="248" t="s">
        <v>210</v>
      </c>
      <c r="F8" s="41" t="s">
        <v>78</v>
      </c>
      <c r="G8" s="42" t="s">
        <v>78</v>
      </c>
      <c r="H8" s="42" t="s">
        <v>78</v>
      </c>
      <c r="I8" s="234" t="s">
        <v>78</v>
      </c>
      <c r="J8" s="234"/>
      <c r="K8" s="234" t="s">
        <v>79</v>
      </c>
      <c r="L8" s="234"/>
      <c r="M8" s="42" t="s">
        <v>80</v>
      </c>
      <c r="N8" s="42" t="s">
        <v>80</v>
      </c>
      <c r="O8" s="43" t="s">
        <v>80</v>
      </c>
      <c r="P8" s="106" t="s">
        <v>81</v>
      </c>
      <c r="Q8" s="107"/>
    </row>
    <row r="9" spans="1:17" s="44" customFormat="1" ht="13.9" customHeight="1" x14ac:dyDescent="0.25">
      <c r="A9" s="243"/>
      <c r="B9" s="260" t="s">
        <v>101</v>
      </c>
      <c r="C9" s="262" t="s">
        <v>195</v>
      </c>
      <c r="D9" s="246"/>
      <c r="E9" s="249"/>
      <c r="F9" s="251" t="s">
        <v>196</v>
      </c>
      <c r="G9" s="253" t="s">
        <v>197</v>
      </c>
      <c r="H9" s="253" t="s">
        <v>198</v>
      </c>
      <c r="I9" s="235" t="s">
        <v>43</v>
      </c>
      <c r="J9" s="236"/>
      <c r="K9" s="235" t="s">
        <v>200</v>
      </c>
      <c r="L9" s="236"/>
      <c r="M9" s="255" t="s">
        <v>201</v>
      </c>
      <c r="N9" s="255" t="s">
        <v>202</v>
      </c>
      <c r="O9" s="264" t="s">
        <v>203</v>
      </c>
      <c r="P9" s="266" t="s">
        <v>99</v>
      </c>
      <c r="Q9" s="108"/>
    </row>
    <row r="10" spans="1:17" s="44" customFormat="1" ht="32.25" customHeight="1" x14ac:dyDescent="0.25">
      <c r="A10" s="244"/>
      <c r="B10" s="261"/>
      <c r="C10" s="263"/>
      <c r="D10" s="247"/>
      <c r="E10" s="250"/>
      <c r="F10" s="252"/>
      <c r="G10" s="254"/>
      <c r="H10" s="254"/>
      <c r="I10" s="109" t="s">
        <v>168</v>
      </c>
      <c r="J10" s="109" t="s">
        <v>169</v>
      </c>
      <c r="K10" s="109" t="s">
        <v>171</v>
      </c>
      <c r="L10" s="109" t="s">
        <v>285</v>
      </c>
      <c r="M10" s="256"/>
      <c r="N10" s="256"/>
      <c r="O10" s="265"/>
      <c r="P10" s="267"/>
      <c r="Q10" s="110"/>
    </row>
    <row r="11" spans="1:17" x14ac:dyDescent="0.2">
      <c r="A11" s="111" t="s">
        <v>41</v>
      </c>
      <c r="B11" s="112">
        <v>15.08</v>
      </c>
      <c r="C11" s="113">
        <f>B11*2080</f>
        <v>31366.400000000001</v>
      </c>
      <c r="D11" s="59">
        <f>D19*1.1</f>
        <v>27.558928571428574</v>
      </c>
      <c r="E11" s="114">
        <f>D11*40*52</f>
        <v>57322.571428571428</v>
      </c>
      <c r="F11" s="115">
        <f t="shared" ref="F11:H12" si="0">F12*1.25</f>
        <v>22.019742715366903</v>
      </c>
      <c r="G11" s="115">
        <f t="shared" si="0"/>
        <v>22.019742715366903</v>
      </c>
      <c r="H11" s="115">
        <f t="shared" si="0"/>
        <v>22.019742715366903</v>
      </c>
      <c r="I11" s="60">
        <f t="shared" ref="I11:I13" si="1">D11</f>
        <v>27.558928571428574</v>
      </c>
      <c r="J11" s="116">
        <f>I11*1.05</f>
        <v>28.936875000000004</v>
      </c>
      <c r="K11" s="60">
        <f>I11*1.1</f>
        <v>30.314821428571435</v>
      </c>
      <c r="L11" s="60">
        <f>K11*1.05</f>
        <v>31.830562500000006</v>
      </c>
      <c r="M11" s="60">
        <f>K11*1.1</f>
        <v>33.346303571428578</v>
      </c>
      <c r="N11" s="60">
        <f t="shared" ref="N11:O13" si="2">M11*1.1</f>
        <v>36.680933928571442</v>
      </c>
      <c r="O11" s="117">
        <f t="shared" si="2"/>
        <v>40.349027321428586</v>
      </c>
      <c r="P11" s="118" t="s">
        <v>346</v>
      </c>
    </row>
    <row r="12" spans="1:17" x14ac:dyDescent="0.2">
      <c r="A12" s="111" t="s">
        <v>45</v>
      </c>
      <c r="B12" s="112">
        <v>12.63</v>
      </c>
      <c r="C12" s="113">
        <f t="shared" ref="C12:C14" si="3">B12*2080</f>
        <v>26270.400000000001</v>
      </c>
      <c r="D12" s="59">
        <f>D11-(D11*0.25)</f>
        <v>20.669196428571432</v>
      </c>
      <c r="E12" s="114">
        <f t="shared" ref="E12:E13" si="4">D12*40*52</f>
        <v>42991.92857142858</v>
      </c>
      <c r="F12" s="59">
        <f t="shared" si="0"/>
        <v>17.615794172293523</v>
      </c>
      <c r="G12" s="59">
        <f t="shared" si="0"/>
        <v>17.615794172293523</v>
      </c>
      <c r="H12" s="59">
        <f t="shared" si="0"/>
        <v>17.615794172293523</v>
      </c>
      <c r="I12" s="60">
        <f t="shared" si="1"/>
        <v>20.669196428571432</v>
      </c>
      <c r="J12" s="116">
        <f t="shared" ref="J12:L13" si="5">I12*1.05</f>
        <v>21.702656250000004</v>
      </c>
      <c r="K12" s="60">
        <f>I12*1.1</f>
        <v>22.736116071428576</v>
      </c>
      <c r="L12" s="60">
        <f t="shared" si="5"/>
        <v>23.872921875000007</v>
      </c>
      <c r="M12" s="60">
        <f>K12*1.1</f>
        <v>25.009727678571437</v>
      </c>
      <c r="N12" s="60">
        <f t="shared" si="2"/>
        <v>27.510700446428583</v>
      </c>
      <c r="O12" s="117">
        <f t="shared" si="2"/>
        <v>30.261770491071445</v>
      </c>
      <c r="P12" s="119" t="s">
        <v>83</v>
      </c>
      <c r="Q12" s="120"/>
    </row>
    <row r="13" spans="1:17" x14ac:dyDescent="0.2">
      <c r="A13" s="111" t="s">
        <v>46</v>
      </c>
      <c r="B13" s="112">
        <v>12.58</v>
      </c>
      <c r="C13" s="113">
        <f t="shared" si="3"/>
        <v>26166.400000000001</v>
      </c>
      <c r="D13" s="59">
        <f>D12-(D12*0.25)</f>
        <v>15.501897321428574</v>
      </c>
      <c r="E13" s="114">
        <f t="shared" si="4"/>
        <v>32243.946428571435</v>
      </c>
      <c r="F13" s="59">
        <f>F21*1.1</f>
        <v>14.092635337834819</v>
      </c>
      <c r="G13" s="59">
        <f>G21*1.1</f>
        <v>14.092635337834819</v>
      </c>
      <c r="H13" s="59">
        <f>H21*1.1</f>
        <v>14.092635337834819</v>
      </c>
      <c r="I13" s="60">
        <f t="shared" si="1"/>
        <v>15.501897321428574</v>
      </c>
      <c r="J13" s="116">
        <f t="shared" si="5"/>
        <v>16.276992187500003</v>
      </c>
      <c r="K13" s="60">
        <f>I13*1.1</f>
        <v>17.052087053571434</v>
      </c>
      <c r="L13" s="60">
        <f t="shared" si="5"/>
        <v>17.904691406250006</v>
      </c>
      <c r="M13" s="60">
        <f>K13*1.1</f>
        <v>18.757295758928578</v>
      </c>
      <c r="N13" s="60">
        <f t="shared" si="2"/>
        <v>20.633025334821436</v>
      </c>
      <c r="O13" s="117">
        <f>N13*1.1</f>
        <v>22.69632786830358</v>
      </c>
      <c r="P13" s="119" t="s">
        <v>84</v>
      </c>
      <c r="Q13" s="121"/>
    </row>
    <row r="14" spans="1:17" ht="28.5" x14ac:dyDescent="0.2">
      <c r="A14" s="111" t="s">
        <v>47</v>
      </c>
      <c r="B14" s="112">
        <v>12.99</v>
      </c>
      <c r="C14" s="113">
        <f t="shared" si="3"/>
        <v>27019.200000000001</v>
      </c>
      <c r="D14" s="59">
        <f>D12</f>
        <v>20.669196428571432</v>
      </c>
      <c r="E14" s="114">
        <f>E12</f>
        <v>42991.92857142858</v>
      </c>
      <c r="F14" s="59">
        <f t="shared" ref="F14:M14" si="6">F12</f>
        <v>17.615794172293523</v>
      </c>
      <c r="G14" s="60">
        <f t="shared" si="6"/>
        <v>17.615794172293523</v>
      </c>
      <c r="H14" s="60">
        <f t="shared" si="6"/>
        <v>17.615794172293523</v>
      </c>
      <c r="I14" s="60">
        <f t="shared" si="6"/>
        <v>20.669196428571432</v>
      </c>
      <c r="J14" s="116">
        <f t="shared" si="6"/>
        <v>21.702656250000004</v>
      </c>
      <c r="K14" s="60">
        <f t="shared" si="6"/>
        <v>22.736116071428576</v>
      </c>
      <c r="L14" s="60">
        <f t="shared" ref="L14" si="7">L12</f>
        <v>23.872921875000007</v>
      </c>
      <c r="M14" s="60">
        <f t="shared" si="6"/>
        <v>25.009727678571437</v>
      </c>
      <c r="N14" s="122" t="s">
        <v>186</v>
      </c>
      <c r="O14" s="123" t="s">
        <v>186</v>
      </c>
      <c r="P14" s="119" t="s">
        <v>185</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42" t="s">
        <v>76</v>
      </c>
      <c r="B16" s="258" t="s">
        <v>100</v>
      </c>
      <c r="C16" s="259"/>
      <c r="D16" s="245" t="s">
        <v>77</v>
      </c>
      <c r="E16" s="248" t="s">
        <v>210</v>
      </c>
      <c r="F16" s="133" t="s">
        <v>78</v>
      </c>
      <c r="G16" s="134" t="s">
        <v>78</v>
      </c>
      <c r="H16" s="134" t="s">
        <v>78</v>
      </c>
      <c r="I16" s="237" t="s">
        <v>78</v>
      </c>
      <c r="J16" s="237"/>
      <c r="K16" s="237" t="s">
        <v>79</v>
      </c>
      <c r="L16" s="237"/>
      <c r="M16" s="134" t="s">
        <v>80</v>
      </c>
      <c r="N16" s="134" t="s">
        <v>80</v>
      </c>
      <c r="O16" s="206" t="s">
        <v>80</v>
      </c>
      <c r="P16" s="106" t="s">
        <v>81</v>
      </c>
      <c r="Q16" s="107"/>
    </row>
    <row r="17" spans="1:17" s="44" customFormat="1" ht="13.9" customHeight="1" x14ac:dyDescent="0.25">
      <c r="A17" s="243"/>
      <c r="B17" s="260" t="s">
        <v>101</v>
      </c>
      <c r="C17" s="262" t="s">
        <v>195</v>
      </c>
      <c r="D17" s="246"/>
      <c r="E17" s="249"/>
      <c r="F17" s="251" t="s">
        <v>196</v>
      </c>
      <c r="G17" s="253" t="s">
        <v>197</v>
      </c>
      <c r="H17" s="253" t="s">
        <v>198</v>
      </c>
      <c r="I17" s="235" t="s">
        <v>43</v>
      </c>
      <c r="J17" s="236"/>
      <c r="K17" s="235" t="s">
        <v>200</v>
      </c>
      <c r="L17" s="236"/>
      <c r="M17" s="255" t="s">
        <v>201</v>
      </c>
      <c r="N17" s="255" t="s">
        <v>202</v>
      </c>
      <c r="O17" s="264" t="s">
        <v>203</v>
      </c>
      <c r="P17" s="266" t="s">
        <v>82</v>
      </c>
      <c r="Q17" s="135"/>
    </row>
    <row r="18" spans="1:17" s="44" customFormat="1" ht="30" customHeight="1" x14ac:dyDescent="0.25">
      <c r="A18" s="244"/>
      <c r="B18" s="261"/>
      <c r="C18" s="263"/>
      <c r="D18" s="247"/>
      <c r="E18" s="250"/>
      <c r="F18" s="252"/>
      <c r="G18" s="254"/>
      <c r="H18" s="254"/>
      <c r="I18" s="109" t="s">
        <v>168</v>
      </c>
      <c r="J18" s="109" t="s">
        <v>169</v>
      </c>
      <c r="K18" s="109" t="s">
        <v>171</v>
      </c>
      <c r="L18" s="109" t="s">
        <v>285</v>
      </c>
      <c r="M18" s="256"/>
      <c r="N18" s="256"/>
      <c r="O18" s="265"/>
      <c r="P18" s="267"/>
      <c r="Q18" s="135"/>
    </row>
    <row r="19" spans="1:17" x14ac:dyDescent="0.2">
      <c r="A19" s="111" t="s">
        <v>48</v>
      </c>
      <c r="B19" s="112">
        <f>B11</f>
        <v>15.08</v>
      </c>
      <c r="C19" s="113">
        <f>B19*2080</f>
        <v>31366.400000000001</v>
      </c>
      <c r="D19" s="136">
        <f>42090/40/42</f>
        <v>25.053571428571427</v>
      </c>
      <c r="E19" s="114">
        <f>D19*40*52</f>
        <v>52111.428571428572</v>
      </c>
      <c r="F19" s="115">
        <f>F20*1.25</f>
        <v>20.017947923060824</v>
      </c>
      <c r="G19" s="115">
        <f t="shared" ref="G19:H20" si="8">G20*1.25</f>
        <v>20.017947923060824</v>
      </c>
      <c r="H19" s="115">
        <f t="shared" si="8"/>
        <v>20.017947923060824</v>
      </c>
      <c r="I19" s="60">
        <f>D19</f>
        <v>25.053571428571427</v>
      </c>
      <c r="J19" s="116">
        <f>I19*1.05</f>
        <v>26.306249999999999</v>
      </c>
      <c r="K19" s="60">
        <f>I19*1.1</f>
        <v>27.558928571428574</v>
      </c>
      <c r="L19" s="60">
        <f>K19*1.05</f>
        <v>28.936875000000004</v>
      </c>
      <c r="M19" s="60">
        <f>K19*1.1</f>
        <v>30.314821428571435</v>
      </c>
      <c r="N19" s="60">
        <f t="shared" ref="N19:O21" si="9">M19*1.1</f>
        <v>33.346303571428578</v>
      </c>
      <c r="O19" s="117">
        <f>N19*1.1</f>
        <v>36.680933928571442</v>
      </c>
      <c r="P19" s="137" t="s">
        <v>335</v>
      </c>
      <c r="Q19" s="120"/>
    </row>
    <row r="20" spans="1:17" x14ac:dyDescent="0.2">
      <c r="A20" s="111" t="s">
        <v>50</v>
      </c>
      <c r="B20" s="112">
        <f>B12</f>
        <v>12.63</v>
      </c>
      <c r="C20" s="113">
        <f t="shared" ref="C20:C22" si="10">B20*2080</f>
        <v>26270.400000000001</v>
      </c>
      <c r="D20" s="59">
        <f>D19-(D19*0.25)</f>
        <v>18.790178571428569</v>
      </c>
      <c r="E20" s="114">
        <f>D20*40*52</f>
        <v>39083.571428571428</v>
      </c>
      <c r="F20" s="59">
        <f>F21*1.25</f>
        <v>16.014358338448659</v>
      </c>
      <c r="G20" s="59">
        <f t="shared" si="8"/>
        <v>16.014358338448659</v>
      </c>
      <c r="H20" s="59">
        <f t="shared" si="8"/>
        <v>16.014358338448659</v>
      </c>
      <c r="I20" s="60">
        <f>D20</f>
        <v>18.790178571428569</v>
      </c>
      <c r="J20" s="116">
        <f t="shared" ref="J20:J21" si="11">I20*1.05</f>
        <v>19.729687499999997</v>
      </c>
      <c r="K20" s="60">
        <f>I20*1.1</f>
        <v>20.669196428571428</v>
      </c>
      <c r="L20" s="60">
        <f t="shared" ref="L20:L21" si="12">K20*1.05</f>
        <v>21.70265625</v>
      </c>
      <c r="M20" s="60">
        <f t="shared" ref="M20:M21" si="13">K20*1.1</f>
        <v>22.736116071428572</v>
      </c>
      <c r="N20" s="60">
        <f t="shared" si="9"/>
        <v>25.00972767857143</v>
      </c>
      <c r="O20" s="117">
        <f t="shared" si="9"/>
        <v>27.510700446428576</v>
      </c>
      <c r="P20" s="119" t="s">
        <v>83</v>
      </c>
      <c r="Q20" s="120"/>
    </row>
    <row r="21" spans="1:17" x14ac:dyDescent="0.2">
      <c r="A21" s="111" t="s">
        <v>51</v>
      </c>
      <c r="B21" s="112">
        <f>B13</f>
        <v>12.58</v>
      </c>
      <c r="C21" s="113">
        <f t="shared" si="10"/>
        <v>26166.400000000001</v>
      </c>
      <c r="D21" s="59">
        <f>D20-(D20*0.25)</f>
        <v>14.092633928571427</v>
      </c>
      <c r="E21" s="114">
        <f>D21*40*52</f>
        <v>29312.678571428569</v>
      </c>
      <c r="F21" s="59">
        <f>H21</f>
        <v>12.811486670758926</v>
      </c>
      <c r="G21" s="60">
        <f>H21</f>
        <v>12.811486670758926</v>
      </c>
      <c r="H21" s="60">
        <f>0.909091*I21</f>
        <v>12.811486670758926</v>
      </c>
      <c r="I21" s="60">
        <f>D21</f>
        <v>14.092633928571427</v>
      </c>
      <c r="J21" s="116">
        <f t="shared" si="11"/>
        <v>14.797265625</v>
      </c>
      <c r="K21" s="60">
        <f>I21*1.1</f>
        <v>15.50189732142857</v>
      </c>
      <c r="L21" s="60">
        <f t="shared" si="12"/>
        <v>16.276992187499999</v>
      </c>
      <c r="M21" s="60">
        <f t="shared" si="13"/>
        <v>17.05208705357143</v>
      </c>
      <c r="N21" s="60">
        <f t="shared" si="9"/>
        <v>18.757295758928574</v>
      </c>
      <c r="O21" s="117">
        <f t="shared" si="9"/>
        <v>20.633025334821433</v>
      </c>
      <c r="P21" s="119" t="s">
        <v>184</v>
      </c>
      <c r="Q21" s="121"/>
    </row>
    <row r="22" spans="1:17" ht="28.5" x14ac:dyDescent="0.2">
      <c r="A22" s="111" t="s">
        <v>52</v>
      </c>
      <c r="B22" s="112">
        <f>B14</f>
        <v>12.99</v>
      </c>
      <c r="C22" s="113">
        <f t="shared" si="10"/>
        <v>27019.200000000001</v>
      </c>
      <c r="D22" s="59">
        <f>D20</f>
        <v>18.790178571428569</v>
      </c>
      <c r="E22" s="114">
        <f t="shared" ref="E22:M22" si="14">E20</f>
        <v>39083.571428571428</v>
      </c>
      <c r="F22" s="138">
        <f t="shared" si="14"/>
        <v>16.014358338448659</v>
      </c>
      <c r="G22" s="60">
        <f t="shared" si="14"/>
        <v>16.014358338448659</v>
      </c>
      <c r="H22" s="60">
        <f t="shared" si="14"/>
        <v>16.014358338448659</v>
      </c>
      <c r="I22" s="60">
        <f t="shared" si="14"/>
        <v>18.790178571428569</v>
      </c>
      <c r="J22" s="116">
        <f t="shared" si="14"/>
        <v>19.729687499999997</v>
      </c>
      <c r="K22" s="60">
        <f t="shared" si="14"/>
        <v>20.669196428571428</v>
      </c>
      <c r="L22" s="60">
        <f t="shared" si="14"/>
        <v>21.70265625</v>
      </c>
      <c r="M22" s="60">
        <f t="shared" si="14"/>
        <v>22.736116071428572</v>
      </c>
      <c r="N22" s="122" t="s">
        <v>186</v>
      </c>
      <c r="O22" s="123" t="s">
        <v>186</v>
      </c>
      <c r="P22" s="119" t="s">
        <v>185</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K8:L8"/>
    <mergeCell ref="K9:L9"/>
    <mergeCell ref="K16:L16"/>
    <mergeCell ref="K17:L17"/>
    <mergeCell ref="I17:J17"/>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A25" zoomScaleNormal="100" workbookViewId="0">
      <selection activeCell="T38" sqref="T38:U4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8" t="s">
        <v>263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4" spans="1:26" ht="18.75" x14ac:dyDescent="0.3">
      <c r="A4" s="317" t="s">
        <v>244</v>
      </c>
      <c r="B4" s="317"/>
      <c r="C4" s="317"/>
      <c r="D4" s="317"/>
      <c r="E4" s="317"/>
      <c r="F4" s="317"/>
      <c r="G4" s="317"/>
      <c r="H4" s="317"/>
    </row>
    <row r="5" spans="1:26" ht="36" customHeight="1" x14ac:dyDescent="0.25">
      <c r="A5" s="315" t="s">
        <v>211</v>
      </c>
      <c r="B5" s="316" t="s">
        <v>143</v>
      </c>
      <c r="C5" s="316" t="s">
        <v>213</v>
      </c>
      <c r="D5" s="316" t="s">
        <v>245</v>
      </c>
      <c r="E5" s="316" t="s">
        <v>230</v>
      </c>
      <c r="F5" s="316"/>
      <c r="G5" s="316" t="s">
        <v>214</v>
      </c>
      <c r="H5" s="316"/>
      <c r="P5"/>
      <c r="R5" s="10"/>
    </row>
    <row r="6" spans="1:26" ht="15.75" thickBot="1" x14ac:dyDescent="0.3">
      <c r="A6" s="315"/>
      <c r="B6" s="316"/>
      <c r="C6" s="316"/>
      <c r="D6" s="318"/>
      <c r="E6" s="163" t="s">
        <v>157</v>
      </c>
      <c r="F6" s="163" t="s">
        <v>215</v>
      </c>
      <c r="G6" s="163" t="s">
        <v>157</v>
      </c>
      <c r="H6" s="163" t="s">
        <v>215</v>
      </c>
      <c r="P6"/>
      <c r="R6" s="10"/>
    </row>
    <row r="7" spans="1:26" ht="15.75" thickBot="1" x14ac:dyDescent="0.3">
      <c r="A7" s="195" t="s">
        <v>246</v>
      </c>
      <c r="B7" s="196">
        <v>1</v>
      </c>
      <c r="C7" s="197">
        <f>'1A'!B13</f>
        <v>12.58</v>
      </c>
      <c r="D7" s="198" t="s">
        <v>186</v>
      </c>
      <c r="E7" s="199">
        <f t="shared" ref="E7:E12" si="0">W19-B19</f>
        <v>10</v>
      </c>
      <c r="F7" s="200">
        <f t="shared" ref="F7:F12" si="1">W29</f>
        <v>0.10638297872340426</v>
      </c>
      <c r="G7" s="201">
        <f t="shared" ref="G7:G12" si="2">S38-B38</f>
        <v>4.8600000000000003</v>
      </c>
      <c r="H7" s="202">
        <f t="shared" ref="H7:H12" si="3">S48</f>
        <v>0.6295336787564767</v>
      </c>
      <c r="P7"/>
      <c r="R7" s="10"/>
    </row>
    <row r="8" spans="1:26" ht="15.75" thickTop="1" x14ac:dyDescent="0.25">
      <c r="A8" s="178" t="s">
        <v>261</v>
      </c>
      <c r="B8" s="172">
        <v>0.97</v>
      </c>
      <c r="C8" s="185">
        <f>S39</f>
        <v>13.08</v>
      </c>
      <c r="D8" s="187">
        <f>C8-C7</f>
        <v>0.5</v>
      </c>
      <c r="E8" s="174">
        <f t="shared" si="0"/>
        <v>66</v>
      </c>
      <c r="F8" s="173">
        <f t="shared" si="1"/>
        <v>0.17647058823529413</v>
      </c>
      <c r="G8" s="176">
        <f t="shared" si="2"/>
        <v>5.3100000000000005</v>
      </c>
      <c r="H8" s="177">
        <f t="shared" si="3"/>
        <v>0.68339768339768348</v>
      </c>
      <c r="P8"/>
      <c r="R8" s="10"/>
    </row>
    <row r="9" spans="1:26" x14ac:dyDescent="0.25">
      <c r="A9" s="178" t="s">
        <v>257</v>
      </c>
      <c r="B9" s="164">
        <v>0.95</v>
      </c>
      <c r="C9" s="185">
        <f t="shared" ref="C9:C12" si="4">S40</f>
        <v>12.24</v>
      </c>
      <c r="D9" s="187">
        <f>C9-C7</f>
        <v>-0.33999999999999986</v>
      </c>
      <c r="E9" s="174">
        <f t="shared" si="0"/>
        <v>-16</v>
      </c>
      <c r="F9" s="173">
        <f t="shared" si="1"/>
        <v>-0.5714285714285714</v>
      </c>
      <c r="G9" s="175">
        <f t="shared" si="2"/>
        <v>2.09</v>
      </c>
      <c r="H9" s="177">
        <f t="shared" si="3"/>
        <v>0.20591133004926107</v>
      </c>
      <c r="P9"/>
      <c r="R9" s="10"/>
    </row>
    <row r="10" spans="1:26" x14ac:dyDescent="0.25">
      <c r="A10" s="178" t="s">
        <v>259</v>
      </c>
      <c r="B10" s="164">
        <v>0.95</v>
      </c>
      <c r="C10" s="185">
        <f t="shared" si="4"/>
        <v>12.74</v>
      </c>
      <c r="D10" s="187">
        <f>C10-C7</f>
        <v>0.16000000000000014</v>
      </c>
      <c r="E10" s="174">
        <f t="shared" si="0"/>
        <v>33</v>
      </c>
      <c r="F10" s="173">
        <f t="shared" si="1"/>
        <v>8.6161879895561358E-2</v>
      </c>
      <c r="G10" s="175">
        <f t="shared" si="2"/>
        <v>6.74</v>
      </c>
      <c r="H10" s="177">
        <f t="shared" si="3"/>
        <v>1.1233333333333333</v>
      </c>
      <c r="P10"/>
      <c r="R10" s="10"/>
    </row>
    <row r="11" spans="1:26" x14ac:dyDescent="0.25">
      <c r="A11" s="178" t="s">
        <v>258</v>
      </c>
      <c r="B11" s="164">
        <v>0.95</v>
      </c>
      <c r="C11" s="185">
        <f t="shared" si="4"/>
        <v>12.56</v>
      </c>
      <c r="D11" s="187">
        <f>C11-C7</f>
        <v>-1.9999999999999574E-2</v>
      </c>
      <c r="E11" s="174">
        <f t="shared" si="0"/>
        <v>-37</v>
      </c>
      <c r="F11" s="173">
        <f t="shared" si="1"/>
        <v>-0.78723404255319152</v>
      </c>
      <c r="G11" s="175">
        <f t="shared" si="2"/>
        <v>2.5200000000000014</v>
      </c>
      <c r="H11" s="177">
        <f t="shared" si="3"/>
        <v>0.25099601593625515</v>
      </c>
      <c r="P11"/>
      <c r="R11" s="10"/>
    </row>
    <row r="12" spans="1:26" ht="15.75" thickBot="1" x14ac:dyDescent="0.3">
      <c r="A12" s="179" t="s">
        <v>260</v>
      </c>
      <c r="B12" s="180">
        <v>0.94</v>
      </c>
      <c r="C12" s="186">
        <f t="shared" si="4"/>
        <v>16.36</v>
      </c>
      <c r="D12" s="188">
        <f>C12-C7</f>
        <v>3.7799999999999994</v>
      </c>
      <c r="E12" s="181">
        <f t="shared" si="0"/>
        <v>-191</v>
      </c>
      <c r="F12" s="182">
        <f t="shared" si="1"/>
        <v>-0.74031007751937983</v>
      </c>
      <c r="G12" s="183">
        <f t="shared" si="2"/>
        <v>6.4699999999999989</v>
      </c>
      <c r="H12" s="184">
        <f t="shared" si="3"/>
        <v>0.65419615773508577</v>
      </c>
      <c r="P12"/>
      <c r="R12" s="10"/>
    </row>
    <row r="13" spans="1:26" x14ac:dyDescent="0.25">
      <c r="A13" s="1"/>
      <c r="B13" s="35"/>
      <c r="C13" s="36"/>
      <c r="D13" s="36"/>
    </row>
    <row r="17" spans="1:26" ht="15.75" x14ac:dyDescent="0.25">
      <c r="A17" s="314" t="s">
        <v>322</v>
      </c>
      <c r="B17" s="314"/>
      <c r="C17" s="314"/>
      <c r="D17" s="314"/>
      <c r="E17" s="314"/>
      <c r="F17" s="314"/>
      <c r="G17" s="314"/>
      <c r="H17" s="314"/>
      <c r="I17" s="314"/>
      <c r="J17" s="314"/>
      <c r="K17" s="314"/>
      <c r="L17" s="314"/>
      <c r="M17" s="314"/>
      <c r="N17" s="314"/>
      <c r="O17" s="314"/>
      <c r="P17" s="314"/>
      <c r="Q17" s="314"/>
      <c r="R17" s="314"/>
      <c r="S17" s="314"/>
      <c r="T17" s="314"/>
      <c r="U17" s="314"/>
      <c r="V17" s="314"/>
      <c r="W17" s="314"/>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246</v>
      </c>
      <c r="B19" s="166">
        <v>94</v>
      </c>
      <c r="C19" s="166">
        <v>103</v>
      </c>
      <c r="D19" s="166">
        <v>103</v>
      </c>
      <c r="E19" s="166">
        <v>95</v>
      </c>
      <c r="F19" s="166">
        <v>90</v>
      </c>
      <c r="G19" s="166">
        <v>98</v>
      </c>
      <c r="H19" s="166">
        <v>112</v>
      </c>
      <c r="I19" s="166">
        <v>106</v>
      </c>
      <c r="J19" s="166">
        <v>97</v>
      </c>
      <c r="K19" s="166">
        <v>86</v>
      </c>
      <c r="L19" s="166">
        <v>101</v>
      </c>
      <c r="M19" s="166">
        <v>120</v>
      </c>
      <c r="N19" s="166">
        <v>104</v>
      </c>
      <c r="O19" s="166">
        <v>101</v>
      </c>
      <c r="P19" s="166">
        <v>109</v>
      </c>
      <c r="Q19" s="166">
        <v>116</v>
      </c>
      <c r="R19" s="166">
        <v>113</v>
      </c>
      <c r="S19" s="166">
        <v>111</v>
      </c>
      <c r="T19" s="166">
        <v>107</v>
      </c>
      <c r="U19" s="166">
        <v>99</v>
      </c>
      <c r="V19" s="166">
        <v>101</v>
      </c>
      <c r="W19" s="166">
        <v>104</v>
      </c>
    </row>
    <row r="20" spans="1:26" ht="15.75" thickTop="1" x14ac:dyDescent="0.25">
      <c r="A20" s="143" t="s">
        <v>261</v>
      </c>
      <c r="B20" s="144">
        <v>374</v>
      </c>
      <c r="C20" s="144">
        <v>355</v>
      </c>
      <c r="D20" s="144">
        <v>386</v>
      </c>
      <c r="E20" s="144">
        <v>499</v>
      </c>
      <c r="F20" s="144">
        <v>503</v>
      </c>
      <c r="G20" s="144">
        <v>544</v>
      </c>
      <c r="H20" s="144">
        <v>464</v>
      </c>
      <c r="I20" s="144">
        <v>545</v>
      </c>
      <c r="J20" s="144">
        <v>575</v>
      </c>
      <c r="K20" s="144">
        <v>537</v>
      </c>
      <c r="L20" s="144">
        <v>451</v>
      </c>
      <c r="M20" s="144">
        <v>457</v>
      </c>
      <c r="N20" s="144">
        <v>606</v>
      </c>
      <c r="O20" s="144">
        <v>593</v>
      </c>
      <c r="P20" s="144">
        <v>652</v>
      </c>
      <c r="Q20" s="144">
        <v>574</v>
      </c>
      <c r="R20" s="144">
        <v>648</v>
      </c>
      <c r="S20" s="144">
        <v>581</v>
      </c>
      <c r="T20" s="144">
        <v>617</v>
      </c>
      <c r="U20" s="144">
        <v>655</v>
      </c>
      <c r="V20" s="144">
        <v>613</v>
      </c>
      <c r="W20" s="144">
        <v>440</v>
      </c>
    </row>
    <row r="21" spans="1:26" x14ac:dyDescent="0.25">
      <c r="A21" s="143" t="s">
        <v>257</v>
      </c>
      <c r="B21" s="144">
        <v>28</v>
      </c>
      <c r="C21" s="144">
        <v>28</v>
      </c>
      <c r="D21" s="144">
        <v>26</v>
      </c>
      <c r="E21" s="144">
        <v>26</v>
      </c>
      <c r="F21" s="144">
        <v>27</v>
      </c>
      <c r="G21" s="144">
        <v>29</v>
      </c>
      <c r="H21" s="144">
        <v>29</v>
      </c>
      <c r="I21" s="144">
        <v>30</v>
      </c>
      <c r="J21" s="144">
        <v>31</v>
      </c>
      <c r="K21" s="144">
        <v>32</v>
      </c>
      <c r="L21" s="144">
        <v>34</v>
      </c>
      <c r="M21" s="144">
        <v>37</v>
      </c>
      <c r="N21" s="144">
        <v>36</v>
      </c>
      <c r="O21" s="144">
        <v>37</v>
      </c>
      <c r="P21" s="144">
        <v>40</v>
      </c>
      <c r="Q21" s="144">
        <v>40</v>
      </c>
      <c r="R21" s="144">
        <v>32</v>
      </c>
      <c r="S21" s="144">
        <v>27</v>
      </c>
      <c r="T21" s="144">
        <v>25</v>
      </c>
      <c r="U21" s="144">
        <v>25</v>
      </c>
      <c r="V21" s="144">
        <v>23</v>
      </c>
      <c r="W21" s="144">
        <v>12</v>
      </c>
    </row>
    <row r="22" spans="1:26" x14ac:dyDescent="0.25">
      <c r="A22" s="143" t="s">
        <v>259</v>
      </c>
      <c r="B22" s="144">
        <v>383</v>
      </c>
      <c r="C22" s="144">
        <v>393</v>
      </c>
      <c r="D22" s="144">
        <v>384</v>
      </c>
      <c r="E22" s="144">
        <v>375</v>
      </c>
      <c r="F22" s="144">
        <v>403</v>
      </c>
      <c r="G22" s="144">
        <v>405</v>
      </c>
      <c r="H22" s="144">
        <v>386</v>
      </c>
      <c r="I22" s="144">
        <v>386</v>
      </c>
      <c r="J22" s="144">
        <v>347</v>
      </c>
      <c r="K22" s="144">
        <v>345</v>
      </c>
      <c r="L22" s="144">
        <v>353</v>
      </c>
      <c r="M22" s="144">
        <v>372</v>
      </c>
      <c r="N22" s="144">
        <v>388</v>
      </c>
      <c r="O22" s="144">
        <v>364</v>
      </c>
      <c r="P22" s="144">
        <v>382</v>
      </c>
      <c r="Q22" s="144">
        <v>391</v>
      </c>
      <c r="R22" s="144">
        <v>415</v>
      </c>
      <c r="S22" s="144">
        <v>416</v>
      </c>
      <c r="T22" s="144">
        <v>436</v>
      </c>
      <c r="U22" s="144">
        <v>328</v>
      </c>
      <c r="V22" s="144">
        <v>345</v>
      </c>
      <c r="W22" s="144">
        <v>416</v>
      </c>
    </row>
    <row r="23" spans="1:26" x14ac:dyDescent="0.25">
      <c r="A23" s="143" t="s">
        <v>258</v>
      </c>
      <c r="B23" s="146">
        <v>47</v>
      </c>
      <c r="C23" s="146">
        <v>46</v>
      </c>
      <c r="D23" s="146">
        <v>42</v>
      </c>
      <c r="E23" s="146">
        <v>41</v>
      </c>
      <c r="F23" s="146">
        <v>43</v>
      </c>
      <c r="G23" s="146">
        <v>35</v>
      </c>
      <c r="H23" s="146">
        <v>26</v>
      </c>
      <c r="I23" s="146">
        <v>18</v>
      </c>
      <c r="J23" s="146">
        <v>14</v>
      </c>
      <c r="K23" s="146">
        <v>15</v>
      </c>
      <c r="L23" s="146">
        <v>18</v>
      </c>
      <c r="M23" s="146">
        <v>16</v>
      </c>
      <c r="N23" s="146">
        <v>15</v>
      </c>
      <c r="O23" s="146">
        <v>13</v>
      </c>
      <c r="P23" s="146">
        <v>14</v>
      </c>
      <c r="Q23" s="146">
        <v>15</v>
      </c>
      <c r="R23" s="146">
        <v>13</v>
      </c>
      <c r="S23" s="146">
        <v>13</v>
      </c>
      <c r="T23" s="146">
        <v>12</v>
      </c>
      <c r="U23" s="146">
        <v>14</v>
      </c>
      <c r="V23" s="146">
        <v>10</v>
      </c>
      <c r="W23" s="146">
        <v>10</v>
      </c>
    </row>
    <row r="24" spans="1:26" x14ac:dyDescent="0.25">
      <c r="A24" s="143" t="s">
        <v>260</v>
      </c>
      <c r="B24" s="146">
        <v>258</v>
      </c>
      <c r="C24" s="146">
        <v>255</v>
      </c>
      <c r="D24" s="146">
        <v>241</v>
      </c>
      <c r="E24" s="146">
        <v>244</v>
      </c>
      <c r="F24" s="146">
        <v>248</v>
      </c>
      <c r="G24" s="146">
        <v>218</v>
      </c>
      <c r="H24" s="146">
        <v>207</v>
      </c>
      <c r="I24" s="146">
        <v>196</v>
      </c>
      <c r="J24" s="146">
        <v>177</v>
      </c>
      <c r="K24" s="146">
        <v>166</v>
      </c>
      <c r="L24" s="146">
        <v>157</v>
      </c>
      <c r="M24" s="146">
        <v>151</v>
      </c>
      <c r="N24" s="146">
        <v>143</v>
      </c>
      <c r="O24" s="146">
        <v>139</v>
      </c>
      <c r="P24" s="146">
        <v>137</v>
      </c>
      <c r="Q24" s="146">
        <v>139</v>
      </c>
      <c r="R24" s="146">
        <v>126</v>
      </c>
      <c r="S24" s="146">
        <v>130</v>
      </c>
      <c r="T24" s="146">
        <v>117</v>
      </c>
      <c r="U24" s="146">
        <v>93</v>
      </c>
      <c r="V24" s="146">
        <v>74</v>
      </c>
      <c r="W24" s="146">
        <v>67</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4" t="s">
        <v>323</v>
      </c>
      <c r="B27" s="314"/>
      <c r="C27" s="314"/>
      <c r="D27" s="314"/>
      <c r="E27" s="314"/>
      <c r="F27" s="314"/>
      <c r="G27" s="314"/>
      <c r="H27" s="314"/>
      <c r="I27" s="314"/>
      <c r="J27" s="314"/>
      <c r="K27" s="314"/>
      <c r="L27" s="314"/>
      <c r="M27" s="314"/>
      <c r="N27" s="314"/>
      <c r="O27" s="314"/>
      <c r="P27" s="314"/>
      <c r="Q27" s="314"/>
      <c r="R27" s="314"/>
      <c r="S27" s="314"/>
      <c r="T27" s="314"/>
      <c r="U27" s="314"/>
      <c r="V27" s="314"/>
      <c r="W27" s="314"/>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246</v>
      </c>
      <c r="B29" s="167">
        <f t="shared" ref="B29:B34" si="5">(B19-B19)/B19</f>
        <v>0</v>
      </c>
      <c r="C29" s="167">
        <f t="shared" ref="C29:C34" si="6">(C19-B19)/B19</f>
        <v>9.5744680851063829E-2</v>
      </c>
      <c r="D29" s="167">
        <f t="shared" ref="D29:D34" si="7">(D19-B19)/B19</f>
        <v>9.5744680851063829E-2</v>
      </c>
      <c r="E29" s="167">
        <f t="shared" ref="E29:E34" si="8">(E19-B19)/B19</f>
        <v>1.0638297872340425E-2</v>
      </c>
      <c r="F29" s="167">
        <f t="shared" ref="F29:F34" si="9">(F19-B19)/B19</f>
        <v>-4.2553191489361701E-2</v>
      </c>
      <c r="G29" s="167">
        <f t="shared" ref="G29:G34" si="10">(G19-B19)/B19</f>
        <v>4.2553191489361701E-2</v>
      </c>
      <c r="H29" s="167">
        <f t="shared" ref="H29:H34" si="11">(H19-B19)/B19</f>
        <v>0.19148936170212766</v>
      </c>
      <c r="I29" s="167">
        <f t="shared" ref="I29:I34" si="12">(I19-B19)/B19</f>
        <v>0.1276595744680851</v>
      </c>
      <c r="J29" s="167">
        <f t="shared" ref="J29:J34" si="13">(J19-B19)/B19</f>
        <v>3.1914893617021274E-2</v>
      </c>
      <c r="K29" s="167">
        <f t="shared" ref="K29:K34" si="14">(K19-B19)/B19</f>
        <v>-8.5106382978723402E-2</v>
      </c>
      <c r="L29" s="167">
        <f t="shared" ref="L29:L34" si="15">(L19-B19)/B19</f>
        <v>7.4468085106382975E-2</v>
      </c>
      <c r="M29" s="167">
        <f t="shared" ref="M29:M34" si="16">(M19-B19)/B19</f>
        <v>0.27659574468085107</v>
      </c>
      <c r="N29" s="167">
        <f t="shared" ref="N29:N34" si="17">(N19-B19)/B19</f>
        <v>0.10638297872340426</v>
      </c>
      <c r="O29" s="167">
        <f t="shared" ref="O29:O34" si="18">(O19-B19)/B19</f>
        <v>7.4468085106382975E-2</v>
      </c>
      <c r="P29" s="167">
        <f t="shared" ref="P29:P34" si="19">(P19-B19)/B19</f>
        <v>0.15957446808510639</v>
      </c>
      <c r="Q29" s="167">
        <f t="shared" ref="Q29:Q34" si="20">(Q19-B19)/B19</f>
        <v>0.23404255319148937</v>
      </c>
      <c r="R29" s="167">
        <f t="shared" ref="R29:R34" si="21">(R19-B19)/B19</f>
        <v>0.20212765957446807</v>
      </c>
      <c r="S29" s="167">
        <f t="shared" ref="S29:S34" si="22">(S19-B19)/B19</f>
        <v>0.18085106382978725</v>
      </c>
      <c r="T29" s="167">
        <f t="shared" ref="T29:T34" si="23">(T19-B19)/B19</f>
        <v>0.13829787234042554</v>
      </c>
      <c r="U29" s="167">
        <f t="shared" ref="U29:U34" si="24">(U19-B19)/B19</f>
        <v>5.3191489361702128E-2</v>
      </c>
      <c r="V29" s="167">
        <f t="shared" ref="V29:V34" si="25">(V19-B19)/B19</f>
        <v>7.4468085106382975E-2</v>
      </c>
      <c r="W29" s="167">
        <f t="shared" ref="W29:W34" si="26">(W19-B19)/B19</f>
        <v>0.10638297872340426</v>
      </c>
      <c r="Y29" t="s">
        <v>257</v>
      </c>
      <c r="Z29" s="214">
        <v>2.09</v>
      </c>
    </row>
    <row r="30" spans="1:26" ht="15.75" thickTop="1" x14ac:dyDescent="0.25">
      <c r="A30" s="143" t="s">
        <v>261</v>
      </c>
      <c r="B30" s="147">
        <f t="shared" si="5"/>
        <v>0</v>
      </c>
      <c r="C30" s="147">
        <f t="shared" si="6"/>
        <v>-5.0802139037433157E-2</v>
      </c>
      <c r="D30" s="147">
        <f t="shared" si="7"/>
        <v>3.2085561497326207E-2</v>
      </c>
      <c r="E30" s="147">
        <f t="shared" si="8"/>
        <v>0.33422459893048129</v>
      </c>
      <c r="F30" s="147">
        <f t="shared" si="9"/>
        <v>0.34491978609625668</v>
      </c>
      <c r="G30" s="147">
        <f t="shared" si="10"/>
        <v>0.45454545454545453</v>
      </c>
      <c r="H30" s="147">
        <f t="shared" si="11"/>
        <v>0.24064171122994651</v>
      </c>
      <c r="I30" s="147">
        <f t="shared" si="12"/>
        <v>0.45721925133689839</v>
      </c>
      <c r="J30" s="147">
        <f t="shared" si="13"/>
        <v>0.53743315508021394</v>
      </c>
      <c r="K30" s="147">
        <f t="shared" si="14"/>
        <v>0.43582887700534761</v>
      </c>
      <c r="L30" s="147">
        <f t="shared" si="15"/>
        <v>0.20588235294117646</v>
      </c>
      <c r="M30" s="147">
        <f t="shared" si="16"/>
        <v>0.22192513368983957</v>
      </c>
      <c r="N30" s="147">
        <f t="shared" si="17"/>
        <v>0.6203208556149733</v>
      </c>
      <c r="O30" s="147">
        <f t="shared" si="18"/>
        <v>0.58556149732620322</v>
      </c>
      <c r="P30" s="147">
        <f t="shared" si="19"/>
        <v>0.74331550802139035</v>
      </c>
      <c r="Q30" s="147">
        <f t="shared" si="20"/>
        <v>0.53475935828877008</v>
      </c>
      <c r="R30" s="147">
        <f t="shared" si="21"/>
        <v>0.73262032085561501</v>
      </c>
      <c r="S30" s="147">
        <f t="shared" si="22"/>
        <v>0.553475935828877</v>
      </c>
      <c r="T30" s="147">
        <f t="shared" si="23"/>
        <v>0.64973262032085566</v>
      </c>
      <c r="U30" s="147">
        <f t="shared" si="24"/>
        <v>0.75133689839572193</v>
      </c>
      <c r="V30" s="147">
        <f t="shared" si="25"/>
        <v>0.63903743315508021</v>
      </c>
      <c r="W30" s="147">
        <f t="shared" si="26"/>
        <v>0.17647058823529413</v>
      </c>
      <c r="Y30" t="s">
        <v>258</v>
      </c>
      <c r="Z30" s="214">
        <v>2.52</v>
      </c>
    </row>
    <row r="31" spans="1:26" x14ac:dyDescent="0.25">
      <c r="A31" s="143" t="s">
        <v>257</v>
      </c>
      <c r="B31" s="147">
        <f t="shared" si="5"/>
        <v>0</v>
      </c>
      <c r="C31" s="147">
        <f t="shared" si="6"/>
        <v>0</v>
      </c>
      <c r="D31" s="147">
        <f t="shared" si="7"/>
        <v>-7.1428571428571425E-2</v>
      </c>
      <c r="E31" s="147">
        <f t="shared" si="8"/>
        <v>-7.1428571428571425E-2</v>
      </c>
      <c r="F31" s="147">
        <f t="shared" si="9"/>
        <v>-3.5714285714285712E-2</v>
      </c>
      <c r="G31" s="147">
        <f t="shared" si="10"/>
        <v>3.5714285714285712E-2</v>
      </c>
      <c r="H31" s="147">
        <f t="shared" si="11"/>
        <v>3.5714285714285712E-2</v>
      </c>
      <c r="I31" s="147">
        <f t="shared" si="12"/>
        <v>7.1428571428571425E-2</v>
      </c>
      <c r="J31" s="147">
        <f t="shared" si="13"/>
        <v>0.10714285714285714</v>
      </c>
      <c r="K31" s="147">
        <f t="shared" si="14"/>
        <v>0.14285714285714285</v>
      </c>
      <c r="L31" s="147">
        <f t="shared" si="15"/>
        <v>0.21428571428571427</v>
      </c>
      <c r="M31" s="147">
        <f t="shared" si="16"/>
        <v>0.32142857142857145</v>
      </c>
      <c r="N31" s="147">
        <f t="shared" si="17"/>
        <v>0.2857142857142857</v>
      </c>
      <c r="O31" s="147">
        <f t="shared" si="18"/>
        <v>0.32142857142857145</v>
      </c>
      <c r="P31" s="147">
        <f t="shared" si="19"/>
        <v>0.42857142857142855</v>
      </c>
      <c r="Q31" s="147">
        <f t="shared" si="20"/>
        <v>0.42857142857142855</v>
      </c>
      <c r="R31" s="147">
        <f t="shared" si="21"/>
        <v>0.14285714285714285</v>
      </c>
      <c r="S31" s="147">
        <f t="shared" si="22"/>
        <v>-3.5714285714285712E-2</v>
      </c>
      <c r="T31" s="147">
        <f t="shared" si="23"/>
        <v>-0.10714285714285714</v>
      </c>
      <c r="U31" s="147">
        <f t="shared" si="24"/>
        <v>-0.10714285714285714</v>
      </c>
      <c r="V31" s="147">
        <f t="shared" si="25"/>
        <v>-0.17857142857142858</v>
      </c>
      <c r="W31" s="147">
        <f t="shared" si="26"/>
        <v>-0.5714285714285714</v>
      </c>
      <c r="Y31" t="s">
        <v>246</v>
      </c>
      <c r="Z31" s="214">
        <v>4.8600000000000003</v>
      </c>
    </row>
    <row r="32" spans="1:26" x14ac:dyDescent="0.25">
      <c r="A32" s="143" t="s">
        <v>259</v>
      </c>
      <c r="B32" s="147">
        <f t="shared" si="5"/>
        <v>0</v>
      </c>
      <c r="C32" s="147">
        <f t="shared" si="6"/>
        <v>2.6109660574412531E-2</v>
      </c>
      <c r="D32" s="147">
        <f t="shared" si="7"/>
        <v>2.6109660574412533E-3</v>
      </c>
      <c r="E32" s="147">
        <f t="shared" si="8"/>
        <v>-2.0887728459530026E-2</v>
      </c>
      <c r="F32" s="147">
        <f t="shared" si="9"/>
        <v>5.2219321148825062E-2</v>
      </c>
      <c r="G32" s="147">
        <f t="shared" si="10"/>
        <v>5.7441253263707574E-2</v>
      </c>
      <c r="H32" s="147">
        <f t="shared" si="11"/>
        <v>7.832898172323759E-3</v>
      </c>
      <c r="I32" s="147">
        <f t="shared" si="12"/>
        <v>7.832898172323759E-3</v>
      </c>
      <c r="J32" s="147">
        <f t="shared" si="13"/>
        <v>-9.3994778067885115E-2</v>
      </c>
      <c r="K32" s="147">
        <f t="shared" si="14"/>
        <v>-9.921671018276762E-2</v>
      </c>
      <c r="L32" s="147">
        <f t="shared" si="15"/>
        <v>-7.8328981723237601E-2</v>
      </c>
      <c r="M32" s="147">
        <f t="shared" si="16"/>
        <v>-2.8720626631853787E-2</v>
      </c>
      <c r="N32" s="147">
        <f t="shared" si="17"/>
        <v>1.3054830287206266E-2</v>
      </c>
      <c r="O32" s="147">
        <f t="shared" si="18"/>
        <v>-4.960835509138381E-2</v>
      </c>
      <c r="P32" s="147">
        <f t="shared" si="19"/>
        <v>-2.6109660574412533E-3</v>
      </c>
      <c r="Q32" s="147">
        <f t="shared" si="20"/>
        <v>2.0887728459530026E-2</v>
      </c>
      <c r="R32" s="147">
        <f t="shared" si="21"/>
        <v>8.3550913838120106E-2</v>
      </c>
      <c r="S32" s="147">
        <f t="shared" si="22"/>
        <v>8.6161879895561358E-2</v>
      </c>
      <c r="T32" s="147">
        <f t="shared" si="23"/>
        <v>0.13838120104438642</v>
      </c>
      <c r="U32" s="147">
        <f t="shared" si="24"/>
        <v>-0.14360313315926893</v>
      </c>
      <c r="V32" s="147">
        <f t="shared" si="25"/>
        <v>-9.921671018276762E-2</v>
      </c>
      <c r="W32" s="147">
        <f t="shared" si="26"/>
        <v>8.6161879895561358E-2</v>
      </c>
      <c r="Y32" t="s">
        <v>261</v>
      </c>
      <c r="Z32" s="214">
        <v>5.31</v>
      </c>
    </row>
    <row r="33" spans="1:26" x14ac:dyDescent="0.25">
      <c r="A33" s="143" t="s">
        <v>258</v>
      </c>
      <c r="B33" s="147">
        <f t="shared" si="5"/>
        <v>0</v>
      </c>
      <c r="C33" s="147">
        <f t="shared" si="6"/>
        <v>-2.1276595744680851E-2</v>
      </c>
      <c r="D33" s="147">
        <f t="shared" si="7"/>
        <v>-0.10638297872340426</v>
      </c>
      <c r="E33" s="147">
        <f t="shared" si="8"/>
        <v>-0.1276595744680851</v>
      </c>
      <c r="F33" s="147">
        <f t="shared" si="9"/>
        <v>-8.5106382978723402E-2</v>
      </c>
      <c r="G33" s="147">
        <f t="shared" si="10"/>
        <v>-0.25531914893617019</v>
      </c>
      <c r="H33" s="147">
        <f t="shared" si="11"/>
        <v>-0.44680851063829785</v>
      </c>
      <c r="I33" s="147">
        <f t="shared" si="12"/>
        <v>-0.61702127659574468</v>
      </c>
      <c r="J33" s="147">
        <f t="shared" si="13"/>
        <v>-0.7021276595744681</v>
      </c>
      <c r="K33" s="147">
        <f t="shared" si="14"/>
        <v>-0.68085106382978722</v>
      </c>
      <c r="L33" s="147">
        <f t="shared" si="15"/>
        <v>-0.61702127659574468</v>
      </c>
      <c r="M33" s="147">
        <f t="shared" si="16"/>
        <v>-0.65957446808510634</v>
      </c>
      <c r="N33" s="147">
        <f t="shared" si="17"/>
        <v>-0.68085106382978722</v>
      </c>
      <c r="O33" s="147">
        <f t="shared" si="18"/>
        <v>-0.72340425531914898</v>
      </c>
      <c r="P33" s="147">
        <f t="shared" si="19"/>
        <v>-0.7021276595744681</v>
      </c>
      <c r="Q33" s="147">
        <f t="shared" si="20"/>
        <v>-0.68085106382978722</v>
      </c>
      <c r="R33" s="147">
        <f t="shared" si="21"/>
        <v>-0.72340425531914898</v>
      </c>
      <c r="S33" s="147">
        <f t="shared" si="22"/>
        <v>-0.72340425531914898</v>
      </c>
      <c r="T33" s="147">
        <f t="shared" si="23"/>
        <v>-0.74468085106382975</v>
      </c>
      <c r="U33" s="147">
        <f t="shared" si="24"/>
        <v>-0.7021276595744681</v>
      </c>
      <c r="V33" s="147">
        <f t="shared" si="25"/>
        <v>-0.78723404255319152</v>
      </c>
      <c r="W33" s="147">
        <f t="shared" si="26"/>
        <v>-0.78723404255319152</v>
      </c>
      <c r="Y33" t="s">
        <v>260</v>
      </c>
      <c r="Z33" s="214">
        <v>6.47</v>
      </c>
    </row>
    <row r="34" spans="1:26" x14ac:dyDescent="0.25">
      <c r="A34" s="143" t="s">
        <v>260</v>
      </c>
      <c r="B34" s="147">
        <f t="shared" si="5"/>
        <v>0</v>
      </c>
      <c r="C34" s="147">
        <f t="shared" si="6"/>
        <v>-1.1627906976744186E-2</v>
      </c>
      <c r="D34" s="147">
        <f t="shared" si="7"/>
        <v>-6.589147286821706E-2</v>
      </c>
      <c r="E34" s="147">
        <f t="shared" si="8"/>
        <v>-5.4263565891472867E-2</v>
      </c>
      <c r="F34" s="147">
        <f t="shared" si="9"/>
        <v>-3.875968992248062E-2</v>
      </c>
      <c r="G34" s="147">
        <f t="shared" si="10"/>
        <v>-0.15503875968992248</v>
      </c>
      <c r="H34" s="147">
        <f t="shared" si="11"/>
        <v>-0.19767441860465115</v>
      </c>
      <c r="I34" s="147">
        <f t="shared" si="12"/>
        <v>-0.24031007751937986</v>
      </c>
      <c r="J34" s="147">
        <f t="shared" si="13"/>
        <v>-0.31395348837209303</v>
      </c>
      <c r="K34" s="147">
        <f t="shared" si="14"/>
        <v>-0.35658914728682173</v>
      </c>
      <c r="L34" s="147">
        <f t="shared" si="15"/>
        <v>-0.39147286821705424</v>
      </c>
      <c r="M34" s="147">
        <f t="shared" si="16"/>
        <v>-0.41472868217054265</v>
      </c>
      <c r="N34" s="147">
        <f t="shared" si="17"/>
        <v>-0.44573643410852715</v>
      </c>
      <c r="O34" s="147">
        <f t="shared" si="18"/>
        <v>-0.46124031007751937</v>
      </c>
      <c r="P34" s="147">
        <f t="shared" si="19"/>
        <v>-0.4689922480620155</v>
      </c>
      <c r="Q34" s="147">
        <f t="shared" si="20"/>
        <v>-0.46124031007751937</v>
      </c>
      <c r="R34" s="147">
        <f t="shared" si="21"/>
        <v>-0.51162790697674421</v>
      </c>
      <c r="S34" s="147">
        <f t="shared" si="22"/>
        <v>-0.49612403100775193</v>
      </c>
      <c r="T34" s="147">
        <f t="shared" si="23"/>
        <v>-0.54651162790697672</v>
      </c>
      <c r="U34" s="147">
        <f t="shared" si="24"/>
        <v>-0.63953488372093026</v>
      </c>
      <c r="V34" s="147">
        <f t="shared" si="25"/>
        <v>-0.71317829457364346</v>
      </c>
      <c r="W34" s="147">
        <f t="shared" si="26"/>
        <v>-0.74031007751937983</v>
      </c>
      <c r="Y34" t="s">
        <v>259</v>
      </c>
      <c r="Z34" s="214">
        <v>6.74</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4" t="s">
        <v>324</v>
      </c>
      <c r="B36" s="314"/>
      <c r="C36" s="314"/>
      <c r="D36" s="314"/>
      <c r="E36" s="314"/>
      <c r="F36" s="314"/>
      <c r="G36" s="314"/>
      <c r="H36" s="314"/>
      <c r="I36" s="314"/>
      <c r="J36" s="314"/>
      <c r="K36" s="314"/>
      <c r="L36" s="314"/>
      <c r="M36" s="314"/>
      <c r="N36" s="314"/>
      <c r="O36" s="314"/>
      <c r="P36" s="314"/>
      <c r="Q36" s="314"/>
      <c r="R36" s="314"/>
      <c r="S36" s="314"/>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246</v>
      </c>
      <c r="B38" s="168">
        <v>7.72</v>
      </c>
      <c r="C38" s="168">
        <v>7.37</v>
      </c>
      <c r="D38" s="168">
        <v>7.79</v>
      </c>
      <c r="E38" s="168">
        <v>8.23</v>
      </c>
      <c r="F38" s="168">
        <v>9.06</v>
      </c>
      <c r="G38" s="168">
        <v>9.01</v>
      </c>
      <c r="H38" s="168">
        <v>8.5399999999999991</v>
      </c>
      <c r="I38" s="168">
        <v>7.94</v>
      </c>
      <c r="J38" s="168">
        <v>8.01</v>
      </c>
      <c r="K38" s="168">
        <v>7.94</v>
      </c>
      <c r="L38" s="168">
        <v>8.24</v>
      </c>
      <c r="M38" s="168">
        <v>8.6</v>
      </c>
      <c r="N38" s="168">
        <v>8.9499999999999993</v>
      </c>
      <c r="O38" s="168">
        <v>9.5299999999999994</v>
      </c>
      <c r="P38" s="168">
        <v>9.8699999999999992</v>
      </c>
      <c r="Q38" s="168">
        <v>10.63</v>
      </c>
      <c r="R38" s="168">
        <v>12.04</v>
      </c>
      <c r="S38" s="169">
        <v>12.58</v>
      </c>
      <c r="T38" s="214">
        <f>S38-(B38*1.4985)</f>
        <v>1.0115800000000004</v>
      </c>
      <c r="U38" s="220">
        <f>T38/B38</f>
        <v>0.13103367875647673</v>
      </c>
    </row>
    <row r="39" spans="1:26" ht="15.75" thickTop="1" x14ac:dyDescent="0.25">
      <c r="A39" s="143" t="s">
        <v>261</v>
      </c>
      <c r="B39" s="150">
        <v>7.77</v>
      </c>
      <c r="C39" s="150">
        <v>7.93</v>
      </c>
      <c r="D39" s="150">
        <v>8.66</v>
      </c>
      <c r="E39" s="150">
        <v>8.7200000000000006</v>
      </c>
      <c r="F39" s="150">
        <v>8.44</v>
      </c>
      <c r="G39" s="150">
        <v>8.0399999999999991</v>
      </c>
      <c r="H39" s="150">
        <v>8.23</v>
      </c>
      <c r="I39" s="150">
        <v>8.2100000000000009</v>
      </c>
      <c r="J39" s="150">
        <v>8.89</v>
      </c>
      <c r="K39" s="150">
        <v>9.19</v>
      </c>
      <c r="L39" s="150">
        <v>9.35</v>
      </c>
      <c r="M39" s="150">
        <v>9.0399999999999991</v>
      </c>
      <c r="N39" s="150">
        <v>10.1</v>
      </c>
      <c r="O39" s="150">
        <v>10.52</v>
      </c>
      <c r="P39" s="150">
        <v>10.96</v>
      </c>
      <c r="Q39" s="150">
        <v>10.98</v>
      </c>
      <c r="R39" s="150">
        <v>12.31</v>
      </c>
      <c r="S39" s="151">
        <v>13.08</v>
      </c>
      <c r="T39" s="214">
        <f t="shared" ref="T39:T43" si="27">S39-(B39*1.4985)</f>
        <v>1.4366550000000018</v>
      </c>
      <c r="U39" s="220">
        <f>T39/B39</f>
        <v>0.18489768339768364</v>
      </c>
    </row>
    <row r="40" spans="1:26" x14ac:dyDescent="0.25">
      <c r="A40" s="143" t="s">
        <v>257</v>
      </c>
      <c r="B40" s="150">
        <v>10.15</v>
      </c>
      <c r="C40" s="150">
        <v>10.95</v>
      </c>
      <c r="D40" s="150">
        <v>9.93</v>
      </c>
      <c r="E40" s="150">
        <v>10.76</v>
      </c>
      <c r="F40" s="150">
        <v>9.43</v>
      </c>
      <c r="G40" s="150">
        <v>9.06</v>
      </c>
      <c r="H40" s="150">
        <v>9.94</v>
      </c>
      <c r="I40" s="150">
        <v>10.25</v>
      </c>
      <c r="J40" s="150">
        <v>9.86</v>
      </c>
      <c r="K40" s="150">
        <v>9.89</v>
      </c>
      <c r="L40" s="150">
        <v>10.25</v>
      </c>
      <c r="M40" s="150">
        <v>10.42</v>
      </c>
      <c r="N40" s="150">
        <v>10.95</v>
      </c>
      <c r="O40" s="150">
        <v>11.39</v>
      </c>
      <c r="P40" s="150">
        <v>12.05</v>
      </c>
      <c r="Q40" s="150">
        <v>12.04</v>
      </c>
      <c r="R40" s="150">
        <v>12.07</v>
      </c>
      <c r="S40" s="151">
        <v>12.24</v>
      </c>
      <c r="T40" s="214">
        <f t="shared" si="27"/>
        <v>-2.9697750000000003</v>
      </c>
      <c r="U40" s="220">
        <f t="shared" ref="U40:U43" si="28">T40/B40</f>
        <v>-0.29258866995073896</v>
      </c>
    </row>
    <row r="41" spans="1:26" x14ac:dyDescent="0.25">
      <c r="A41" s="143" t="s">
        <v>259</v>
      </c>
      <c r="B41" s="150">
        <v>6</v>
      </c>
      <c r="C41" s="150">
        <v>5.97</v>
      </c>
      <c r="D41" s="150">
        <v>7</v>
      </c>
      <c r="E41" s="150">
        <v>7.18</v>
      </c>
      <c r="F41" s="150">
        <v>7.48</v>
      </c>
      <c r="G41" s="150">
        <v>7.97</v>
      </c>
      <c r="H41" s="150">
        <v>8.0500000000000007</v>
      </c>
      <c r="I41" s="150">
        <v>8.36</v>
      </c>
      <c r="J41" s="150">
        <v>8.18</v>
      </c>
      <c r="K41" s="150">
        <v>8.2899999999999991</v>
      </c>
      <c r="L41" s="150">
        <v>8.56</v>
      </c>
      <c r="M41" s="150">
        <v>8.7200000000000006</v>
      </c>
      <c r="N41" s="150">
        <v>9.32</v>
      </c>
      <c r="O41" s="150">
        <v>9.39</v>
      </c>
      <c r="P41" s="150">
        <v>9.6199999999999992</v>
      </c>
      <c r="Q41" s="150">
        <v>9.91</v>
      </c>
      <c r="R41" s="150">
        <v>10.86</v>
      </c>
      <c r="S41" s="151">
        <v>12.74</v>
      </c>
      <c r="T41" s="214">
        <f t="shared" si="27"/>
        <v>3.7490000000000006</v>
      </c>
      <c r="U41" s="220">
        <f t="shared" si="28"/>
        <v>0.62483333333333346</v>
      </c>
    </row>
    <row r="42" spans="1:26" x14ac:dyDescent="0.25">
      <c r="A42" s="143" t="s">
        <v>258</v>
      </c>
      <c r="B42" s="150">
        <v>10.039999999999999</v>
      </c>
      <c r="C42" s="150">
        <v>9.93</v>
      </c>
      <c r="D42" s="150">
        <v>8.94</v>
      </c>
      <c r="E42" s="150">
        <v>9.7100000000000009</v>
      </c>
      <c r="F42" s="150">
        <v>8.98</v>
      </c>
      <c r="G42" s="150">
        <v>8.92</v>
      </c>
      <c r="H42" s="150">
        <v>9.11</v>
      </c>
      <c r="I42" s="150">
        <v>10.28</v>
      </c>
      <c r="J42" s="150">
        <v>10.81</v>
      </c>
      <c r="K42" s="150">
        <v>11.03</v>
      </c>
      <c r="L42" s="150">
        <v>13.31</v>
      </c>
      <c r="M42" s="150">
        <v>14.01</v>
      </c>
      <c r="N42" s="150">
        <v>14.88</v>
      </c>
      <c r="O42" s="150">
        <v>11.92</v>
      </c>
      <c r="P42" s="150">
        <v>11.21</v>
      </c>
      <c r="Q42" s="150">
        <v>12.56</v>
      </c>
      <c r="R42" s="150">
        <v>12.56</v>
      </c>
      <c r="S42" s="151">
        <v>12.56</v>
      </c>
      <c r="T42" s="214">
        <f t="shared" si="27"/>
        <v>-2.4849399999999982</v>
      </c>
      <c r="U42" s="220">
        <f t="shared" si="28"/>
        <v>-0.24750398406374485</v>
      </c>
    </row>
    <row r="43" spans="1:26" x14ac:dyDescent="0.25">
      <c r="A43" s="143" t="s">
        <v>260</v>
      </c>
      <c r="B43" s="152">
        <v>9.89</v>
      </c>
      <c r="C43" s="152">
        <v>9.92</v>
      </c>
      <c r="D43" s="152">
        <v>10.47</v>
      </c>
      <c r="E43" s="152">
        <v>10.71</v>
      </c>
      <c r="F43" s="152">
        <v>10.24</v>
      </c>
      <c r="G43" s="152">
        <v>10.39</v>
      </c>
      <c r="H43" s="152">
        <v>10.119999999999999</v>
      </c>
      <c r="I43" s="152">
        <v>10.39</v>
      </c>
      <c r="J43" s="152">
        <v>10.1</v>
      </c>
      <c r="K43" s="152">
        <v>10.69</v>
      </c>
      <c r="L43" s="152">
        <v>10.4</v>
      </c>
      <c r="M43" s="152">
        <v>11.18</v>
      </c>
      <c r="N43" s="152">
        <v>10.68</v>
      </c>
      <c r="O43" s="152">
        <v>11.08</v>
      </c>
      <c r="P43" s="152">
        <v>12.75</v>
      </c>
      <c r="Q43" s="152">
        <v>12.82</v>
      </c>
      <c r="R43" s="152">
        <v>12.72</v>
      </c>
      <c r="S43" s="153">
        <v>16.36</v>
      </c>
      <c r="T43" s="214">
        <f t="shared" si="27"/>
        <v>1.5398349999999983</v>
      </c>
      <c r="U43" s="220">
        <f t="shared" si="28"/>
        <v>0.15569615773508577</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4" t="s">
        <v>325</v>
      </c>
      <c r="B46" s="314"/>
      <c r="C46" s="314"/>
      <c r="D46" s="314"/>
      <c r="E46" s="314"/>
      <c r="F46" s="314"/>
      <c r="G46" s="314"/>
      <c r="H46" s="314"/>
      <c r="I46" s="314"/>
      <c r="J46" s="314"/>
      <c r="K46" s="314"/>
      <c r="L46" s="314"/>
      <c r="M46" s="314"/>
      <c r="N46" s="314"/>
      <c r="O46" s="314"/>
      <c r="P46" s="314"/>
      <c r="Q46" s="314"/>
      <c r="R46" s="314"/>
      <c r="S46" s="314"/>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246</v>
      </c>
      <c r="B48" s="167">
        <f>(B38-B38)/B38</f>
        <v>0</v>
      </c>
      <c r="C48" s="167">
        <f>(C38-B38)/B38</f>
        <v>-4.5336787564766792E-2</v>
      </c>
      <c r="D48" s="167">
        <f>(D38-B38)/B38</f>
        <v>9.0673575129534053E-3</v>
      </c>
      <c r="E48" s="167">
        <f>(E38-B38)/B38</f>
        <v>6.6062176165803205E-2</v>
      </c>
      <c r="F48" s="167">
        <f>(F38-B38)/B38</f>
        <v>0.17357512953367885</v>
      </c>
      <c r="G48" s="167">
        <f>(G38-B38)/B38</f>
        <v>0.16709844559585493</v>
      </c>
      <c r="H48" s="167">
        <f>(H38-B38)/B38</f>
        <v>0.1062176165803108</v>
      </c>
      <c r="I48" s="167">
        <f>(I38-B38)/B38</f>
        <v>2.8497409326424954E-2</v>
      </c>
      <c r="J48" s="167">
        <f>(J38-B38)/B38</f>
        <v>3.7564766839378247E-2</v>
      </c>
      <c r="K48" s="167">
        <f>(K38-B38)/B38</f>
        <v>2.8497409326424954E-2</v>
      </c>
      <c r="L48" s="167">
        <f>(L38-B38)/B38</f>
        <v>6.7357512953367935E-2</v>
      </c>
      <c r="M48" s="167">
        <f>(M38-B38)/B38</f>
        <v>0.11398963730569947</v>
      </c>
      <c r="N48" s="167">
        <f>(N38-B38)/B38</f>
        <v>0.15932642487046628</v>
      </c>
      <c r="O48" s="167">
        <f>(O38-B38)/B38</f>
        <v>0.23445595854922274</v>
      </c>
      <c r="P48" s="167">
        <f>(P38-B38)/B38</f>
        <v>0.27849740932642481</v>
      </c>
      <c r="Q48" s="167">
        <f>(Q38-B38)/B38</f>
        <v>0.37694300518134727</v>
      </c>
      <c r="R48" s="167">
        <f>(R38-B38)/B38</f>
        <v>0.55958549222797926</v>
      </c>
      <c r="S48" s="167">
        <f>(S38-B38)/B38</f>
        <v>0.6295336787564767</v>
      </c>
    </row>
    <row r="49" spans="1:19" ht="15.75" thickTop="1" x14ac:dyDescent="0.25">
      <c r="A49" s="143" t="s">
        <v>261</v>
      </c>
      <c r="B49" s="147">
        <f>(B39-B39)/B39</f>
        <v>0</v>
      </c>
      <c r="C49" s="147">
        <f>(C39-B39)/B39</f>
        <v>2.0592020592020612E-2</v>
      </c>
      <c r="D49" s="147">
        <f>(D39-B39)/B39</f>
        <v>0.11454311454311462</v>
      </c>
      <c r="E49" s="147">
        <f>(E39-B39)/B39</f>
        <v>0.12226512226512241</v>
      </c>
      <c r="F49" s="147">
        <f>(F39-B39)/B39</f>
        <v>8.6229086229086219E-2</v>
      </c>
      <c r="G49" s="147">
        <f>(G39-B39)/B39</f>
        <v>3.4749034749034693E-2</v>
      </c>
      <c r="H49" s="147">
        <f>(H39-B39)/B39</f>
        <v>5.9202059202059315E-2</v>
      </c>
      <c r="I49" s="147">
        <f>(I39-B39)/B39</f>
        <v>5.6628056628056797E-2</v>
      </c>
      <c r="J49" s="147">
        <f>(J39-B39)/B39</f>
        <v>0.14414414414414428</v>
      </c>
      <c r="K49" s="147">
        <f>(K39-B39)/B39</f>
        <v>0.18275418275418276</v>
      </c>
      <c r="L49" s="147">
        <f>(L39-B39)/B39</f>
        <v>0.20334620334620337</v>
      </c>
      <c r="M49" s="147">
        <f>(M39-B39)/B39</f>
        <v>0.16344916344916341</v>
      </c>
      <c r="N49" s="147">
        <f>(N39-B39)/B39</f>
        <v>0.2998712998712999</v>
      </c>
      <c r="O49" s="147">
        <f>(O39-B39)/B39</f>
        <v>0.35392535392535396</v>
      </c>
      <c r="P49" s="147">
        <f>(P39-B39)/B39</f>
        <v>0.41055341055341071</v>
      </c>
      <c r="Q49" s="147">
        <f>(Q39-B39)/B39</f>
        <v>0.41312741312741325</v>
      </c>
      <c r="R49" s="147">
        <f>(R39-B39)/B39</f>
        <v>0.5842985842985845</v>
      </c>
      <c r="S49" s="147">
        <f>(S39-B39)/B39</f>
        <v>0.68339768339768348</v>
      </c>
    </row>
    <row r="50" spans="1:19" x14ac:dyDescent="0.25">
      <c r="A50" s="143" t="s">
        <v>257</v>
      </c>
      <c r="B50" s="147">
        <f t="shared" ref="B50:B53" si="29">(B40-B40)/B40</f>
        <v>0</v>
      </c>
      <c r="C50" s="147">
        <f t="shared" ref="C50:C53" si="30">(C40-B40)/B40</f>
        <v>7.8817733990147673E-2</v>
      </c>
      <c r="D50" s="147">
        <f t="shared" ref="D50:D53" si="31">(D40-B40)/B40</f>
        <v>-2.1674876847290702E-2</v>
      </c>
      <c r="E50" s="147">
        <f t="shared" ref="E50:E53" si="32">(E40-B40)/B40</f>
        <v>6.0098522167487629E-2</v>
      </c>
      <c r="F50" s="147">
        <f t="shared" ref="F50:F53" si="33">(F40-B40)/B40</f>
        <v>-7.0935960591133065E-2</v>
      </c>
      <c r="G50" s="147">
        <f t="shared" ref="G50:G53" si="34">(G40-B40)/B40</f>
        <v>-0.10738916256157634</v>
      </c>
      <c r="H50" s="147">
        <f t="shared" ref="H50:H53" si="35">(H40-B40)/B40</f>
        <v>-2.0689655172413876E-2</v>
      </c>
      <c r="I50" s="147">
        <f t="shared" ref="I50:I53" si="36">(I40-B40)/B40</f>
        <v>9.8522167487684383E-3</v>
      </c>
      <c r="J50" s="147">
        <f t="shared" ref="J50:J53" si="37">(J40-B40)/B40</f>
        <v>-2.8571428571428661E-2</v>
      </c>
      <c r="K50" s="147">
        <f t="shared" ref="K50:K53" si="38">(K40-B40)/B40</f>
        <v>-2.5615763546798009E-2</v>
      </c>
      <c r="L50" s="147">
        <f t="shared" ref="L50:L53" si="39">(L40-B40)/B40</f>
        <v>9.8522167487684383E-3</v>
      </c>
      <c r="M50" s="147">
        <f t="shared" ref="M50:M53" si="40">(M40-B40)/B40</f>
        <v>2.6600985221674835E-2</v>
      </c>
      <c r="N50" s="147">
        <f t="shared" ref="N50:N53" si="41">(N40-B40)/B40</f>
        <v>7.8817733990147673E-2</v>
      </c>
      <c r="O50" s="147">
        <f t="shared" ref="O50:O53" si="42">(O40-B40)/B40</f>
        <v>0.12216748768472908</v>
      </c>
      <c r="P50" s="147">
        <f t="shared" ref="P50:P53" si="43">(P40-B40)/B40</f>
        <v>0.18719211822660101</v>
      </c>
      <c r="Q50" s="147">
        <f t="shared" ref="Q50:Q53" si="44">(Q40-B40)/B40</f>
        <v>0.18620689655172401</v>
      </c>
      <c r="R50" s="147">
        <f t="shared" ref="R50:R53" si="45">(R40-B40)/B40</f>
        <v>0.18916256157635467</v>
      </c>
      <c r="S50" s="147">
        <f t="shared" ref="S50:S52" si="46">(S40-B40)/B40</f>
        <v>0.20591133004926107</v>
      </c>
    </row>
    <row r="51" spans="1:19" x14ac:dyDescent="0.25">
      <c r="A51" s="143" t="s">
        <v>259</v>
      </c>
      <c r="B51" s="147">
        <f t="shared" si="29"/>
        <v>0</v>
      </c>
      <c r="C51" s="147">
        <f t="shared" si="30"/>
        <v>-5.0000000000000417E-3</v>
      </c>
      <c r="D51" s="147">
        <f t="shared" si="31"/>
        <v>0.16666666666666666</v>
      </c>
      <c r="E51" s="147">
        <f t="shared" si="32"/>
        <v>0.19666666666666663</v>
      </c>
      <c r="F51" s="147">
        <f t="shared" si="33"/>
        <v>0.24666666666666673</v>
      </c>
      <c r="G51" s="147">
        <f t="shared" si="34"/>
        <v>0.32833333333333331</v>
      </c>
      <c r="H51" s="147">
        <f t="shared" si="35"/>
        <v>0.34166666666666679</v>
      </c>
      <c r="I51" s="147">
        <f t="shared" si="36"/>
        <v>0.39333333333333326</v>
      </c>
      <c r="J51" s="147">
        <f t="shared" si="37"/>
        <v>0.36333333333333329</v>
      </c>
      <c r="K51" s="147">
        <f t="shared" si="38"/>
        <v>0.38166666666666654</v>
      </c>
      <c r="L51" s="147">
        <f t="shared" si="39"/>
        <v>0.42666666666666675</v>
      </c>
      <c r="M51" s="147">
        <f t="shared" si="40"/>
        <v>0.45333333333333342</v>
      </c>
      <c r="N51" s="147">
        <f t="shared" si="41"/>
        <v>0.55333333333333334</v>
      </c>
      <c r="O51" s="147">
        <f t="shared" si="42"/>
        <v>0.56500000000000006</v>
      </c>
      <c r="P51" s="147">
        <f t="shared" si="43"/>
        <v>0.60333333333333317</v>
      </c>
      <c r="Q51" s="147">
        <f t="shared" si="44"/>
        <v>0.65166666666666673</v>
      </c>
      <c r="R51" s="147">
        <f t="shared" si="45"/>
        <v>0.80999999999999994</v>
      </c>
      <c r="S51" s="147">
        <f t="shared" si="46"/>
        <v>1.1233333333333333</v>
      </c>
    </row>
    <row r="52" spans="1:19" x14ac:dyDescent="0.25">
      <c r="A52" s="143" t="s">
        <v>258</v>
      </c>
      <c r="B52" s="147">
        <f t="shared" si="29"/>
        <v>0</v>
      </c>
      <c r="C52" s="147">
        <f t="shared" si="30"/>
        <v>-1.0956175298804726E-2</v>
      </c>
      <c r="D52" s="147">
        <f t="shared" si="31"/>
        <v>-0.10956175298804778</v>
      </c>
      <c r="E52" s="147">
        <f t="shared" si="32"/>
        <v>-3.2868525896414175E-2</v>
      </c>
      <c r="F52" s="147">
        <f t="shared" si="33"/>
        <v>-0.10557768924302777</v>
      </c>
      <c r="G52" s="147">
        <f t="shared" si="34"/>
        <v>-0.1115537848605577</v>
      </c>
      <c r="H52" s="147">
        <f t="shared" si="35"/>
        <v>-9.2629482071713121E-2</v>
      </c>
      <c r="I52" s="147">
        <f t="shared" si="36"/>
        <v>2.3904382470119546E-2</v>
      </c>
      <c r="J52" s="147">
        <f t="shared" si="37"/>
        <v>7.6693227091633606E-2</v>
      </c>
      <c r="K52" s="147">
        <f t="shared" si="38"/>
        <v>9.8605577689243051E-2</v>
      </c>
      <c r="L52" s="147">
        <f t="shared" si="39"/>
        <v>0.32569721115537864</v>
      </c>
      <c r="M52" s="147">
        <f t="shared" si="40"/>
        <v>0.39541832669322718</v>
      </c>
      <c r="N52" s="147">
        <f t="shared" si="41"/>
        <v>0.48207171314741054</v>
      </c>
      <c r="O52" s="147">
        <f t="shared" si="42"/>
        <v>0.18725099601593634</v>
      </c>
      <c r="P52" s="147">
        <f t="shared" si="43"/>
        <v>0.11653386454183284</v>
      </c>
      <c r="Q52" s="147">
        <f t="shared" si="44"/>
        <v>0.25099601593625515</v>
      </c>
      <c r="R52" s="147">
        <f t="shared" si="45"/>
        <v>0.25099601593625515</v>
      </c>
      <c r="S52" s="147">
        <f t="shared" si="46"/>
        <v>0.25099601593625515</v>
      </c>
    </row>
    <row r="53" spans="1:19" x14ac:dyDescent="0.25">
      <c r="A53" s="143" t="s">
        <v>260</v>
      </c>
      <c r="B53" s="147">
        <f t="shared" si="29"/>
        <v>0</v>
      </c>
      <c r="C53" s="147">
        <f t="shared" si="30"/>
        <v>3.0333670374114619E-3</v>
      </c>
      <c r="D53" s="147">
        <f t="shared" si="31"/>
        <v>5.8645096056622853E-2</v>
      </c>
      <c r="E53" s="147">
        <f t="shared" si="32"/>
        <v>8.2912032355915086E-2</v>
      </c>
      <c r="F53" s="147">
        <f t="shared" si="33"/>
        <v>3.538928210313444E-2</v>
      </c>
      <c r="G53" s="147">
        <f t="shared" si="34"/>
        <v>5.0556117290192111E-2</v>
      </c>
      <c r="H53" s="147">
        <f t="shared" si="35"/>
        <v>2.3255813953488233E-2</v>
      </c>
      <c r="I53" s="147">
        <f t="shared" si="36"/>
        <v>5.0556117290192111E-2</v>
      </c>
      <c r="J53" s="147">
        <f t="shared" si="37"/>
        <v>2.1233569261880594E-2</v>
      </c>
      <c r="K53" s="147">
        <f t="shared" si="38"/>
        <v>8.0889787664307267E-2</v>
      </c>
      <c r="L53" s="147">
        <f t="shared" si="39"/>
        <v>5.156723963599593E-2</v>
      </c>
      <c r="M53" s="147">
        <f t="shared" si="40"/>
        <v>0.13043478260869557</v>
      </c>
      <c r="N53" s="147">
        <f t="shared" si="41"/>
        <v>7.9878665318503447E-2</v>
      </c>
      <c r="O53" s="147">
        <f t="shared" si="42"/>
        <v>0.12032355915065718</v>
      </c>
      <c r="P53" s="147">
        <f t="shared" si="43"/>
        <v>0.28918099089989879</v>
      </c>
      <c r="Q53" s="147">
        <f t="shared" si="44"/>
        <v>0.29625884732052576</v>
      </c>
      <c r="R53" s="147">
        <f t="shared" si="45"/>
        <v>0.28614762386248738</v>
      </c>
      <c r="S53" s="147">
        <f>(S43-B43)/B43</f>
        <v>0.65419615773508577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W21" sqref="W21"/>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8" t="s">
        <v>264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3" spans="1:28" ht="15.75" x14ac:dyDescent="0.25">
      <c r="A3" s="314" t="s">
        <v>247</v>
      </c>
      <c r="B3" s="314"/>
      <c r="C3" s="314"/>
      <c r="D3" s="314"/>
      <c r="E3" s="314"/>
      <c r="F3" s="314"/>
      <c r="G3" s="314"/>
      <c r="H3" s="314"/>
      <c r="I3" s="314"/>
      <c r="J3" s="314"/>
      <c r="K3" s="314"/>
      <c r="L3" s="314"/>
      <c r="M3" s="314"/>
      <c r="N3" s="314"/>
      <c r="O3" s="314"/>
      <c r="P3" s="314"/>
      <c r="Q3" s="314"/>
      <c r="R3" s="314"/>
      <c r="S3" s="314"/>
      <c r="T3" s="314"/>
      <c r="U3" s="314"/>
      <c r="V3" s="314"/>
      <c r="W3" s="314"/>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311</v>
      </c>
      <c r="B5" s="144">
        <f>'4C'!B19</f>
        <v>94</v>
      </c>
      <c r="C5" s="144">
        <f>'4C'!C19</f>
        <v>103</v>
      </c>
      <c r="D5" s="144">
        <f>'4C'!D19</f>
        <v>103</v>
      </c>
      <c r="E5" s="144">
        <f>'4C'!E19</f>
        <v>95</v>
      </c>
      <c r="F5" s="144">
        <f>'4C'!F19</f>
        <v>90</v>
      </c>
      <c r="G5" s="144">
        <f>'4C'!G19</f>
        <v>98</v>
      </c>
      <c r="H5" s="144">
        <f>'4C'!H19</f>
        <v>112</v>
      </c>
      <c r="I5" s="144">
        <f>'4C'!I19</f>
        <v>106</v>
      </c>
      <c r="J5" s="144">
        <f>'4C'!J19</f>
        <v>97</v>
      </c>
      <c r="K5" s="144">
        <f>'4C'!K19</f>
        <v>86</v>
      </c>
      <c r="L5" s="144">
        <f>'4C'!L19</f>
        <v>101</v>
      </c>
      <c r="M5" s="144">
        <f>'4C'!M19</f>
        <v>120</v>
      </c>
      <c r="N5" s="144">
        <f>'4C'!N19</f>
        <v>104</v>
      </c>
      <c r="O5" s="144">
        <f>'4C'!O19</f>
        <v>101</v>
      </c>
      <c r="P5" s="144">
        <f>'4C'!P19</f>
        <v>109</v>
      </c>
      <c r="Q5" s="144">
        <f>'4C'!Q19</f>
        <v>116</v>
      </c>
      <c r="R5" s="144">
        <f>'4C'!R19</f>
        <v>113</v>
      </c>
      <c r="S5" s="144">
        <f>'4C'!S19</f>
        <v>111</v>
      </c>
      <c r="T5" s="144">
        <f>'4C'!T19</f>
        <v>107</v>
      </c>
      <c r="U5" s="144">
        <f>'4C'!U19</f>
        <v>99</v>
      </c>
      <c r="V5" s="144">
        <f>'4C'!V19</f>
        <v>101</v>
      </c>
      <c r="W5" s="144">
        <f>'4C'!W19</f>
        <v>104</v>
      </c>
      <c r="X5" s="145"/>
    </row>
    <row r="6" spans="1:28" x14ac:dyDescent="0.2">
      <c r="A6" s="143" t="s">
        <v>92</v>
      </c>
      <c r="B6" s="144">
        <v>19540</v>
      </c>
      <c r="C6" s="144">
        <v>19803</v>
      </c>
      <c r="D6" s="144">
        <v>19307</v>
      </c>
      <c r="E6" s="144">
        <v>19081</v>
      </c>
      <c r="F6" s="144">
        <v>19075</v>
      </c>
      <c r="G6" s="144">
        <v>18870</v>
      </c>
      <c r="H6" s="144">
        <v>18326</v>
      </c>
      <c r="I6" s="144">
        <v>17957</v>
      </c>
      <c r="J6" s="144">
        <v>17742</v>
      </c>
      <c r="K6" s="144">
        <v>18369</v>
      </c>
      <c r="L6" s="144">
        <v>19263</v>
      </c>
      <c r="M6" s="144">
        <v>19729</v>
      </c>
      <c r="N6" s="144">
        <v>19523</v>
      </c>
      <c r="O6" s="144">
        <v>19384</v>
      </c>
      <c r="P6" s="144">
        <v>19451</v>
      </c>
      <c r="Q6" s="144">
        <v>20038</v>
      </c>
      <c r="R6" s="144">
        <v>20443</v>
      </c>
      <c r="S6" s="144">
        <v>21348</v>
      </c>
      <c r="T6" s="144">
        <v>21571</v>
      </c>
      <c r="U6" s="144">
        <v>17385</v>
      </c>
      <c r="V6" s="144">
        <v>16761</v>
      </c>
      <c r="W6" s="144">
        <v>18211</v>
      </c>
      <c r="X6" s="145"/>
    </row>
    <row r="7" spans="1:28" x14ac:dyDescent="0.2">
      <c r="A7" s="143" t="s">
        <v>183</v>
      </c>
      <c r="B7" s="144">
        <v>674323</v>
      </c>
      <c r="C7" s="144">
        <v>686234</v>
      </c>
      <c r="D7" s="144">
        <v>692659</v>
      </c>
      <c r="E7" s="144">
        <v>699906</v>
      </c>
      <c r="F7" s="144">
        <v>712009</v>
      </c>
      <c r="G7" s="144">
        <v>730438</v>
      </c>
      <c r="H7" s="144">
        <v>738651</v>
      </c>
      <c r="I7" s="144">
        <v>749998</v>
      </c>
      <c r="J7" s="144">
        <v>766187</v>
      </c>
      <c r="K7" s="144">
        <v>784548</v>
      </c>
      <c r="L7" s="144">
        <v>809146</v>
      </c>
      <c r="M7" s="144">
        <v>838462</v>
      </c>
      <c r="N7" s="144">
        <v>678650</v>
      </c>
      <c r="O7" s="144">
        <v>672091</v>
      </c>
      <c r="P7" s="144">
        <v>666453</v>
      </c>
      <c r="Q7" s="144">
        <v>664414</v>
      </c>
      <c r="R7" s="144">
        <v>660262</v>
      </c>
      <c r="S7" s="144">
        <v>666704</v>
      </c>
      <c r="T7" s="144">
        <v>661759</v>
      </c>
      <c r="U7" s="144">
        <v>557291</v>
      </c>
      <c r="V7" s="144">
        <v>517502</v>
      </c>
      <c r="W7" s="144">
        <v>533500</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4" t="s">
        <v>248</v>
      </c>
      <c r="B10" s="314"/>
      <c r="C10" s="314"/>
      <c r="D10" s="314"/>
      <c r="E10" s="314"/>
      <c r="F10" s="314"/>
      <c r="G10" s="314"/>
      <c r="H10" s="314"/>
      <c r="I10" s="314"/>
      <c r="J10" s="314"/>
      <c r="K10" s="314"/>
      <c r="L10" s="314"/>
      <c r="M10" s="314"/>
      <c r="N10" s="314"/>
      <c r="O10" s="314"/>
      <c r="P10" s="314"/>
      <c r="Q10" s="314"/>
      <c r="R10" s="314"/>
      <c r="S10" s="314"/>
      <c r="T10" s="314"/>
      <c r="U10" s="314"/>
      <c r="V10" s="314"/>
      <c r="W10" s="314"/>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311</v>
      </c>
      <c r="B12" s="170">
        <f>(B5-B5)/B5</f>
        <v>0</v>
      </c>
      <c r="C12" s="170">
        <f>(C5-B5)/B5</f>
        <v>9.5744680851063829E-2</v>
      </c>
      <c r="D12" s="170">
        <f>(D5-B5)/B5</f>
        <v>9.5744680851063829E-2</v>
      </c>
      <c r="E12" s="170">
        <f>(E5-B5)/B5</f>
        <v>1.0638297872340425E-2</v>
      </c>
      <c r="F12" s="170">
        <f>(F5-B5)/B5</f>
        <v>-4.2553191489361701E-2</v>
      </c>
      <c r="G12" s="170">
        <f>(G5-B5)/B5</f>
        <v>4.2553191489361701E-2</v>
      </c>
      <c r="H12" s="170">
        <f>(H5-B5)/B5</f>
        <v>0.19148936170212766</v>
      </c>
      <c r="I12" s="170">
        <f>(I5-B5)/B5</f>
        <v>0.1276595744680851</v>
      </c>
      <c r="J12" s="170">
        <f>(J5-B5)/B5</f>
        <v>3.1914893617021274E-2</v>
      </c>
      <c r="K12" s="170">
        <f>(K5-B5)/B5</f>
        <v>-8.5106382978723402E-2</v>
      </c>
      <c r="L12" s="170">
        <f>(L5-B5)/B5</f>
        <v>7.4468085106382975E-2</v>
      </c>
      <c r="M12" s="170">
        <f>(M5-B5)/B5</f>
        <v>0.27659574468085107</v>
      </c>
      <c r="N12" s="170">
        <f>(N5-B5)/B5</f>
        <v>0.10638297872340426</v>
      </c>
      <c r="O12" s="170">
        <f>(O5-B5)/B5</f>
        <v>7.4468085106382975E-2</v>
      </c>
      <c r="P12" s="170">
        <f>(P5-B5)/B5</f>
        <v>0.15957446808510639</v>
      </c>
      <c r="Q12" s="170">
        <f>(Q5-B5)/B5</f>
        <v>0.23404255319148937</v>
      </c>
      <c r="R12" s="170">
        <f>(R5-B5)/B5</f>
        <v>0.20212765957446807</v>
      </c>
      <c r="S12" s="170">
        <f>(S5-B5)/B5</f>
        <v>0.18085106382978725</v>
      </c>
      <c r="T12" s="170">
        <f>(T5-B5)/B5</f>
        <v>0.13829787234042554</v>
      </c>
      <c r="U12" s="170">
        <f>(U5-B5)/B5</f>
        <v>5.3191489361702128E-2</v>
      </c>
      <c r="V12" s="170">
        <f>(V5-B5)/B5</f>
        <v>7.4468085106382975E-2</v>
      </c>
      <c r="W12" s="170">
        <f>(W5-B5)/B5</f>
        <v>0.10638297872340426</v>
      </c>
    </row>
    <row r="13" spans="1:28" x14ac:dyDescent="0.2">
      <c r="A13" s="143" t="s">
        <v>92</v>
      </c>
      <c r="B13" s="170">
        <f>(B6-B6)/B6</f>
        <v>0</v>
      </c>
      <c r="C13" s="170">
        <f>(C6-B6)/B6</f>
        <v>1.345957011258956E-2</v>
      </c>
      <c r="D13" s="170">
        <f>(D6-B6)/B6</f>
        <v>-1.1924257932446265E-2</v>
      </c>
      <c r="E13" s="170">
        <f>(E6-B6)/B6</f>
        <v>-2.3490276356192427E-2</v>
      </c>
      <c r="F13" s="170">
        <f>(F6-B6)/B6</f>
        <v>-2.3797338792221085E-2</v>
      </c>
      <c r="G13" s="170">
        <f>(G6-B6)/B6</f>
        <v>-3.4288638689866938E-2</v>
      </c>
      <c r="H13" s="170">
        <f>(H6-B6)/B6</f>
        <v>-6.2128966223132034E-2</v>
      </c>
      <c r="I13" s="170">
        <f>(I6-B6)/B6</f>
        <v>-8.1013306038894575E-2</v>
      </c>
      <c r="J13" s="170">
        <f>(J6-B6)/B6</f>
        <v>-9.2016376663254865E-2</v>
      </c>
      <c r="K13" s="170">
        <f>(K6-B6)/B6</f>
        <v>-5.9928352098259981E-2</v>
      </c>
      <c r="L13" s="170">
        <f>(L6-B6)/B6</f>
        <v>-1.4176049129989765E-2</v>
      </c>
      <c r="M13" s="170">
        <f>(M6-B6)/B6</f>
        <v>9.672466734902763E-3</v>
      </c>
      <c r="N13" s="170">
        <f>(N6-B6)/B6</f>
        <v>-8.7001023541453427E-4</v>
      </c>
      <c r="O13" s="170">
        <f>(O6-B6)/B6</f>
        <v>-7.9836233367451374E-3</v>
      </c>
      <c r="P13" s="170">
        <f>(P6-B6)/B6</f>
        <v>-4.5547594677584442E-3</v>
      </c>
      <c r="Q13" s="170">
        <f>(Q6-B6)/B6</f>
        <v>2.5486182190378709E-2</v>
      </c>
      <c r="R13" s="170">
        <f>(R6-B6)/B6</f>
        <v>4.6212896622313204E-2</v>
      </c>
      <c r="S13" s="170">
        <f>(S6-B6)/B6</f>
        <v>9.2528147389969298E-2</v>
      </c>
      <c r="T13" s="170">
        <f>(T6-B6)/B6</f>
        <v>0.10394063459570113</v>
      </c>
      <c r="U13" s="170">
        <f>(U6-B6)/B6</f>
        <v>-0.11028659160696008</v>
      </c>
      <c r="V13" s="170">
        <f>(V6-B6)/B6</f>
        <v>-0.14222108495394065</v>
      </c>
      <c r="W13" s="170">
        <f>(W6-B6)/B6</f>
        <v>-6.8014329580348004E-2</v>
      </c>
    </row>
    <row r="14" spans="1:28" x14ac:dyDescent="0.2">
      <c r="A14" s="143" t="s">
        <v>183</v>
      </c>
      <c r="B14" s="170">
        <f>(B7-B7)/B7</f>
        <v>0</v>
      </c>
      <c r="C14" s="170">
        <f>(C7-B7)/B7</f>
        <v>1.7663641904547226E-2</v>
      </c>
      <c r="D14" s="170">
        <f>(D7-B7)/B7</f>
        <v>2.7191716729223235E-2</v>
      </c>
      <c r="E14" s="170">
        <f>(E7-B7)/B7</f>
        <v>3.7938791943920053E-2</v>
      </c>
      <c r="F14" s="170">
        <f>(F7-B7)/B7</f>
        <v>5.588716386657433E-2</v>
      </c>
      <c r="G14" s="170">
        <f>(G7-B7)/B7</f>
        <v>8.3216796698318163E-2</v>
      </c>
      <c r="H14" s="170">
        <f>(H7-B7)/B7</f>
        <v>9.5396419816616077E-2</v>
      </c>
      <c r="I14" s="170">
        <f>(I7-B7)/B7</f>
        <v>0.11222366729297384</v>
      </c>
      <c r="J14" s="170">
        <f>(J7-B7)/B7</f>
        <v>0.13623144991346878</v>
      </c>
      <c r="K14" s="170">
        <f>(K7-B7)/B7</f>
        <v>0.16346024086379971</v>
      </c>
      <c r="L14" s="170">
        <f>(L7-B7)/B7</f>
        <v>0.1999383084960768</v>
      </c>
      <c r="M14" s="170">
        <f>(M7-B7)/B7</f>
        <v>0.24341302313579694</v>
      </c>
      <c r="N14" s="170">
        <f>(N7-B7)/B7</f>
        <v>6.4168061893187687E-3</v>
      </c>
      <c r="O14" s="170">
        <f>(O7-B7)/B7</f>
        <v>-3.3099864604944516E-3</v>
      </c>
      <c r="P14" s="170">
        <f>(P7-B7)/B7</f>
        <v>-1.1670964804700418E-2</v>
      </c>
      <c r="Q14" s="170">
        <f>(Q7-B7)/B7</f>
        <v>-1.4694738278243512E-2</v>
      </c>
      <c r="R14" s="170">
        <f>(R7-B7)/B7</f>
        <v>-2.0852024919808459E-2</v>
      </c>
      <c r="S14" s="170">
        <f>(S7-B7)/B7</f>
        <v>-1.1298739624779224E-2</v>
      </c>
      <c r="T14" s="170">
        <f>(T7-B7)/B7</f>
        <v>-1.8632020559880058E-2</v>
      </c>
      <c r="U14" s="170">
        <f>(U7-B7)/B7</f>
        <v>-0.17355480978700119</v>
      </c>
      <c r="V14" s="170">
        <f>(V7-B7)/B7</f>
        <v>-0.2325606571331543</v>
      </c>
      <c r="W14" s="170">
        <f>(W7-B7)/B7</f>
        <v>-0.20883612156192211</v>
      </c>
    </row>
    <row r="16" spans="1:28" ht="15.75" x14ac:dyDescent="0.25">
      <c r="A16" s="314" t="s">
        <v>249</v>
      </c>
      <c r="B16" s="314"/>
      <c r="C16" s="314"/>
      <c r="D16" s="314"/>
      <c r="E16" s="314"/>
      <c r="F16" s="314"/>
      <c r="G16" s="314"/>
      <c r="H16" s="314"/>
      <c r="I16" s="314"/>
      <c r="J16" s="314"/>
      <c r="K16" s="314"/>
      <c r="L16" s="314"/>
      <c r="M16" s="314"/>
      <c r="N16" s="314"/>
      <c r="O16" s="314"/>
      <c r="P16" s="314"/>
      <c r="Q16" s="314"/>
      <c r="R16" s="314"/>
      <c r="S16" s="314"/>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311</v>
      </c>
      <c r="B18" s="150">
        <f>'4C'!B38</f>
        <v>7.72</v>
      </c>
      <c r="C18" s="150">
        <f>'4C'!C38</f>
        <v>7.37</v>
      </c>
      <c r="D18" s="150">
        <f>'4C'!D38</f>
        <v>7.79</v>
      </c>
      <c r="E18" s="150">
        <f>'4C'!E38</f>
        <v>8.23</v>
      </c>
      <c r="F18" s="150">
        <f>'4C'!F38</f>
        <v>9.06</v>
      </c>
      <c r="G18" s="150">
        <f>'4C'!G38</f>
        <v>9.01</v>
      </c>
      <c r="H18" s="150">
        <f>'4C'!H38</f>
        <v>8.5399999999999991</v>
      </c>
      <c r="I18" s="150">
        <f>'4C'!I38</f>
        <v>7.94</v>
      </c>
      <c r="J18" s="150">
        <f>'4C'!J38</f>
        <v>8.01</v>
      </c>
      <c r="K18" s="150">
        <f>'4C'!K38</f>
        <v>7.94</v>
      </c>
      <c r="L18" s="150">
        <f>'4C'!L38</f>
        <v>8.24</v>
      </c>
      <c r="M18" s="150">
        <f>'4C'!M38</f>
        <v>8.6</v>
      </c>
      <c r="N18" s="150">
        <f>'4C'!N38</f>
        <v>8.9499999999999993</v>
      </c>
      <c r="O18" s="150">
        <f>'4C'!O38</f>
        <v>9.5299999999999994</v>
      </c>
      <c r="P18" s="150">
        <f>'4C'!P38</f>
        <v>9.8699999999999992</v>
      </c>
      <c r="Q18" s="150">
        <f>'4C'!Q38</f>
        <v>10.63</v>
      </c>
      <c r="R18" s="150">
        <f>'4C'!R38</f>
        <v>12.04</v>
      </c>
      <c r="S18" s="150">
        <f>'4C'!S38</f>
        <v>12.58</v>
      </c>
      <c r="T18"/>
      <c r="U18"/>
      <c r="V18"/>
      <c r="W18"/>
    </row>
    <row r="19" spans="1:23" ht="15" x14ac:dyDescent="0.25">
      <c r="A19" s="143" t="s">
        <v>92</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183</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4" t="s">
        <v>250</v>
      </c>
      <c r="B23" s="314"/>
      <c r="C23" s="314"/>
      <c r="D23" s="314"/>
      <c r="E23" s="314"/>
      <c r="F23" s="314"/>
      <c r="G23" s="314"/>
      <c r="H23" s="314"/>
      <c r="I23" s="314"/>
      <c r="J23" s="314"/>
      <c r="K23" s="314"/>
      <c r="L23" s="314"/>
      <c r="M23" s="314"/>
      <c r="N23" s="314"/>
      <c r="O23" s="314"/>
      <c r="P23" s="314"/>
      <c r="Q23" s="314"/>
      <c r="R23" s="314"/>
      <c r="S23" s="314"/>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312</v>
      </c>
      <c r="B25" s="170">
        <f>(B18-B18)/B18</f>
        <v>0</v>
      </c>
      <c r="C25" s="170">
        <f>(C18-B18)/B18</f>
        <v>-4.5336787564766792E-2</v>
      </c>
      <c r="D25" s="170">
        <f>(D18-B18)/B18</f>
        <v>9.0673575129534053E-3</v>
      </c>
      <c r="E25" s="170">
        <f>(E18-B18)/B18</f>
        <v>6.6062176165803205E-2</v>
      </c>
      <c r="F25" s="170">
        <f>(F18-B18)/B18</f>
        <v>0.17357512953367885</v>
      </c>
      <c r="G25" s="170">
        <f>(G18-B18)/B18</f>
        <v>0.16709844559585493</v>
      </c>
      <c r="H25" s="170">
        <f>(H18-B18)/B18</f>
        <v>0.1062176165803108</v>
      </c>
      <c r="I25" s="170">
        <f>(I18-B18)/B18</f>
        <v>2.8497409326424954E-2</v>
      </c>
      <c r="J25" s="170">
        <f>(J18-B18)/B18</f>
        <v>3.7564766839378247E-2</v>
      </c>
      <c r="K25" s="170">
        <f>(K18-B18)/B18</f>
        <v>2.8497409326424954E-2</v>
      </c>
      <c r="L25" s="170">
        <f>(L18-B18)/B18</f>
        <v>6.7357512953367935E-2</v>
      </c>
      <c r="M25" s="170">
        <f>(M18-B18)/B18</f>
        <v>0.11398963730569947</v>
      </c>
      <c r="N25" s="170">
        <f>(N18-B18)/B18</f>
        <v>0.15932642487046628</v>
      </c>
      <c r="O25" s="170">
        <f>(O18-B18)/B18</f>
        <v>0.23445595854922274</v>
      </c>
      <c r="P25" s="170">
        <f>(P18-B18)/B18</f>
        <v>0.27849740932642481</v>
      </c>
      <c r="Q25" s="170">
        <f>(Q18-B18)/B18</f>
        <v>0.37694300518134727</v>
      </c>
      <c r="R25" s="170">
        <f>(R18-B18)/B18</f>
        <v>0.55958549222797926</v>
      </c>
      <c r="S25" s="170">
        <f>(S18-B18)/B18</f>
        <v>0.6295336787564767</v>
      </c>
      <c r="T25"/>
      <c r="U25"/>
      <c r="V25"/>
      <c r="W25"/>
    </row>
    <row r="26" spans="1:23" ht="15" x14ac:dyDescent="0.25">
      <c r="A26" s="143" t="s">
        <v>92</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183</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C27" sqref="C2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265</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4" spans="1:27" ht="15" x14ac:dyDescent="0.25">
      <c r="A4" s="319" t="s">
        <v>319</v>
      </c>
      <c r="B4" s="319"/>
      <c r="C4" s="319"/>
      <c r="D4" s="319"/>
    </row>
    <row r="5" spans="1:27" ht="15" x14ac:dyDescent="0.25">
      <c r="A5" s="320" t="s">
        <v>144</v>
      </c>
      <c r="B5" s="321"/>
      <c r="C5" s="320" t="s">
        <v>145</v>
      </c>
      <c r="D5" s="320"/>
    </row>
    <row r="6" spans="1:27" x14ac:dyDescent="0.2">
      <c r="A6" s="154" t="s">
        <v>158</v>
      </c>
      <c r="B6" s="155" t="s">
        <v>157</v>
      </c>
      <c r="C6" s="154" t="s">
        <v>158</v>
      </c>
      <c r="D6" s="156" t="s">
        <v>157</v>
      </c>
    </row>
    <row r="7" spans="1:27" x14ac:dyDescent="0.2">
      <c r="A7" s="1" t="s">
        <v>147</v>
      </c>
      <c r="B7" s="157">
        <v>0.1366</v>
      </c>
      <c r="C7" s="1" t="s">
        <v>147</v>
      </c>
      <c r="D7" s="158">
        <v>0.14599999999999999</v>
      </c>
    </row>
    <row r="8" spans="1:27" x14ac:dyDescent="0.2">
      <c r="A8" s="1" t="s">
        <v>148</v>
      </c>
      <c r="B8" s="157">
        <v>9.1359999999999997E-2</v>
      </c>
      <c r="C8" s="1" t="s">
        <v>148</v>
      </c>
      <c r="D8" s="158">
        <v>0.14176</v>
      </c>
    </row>
    <row r="9" spans="1:27" x14ac:dyDescent="0.2">
      <c r="A9" s="1" t="s">
        <v>251</v>
      </c>
      <c r="B9" s="157">
        <v>8.6459999999999995E-2</v>
      </c>
      <c r="C9" s="1" t="s">
        <v>151</v>
      </c>
      <c r="D9" s="158">
        <v>0.1196</v>
      </c>
    </row>
    <row r="10" spans="1:27" x14ac:dyDescent="0.2">
      <c r="A10" s="1" t="s">
        <v>87</v>
      </c>
      <c r="B10" s="157">
        <v>8.3599999999999994E-2</v>
      </c>
      <c r="C10" s="1" t="s">
        <v>87</v>
      </c>
      <c r="D10" s="158">
        <v>0.11176</v>
      </c>
    </row>
    <row r="11" spans="1:27" x14ac:dyDescent="0.2">
      <c r="A11" s="1" t="s">
        <v>252</v>
      </c>
      <c r="B11" s="157">
        <v>8.1290000000000001E-2</v>
      </c>
      <c r="C11" s="1" t="s">
        <v>251</v>
      </c>
      <c r="D11" s="158">
        <v>9.5600000000000004E-2</v>
      </c>
    </row>
    <row r="12" spans="1:27" x14ac:dyDescent="0.2">
      <c r="A12" s="1" t="s">
        <v>151</v>
      </c>
      <c r="B12" s="157">
        <v>7.8700000000000006E-2</v>
      </c>
      <c r="C12" s="1" t="s">
        <v>192</v>
      </c>
      <c r="D12" s="158">
        <v>9.4329999999999997E-2</v>
      </c>
    </row>
    <row r="13" spans="1:27" x14ac:dyDescent="0.2">
      <c r="A13" s="1" t="s">
        <v>253</v>
      </c>
      <c r="B13" s="157">
        <v>6.5600000000000006E-2</v>
      </c>
      <c r="C13" s="1" t="s">
        <v>153</v>
      </c>
      <c r="D13" s="158">
        <v>7.6850000000000002E-2</v>
      </c>
    </row>
    <row r="14" spans="1:27" x14ac:dyDescent="0.2">
      <c r="A14" s="1" t="s">
        <v>153</v>
      </c>
      <c r="B14" s="157">
        <v>6.3200000000000006E-2</v>
      </c>
      <c r="C14" s="1" t="s">
        <v>255</v>
      </c>
      <c r="D14" s="158">
        <v>7.2120000000000004E-2</v>
      </c>
    </row>
    <row r="15" spans="1:27" x14ac:dyDescent="0.2">
      <c r="A15" s="1" t="s">
        <v>192</v>
      </c>
      <c r="B15" s="157">
        <v>6.1800000000000001E-2</v>
      </c>
      <c r="C15" s="1" t="s">
        <v>252</v>
      </c>
      <c r="D15" s="158">
        <v>7.1199999999999999E-2</v>
      </c>
    </row>
    <row r="16" spans="1:27" x14ac:dyDescent="0.2">
      <c r="A16" s="1" t="s">
        <v>254</v>
      </c>
      <c r="B16" s="157">
        <v>5.7110000000000001E-2</v>
      </c>
      <c r="C16" s="1" t="s">
        <v>152</v>
      </c>
      <c r="D16" s="158">
        <v>7.0000000000000007E-2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R6" sqref="R6"/>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266</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3" spans="1:27" ht="15" x14ac:dyDescent="0.25">
      <c r="A3" s="193" t="s">
        <v>326</v>
      </c>
      <c r="B3" s="193"/>
      <c r="C3" s="193"/>
      <c r="D3" s="193"/>
      <c r="F3" s="319" t="s">
        <v>327</v>
      </c>
      <c r="G3" s="319"/>
      <c r="H3" s="319"/>
    </row>
    <row r="4" spans="1:27" ht="28.5" x14ac:dyDescent="0.2">
      <c r="A4" s="191" t="s">
        <v>165</v>
      </c>
      <c r="B4" s="191" t="s">
        <v>218</v>
      </c>
      <c r="C4" s="192" t="s">
        <v>164</v>
      </c>
      <c r="D4" s="1"/>
      <c r="F4" s="191" t="s">
        <v>219</v>
      </c>
      <c r="G4" s="192" t="s">
        <v>220</v>
      </c>
      <c r="H4" s="37" t="s">
        <v>221</v>
      </c>
      <c r="O4" s="1"/>
    </row>
    <row r="5" spans="1:27" ht="15" x14ac:dyDescent="0.25">
      <c r="A5" s="160">
        <v>43313</v>
      </c>
      <c r="B5">
        <v>0</v>
      </c>
      <c r="C5" s="218" t="s">
        <v>243</v>
      </c>
      <c r="D5" s="1"/>
      <c r="F5" s="1" t="s">
        <v>268</v>
      </c>
      <c r="G5" s="159">
        <v>4</v>
      </c>
      <c r="H5" s="203" t="s">
        <v>343</v>
      </c>
      <c r="O5" s="1"/>
    </row>
    <row r="6" spans="1:27" ht="15" x14ac:dyDescent="0.25">
      <c r="A6" s="160">
        <v>43344</v>
      </c>
      <c r="B6">
        <v>0</v>
      </c>
      <c r="C6" s="218" t="s">
        <v>243</v>
      </c>
      <c r="D6" s="1"/>
      <c r="F6" s="1" t="s">
        <v>338</v>
      </c>
      <c r="G6" s="159">
        <v>3</v>
      </c>
      <c r="H6" s="203" t="s">
        <v>344</v>
      </c>
      <c r="O6" s="1"/>
    </row>
    <row r="7" spans="1:27" ht="15" x14ac:dyDescent="0.25">
      <c r="A7" s="160">
        <v>43374</v>
      </c>
      <c r="B7">
        <v>2</v>
      </c>
      <c r="C7" s="218" t="s">
        <v>243</v>
      </c>
      <c r="D7" s="1"/>
      <c r="F7" s="1" t="s">
        <v>341</v>
      </c>
      <c r="G7" s="159">
        <v>1</v>
      </c>
      <c r="H7" s="203" t="s">
        <v>295</v>
      </c>
      <c r="O7" s="1"/>
    </row>
    <row r="8" spans="1:27" ht="15" x14ac:dyDescent="0.25">
      <c r="A8" s="160">
        <v>43405</v>
      </c>
      <c r="B8">
        <v>0</v>
      </c>
      <c r="C8" s="218" t="s">
        <v>243</v>
      </c>
      <c r="D8" s="1"/>
      <c r="F8" s="1" t="s">
        <v>342</v>
      </c>
      <c r="G8" s="159">
        <v>1</v>
      </c>
      <c r="H8" s="203" t="s">
        <v>295</v>
      </c>
      <c r="O8" s="1"/>
    </row>
    <row r="9" spans="1:27" ht="15" x14ac:dyDescent="0.25">
      <c r="A9" s="160">
        <v>43435</v>
      </c>
      <c r="B9">
        <v>0</v>
      </c>
      <c r="C9" s="218" t="s">
        <v>243</v>
      </c>
      <c r="D9" s="1"/>
      <c r="G9" s="159"/>
      <c r="H9" s="203"/>
      <c r="O9" s="1"/>
    </row>
    <row r="10" spans="1:27" ht="15" x14ac:dyDescent="0.25">
      <c r="A10" s="160">
        <v>43466</v>
      </c>
      <c r="B10">
        <v>0</v>
      </c>
      <c r="C10" s="218" t="s">
        <v>243</v>
      </c>
      <c r="D10" s="1"/>
      <c r="G10" s="159"/>
      <c r="H10" s="203"/>
      <c r="O10" s="1"/>
    </row>
    <row r="11" spans="1:27" ht="15" x14ac:dyDescent="0.25">
      <c r="A11" s="160">
        <v>43497</v>
      </c>
      <c r="B11">
        <v>0</v>
      </c>
      <c r="C11" s="218" t="s">
        <v>243</v>
      </c>
      <c r="D11" s="1"/>
      <c r="G11" s="159"/>
      <c r="H11" s="203"/>
      <c r="O11" s="1"/>
    </row>
    <row r="12" spans="1:27" ht="15" x14ac:dyDescent="0.25">
      <c r="A12" s="160">
        <v>43525</v>
      </c>
      <c r="B12">
        <v>0</v>
      </c>
      <c r="C12" s="218" t="s">
        <v>243</v>
      </c>
      <c r="D12" s="1"/>
      <c r="G12" s="159"/>
      <c r="H12" s="203"/>
      <c r="O12" s="1"/>
    </row>
    <row r="13" spans="1:27" ht="15" x14ac:dyDescent="0.25">
      <c r="A13" s="160">
        <v>43556</v>
      </c>
      <c r="B13">
        <v>1</v>
      </c>
      <c r="C13" s="218" t="s">
        <v>243</v>
      </c>
      <c r="D13" s="1"/>
      <c r="G13" s="159"/>
      <c r="H13" s="203"/>
      <c r="O13" s="1"/>
    </row>
    <row r="14" spans="1:27" ht="15" x14ac:dyDescent="0.25">
      <c r="A14" s="160">
        <v>43586</v>
      </c>
      <c r="B14">
        <v>0</v>
      </c>
      <c r="C14" s="218" t="s">
        <v>243</v>
      </c>
      <c r="D14" s="1"/>
      <c r="G14" s="159"/>
      <c r="H14" s="203"/>
      <c r="O14" s="1"/>
    </row>
    <row r="15" spans="1:27" ht="15" x14ac:dyDescent="0.25">
      <c r="A15" s="160">
        <v>43617</v>
      </c>
      <c r="B15">
        <v>0</v>
      </c>
      <c r="C15" s="218" t="s">
        <v>243</v>
      </c>
      <c r="D15" s="1"/>
      <c r="O15" s="1"/>
    </row>
    <row r="16" spans="1:27" ht="15" x14ac:dyDescent="0.25">
      <c r="A16" s="160">
        <v>43647</v>
      </c>
      <c r="B16">
        <v>0</v>
      </c>
      <c r="C16" s="218" t="s">
        <v>243</v>
      </c>
      <c r="D16" s="1"/>
      <c r="O16" s="1"/>
    </row>
    <row r="17" spans="1:15" ht="15" x14ac:dyDescent="0.25">
      <c r="A17" s="160">
        <v>43678</v>
      </c>
      <c r="B17">
        <v>0</v>
      </c>
      <c r="C17" s="218" t="s">
        <v>243</v>
      </c>
      <c r="D17" s="1"/>
      <c r="O17" s="1"/>
    </row>
    <row r="18" spans="1:15" ht="15" x14ac:dyDescent="0.25">
      <c r="A18" s="160">
        <v>43709</v>
      </c>
      <c r="B18">
        <v>0</v>
      </c>
      <c r="C18" s="218" t="s">
        <v>243</v>
      </c>
      <c r="D18" s="1"/>
      <c r="I18" s="39"/>
      <c r="O18" s="1"/>
    </row>
    <row r="19" spans="1:15" ht="15" x14ac:dyDescent="0.25">
      <c r="A19" s="160">
        <v>43739</v>
      </c>
      <c r="B19">
        <v>1</v>
      </c>
      <c r="C19" s="218" t="s">
        <v>243</v>
      </c>
      <c r="D19" s="1"/>
      <c r="I19" s="39"/>
      <c r="O19" s="1"/>
    </row>
    <row r="20" spans="1:15" ht="15" x14ac:dyDescent="0.25">
      <c r="A20" s="160">
        <v>43770</v>
      </c>
      <c r="B20">
        <v>0</v>
      </c>
      <c r="C20" s="218" t="s">
        <v>243</v>
      </c>
      <c r="D20" s="1"/>
      <c r="I20" s="39"/>
      <c r="O20" s="1"/>
    </row>
    <row r="21" spans="1:15" ht="15" x14ac:dyDescent="0.25">
      <c r="A21" s="160">
        <v>43800</v>
      </c>
      <c r="B21">
        <v>0</v>
      </c>
      <c r="C21" s="218" t="s">
        <v>243</v>
      </c>
      <c r="D21" s="1"/>
      <c r="I21" s="39"/>
      <c r="O21" s="1"/>
    </row>
    <row r="22" spans="1:15" ht="15" x14ac:dyDescent="0.25">
      <c r="A22" s="160">
        <v>43831</v>
      </c>
      <c r="B22">
        <v>0</v>
      </c>
      <c r="C22" s="218" t="s">
        <v>243</v>
      </c>
      <c r="D22" s="1"/>
      <c r="I22" s="39"/>
      <c r="O22" s="1"/>
    </row>
    <row r="23" spans="1:15" ht="15" x14ac:dyDescent="0.25">
      <c r="A23" s="160">
        <v>43862</v>
      </c>
      <c r="B23">
        <v>0</v>
      </c>
      <c r="C23" s="218" t="s">
        <v>243</v>
      </c>
      <c r="D23" s="1"/>
      <c r="O23" s="1"/>
    </row>
    <row r="24" spans="1:15" ht="15" x14ac:dyDescent="0.25">
      <c r="A24" s="160">
        <v>43891</v>
      </c>
      <c r="B24">
        <v>1</v>
      </c>
      <c r="C24" s="218" t="s">
        <v>243</v>
      </c>
      <c r="D24" s="1"/>
      <c r="O24" s="1"/>
    </row>
    <row r="25" spans="1:15" ht="15" x14ac:dyDescent="0.25">
      <c r="A25" s="160">
        <v>43922</v>
      </c>
      <c r="B25">
        <v>0</v>
      </c>
      <c r="C25" s="218" t="s">
        <v>243</v>
      </c>
      <c r="D25" s="1"/>
      <c r="O25" s="1"/>
    </row>
    <row r="26" spans="1:15" ht="15" x14ac:dyDescent="0.25">
      <c r="A26" s="160">
        <v>43952</v>
      </c>
      <c r="B26">
        <v>0</v>
      </c>
      <c r="C26" s="218" t="s">
        <v>243</v>
      </c>
      <c r="D26" s="1"/>
      <c r="O26" s="1"/>
    </row>
    <row r="27" spans="1:15" ht="15" x14ac:dyDescent="0.25">
      <c r="A27" s="160">
        <v>43983</v>
      </c>
      <c r="B27">
        <v>1</v>
      </c>
      <c r="C27" s="218" t="s">
        <v>243</v>
      </c>
      <c r="D27" s="1"/>
      <c r="O27" s="1"/>
    </row>
    <row r="28" spans="1:15" ht="15" x14ac:dyDescent="0.25">
      <c r="A28" s="160">
        <v>44013</v>
      </c>
      <c r="B28">
        <v>0</v>
      </c>
      <c r="C28" s="218" t="s">
        <v>243</v>
      </c>
      <c r="D28" s="1"/>
      <c r="O28" s="1"/>
    </row>
    <row r="29" spans="1:15" ht="15" x14ac:dyDescent="0.25">
      <c r="A29" s="160">
        <v>44044</v>
      </c>
      <c r="B29">
        <v>0</v>
      </c>
      <c r="C29" s="218" t="s">
        <v>243</v>
      </c>
      <c r="D29" s="1"/>
      <c r="O29" s="1"/>
    </row>
    <row r="30" spans="1:15" ht="15" x14ac:dyDescent="0.25">
      <c r="A30" s="160">
        <v>44075</v>
      </c>
      <c r="B30">
        <v>1</v>
      </c>
      <c r="C30" s="218" t="s">
        <v>243</v>
      </c>
      <c r="D30" s="1"/>
      <c r="O30" s="1"/>
    </row>
    <row r="31" spans="1:15" ht="15" x14ac:dyDescent="0.25">
      <c r="A31" s="160">
        <v>44105</v>
      </c>
      <c r="B31">
        <v>1</v>
      </c>
      <c r="C31" s="218" t="s">
        <v>243</v>
      </c>
      <c r="D31" s="1"/>
      <c r="O31" s="1"/>
    </row>
    <row r="32" spans="1:15" ht="15" x14ac:dyDescent="0.25">
      <c r="A32" s="160">
        <v>44136</v>
      </c>
      <c r="B32">
        <v>0</v>
      </c>
      <c r="C32" s="218" t="s">
        <v>243</v>
      </c>
      <c r="D32" s="1"/>
      <c r="O32" s="1"/>
    </row>
    <row r="33" spans="1:15" ht="15" x14ac:dyDescent="0.25">
      <c r="A33" s="160">
        <v>44166</v>
      </c>
      <c r="B33">
        <v>0</v>
      </c>
      <c r="C33" s="218" t="s">
        <v>243</v>
      </c>
      <c r="D33" s="1"/>
      <c r="O33" s="1"/>
    </row>
    <row r="34" spans="1:15" ht="15" x14ac:dyDescent="0.25">
      <c r="A34" s="160">
        <v>44197</v>
      </c>
      <c r="B34">
        <v>0</v>
      </c>
      <c r="C34" s="218" t="s">
        <v>243</v>
      </c>
      <c r="D34" s="1"/>
      <c r="O34" s="1"/>
    </row>
    <row r="35" spans="1:15" ht="15" x14ac:dyDescent="0.25">
      <c r="A35" s="160">
        <v>44228</v>
      </c>
      <c r="B35">
        <v>0</v>
      </c>
      <c r="C35" s="218" t="s">
        <v>243</v>
      </c>
      <c r="D35" s="1"/>
      <c r="O35" s="1"/>
    </row>
    <row r="36" spans="1:15" ht="15" x14ac:dyDescent="0.25">
      <c r="A36" s="160">
        <v>44256</v>
      </c>
      <c r="B36">
        <v>1</v>
      </c>
      <c r="C36" s="218" t="s">
        <v>243</v>
      </c>
      <c r="D36" s="1"/>
      <c r="O36" s="1"/>
    </row>
    <row r="37" spans="1:15" ht="15" x14ac:dyDescent="0.25">
      <c r="A37" s="160">
        <v>44287</v>
      </c>
      <c r="B37">
        <v>1</v>
      </c>
      <c r="C37" s="218" t="s">
        <v>243</v>
      </c>
      <c r="D37" s="1"/>
      <c r="O37" s="1"/>
    </row>
    <row r="38" spans="1:15" ht="15" x14ac:dyDescent="0.25">
      <c r="A38" s="160">
        <v>44317</v>
      </c>
      <c r="B38">
        <v>2</v>
      </c>
      <c r="C38" s="218" t="s">
        <v>243</v>
      </c>
      <c r="D38" s="1"/>
      <c r="O38" s="1"/>
    </row>
    <row r="39" spans="1:15" ht="15" x14ac:dyDescent="0.25">
      <c r="A39" s="160">
        <v>44348</v>
      </c>
      <c r="B39">
        <v>0</v>
      </c>
      <c r="C39" s="218" t="s">
        <v>243</v>
      </c>
      <c r="D39" s="1"/>
      <c r="O39" s="1"/>
    </row>
    <row r="40" spans="1:15" ht="15" x14ac:dyDescent="0.25">
      <c r="A40" s="160">
        <v>44378</v>
      </c>
      <c r="B40">
        <v>0</v>
      </c>
      <c r="C40" s="218" t="s">
        <v>243</v>
      </c>
      <c r="D40" s="1"/>
      <c r="O40" s="1"/>
    </row>
    <row r="41" spans="1:15" ht="15" x14ac:dyDescent="0.25">
      <c r="A41" s="160">
        <v>44409</v>
      </c>
      <c r="B41">
        <v>0</v>
      </c>
      <c r="C41" s="218" t="s">
        <v>243</v>
      </c>
      <c r="D41" s="1"/>
      <c r="O41" s="1"/>
    </row>
    <row r="42" spans="1:15" ht="15" x14ac:dyDescent="0.25">
      <c r="A42" s="160">
        <v>44440</v>
      </c>
      <c r="B42">
        <v>1</v>
      </c>
      <c r="C42" s="218" t="s">
        <v>243</v>
      </c>
      <c r="D42" s="1"/>
      <c r="O42" s="1"/>
    </row>
    <row r="43" spans="1:15" ht="15" x14ac:dyDescent="0.25">
      <c r="A43" s="160">
        <v>44470</v>
      </c>
      <c r="B43">
        <v>1</v>
      </c>
      <c r="C43" s="218" t="s">
        <v>243</v>
      </c>
      <c r="D43" s="1"/>
      <c r="O43" s="1"/>
    </row>
    <row r="44" spans="1:15" ht="15" x14ac:dyDescent="0.25">
      <c r="A44" s="160">
        <v>44501</v>
      </c>
      <c r="B44">
        <v>0</v>
      </c>
      <c r="C44" s="218" t="s">
        <v>243</v>
      </c>
      <c r="D44" s="1"/>
      <c r="O44" s="1"/>
    </row>
    <row r="45" spans="1:15" ht="15" x14ac:dyDescent="0.25">
      <c r="A45" s="160">
        <v>44531</v>
      </c>
      <c r="B45">
        <v>0</v>
      </c>
      <c r="C45" s="218" t="s">
        <v>243</v>
      </c>
      <c r="D45" s="1"/>
      <c r="O45" s="1"/>
    </row>
    <row r="46" spans="1:15" ht="15" x14ac:dyDescent="0.25">
      <c r="A46" s="160">
        <v>44562</v>
      </c>
      <c r="B46">
        <v>0</v>
      </c>
      <c r="C46" s="218" t="s">
        <v>243</v>
      </c>
      <c r="D46" s="1"/>
      <c r="O46" s="1"/>
    </row>
    <row r="47" spans="1:15" ht="15" x14ac:dyDescent="0.25">
      <c r="A47" s="160">
        <v>44593</v>
      </c>
      <c r="B47">
        <v>0</v>
      </c>
      <c r="C47" s="218" t="s">
        <v>243</v>
      </c>
      <c r="D47" s="1"/>
      <c r="O47" s="1"/>
    </row>
    <row r="48" spans="1:15" ht="15" x14ac:dyDescent="0.25">
      <c r="A48" s="160">
        <v>44621</v>
      </c>
      <c r="B48">
        <v>0</v>
      </c>
      <c r="C48" s="218" t="s">
        <v>243</v>
      </c>
      <c r="D48" s="1"/>
      <c r="O48" s="1"/>
    </row>
    <row r="49" spans="1:15" ht="15" x14ac:dyDescent="0.25">
      <c r="A49" s="160">
        <v>44652</v>
      </c>
      <c r="B49">
        <v>1</v>
      </c>
      <c r="C49" s="218" t="s">
        <v>243</v>
      </c>
      <c r="D49" s="1"/>
      <c r="O49" s="1"/>
    </row>
    <row r="50" spans="1:15" ht="15" x14ac:dyDescent="0.25">
      <c r="A50" s="160">
        <v>44682</v>
      </c>
      <c r="B50">
        <v>0</v>
      </c>
      <c r="C50" s="218" t="s">
        <v>243</v>
      </c>
      <c r="D50" s="1"/>
      <c r="O50" s="1"/>
    </row>
    <row r="51" spans="1:15" ht="15" x14ac:dyDescent="0.25">
      <c r="A51" s="160">
        <v>44713</v>
      </c>
      <c r="B51">
        <v>0</v>
      </c>
      <c r="C51" s="218" t="s">
        <v>243</v>
      </c>
      <c r="D51" s="1"/>
      <c r="O51" s="1"/>
    </row>
    <row r="52" spans="1:15" ht="15" x14ac:dyDescent="0.25">
      <c r="A52" s="160">
        <v>44743</v>
      </c>
      <c r="B52">
        <v>2</v>
      </c>
      <c r="C52" s="218" t="s">
        <v>243</v>
      </c>
      <c r="D52" s="1"/>
      <c r="O52" s="1"/>
    </row>
    <row r="53" spans="1:15" ht="15" x14ac:dyDescent="0.25">
      <c r="A53" s="160">
        <v>44774</v>
      </c>
      <c r="B53">
        <v>0</v>
      </c>
      <c r="C53" s="218" t="s">
        <v>243</v>
      </c>
      <c r="D53" s="1"/>
      <c r="O53" s="1"/>
    </row>
    <row r="54" spans="1:15" ht="15" x14ac:dyDescent="0.25">
      <c r="A54" s="160">
        <v>44805</v>
      </c>
      <c r="B54">
        <v>1</v>
      </c>
      <c r="C54" s="218" t="s">
        <v>243</v>
      </c>
      <c r="D54" s="1"/>
      <c r="O54" s="1"/>
    </row>
    <row r="55" spans="1:15" ht="15" x14ac:dyDescent="0.25">
      <c r="A55" s="160">
        <v>44835</v>
      </c>
      <c r="B55">
        <v>1</v>
      </c>
      <c r="C55" s="218" t="s">
        <v>243</v>
      </c>
      <c r="D55" s="1"/>
      <c r="O55" s="1"/>
    </row>
    <row r="56" spans="1:15" ht="15" x14ac:dyDescent="0.25">
      <c r="A56" s="160">
        <v>44866</v>
      </c>
      <c r="B56">
        <v>2</v>
      </c>
      <c r="C56" s="218" t="s">
        <v>243</v>
      </c>
      <c r="D56" s="161"/>
      <c r="O56" s="1"/>
    </row>
    <row r="57" spans="1:15" ht="15" x14ac:dyDescent="0.25">
      <c r="A57" s="160">
        <v>44896</v>
      </c>
      <c r="B57">
        <v>0</v>
      </c>
      <c r="C57" s="218" t="s">
        <v>243</v>
      </c>
      <c r="D57" s="1"/>
      <c r="O57" s="1"/>
    </row>
    <row r="58" spans="1:15" ht="15" x14ac:dyDescent="0.25">
      <c r="A58" s="160">
        <v>44927</v>
      </c>
      <c r="B58">
        <v>1</v>
      </c>
      <c r="C58" s="218" t="s">
        <v>243</v>
      </c>
      <c r="D58" s="1"/>
      <c r="O58" s="1"/>
    </row>
    <row r="59" spans="1:15" ht="15" x14ac:dyDescent="0.25">
      <c r="A59" s="160">
        <v>44958</v>
      </c>
      <c r="B59">
        <v>0</v>
      </c>
      <c r="C59" s="218" t="s">
        <v>243</v>
      </c>
      <c r="D59" s="1"/>
      <c r="O59" s="1"/>
    </row>
    <row r="60" spans="1:15" ht="15" x14ac:dyDescent="0.25">
      <c r="A60" s="160">
        <v>44986</v>
      </c>
      <c r="B60">
        <v>2</v>
      </c>
      <c r="C60" s="218" t="s">
        <v>243</v>
      </c>
      <c r="D60" s="1"/>
      <c r="O60" s="1"/>
    </row>
    <row r="61" spans="1:15" ht="15" x14ac:dyDescent="0.25">
      <c r="A61" s="160">
        <v>45017</v>
      </c>
      <c r="B61">
        <v>0</v>
      </c>
      <c r="C61" s="218" t="s">
        <v>243</v>
      </c>
      <c r="D61" s="1"/>
      <c r="O61" s="1"/>
    </row>
    <row r="62" spans="1:15" ht="15" x14ac:dyDescent="0.25">
      <c r="A62" s="160">
        <v>45047</v>
      </c>
      <c r="B62">
        <v>0</v>
      </c>
      <c r="C62" s="218" t="s">
        <v>243</v>
      </c>
      <c r="D62" s="1"/>
      <c r="O62" s="1"/>
    </row>
    <row r="63" spans="1:15" ht="15" x14ac:dyDescent="0.25">
      <c r="A63" s="160">
        <v>45078</v>
      </c>
      <c r="B63">
        <v>0</v>
      </c>
      <c r="C63" s="218" t="s">
        <v>243</v>
      </c>
      <c r="D63" s="1"/>
      <c r="O63" s="1"/>
    </row>
    <row r="64" spans="1:15" ht="15" x14ac:dyDescent="0.25">
      <c r="A64" s="160">
        <v>45108</v>
      </c>
      <c r="B64">
        <v>0</v>
      </c>
      <c r="C64" s="218" t="s">
        <v>243</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1"/>
  <sheetViews>
    <sheetView zoomScaleNormal="100" workbookViewId="0">
      <selection activeCell="D19" sqref="D19"/>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38" t="s">
        <v>267</v>
      </c>
      <c r="B1" s="238"/>
      <c r="C1" s="238"/>
      <c r="D1" s="238"/>
      <c r="E1" s="238"/>
      <c r="F1" s="238"/>
      <c r="G1" s="238"/>
      <c r="H1" s="238"/>
      <c r="I1" s="238"/>
      <c r="J1" s="238"/>
      <c r="K1" s="238"/>
      <c r="L1" s="238"/>
      <c r="M1" s="238"/>
      <c r="N1" s="238"/>
      <c r="O1" s="238"/>
      <c r="P1" s="238"/>
      <c r="Q1" s="238"/>
      <c r="R1" s="238"/>
      <c r="S1" s="238"/>
      <c r="T1" s="238"/>
      <c r="U1" s="238"/>
      <c r="V1" s="238"/>
      <c r="W1" s="238"/>
      <c r="X1" s="238"/>
      <c r="Y1" s="238"/>
    </row>
  </sheetData>
  <mergeCells count="1">
    <mergeCell ref="A1:Y1"/>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H20" zoomScaleNormal="100" workbookViewId="0">
      <selection activeCell="AG49" sqref="AG49"/>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38" t="s">
        <v>188</v>
      </c>
      <c r="B1" s="238"/>
      <c r="C1" s="238"/>
      <c r="D1" s="238"/>
      <c r="E1" s="238"/>
      <c r="F1" s="238"/>
      <c r="G1" s="238"/>
      <c r="H1" s="238"/>
      <c r="I1" s="238"/>
      <c r="J1" s="238"/>
      <c r="K1" s="238"/>
      <c r="L1" s="238"/>
      <c r="M1" s="238"/>
      <c r="N1" s="238"/>
      <c r="O1" s="238"/>
      <c r="P1" s="238"/>
      <c r="Q1" s="238"/>
      <c r="R1" s="238"/>
    </row>
    <row r="2" spans="1:27" ht="15" thickBot="1" x14ac:dyDescent="0.25">
      <c r="B2" s="38"/>
      <c r="C2" s="38"/>
      <c r="P2" s="1"/>
      <c r="Q2" s="40"/>
    </row>
    <row r="3" spans="1:27" ht="12.75" customHeight="1" thickBot="1" x14ac:dyDescent="0.25">
      <c r="A3" s="322" t="s">
        <v>76</v>
      </c>
      <c r="B3" s="325" t="s">
        <v>100</v>
      </c>
      <c r="C3" s="259"/>
      <c r="D3" s="297" t="s">
        <v>77</v>
      </c>
      <c r="E3" s="298"/>
      <c r="F3" s="212" t="s">
        <v>78</v>
      </c>
      <c r="G3" s="211" t="s">
        <v>78</v>
      </c>
      <c r="H3" s="211" t="s">
        <v>78</v>
      </c>
      <c r="I3" s="275" t="s">
        <v>78</v>
      </c>
      <c r="J3" s="275"/>
      <c r="K3" s="211" t="s">
        <v>79</v>
      </c>
      <c r="L3" s="211"/>
      <c r="M3" s="211" t="s">
        <v>80</v>
      </c>
      <c r="N3" s="211" t="s">
        <v>80</v>
      </c>
      <c r="O3" s="213" t="s">
        <v>80</v>
      </c>
      <c r="P3" s="1"/>
      <c r="Q3" s="40"/>
      <c r="V3" s="306" t="s">
        <v>182</v>
      </c>
      <c r="W3" s="306"/>
      <c r="X3" s="306"/>
      <c r="Y3" s="306"/>
      <c r="Z3" s="306"/>
      <c r="AA3" s="306"/>
    </row>
    <row r="4" spans="1:27" ht="14.45" customHeight="1" thickBot="1" x14ac:dyDescent="0.3">
      <c r="A4" s="323"/>
      <c r="B4" s="260" t="s">
        <v>101</v>
      </c>
      <c r="C4" s="326" t="s">
        <v>195</v>
      </c>
      <c r="D4" s="309" t="s">
        <v>101</v>
      </c>
      <c r="E4" s="311" t="s">
        <v>195</v>
      </c>
      <c r="F4" s="286" t="s">
        <v>196</v>
      </c>
      <c r="G4" s="284" t="s">
        <v>197</v>
      </c>
      <c r="H4" s="284" t="s">
        <v>198</v>
      </c>
      <c r="I4" s="276" t="s">
        <v>199</v>
      </c>
      <c r="J4" s="277"/>
      <c r="K4" s="276" t="s">
        <v>200</v>
      </c>
      <c r="L4" s="277"/>
      <c r="M4" s="288" t="s">
        <v>201</v>
      </c>
      <c r="N4" s="288" t="s">
        <v>202</v>
      </c>
      <c r="O4" s="328" t="s">
        <v>203</v>
      </c>
      <c r="P4" s="1"/>
      <c r="Q4" s="40"/>
      <c r="U4" s="1" t="s">
        <v>167</v>
      </c>
      <c r="V4" s="44" t="s">
        <v>170</v>
      </c>
      <c r="W4" s="44" t="s">
        <v>168</v>
      </c>
      <c r="X4" s="44" t="s">
        <v>171</v>
      </c>
      <c r="Y4" s="44" t="s">
        <v>172</v>
      </c>
      <c r="Z4" s="44" t="s">
        <v>173</v>
      </c>
      <c r="AA4" s="44" t="s">
        <v>174</v>
      </c>
    </row>
    <row r="5" spans="1:27" ht="26.25" customHeight="1" thickBot="1" x14ac:dyDescent="0.25">
      <c r="A5" s="324"/>
      <c r="B5" s="305"/>
      <c r="C5" s="327"/>
      <c r="D5" s="310"/>
      <c r="E5" s="312"/>
      <c r="F5" s="287"/>
      <c r="G5" s="285"/>
      <c r="H5" s="285"/>
      <c r="I5" s="45" t="s">
        <v>168</v>
      </c>
      <c r="J5" s="45" t="s">
        <v>169</v>
      </c>
      <c r="K5" s="208" t="s">
        <v>171</v>
      </c>
      <c r="L5" s="208" t="s">
        <v>285</v>
      </c>
      <c r="M5" s="289"/>
      <c r="N5" s="289"/>
      <c r="O5" s="329"/>
      <c r="P5" s="1"/>
      <c r="Q5" s="40"/>
      <c r="U5" s="1">
        <v>0</v>
      </c>
      <c r="V5" s="46">
        <f>H6</f>
        <v>17.615794172293523</v>
      </c>
      <c r="W5" s="46">
        <f>I6</f>
        <v>20.669196428571432</v>
      </c>
      <c r="X5" s="46">
        <f>K6</f>
        <v>22.736116071428576</v>
      </c>
      <c r="Y5" s="46">
        <f>M6</f>
        <v>25.009727678571437</v>
      </c>
      <c r="Z5" s="46" t="str">
        <f>N6</f>
        <v>-</v>
      </c>
      <c r="AA5" s="46" t="str">
        <f>O6</f>
        <v>-</v>
      </c>
    </row>
    <row r="6" spans="1:27" x14ac:dyDescent="0.2">
      <c r="A6" s="111" t="s">
        <v>47</v>
      </c>
      <c r="B6" s="112">
        <f>'1A'!B14</f>
        <v>12.99</v>
      </c>
      <c r="C6" s="113">
        <f>'1A'!C14</f>
        <v>27019.200000000001</v>
      </c>
      <c r="D6" s="59">
        <f>'1A'!D14</f>
        <v>20.669196428571432</v>
      </c>
      <c r="E6" s="114">
        <f>'1A'!E14</f>
        <v>42991.92857142858</v>
      </c>
      <c r="F6" s="59">
        <f>'1A'!F14</f>
        <v>17.615794172293523</v>
      </c>
      <c r="G6" s="59">
        <f>'1A'!G14</f>
        <v>17.615794172293523</v>
      </c>
      <c r="H6" s="59">
        <f>'1A'!H14</f>
        <v>17.615794172293523</v>
      </c>
      <c r="I6" s="60">
        <f>'1A'!I14</f>
        <v>20.669196428571432</v>
      </c>
      <c r="J6" s="116">
        <f>'1A'!J14</f>
        <v>21.702656250000004</v>
      </c>
      <c r="K6" s="60">
        <f>'1A'!K14</f>
        <v>22.736116071428576</v>
      </c>
      <c r="L6" s="60">
        <f>'1A'!L14</f>
        <v>23.872921875000007</v>
      </c>
      <c r="M6" s="60">
        <f>'1A'!M14</f>
        <v>25.009727678571437</v>
      </c>
      <c r="N6" s="60" t="s">
        <v>186</v>
      </c>
      <c r="O6" s="162" t="s">
        <v>186</v>
      </c>
      <c r="P6" s="1"/>
      <c r="U6" s="1">
        <v>1</v>
      </c>
      <c r="V6" s="46">
        <f t="shared" ref="V6:V25" si="0">V5*1.025</f>
        <v>18.056189026600858</v>
      </c>
      <c r="W6" s="46">
        <f t="shared" ref="W6:W25" si="1">W5*1.025</f>
        <v>21.185926339285714</v>
      </c>
      <c r="X6" s="46">
        <f t="shared" ref="X6:X25" si="2">X5*1.025</f>
        <v>23.304518973214289</v>
      </c>
      <c r="Y6" s="46">
        <f t="shared" ref="Y6:Y25" si="3">Y5*1.025</f>
        <v>25.634970870535721</v>
      </c>
      <c r="Z6" s="46" t="e">
        <f t="shared" ref="Z6:AA21" si="4">Z5+0.15</f>
        <v>#VALUE!</v>
      </c>
      <c r="AA6" s="46" t="e">
        <f t="shared" si="4"/>
        <v>#VALUE!</v>
      </c>
    </row>
    <row r="7" spans="1:27" x14ac:dyDescent="0.2">
      <c r="A7" s="281" t="s">
        <v>102</v>
      </c>
      <c r="B7" s="282"/>
      <c r="C7" s="282"/>
      <c r="D7" s="282"/>
      <c r="E7" s="282"/>
      <c r="F7" s="282"/>
      <c r="G7" s="282"/>
      <c r="H7" s="283"/>
      <c r="I7" s="55">
        <f>I6-H6</f>
        <v>3.0534022562779093</v>
      </c>
      <c r="J7" s="55">
        <f t="shared" ref="J7:M7" si="5">J6-I6</f>
        <v>1.033459821428572</v>
      </c>
      <c r="K7" s="55">
        <f t="shared" si="5"/>
        <v>1.033459821428572</v>
      </c>
      <c r="L7" s="55">
        <f>L6-K6</f>
        <v>1.1368058035714306</v>
      </c>
      <c r="M7" s="55">
        <f t="shared" si="5"/>
        <v>1.1368058035714306</v>
      </c>
      <c r="N7" s="55" t="s">
        <v>54</v>
      </c>
      <c r="O7" s="55" t="s">
        <v>54</v>
      </c>
      <c r="P7" s="1"/>
      <c r="U7" s="1">
        <v>2</v>
      </c>
      <c r="V7" s="46">
        <f t="shared" si="0"/>
        <v>18.50759375226588</v>
      </c>
      <c r="W7" s="46">
        <f t="shared" si="1"/>
        <v>21.715574497767854</v>
      </c>
      <c r="X7" s="46">
        <f t="shared" si="2"/>
        <v>23.887131947544646</v>
      </c>
      <c r="Y7" s="46">
        <f t="shared" si="3"/>
        <v>26.275845142299112</v>
      </c>
      <c r="Z7" s="46" t="e">
        <f t="shared" si="4"/>
        <v>#VALUE!</v>
      </c>
      <c r="AA7" s="46" t="e">
        <f t="shared" si="4"/>
        <v>#VALUE!</v>
      </c>
    </row>
    <row r="8" spans="1:27" x14ac:dyDescent="0.2">
      <c r="A8" s="56" t="s">
        <v>52</v>
      </c>
      <c r="B8" s="59">
        <f>'1A'!B22</f>
        <v>12.99</v>
      </c>
      <c r="C8" s="114">
        <f>'1A'!C22</f>
        <v>27019.200000000001</v>
      </c>
      <c r="D8" s="59">
        <f>'1A'!D22</f>
        <v>18.790178571428569</v>
      </c>
      <c r="E8" s="114">
        <f>'1A'!E22</f>
        <v>39083.571428571428</v>
      </c>
      <c r="F8" s="59">
        <f>'1A'!F22</f>
        <v>16.014358338448659</v>
      </c>
      <c r="G8" s="60">
        <f>'1A'!G22</f>
        <v>16.014358338448659</v>
      </c>
      <c r="H8" s="60">
        <f>'1A'!H22</f>
        <v>16.014358338448659</v>
      </c>
      <c r="I8" s="61">
        <f>'1A'!I22</f>
        <v>18.790178571428569</v>
      </c>
      <c r="J8" s="61">
        <f>'1A'!J22</f>
        <v>19.729687499999997</v>
      </c>
      <c r="K8" s="61">
        <f>'1A'!K22</f>
        <v>20.669196428571428</v>
      </c>
      <c r="L8" s="61">
        <f>'1A'!L22</f>
        <v>21.70265625</v>
      </c>
      <c r="M8" s="61">
        <f>'1A'!M22</f>
        <v>22.736116071428572</v>
      </c>
      <c r="N8" s="61" t="s">
        <v>186</v>
      </c>
      <c r="O8" s="62" t="s">
        <v>186</v>
      </c>
      <c r="P8" s="1"/>
      <c r="U8" s="1">
        <v>3</v>
      </c>
      <c r="V8" s="46">
        <f t="shared" si="0"/>
        <v>18.970283596072527</v>
      </c>
      <c r="W8" s="46">
        <f t="shared" si="1"/>
        <v>22.25846386021205</v>
      </c>
      <c r="X8" s="46">
        <f t="shared" si="2"/>
        <v>24.48431024623326</v>
      </c>
      <c r="Y8" s="46">
        <f t="shared" si="3"/>
        <v>26.932741270856585</v>
      </c>
      <c r="Z8" s="46" t="e">
        <f t="shared" si="4"/>
        <v>#VALUE!</v>
      </c>
      <c r="AA8" s="46" t="e">
        <f t="shared" si="4"/>
        <v>#VALUE!</v>
      </c>
    </row>
    <row r="9" spans="1:27" x14ac:dyDescent="0.2">
      <c r="A9" s="281" t="s">
        <v>102</v>
      </c>
      <c r="B9" s="282"/>
      <c r="C9" s="282"/>
      <c r="D9" s="282"/>
      <c r="E9" s="282"/>
      <c r="F9" s="282"/>
      <c r="G9" s="282"/>
      <c r="H9" s="283"/>
      <c r="I9" s="55">
        <f>I8-H8</f>
        <v>2.7758202329799104</v>
      </c>
      <c r="J9" s="55">
        <f t="shared" ref="J9:M9" si="6">J8-I8</f>
        <v>0.93950892857142776</v>
      </c>
      <c r="K9" s="55">
        <f t="shared" si="6"/>
        <v>0.93950892857143131</v>
      </c>
      <c r="L9" s="55">
        <f t="shared" si="6"/>
        <v>1.033459821428572</v>
      </c>
      <c r="M9" s="55">
        <f t="shared" si="6"/>
        <v>1.033459821428572</v>
      </c>
      <c r="N9" s="55" t="s">
        <v>54</v>
      </c>
      <c r="O9" s="55" t="s">
        <v>54</v>
      </c>
      <c r="P9" s="1"/>
      <c r="U9" s="1">
        <v>4</v>
      </c>
      <c r="V9" s="46">
        <f t="shared" si="0"/>
        <v>19.444540685974339</v>
      </c>
      <c r="W9" s="46">
        <f t="shared" si="1"/>
        <v>22.814925456717351</v>
      </c>
      <c r="X9" s="46">
        <f t="shared" si="2"/>
        <v>25.09641800238909</v>
      </c>
      <c r="Y9" s="46">
        <f t="shared" si="3"/>
        <v>27.606059802627996</v>
      </c>
      <c r="Z9" s="46" t="e">
        <f t="shared" si="4"/>
        <v>#VALUE!</v>
      </c>
      <c r="AA9" s="46" t="e">
        <f t="shared" si="4"/>
        <v>#VALUE!</v>
      </c>
    </row>
    <row r="10" spans="1:27" x14ac:dyDescent="0.2">
      <c r="P10" s="1"/>
      <c r="Q10" s="40"/>
      <c r="U10" s="1">
        <v>5</v>
      </c>
      <c r="V10" s="46">
        <f t="shared" si="0"/>
        <v>19.930654203123694</v>
      </c>
      <c r="W10" s="46">
        <f t="shared" si="1"/>
        <v>23.385298593135282</v>
      </c>
      <c r="X10" s="46">
        <f t="shared" si="2"/>
        <v>25.723828452448814</v>
      </c>
      <c r="Y10" s="46">
        <f t="shared" si="3"/>
        <v>28.296211297693695</v>
      </c>
      <c r="Z10" s="46" t="e">
        <f t="shared" si="4"/>
        <v>#VALUE!</v>
      </c>
      <c r="AA10" s="46" t="e">
        <f t="shared" si="4"/>
        <v>#VALUE!</v>
      </c>
    </row>
    <row r="11" spans="1:27" x14ac:dyDescent="0.2">
      <c r="P11" s="1"/>
      <c r="Q11" s="40"/>
      <c r="U11" s="1">
        <v>6</v>
      </c>
      <c r="V11" s="46">
        <f t="shared" si="0"/>
        <v>20.428920558201785</v>
      </c>
      <c r="W11" s="46">
        <f t="shared" si="1"/>
        <v>23.969931057963663</v>
      </c>
      <c r="X11" s="46">
        <f t="shared" si="2"/>
        <v>26.366924163760032</v>
      </c>
      <c r="Y11" s="46">
        <f t="shared" si="3"/>
        <v>29.003616580136036</v>
      </c>
      <c r="Z11" s="46" t="e">
        <f t="shared" si="4"/>
        <v>#VALUE!</v>
      </c>
      <c r="AA11" s="46" t="e">
        <f t="shared" si="4"/>
        <v>#VALUE!</v>
      </c>
    </row>
    <row r="12" spans="1:27" x14ac:dyDescent="0.2">
      <c r="P12" s="1"/>
      <c r="Q12" s="40"/>
      <c r="U12" s="1">
        <v>7</v>
      </c>
      <c r="V12" s="46">
        <f t="shared" si="0"/>
        <v>20.939643572156829</v>
      </c>
      <c r="W12" s="46">
        <f t="shared" si="1"/>
        <v>24.569179334412752</v>
      </c>
      <c r="X12" s="46">
        <f t="shared" si="2"/>
        <v>27.026097267854031</v>
      </c>
      <c r="Y12" s="46">
        <f t="shared" si="3"/>
        <v>29.728706994639435</v>
      </c>
      <c r="Z12" s="46" t="e">
        <f t="shared" si="4"/>
        <v>#VALUE!</v>
      </c>
      <c r="AA12" s="46" t="e">
        <f t="shared" si="4"/>
        <v>#VALUE!</v>
      </c>
    </row>
    <row r="13" spans="1:27" x14ac:dyDescent="0.2">
      <c r="U13" s="1">
        <v>8</v>
      </c>
      <c r="V13" s="46">
        <f t="shared" si="0"/>
        <v>21.463134661460749</v>
      </c>
      <c r="W13" s="46">
        <f t="shared" si="1"/>
        <v>25.183408817773067</v>
      </c>
      <c r="X13" s="46">
        <f t="shared" si="2"/>
        <v>27.70174969955038</v>
      </c>
      <c r="Y13" s="46">
        <f t="shared" si="3"/>
        <v>30.47192466950542</v>
      </c>
      <c r="Z13" s="46" t="e">
        <f t="shared" ref="Z13:AA13" si="7">Z12+0.15</f>
        <v>#VALUE!</v>
      </c>
      <c r="AA13" s="46" t="e">
        <f t="shared" si="7"/>
        <v>#VALUE!</v>
      </c>
    </row>
    <row r="14" spans="1:27" ht="15.75" x14ac:dyDescent="0.25">
      <c r="T14" s="28"/>
      <c r="U14" s="1">
        <v>9</v>
      </c>
      <c r="V14" s="46">
        <f t="shared" si="0"/>
        <v>21.999713027997267</v>
      </c>
      <c r="W14" s="46">
        <f t="shared" si="1"/>
        <v>25.81299403821739</v>
      </c>
      <c r="X14" s="46">
        <f t="shared" si="2"/>
        <v>28.394293442039135</v>
      </c>
      <c r="Y14" s="46">
        <f t="shared" si="3"/>
        <v>31.233722786243053</v>
      </c>
      <c r="Z14" s="46" t="e">
        <f t="shared" ref="Z14:AA14" si="8">Z13+0.15</f>
        <v>#VALUE!</v>
      </c>
      <c r="AA14" s="46" t="e">
        <f t="shared" si="8"/>
        <v>#VALUE!</v>
      </c>
    </row>
    <row r="15" spans="1:27" ht="16.5" thickBot="1" x14ac:dyDescent="0.3">
      <c r="A15" s="28" t="s">
        <v>189</v>
      </c>
      <c r="B15" s="28"/>
      <c r="C15" s="28"/>
      <c r="D15" s="28"/>
      <c r="E15" s="28"/>
      <c r="F15" s="28"/>
      <c r="G15" s="28"/>
      <c r="H15" s="28"/>
      <c r="I15" s="28"/>
      <c r="J15" s="28"/>
      <c r="K15" s="28"/>
      <c r="L15" s="28"/>
      <c r="M15" s="28"/>
      <c r="N15" s="28"/>
      <c r="O15" s="28"/>
      <c r="P15" s="28"/>
      <c r="Q15" s="28"/>
      <c r="R15" s="28"/>
      <c r="S15" s="28"/>
      <c r="T15" s="63"/>
      <c r="U15" s="1">
        <v>10</v>
      </c>
      <c r="V15" s="46">
        <f t="shared" si="0"/>
        <v>22.549705853697198</v>
      </c>
      <c r="W15" s="46">
        <f t="shared" si="1"/>
        <v>26.458318889172823</v>
      </c>
      <c r="X15" s="46">
        <f t="shared" si="2"/>
        <v>29.104150778090112</v>
      </c>
      <c r="Y15" s="46">
        <f t="shared" si="3"/>
        <v>32.014565855899129</v>
      </c>
      <c r="Z15" s="46" t="e">
        <f t="shared" si="4"/>
        <v>#VALUE!</v>
      </c>
      <c r="AA15" s="46" t="e">
        <f t="shared" si="4"/>
        <v>#VALUE!</v>
      </c>
    </row>
    <row r="16" spans="1:27" ht="15.75" thickBot="1" x14ac:dyDescent="0.3">
      <c r="A16" s="294" t="s">
        <v>104</v>
      </c>
      <c r="B16" s="299" t="s">
        <v>78</v>
      </c>
      <c r="C16" s="278"/>
      <c r="D16" s="278"/>
      <c r="E16" s="278" t="s">
        <v>78</v>
      </c>
      <c r="F16" s="278"/>
      <c r="G16" s="278"/>
      <c r="H16" s="278" t="s">
        <v>79</v>
      </c>
      <c r="I16" s="278"/>
      <c r="J16" s="278"/>
      <c r="K16" s="278" t="s">
        <v>80</v>
      </c>
      <c r="L16" s="278"/>
      <c r="M16" s="278"/>
      <c r="N16" s="278" t="s">
        <v>80</v>
      </c>
      <c r="O16" s="278"/>
      <c r="P16" s="293"/>
      <c r="Q16" s="278" t="s">
        <v>80</v>
      </c>
      <c r="R16" s="278"/>
      <c r="S16" s="293"/>
      <c r="T16" s="64"/>
      <c r="U16" s="1">
        <v>11</v>
      </c>
      <c r="V16" s="46">
        <f t="shared" si="0"/>
        <v>23.113448500039624</v>
      </c>
      <c r="W16" s="46">
        <f t="shared" si="1"/>
        <v>27.119776861402141</v>
      </c>
      <c r="X16" s="46">
        <f t="shared" si="2"/>
        <v>29.831754547542364</v>
      </c>
      <c r="Y16" s="46">
        <f t="shared" si="3"/>
        <v>32.814930002296606</v>
      </c>
      <c r="Z16" s="46" t="e">
        <f t="shared" si="4"/>
        <v>#VALUE!</v>
      </c>
      <c r="AA16" s="46" t="e">
        <f t="shared" si="4"/>
        <v>#VALUE!</v>
      </c>
    </row>
    <row r="17" spans="1:27" ht="15" x14ac:dyDescent="0.2">
      <c r="A17" s="295"/>
      <c r="B17" s="300" t="s">
        <v>204</v>
      </c>
      <c r="C17" s="301"/>
      <c r="D17" s="301"/>
      <c r="E17" s="272" t="s">
        <v>199</v>
      </c>
      <c r="F17" s="273"/>
      <c r="G17" s="274"/>
      <c r="H17" s="272" t="s">
        <v>200</v>
      </c>
      <c r="I17" s="273"/>
      <c r="J17" s="274"/>
      <c r="K17" s="290" t="s">
        <v>205</v>
      </c>
      <c r="L17" s="291"/>
      <c r="M17" s="292"/>
      <c r="N17" s="290" t="s">
        <v>202</v>
      </c>
      <c r="O17" s="291"/>
      <c r="P17" s="292"/>
      <c r="Q17" s="290" t="s">
        <v>206</v>
      </c>
      <c r="R17" s="291"/>
      <c r="S17" s="292"/>
      <c r="T17" s="71"/>
      <c r="U17" s="1">
        <v>12</v>
      </c>
      <c r="V17" s="46">
        <f t="shared" si="0"/>
        <v>23.691284712540611</v>
      </c>
      <c r="W17" s="46">
        <f t="shared" si="1"/>
        <v>27.797771282937191</v>
      </c>
      <c r="X17" s="46">
        <f t="shared" si="2"/>
        <v>30.577548411230921</v>
      </c>
      <c r="Y17" s="46">
        <f t="shared" si="3"/>
        <v>33.635303252354021</v>
      </c>
      <c r="Z17" s="46" t="e">
        <f t="shared" si="4"/>
        <v>#VALUE!</v>
      </c>
      <c r="AA17" s="46" t="e">
        <f t="shared" si="4"/>
        <v>#VALUE!</v>
      </c>
    </row>
    <row r="18" spans="1:27" ht="15" thickBot="1" x14ac:dyDescent="0.25">
      <c r="A18" s="296"/>
      <c r="B18" s="65" t="s">
        <v>0</v>
      </c>
      <c r="C18" s="66" t="s">
        <v>1</v>
      </c>
      <c r="D18" s="66" t="s">
        <v>2</v>
      </c>
      <c r="E18" s="67" t="s">
        <v>0</v>
      </c>
      <c r="F18" s="68" t="s">
        <v>1</v>
      </c>
      <c r="G18" s="69" t="s">
        <v>2</v>
      </c>
      <c r="H18" s="66" t="s">
        <v>0</v>
      </c>
      <c r="I18" s="66" t="s">
        <v>1</v>
      </c>
      <c r="J18" s="70" t="s">
        <v>2</v>
      </c>
      <c r="K18" s="65" t="s">
        <v>0</v>
      </c>
      <c r="L18" s="66" t="s">
        <v>1</v>
      </c>
      <c r="M18" s="70" t="s">
        <v>2</v>
      </c>
      <c r="N18" s="65" t="s">
        <v>0</v>
      </c>
      <c r="O18" s="66" t="s">
        <v>1</v>
      </c>
      <c r="P18" s="70" t="s">
        <v>2</v>
      </c>
      <c r="Q18" s="65" t="s">
        <v>0</v>
      </c>
      <c r="R18" s="66" t="s">
        <v>1</v>
      </c>
      <c r="S18" s="70" t="s">
        <v>2</v>
      </c>
      <c r="T18" s="73"/>
      <c r="U18" s="1">
        <v>13</v>
      </c>
      <c r="V18" s="46">
        <f t="shared" si="0"/>
        <v>24.283566830354125</v>
      </c>
      <c r="W18" s="46">
        <f t="shared" si="1"/>
        <v>28.49271556501062</v>
      </c>
      <c r="X18" s="46">
        <f t="shared" si="2"/>
        <v>31.341987121511693</v>
      </c>
      <c r="Y18" s="46">
        <f t="shared" si="3"/>
        <v>34.476185833662868</v>
      </c>
      <c r="Z18" s="46" t="e">
        <f t="shared" si="4"/>
        <v>#VALUE!</v>
      </c>
      <c r="AA18" s="46" t="e">
        <f t="shared" si="4"/>
        <v>#VALUE!</v>
      </c>
    </row>
    <row r="19" spans="1:27" x14ac:dyDescent="0.2">
      <c r="A19" s="72" t="s">
        <v>3</v>
      </c>
      <c r="B19" s="73">
        <f>F6</f>
        <v>17.615794172293523</v>
      </c>
      <c r="C19" s="73">
        <f>MEDIAN(B19,D19)</f>
        <v>18.293038884183026</v>
      </c>
      <c r="D19" s="73">
        <f>B19*((1.025)^3)</f>
        <v>18.970283596072527</v>
      </c>
      <c r="E19" s="74">
        <f>I6</f>
        <v>20.669196428571432</v>
      </c>
      <c r="F19" s="73">
        <f>MEDIAN(E19,G19)</f>
        <v>21.463830144391743</v>
      </c>
      <c r="G19" s="75">
        <f>E19*((1.025)^3)</f>
        <v>22.258463860212053</v>
      </c>
      <c r="H19" s="73">
        <f>K6</f>
        <v>22.736116071428576</v>
      </c>
      <c r="I19" s="73">
        <f>MEDIAN(H19,J19)</f>
        <v>23.610213158830916</v>
      </c>
      <c r="J19" s="75">
        <f>H19*((1.025)^3)</f>
        <v>24.48431024623326</v>
      </c>
      <c r="K19" s="74">
        <f>M6</f>
        <v>25.009727678571437</v>
      </c>
      <c r="L19" s="73">
        <f>MEDIAN(K19,M19)</f>
        <v>25.971234474714016</v>
      </c>
      <c r="M19" s="75">
        <f>K19*((1.025)^3)</f>
        <v>26.932741270856592</v>
      </c>
      <c r="N19" s="74" t="s">
        <v>54</v>
      </c>
      <c r="O19" s="73" t="s">
        <v>54</v>
      </c>
      <c r="P19" s="75" t="s">
        <v>54</v>
      </c>
      <c r="Q19" s="74" t="s">
        <v>54</v>
      </c>
      <c r="R19" s="73" t="s">
        <v>54</v>
      </c>
      <c r="S19" s="75" t="s">
        <v>54</v>
      </c>
      <c r="T19" s="73"/>
      <c r="U19" s="1">
        <v>14</v>
      </c>
      <c r="V19" s="46">
        <f t="shared" si="0"/>
        <v>24.890656001112976</v>
      </c>
      <c r="W19" s="46">
        <f t="shared" si="1"/>
        <v>29.205033454135883</v>
      </c>
      <c r="X19" s="46">
        <f t="shared" si="2"/>
        <v>32.125536799549479</v>
      </c>
      <c r="Y19" s="46">
        <f t="shared" si="3"/>
        <v>35.338090479504437</v>
      </c>
      <c r="Z19" s="46" t="e">
        <f t="shared" si="4"/>
        <v>#VALUE!</v>
      </c>
      <c r="AA19" s="46" t="e">
        <f t="shared" si="4"/>
        <v>#VALUE!</v>
      </c>
    </row>
    <row r="20" spans="1:27" x14ac:dyDescent="0.2">
      <c r="A20" s="76" t="s">
        <v>4</v>
      </c>
      <c r="B20" s="73">
        <f>B19*((1.025)^4)</f>
        <v>19.444540685974339</v>
      </c>
      <c r="C20" s="73">
        <f t="shared" ref="C20:C24" si="9">MEDIAN(B20,D20)</f>
        <v>19.936730622088064</v>
      </c>
      <c r="D20" s="73">
        <f>B19*((1.025)^6)</f>
        <v>20.428920558201785</v>
      </c>
      <c r="E20" s="74">
        <f>E19*((1.025)^4)</f>
        <v>22.814925456717354</v>
      </c>
      <c r="F20" s="73">
        <f t="shared" ref="F20:F24" si="10">MEDIAN(E20,G20)</f>
        <v>23.392428257340512</v>
      </c>
      <c r="G20" s="75">
        <f>E19*((1.025)^6)</f>
        <v>23.969931057963667</v>
      </c>
      <c r="H20" s="73">
        <f>H19*((1.025)^4)</f>
        <v>25.09641800238909</v>
      </c>
      <c r="I20" s="73">
        <f t="shared" ref="I20:I24" si="11">MEDIAN(H20,J20)</f>
        <v>25.731671083074559</v>
      </c>
      <c r="J20" s="75">
        <f>H19*((1.025)^6)</f>
        <v>26.366924163760032</v>
      </c>
      <c r="K20" s="74">
        <f>K19*((1.025)^4)</f>
        <v>27.606059802628003</v>
      </c>
      <c r="L20" s="73">
        <f t="shared" ref="L20:L24" si="12">MEDIAN(K20,M20)</f>
        <v>28.304838191382022</v>
      </c>
      <c r="M20" s="75">
        <f>K19*((1.025)^6)</f>
        <v>29.00361658013604</v>
      </c>
      <c r="N20" s="74" t="s">
        <v>54</v>
      </c>
      <c r="O20" s="73" t="s">
        <v>54</v>
      </c>
      <c r="P20" s="75" t="s">
        <v>54</v>
      </c>
      <c r="Q20" s="74" t="s">
        <v>54</v>
      </c>
      <c r="R20" s="73" t="s">
        <v>54</v>
      </c>
      <c r="S20" s="75" t="s">
        <v>54</v>
      </c>
      <c r="T20" s="73"/>
      <c r="U20" s="1">
        <v>15</v>
      </c>
      <c r="V20" s="46">
        <f t="shared" si="0"/>
        <v>25.512922401140798</v>
      </c>
      <c r="W20" s="46">
        <f t="shared" si="1"/>
        <v>29.935159290489278</v>
      </c>
      <c r="X20" s="46">
        <f t="shared" si="2"/>
        <v>32.928675219538214</v>
      </c>
      <c r="Y20" s="46">
        <f t="shared" si="3"/>
        <v>36.221542741492044</v>
      </c>
      <c r="Z20" s="46" t="e">
        <f t="shared" si="4"/>
        <v>#VALUE!</v>
      </c>
      <c r="AA20" s="46" t="e">
        <f t="shared" si="4"/>
        <v>#VALUE!</v>
      </c>
    </row>
    <row r="21" spans="1:27" x14ac:dyDescent="0.2">
      <c r="A21" s="76" t="s">
        <v>5</v>
      </c>
      <c r="B21" s="73">
        <f>B19*((1.025)^7)</f>
        <v>20.939643572156832</v>
      </c>
      <c r="C21" s="73">
        <f t="shared" si="9"/>
        <v>21.469678300077049</v>
      </c>
      <c r="D21" s="73">
        <f>B19*((1.025)^9)</f>
        <v>21.999713027997267</v>
      </c>
      <c r="E21" s="74">
        <f>E19*((1.025)^7)</f>
        <v>24.569179334412759</v>
      </c>
      <c r="F21" s="73">
        <f t="shared" si="10"/>
        <v>25.191086686315078</v>
      </c>
      <c r="G21" s="75">
        <f>E19*((1.025)^9)</f>
        <v>25.812994038217397</v>
      </c>
      <c r="H21" s="73">
        <f>H19*((1.025)^7)</f>
        <v>27.026097267854034</v>
      </c>
      <c r="I21" s="73">
        <f t="shared" si="11"/>
        <v>27.710195354946585</v>
      </c>
      <c r="J21" s="75">
        <f>H19*((1.025)^9)</f>
        <v>28.394293442039139</v>
      </c>
      <c r="K21" s="74">
        <f>K19*((1.025)^7)</f>
        <v>29.728706994639442</v>
      </c>
      <c r="L21" s="73">
        <f t="shared" si="12"/>
        <v>30.481214890441251</v>
      </c>
      <c r="M21" s="75">
        <f>K19*((1.025)^9)</f>
        <v>31.233722786243057</v>
      </c>
      <c r="N21" s="74" t="s">
        <v>54</v>
      </c>
      <c r="O21" s="73" t="s">
        <v>54</v>
      </c>
      <c r="P21" s="75" t="s">
        <v>54</v>
      </c>
      <c r="Q21" s="74" t="s">
        <v>54</v>
      </c>
      <c r="R21" s="73" t="s">
        <v>54</v>
      </c>
      <c r="S21" s="75" t="s">
        <v>54</v>
      </c>
      <c r="T21" s="73"/>
      <c r="U21" s="1">
        <v>16</v>
      </c>
      <c r="V21" s="46">
        <f t="shared" si="0"/>
        <v>26.150745461169315</v>
      </c>
      <c r="W21" s="46">
        <f t="shared" si="1"/>
        <v>30.683538272751505</v>
      </c>
      <c r="X21" s="46">
        <f t="shared" si="2"/>
        <v>33.751892100026666</v>
      </c>
      <c r="Y21" s="46">
        <f t="shared" si="3"/>
        <v>37.12708131002934</v>
      </c>
      <c r="Z21" s="46" t="e">
        <f t="shared" si="4"/>
        <v>#VALUE!</v>
      </c>
      <c r="AA21" s="46" t="e">
        <f t="shared" si="4"/>
        <v>#VALUE!</v>
      </c>
    </row>
    <row r="22" spans="1:27" x14ac:dyDescent="0.2">
      <c r="A22" s="76" t="s">
        <v>6</v>
      </c>
      <c r="B22" s="73">
        <f>B19*((1.025)^10)</f>
        <v>22.549705853697198</v>
      </c>
      <c r="C22" s="73">
        <f t="shared" si="9"/>
        <v>23.120495283118906</v>
      </c>
      <c r="D22" s="73">
        <f>B19*((1.025)^12)</f>
        <v>23.691284712540615</v>
      </c>
      <c r="E22" s="74">
        <f>E19*((1.025)^10)</f>
        <v>26.458318889172833</v>
      </c>
      <c r="F22" s="73">
        <f t="shared" si="10"/>
        <v>27.128045086055018</v>
      </c>
      <c r="G22" s="75">
        <f>E19*((1.025)^12)</f>
        <v>27.797771282937205</v>
      </c>
      <c r="H22" s="73">
        <f>H19*((1.025)^10)</f>
        <v>29.104150778090119</v>
      </c>
      <c r="I22" s="73">
        <f t="shared" si="11"/>
        <v>29.840849594660522</v>
      </c>
      <c r="J22" s="75">
        <f>H19*((1.025)^12)</f>
        <v>30.577548411230925</v>
      </c>
      <c r="K22" s="74">
        <f>K19*((1.025)^10)</f>
        <v>32.014565855899136</v>
      </c>
      <c r="L22" s="73">
        <f t="shared" si="12"/>
        <v>32.824934554126578</v>
      </c>
      <c r="M22" s="75">
        <f>K19*((1.025)^12)</f>
        <v>33.635303252354021</v>
      </c>
      <c r="N22" s="74" t="s">
        <v>54</v>
      </c>
      <c r="O22" s="73" t="s">
        <v>54</v>
      </c>
      <c r="P22" s="75" t="s">
        <v>54</v>
      </c>
      <c r="Q22" s="74" t="s">
        <v>54</v>
      </c>
      <c r="R22" s="73" t="s">
        <v>54</v>
      </c>
      <c r="S22" s="75" t="s">
        <v>54</v>
      </c>
      <c r="T22" s="73"/>
      <c r="U22" s="1">
        <v>17</v>
      </c>
      <c r="V22" s="46">
        <f t="shared" si="0"/>
        <v>26.804514097698544</v>
      </c>
      <c r="W22" s="46">
        <f t="shared" si="1"/>
        <v>31.450626729570292</v>
      </c>
      <c r="X22" s="46">
        <f t="shared" si="2"/>
        <v>34.595689402527327</v>
      </c>
      <c r="Y22" s="46">
        <f t="shared" si="3"/>
        <v>38.055258342780071</v>
      </c>
      <c r="Z22" s="46" t="e">
        <f t="shared" ref="Z22:AA22" si="13">Z21+0.15</f>
        <v>#VALUE!</v>
      </c>
      <c r="AA22" s="46" t="e">
        <f t="shared" si="13"/>
        <v>#VALUE!</v>
      </c>
    </row>
    <row r="23" spans="1:27" x14ac:dyDescent="0.2">
      <c r="A23" s="76" t="s">
        <v>107</v>
      </c>
      <c r="B23" s="73">
        <f>B19*((1.025)^13)</f>
        <v>24.283566830354129</v>
      </c>
      <c r="C23" s="73">
        <f t="shared" si="9"/>
        <v>24.898244615747469</v>
      </c>
      <c r="D23" s="73">
        <f>B19*((1.025)^15)</f>
        <v>25.512922401140809</v>
      </c>
      <c r="E23" s="74">
        <f>E19*((1.025)^13)</f>
        <v>28.492715565010634</v>
      </c>
      <c r="F23" s="73">
        <f t="shared" si="10"/>
        <v>29.213937427749968</v>
      </c>
      <c r="G23" s="75">
        <f>E19*((1.025)^15)</f>
        <v>29.935159290489299</v>
      </c>
      <c r="H23" s="73">
        <f>H19*((1.025)^13)</f>
        <v>31.3419871215117</v>
      </c>
      <c r="I23" s="73">
        <f t="shared" si="11"/>
        <v>32.135331170524964</v>
      </c>
      <c r="J23" s="75">
        <f>H19*((1.025)^15)</f>
        <v>32.928675219538228</v>
      </c>
      <c r="K23" s="74">
        <f>K19*((1.025)^13)</f>
        <v>34.476185833662875</v>
      </c>
      <c r="L23" s="73">
        <f t="shared" si="12"/>
        <v>35.34886428757747</v>
      </c>
      <c r="M23" s="75">
        <f>K19*((1.025)^15)</f>
        <v>36.221542741492058</v>
      </c>
      <c r="N23" s="74" t="s">
        <v>54</v>
      </c>
      <c r="O23" s="73" t="s">
        <v>54</v>
      </c>
      <c r="P23" s="75" t="s">
        <v>54</v>
      </c>
      <c r="Q23" s="74" t="s">
        <v>54</v>
      </c>
      <c r="R23" s="73" t="s">
        <v>54</v>
      </c>
      <c r="S23" s="75" t="s">
        <v>54</v>
      </c>
      <c r="T23" s="73"/>
      <c r="U23" s="1">
        <v>18</v>
      </c>
      <c r="V23" s="46">
        <f t="shared" si="0"/>
        <v>27.474626950141005</v>
      </c>
      <c r="W23" s="46">
        <f t="shared" si="1"/>
        <v>32.236892397809548</v>
      </c>
      <c r="X23" s="46">
        <f t="shared" si="2"/>
        <v>35.460581637590508</v>
      </c>
      <c r="Y23" s="46">
        <f t="shared" si="3"/>
        <v>39.006639801349571</v>
      </c>
      <c r="Z23" s="46" t="e">
        <f t="shared" ref="Z23:AA25" si="14">Z22+0.15</f>
        <v>#VALUE!</v>
      </c>
      <c r="AA23" s="46" t="e">
        <f t="shared" si="14"/>
        <v>#VALUE!</v>
      </c>
    </row>
    <row r="24" spans="1:27" x14ac:dyDescent="0.2">
      <c r="A24" s="76" t="s">
        <v>108</v>
      </c>
      <c r="B24" s="73">
        <f>B19*((1.025)^16)</f>
        <v>26.150745461169326</v>
      </c>
      <c r="C24" s="73">
        <f t="shared" si="9"/>
        <v>27.508137700330614</v>
      </c>
      <c r="D24" s="73">
        <f>B19*((1.025)^20)</f>
        <v>28.865529939491907</v>
      </c>
      <c r="E24" s="74">
        <f>E19*((1.025)^16)</f>
        <v>30.68353827275153</v>
      </c>
      <c r="F24" s="73">
        <f t="shared" si="10"/>
        <v>32.276211674100104</v>
      </c>
      <c r="G24" s="75">
        <f>E19*((1.025)^20)</f>
        <v>33.868885075448674</v>
      </c>
      <c r="H24" s="74">
        <f>H19*((1.025)^16)</f>
        <v>33.75189210002668</v>
      </c>
      <c r="I24" s="73">
        <f t="shared" si="11"/>
        <v>35.503832841510118</v>
      </c>
      <c r="J24" s="75">
        <f>H19*((1.025)^20)</f>
        <v>37.255773582993548</v>
      </c>
      <c r="K24" s="73">
        <f>K19*((1.025)^16)</f>
        <v>37.127081310029354</v>
      </c>
      <c r="L24" s="73">
        <f t="shared" si="12"/>
        <v>39.054216125661128</v>
      </c>
      <c r="M24" s="75">
        <f>K19*((1.025)^20)</f>
        <v>40.981350941292909</v>
      </c>
      <c r="N24" s="73" t="s">
        <v>54</v>
      </c>
      <c r="O24" s="73" t="s">
        <v>54</v>
      </c>
      <c r="P24" s="73" t="s">
        <v>54</v>
      </c>
      <c r="Q24" s="74" t="s">
        <v>54</v>
      </c>
      <c r="R24" s="73" t="s">
        <v>54</v>
      </c>
      <c r="S24" s="75" t="s">
        <v>54</v>
      </c>
      <c r="U24" s="1">
        <v>19</v>
      </c>
      <c r="V24" s="46">
        <f t="shared" si="0"/>
        <v>28.161492623894528</v>
      </c>
      <c r="W24" s="46">
        <f t="shared" si="1"/>
        <v>33.042814707754786</v>
      </c>
      <c r="X24" s="46">
        <f t="shared" si="2"/>
        <v>36.347096178530265</v>
      </c>
      <c r="Y24" s="46">
        <f t="shared" si="3"/>
        <v>39.981805796383306</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28.865529939491889</v>
      </c>
      <c r="W25" s="46">
        <f t="shared" si="1"/>
        <v>33.868885075448652</v>
      </c>
      <c r="X25" s="46">
        <f t="shared" si="2"/>
        <v>37.25577358299352</v>
      </c>
      <c r="Y25" s="46">
        <f t="shared" si="3"/>
        <v>40.981350941292888</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306" t="s">
        <v>182</v>
      </c>
      <c r="W28" s="306"/>
      <c r="X28" s="306"/>
      <c r="Y28" s="306"/>
      <c r="Z28" s="306"/>
      <c r="AA28" s="306"/>
    </row>
    <row r="29" spans="1:27" ht="16.5" thickBot="1" x14ac:dyDescent="0.3">
      <c r="A29" s="28" t="s">
        <v>190</v>
      </c>
      <c r="B29" s="28"/>
      <c r="C29" s="28"/>
      <c r="D29" s="28"/>
      <c r="E29" s="28"/>
      <c r="F29" s="28"/>
      <c r="G29" s="28"/>
      <c r="H29" s="28"/>
      <c r="I29" s="28"/>
      <c r="J29" s="28"/>
      <c r="K29" s="28"/>
      <c r="L29" s="28"/>
      <c r="M29" s="28"/>
      <c r="N29" s="28"/>
      <c r="O29" s="28"/>
      <c r="P29" s="28"/>
      <c r="Q29" s="28"/>
      <c r="R29" s="28"/>
      <c r="S29" s="28"/>
      <c r="U29" s="1" t="s">
        <v>167</v>
      </c>
      <c r="V29" s="44" t="s">
        <v>170</v>
      </c>
      <c r="W29" s="44" t="s">
        <v>168</v>
      </c>
      <c r="X29" s="44" t="s">
        <v>171</v>
      </c>
      <c r="Y29" s="44" t="s">
        <v>172</v>
      </c>
      <c r="Z29" s="44" t="s">
        <v>173</v>
      </c>
      <c r="AA29" s="44" t="s">
        <v>174</v>
      </c>
    </row>
    <row r="30" spans="1:27" ht="15.75" thickBot="1" x14ac:dyDescent="0.3">
      <c r="A30" s="294" t="s">
        <v>104</v>
      </c>
      <c r="B30" s="299" t="s">
        <v>78</v>
      </c>
      <c r="C30" s="278"/>
      <c r="D30" s="278"/>
      <c r="E30" s="278" t="s">
        <v>78</v>
      </c>
      <c r="F30" s="278"/>
      <c r="G30" s="278"/>
      <c r="H30" s="278" t="s">
        <v>79</v>
      </c>
      <c r="I30" s="278"/>
      <c r="J30" s="278"/>
      <c r="K30" s="278" t="s">
        <v>80</v>
      </c>
      <c r="L30" s="278"/>
      <c r="M30" s="278"/>
      <c r="N30" s="278" t="s">
        <v>80</v>
      </c>
      <c r="O30" s="278"/>
      <c r="P30" s="293"/>
      <c r="Q30" s="278" t="s">
        <v>80</v>
      </c>
      <c r="R30" s="278"/>
      <c r="S30" s="293"/>
      <c r="U30" s="1">
        <v>0</v>
      </c>
      <c r="V30" s="46">
        <f>H8</f>
        <v>16.014358338448659</v>
      </c>
      <c r="W30" s="46">
        <f>I8</f>
        <v>18.790178571428569</v>
      </c>
      <c r="X30" s="46">
        <f>K8</f>
        <v>20.669196428571428</v>
      </c>
      <c r="Y30" s="46">
        <f>M8</f>
        <v>22.736116071428572</v>
      </c>
      <c r="Z30" s="46" t="str">
        <f>N8</f>
        <v>-</v>
      </c>
      <c r="AA30" s="46" t="str">
        <f>O8</f>
        <v>-</v>
      </c>
    </row>
    <row r="31" spans="1:27" ht="15" x14ac:dyDescent="0.2">
      <c r="A31" s="295"/>
      <c r="B31" s="300" t="s">
        <v>103</v>
      </c>
      <c r="C31" s="301"/>
      <c r="D31" s="307"/>
      <c r="E31" s="290" t="s">
        <v>199</v>
      </c>
      <c r="F31" s="291"/>
      <c r="G31" s="291"/>
      <c r="H31" s="272" t="s">
        <v>200</v>
      </c>
      <c r="I31" s="273"/>
      <c r="J31" s="274"/>
      <c r="K31" s="290" t="s">
        <v>201</v>
      </c>
      <c r="L31" s="291"/>
      <c r="M31" s="292"/>
      <c r="N31" s="290" t="s">
        <v>202</v>
      </c>
      <c r="O31" s="291"/>
      <c r="P31" s="292"/>
      <c r="Q31" s="290" t="s">
        <v>207</v>
      </c>
      <c r="R31" s="291"/>
      <c r="S31" s="292"/>
      <c r="U31" s="1">
        <v>1</v>
      </c>
      <c r="V31" s="46">
        <f t="shared" ref="V31:V50" si="15">V30*1.025</f>
        <v>16.414717296909874</v>
      </c>
      <c r="W31" s="46">
        <f t="shared" ref="W31:W50" si="16">W30*1.025</f>
        <v>19.259933035714283</v>
      </c>
      <c r="X31" s="46">
        <f t="shared" ref="X31:X50" si="17">X30*1.025</f>
        <v>21.185926339285711</v>
      </c>
      <c r="Y31" s="46">
        <f t="shared" ref="Y31:Y50" si="18">Y30*1.025</f>
        <v>23.304518973214286</v>
      </c>
      <c r="Z31" s="46" t="e">
        <f t="shared" ref="Z31:AA31" si="19">Z30+0.15</f>
        <v>#VALUE!</v>
      </c>
      <c r="AA31" s="46" t="e">
        <f t="shared" si="19"/>
        <v>#VALUE!</v>
      </c>
    </row>
    <row r="32" spans="1:27" ht="15" thickBot="1" x14ac:dyDescent="0.25">
      <c r="A32" s="296"/>
      <c r="B32" s="65" t="s">
        <v>0</v>
      </c>
      <c r="C32" s="66" t="s">
        <v>1</v>
      </c>
      <c r="D32" s="70" t="s">
        <v>2</v>
      </c>
      <c r="E32" s="68" t="s">
        <v>0</v>
      </c>
      <c r="F32" s="68" t="s">
        <v>1</v>
      </c>
      <c r="G32" s="68" t="s">
        <v>2</v>
      </c>
      <c r="H32" s="65" t="s">
        <v>0</v>
      </c>
      <c r="I32" s="66" t="s">
        <v>1</v>
      </c>
      <c r="J32" s="70" t="s">
        <v>2</v>
      </c>
      <c r="K32" s="65" t="s">
        <v>0</v>
      </c>
      <c r="L32" s="66" t="s">
        <v>1</v>
      </c>
      <c r="M32" s="70" t="s">
        <v>2</v>
      </c>
      <c r="N32" s="65" t="s">
        <v>0</v>
      </c>
      <c r="O32" s="66" t="s">
        <v>1</v>
      </c>
      <c r="P32" s="70" t="s">
        <v>2</v>
      </c>
      <c r="Q32" s="65" t="s">
        <v>0</v>
      </c>
      <c r="R32" s="66" t="s">
        <v>1</v>
      </c>
      <c r="S32" s="70" t="s">
        <v>2</v>
      </c>
      <c r="U32" s="1">
        <v>2</v>
      </c>
      <c r="V32" s="46">
        <f t="shared" si="15"/>
        <v>16.825085229332618</v>
      </c>
      <c r="W32" s="46">
        <f t="shared" si="16"/>
        <v>19.741431361607138</v>
      </c>
      <c r="X32" s="46">
        <f t="shared" si="17"/>
        <v>21.71557449776785</v>
      </c>
      <c r="Y32" s="46">
        <f t="shared" si="18"/>
        <v>23.887131947544642</v>
      </c>
      <c r="Z32" s="46" t="e">
        <f t="shared" ref="Z32:AA38" si="20">Z31+0.15</f>
        <v>#VALUE!</v>
      </c>
      <c r="AA32" s="46" t="e">
        <f t="shared" si="20"/>
        <v>#VALUE!</v>
      </c>
    </row>
    <row r="33" spans="1:27" x14ac:dyDescent="0.2">
      <c r="A33" s="72" t="s">
        <v>3</v>
      </c>
      <c r="B33" s="73">
        <f>F8</f>
        <v>16.014358338448659</v>
      </c>
      <c r="C33" s="73">
        <f>MEDIAN(B33,D33)</f>
        <v>16.630035349257298</v>
      </c>
      <c r="D33" s="75">
        <f>B33*((1.025)^3)</f>
        <v>17.245712360065937</v>
      </c>
      <c r="E33" s="73">
        <f>I8</f>
        <v>18.790178571428569</v>
      </c>
      <c r="F33" s="73">
        <f>MEDIAN(E33,G33)</f>
        <v>19.512572858537943</v>
      </c>
      <c r="G33" s="73">
        <f>E33*((1.025)^3)</f>
        <v>20.234967145647317</v>
      </c>
      <c r="H33" s="74">
        <f>K8</f>
        <v>20.669196428571428</v>
      </c>
      <c r="I33" s="73">
        <f>MEDIAN(H33,J33)</f>
        <v>21.463830144391739</v>
      </c>
      <c r="J33" s="75">
        <f>H33*((1.025)^3)</f>
        <v>22.25846386021205</v>
      </c>
      <c r="K33" s="74">
        <f>M8</f>
        <v>22.736116071428572</v>
      </c>
      <c r="L33" s="73">
        <f>MEDIAN(K33,M33)</f>
        <v>23.610213158830916</v>
      </c>
      <c r="M33" s="75">
        <f>K33*((1.025)^3)</f>
        <v>24.484310246233257</v>
      </c>
      <c r="N33" s="74" t="s">
        <v>54</v>
      </c>
      <c r="O33" s="73" t="s">
        <v>54</v>
      </c>
      <c r="P33" s="75" t="s">
        <v>54</v>
      </c>
      <c r="Q33" s="74" t="s">
        <v>54</v>
      </c>
      <c r="R33" s="73" t="s">
        <v>54</v>
      </c>
      <c r="S33" s="75" t="s">
        <v>54</v>
      </c>
      <c r="U33" s="1">
        <v>3</v>
      </c>
      <c r="V33" s="46">
        <f t="shared" si="15"/>
        <v>17.245712360065934</v>
      </c>
      <c r="W33" s="46">
        <f t="shared" si="16"/>
        <v>20.234967145647314</v>
      </c>
      <c r="X33" s="46">
        <f t="shared" si="17"/>
        <v>22.258463860212043</v>
      </c>
      <c r="Y33" s="46">
        <f t="shared" si="18"/>
        <v>24.484310246233257</v>
      </c>
      <c r="Z33" s="46" t="e">
        <f t="shared" si="20"/>
        <v>#VALUE!</v>
      </c>
      <c r="AA33" s="46" t="e">
        <f t="shared" si="20"/>
        <v>#VALUE!</v>
      </c>
    </row>
    <row r="34" spans="1:27" x14ac:dyDescent="0.2">
      <c r="A34" s="76" t="s">
        <v>4</v>
      </c>
      <c r="B34" s="73">
        <f>B33*((1.025)^4)</f>
        <v>17.676855169067583</v>
      </c>
      <c r="C34" s="73">
        <f t="shared" ref="C34:C38" si="21">MEDIAN(B34,D34)</f>
        <v>18.124300565534604</v>
      </c>
      <c r="D34" s="75">
        <f>B33*((1.025)^6)</f>
        <v>18.571745962001625</v>
      </c>
      <c r="E34" s="73">
        <f>E33*((1.025)^4)</f>
        <v>20.740841324288496</v>
      </c>
      <c r="F34" s="73">
        <f t="shared" ref="F34:F38" si="22">MEDIAN(E34,G34)</f>
        <v>21.265843870309546</v>
      </c>
      <c r="G34" s="73">
        <f>E33*((1.025)^6)</f>
        <v>21.790846416330599</v>
      </c>
      <c r="H34" s="74">
        <f>H33*((1.025)^4)</f>
        <v>22.814925456717351</v>
      </c>
      <c r="I34" s="73">
        <f t="shared" ref="I34:I38" si="23">MEDIAN(H34,J34)</f>
        <v>23.392428257340505</v>
      </c>
      <c r="J34" s="75">
        <f>H33*((1.025)^6)</f>
        <v>23.969931057963663</v>
      </c>
      <c r="K34" s="74">
        <f>K33*((1.025)^4)</f>
        <v>25.096418002389086</v>
      </c>
      <c r="L34" s="73">
        <f t="shared" ref="L34:L38" si="24">MEDIAN(K34,M34)</f>
        <v>25.731671083074559</v>
      </c>
      <c r="M34" s="75">
        <f>K33*((1.025)^6)</f>
        <v>26.366924163760029</v>
      </c>
      <c r="N34" s="74" t="s">
        <v>54</v>
      </c>
      <c r="O34" s="73" t="s">
        <v>54</v>
      </c>
      <c r="P34" s="75" t="s">
        <v>54</v>
      </c>
      <c r="Q34" s="74" t="s">
        <v>54</v>
      </c>
      <c r="R34" s="73" t="s">
        <v>54</v>
      </c>
      <c r="S34" s="75" t="s">
        <v>54</v>
      </c>
      <c r="U34" s="1">
        <v>4</v>
      </c>
      <c r="V34" s="46">
        <f t="shared" si="15"/>
        <v>17.676855169067579</v>
      </c>
      <c r="W34" s="46">
        <f t="shared" si="16"/>
        <v>20.740841324288496</v>
      </c>
      <c r="X34" s="46">
        <f t="shared" si="17"/>
        <v>22.814925456717344</v>
      </c>
      <c r="Y34" s="46">
        <f t="shared" si="18"/>
        <v>25.096418002389086</v>
      </c>
      <c r="Z34" s="46" t="e">
        <f t="shared" si="20"/>
        <v>#VALUE!</v>
      </c>
      <c r="AA34" s="46" t="e">
        <f t="shared" si="20"/>
        <v>#VALUE!</v>
      </c>
    </row>
    <row r="35" spans="1:27" x14ac:dyDescent="0.2">
      <c r="A35" s="76" t="s">
        <v>5</v>
      </c>
      <c r="B35" s="73">
        <f>B33*((1.025)^7)</f>
        <v>19.036039611051667</v>
      </c>
      <c r="C35" s="73">
        <f t="shared" si="21"/>
        <v>19.517889363706409</v>
      </c>
      <c r="D35" s="75">
        <f>B33*((1.025)^9)</f>
        <v>19.999739116361152</v>
      </c>
      <c r="E35" s="73">
        <f>E33*((1.025)^7)</f>
        <v>22.335617576738866</v>
      </c>
      <c r="F35" s="73">
        <f t="shared" si="22"/>
        <v>22.900987896650065</v>
      </c>
      <c r="G35" s="73">
        <f>E33*((1.025)^9)</f>
        <v>23.466358216561265</v>
      </c>
      <c r="H35" s="74">
        <f>H33*((1.025)^7)</f>
        <v>24.569179334412755</v>
      </c>
      <c r="I35" s="73">
        <f t="shared" si="23"/>
        <v>25.191086686315074</v>
      </c>
      <c r="J35" s="75">
        <f>H33*((1.025)^9)</f>
        <v>25.812994038217393</v>
      </c>
      <c r="K35" s="74">
        <f>K33*((1.025)^7)</f>
        <v>27.026097267854031</v>
      </c>
      <c r="L35" s="73">
        <f t="shared" si="24"/>
        <v>27.710195354946585</v>
      </c>
      <c r="M35" s="75">
        <f>K33*((1.025)^9)</f>
        <v>28.394293442039135</v>
      </c>
      <c r="N35" s="74" t="s">
        <v>54</v>
      </c>
      <c r="O35" s="73" t="s">
        <v>54</v>
      </c>
      <c r="P35" s="75" t="s">
        <v>54</v>
      </c>
      <c r="Q35" s="74" t="s">
        <v>54</v>
      </c>
      <c r="R35" s="73" t="s">
        <v>54</v>
      </c>
      <c r="S35" s="75" t="s">
        <v>54</v>
      </c>
      <c r="U35" s="1">
        <v>5</v>
      </c>
      <c r="V35" s="46">
        <f t="shared" si="15"/>
        <v>18.118776548294267</v>
      </c>
      <c r="W35" s="46">
        <f t="shared" si="16"/>
        <v>21.259362357395705</v>
      </c>
      <c r="X35" s="46">
        <f t="shared" si="17"/>
        <v>23.385298593135275</v>
      </c>
      <c r="Y35" s="46">
        <f t="shared" si="18"/>
        <v>25.72382845244881</v>
      </c>
      <c r="Z35" s="46" t="e">
        <f t="shared" si="20"/>
        <v>#VALUE!</v>
      </c>
      <c r="AA35" s="46" t="e">
        <f t="shared" si="20"/>
        <v>#VALUE!</v>
      </c>
    </row>
    <row r="36" spans="1:27" x14ac:dyDescent="0.2">
      <c r="A36" s="76" t="s">
        <v>6</v>
      </c>
      <c r="B36" s="73">
        <f>B33*((1.025)^10)</f>
        <v>20.499732594270181</v>
      </c>
      <c r="C36" s="73">
        <f t="shared" si="21"/>
        <v>21.018632075562643</v>
      </c>
      <c r="D36" s="75">
        <f>B33*((1.025)^12)</f>
        <v>21.537531556855107</v>
      </c>
      <c r="E36" s="73">
        <f>E33*((1.025)^10)</f>
        <v>24.053017171975295</v>
      </c>
      <c r="F36" s="73">
        <f t="shared" si="22"/>
        <v>24.661859169140918</v>
      </c>
      <c r="G36" s="73">
        <f>E33*((1.025)^12)</f>
        <v>25.270701166306544</v>
      </c>
      <c r="H36" s="74">
        <f>H33*((1.025)^10)</f>
        <v>26.45831888917283</v>
      </c>
      <c r="I36" s="73">
        <f t="shared" si="23"/>
        <v>27.128045086055018</v>
      </c>
      <c r="J36" s="75">
        <f>H33*((1.025)^12)</f>
        <v>27.797771282937202</v>
      </c>
      <c r="K36" s="74">
        <f>K33*((1.025)^10)</f>
        <v>29.104150778090112</v>
      </c>
      <c r="L36" s="73">
        <f t="shared" si="24"/>
        <v>29.840849594660519</v>
      </c>
      <c r="M36" s="75">
        <f>K33*((1.025)^12)</f>
        <v>30.577548411230921</v>
      </c>
      <c r="N36" s="74" t="s">
        <v>54</v>
      </c>
      <c r="O36" s="73" t="s">
        <v>54</v>
      </c>
      <c r="P36" s="75" t="s">
        <v>54</v>
      </c>
      <c r="Q36" s="74" t="s">
        <v>54</v>
      </c>
      <c r="R36" s="73" t="s">
        <v>54</v>
      </c>
      <c r="S36" s="75" t="s">
        <v>54</v>
      </c>
      <c r="T36" s="46"/>
      <c r="U36" s="1">
        <v>6</v>
      </c>
      <c r="V36" s="46">
        <f t="shared" si="15"/>
        <v>18.571745962001621</v>
      </c>
      <c r="W36" s="46">
        <f t="shared" si="16"/>
        <v>21.790846416330595</v>
      </c>
      <c r="X36" s="46">
        <f t="shared" si="17"/>
        <v>23.969931057963656</v>
      </c>
      <c r="Y36" s="46">
        <f t="shared" si="18"/>
        <v>26.366924163760029</v>
      </c>
      <c r="Z36" s="46" t="e">
        <f t="shared" si="20"/>
        <v>#VALUE!</v>
      </c>
      <c r="AA36" s="46" t="e">
        <f t="shared" si="20"/>
        <v>#VALUE!</v>
      </c>
    </row>
    <row r="37" spans="1:27" x14ac:dyDescent="0.2">
      <c r="A37" s="76" t="s">
        <v>107</v>
      </c>
      <c r="B37" s="73">
        <f>B33*((1.025)^13)</f>
        <v>22.075969845776484</v>
      </c>
      <c r="C37" s="73">
        <f t="shared" si="21"/>
        <v>22.634767832497701</v>
      </c>
      <c r="D37" s="73">
        <f>B33*((1.025)^15)</f>
        <v>23.193565819218922</v>
      </c>
      <c r="E37" s="74">
        <f>E33*((1.025)^13)</f>
        <v>25.902468695464204</v>
      </c>
      <c r="F37" s="73">
        <f t="shared" si="22"/>
        <v>26.558124934318144</v>
      </c>
      <c r="G37" s="75">
        <f>E33*((1.025)^15)</f>
        <v>27.213781173172084</v>
      </c>
      <c r="H37" s="73">
        <f>H33*((1.025)^13)</f>
        <v>28.492715565010631</v>
      </c>
      <c r="I37" s="73">
        <f t="shared" si="23"/>
        <v>29.213937427749961</v>
      </c>
      <c r="J37" s="75">
        <f>H33*((1.025)^15)</f>
        <v>29.935159290489292</v>
      </c>
      <c r="K37" s="74">
        <f>K33*((1.025)^13)</f>
        <v>31.341987121511693</v>
      </c>
      <c r="L37" s="73">
        <f t="shared" si="24"/>
        <v>32.135331170524964</v>
      </c>
      <c r="M37" s="75">
        <f>K33*((1.025)^15)</f>
        <v>32.928675219538228</v>
      </c>
      <c r="N37" s="74" t="s">
        <v>54</v>
      </c>
      <c r="O37" s="73" t="s">
        <v>54</v>
      </c>
      <c r="P37" s="75" t="s">
        <v>54</v>
      </c>
      <c r="Q37" s="74" t="s">
        <v>54</v>
      </c>
      <c r="R37" s="73" t="s">
        <v>54</v>
      </c>
      <c r="S37" s="75" t="s">
        <v>54</v>
      </c>
      <c r="U37" s="1">
        <v>7</v>
      </c>
      <c r="V37" s="46">
        <f t="shared" si="15"/>
        <v>19.03603961105166</v>
      </c>
      <c r="W37" s="46">
        <f t="shared" si="16"/>
        <v>22.335617576738859</v>
      </c>
      <c r="X37" s="46">
        <f t="shared" si="17"/>
        <v>24.569179334412745</v>
      </c>
      <c r="Y37" s="46">
        <f t="shared" si="18"/>
        <v>27.026097267854027</v>
      </c>
      <c r="Z37" s="46" t="e">
        <f t="shared" si="20"/>
        <v>#VALUE!</v>
      </c>
      <c r="AA37" s="46" t="e">
        <f t="shared" si="20"/>
        <v>#VALUE!</v>
      </c>
    </row>
    <row r="38" spans="1:27" x14ac:dyDescent="0.2">
      <c r="A38" s="76" t="s">
        <v>108</v>
      </c>
      <c r="B38" s="73">
        <f>B33*((1.025)^16)</f>
        <v>23.773404964699392</v>
      </c>
      <c r="C38" s="73">
        <f t="shared" si="21"/>
        <v>25.007397909391472</v>
      </c>
      <c r="D38" s="73">
        <f>B33*((1.025)^20)</f>
        <v>26.241390854083555</v>
      </c>
      <c r="E38" s="74">
        <f>E33*((1.025)^16)</f>
        <v>27.89412570250138</v>
      </c>
      <c r="F38" s="73">
        <f t="shared" si="22"/>
        <v>29.342010612818264</v>
      </c>
      <c r="G38" s="75">
        <f>E33*((1.025)^20)</f>
        <v>30.789895523135151</v>
      </c>
      <c r="H38" s="74">
        <f>H33*((1.025)^16)</f>
        <v>30.683538272751523</v>
      </c>
      <c r="I38" s="73">
        <f t="shared" si="23"/>
        <v>32.276211674100097</v>
      </c>
      <c r="J38" s="75">
        <f>H33*((1.025)^20)</f>
        <v>33.868885075448674</v>
      </c>
      <c r="K38" s="73">
        <f>K33*((1.025)^16)</f>
        <v>33.75189210002668</v>
      </c>
      <c r="L38" s="73">
        <f t="shared" si="24"/>
        <v>35.503832841510111</v>
      </c>
      <c r="M38" s="75">
        <f>K33*((1.025)^20)</f>
        <v>37.255773582993541</v>
      </c>
      <c r="N38" s="73" t="s">
        <v>54</v>
      </c>
      <c r="O38" s="73" t="s">
        <v>54</v>
      </c>
      <c r="P38" s="73" t="s">
        <v>54</v>
      </c>
      <c r="Q38" s="74" t="s">
        <v>54</v>
      </c>
      <c r="R38" s="73" t="s">
        <v>54</v>
      </c>
      <c r="S38" s="75" t="s">
        <v>54</v>
      </c>
      <c r="U38" s="1">
        <v>8</v>
      </c>
      <c r="V38" s="46">
        <f t="shared" si="15"/>
        <v>19.51194060132795</v>
      </c>
      <c r="W38" s="46">
        <f t="shared" si="16"/>
        <v>22.894008016157329</v>
      </c>
      <c r="X38" s="46">
        <f t="shared" si="17"/>
        <v>25.18340881777306</v>
      </c>
      <c r="Y38" s="46">
        <f t="shared" si="18"/>
        <v>27.701749699550376</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19.999739116361148</v>
      </c>
      <c r="W39" s="46">
        <f t="shared" si="16"/>
        <v>23.466358216561261</v>
      </c>
      <c r="X39" s="46">
        <f t="shared" si="17"/>
        <v>25.812994038217383</v>
      </c>
      <c r="Y39" s="46">
        <f t="shared" si="18"/>
        <v>28.394293442039132</v>
      </c>
      <c r="Z39" s="46" t="e">
        <f t="shared" ref="Z39:AA39" si="25">Z38+0.15</f>
        <v>#VALUE!</v>
      </c>
      <c r="AA39" s="46" t="e">
        <f t="shared" si="25"/>
        <v>#VALUE!</v>
      </c>
    </row>
    <row r="40" spans="1:27" x14ac:dyDescent="0.2">
      <c r="O40" s="40"/>
      <c r="P40" s="1"/>
      <c r="U40" s="1">
        <v>10</v>
      </c>
      <c r="V40" s="46">
        <f t="shared" si="15"/>
        <v>20.499732594270174</v>
      </c>
      <c r="W40" s="46">
        <f t="shared" si="16"/>
        <v>24.053017171975291</v>
      </c>
      <c r="X40" s="46">
        <f t="shared" si="17"/>
        <v>26.458318889172816</v>
      </c>
      <c r="Y40" s="46">
        <f t="shared" si="18"/>
        <v>29.104150778090109</v>
      </c>
      <c r="Z40" s="46" t="e">
        <f t="shared" ref="Z40:AA50" si="26">Z39+0.15</f>
        <v>#VALUE!</v>
      </c>
      <c r="AA40" s="46" t="e">
        <f t="shared" si="26"/>
        <v>#VALUE!</v>
      </c>
    </row>
    <row r="41" spans="1:27" x14ac:dyDescent="0.2">
      <c r="U41" s="1">
        <v>11</v>
      </c>
      <c r="V41" s="46">
        <f t="shared" si="15"/>
        <v>21.012225909126926</v>
      </c>
      <c r="W41" s="46">
        <f t="shared" si="16"/>
        <v>24.654342601274671</v>
      </c>
      <c r="X41" s="46">
        <f t="shared" si="17"/>
        <v>27.119776861402134</v>
      </c>
      <c r="Y41" s="46">
        <f t="shared" si="18"/>
        <v>29.83175454754236</v>
      </c>
      <c r="Z41" s="46" t="e">
        <f t="shared" si="26"/>
        <v>#VALUE!</v>
      </c>
      <c r="AA41" s="46" t="e">
        <f t="shared" si="26"/>
        <v>#VALUE!</v>
      </c>
    </row>
    <row r="42" spans="1:27" x14ac:dyDescent="0.2">
      <c r="U42" s="1">
        <v>12</v>
      </c>
      <c r="V42" s="46">
        <f t="shared" si="15"/>
        <v>21.537531556855097</v>
      </c>
      <c r="W42" s="46">
        <f t="shared" si="16"/>
        <v>25.270701166306534</v>
      </c>
      <c r="X42" s="46">
        <f t="shared" si="17"/>
        <v>27.797771282937184</v>
      </c>
      <c r="Y42" s="46">
        <f t="shared" si="18"/>
        <v>30.577548411230918</v>
      </c>
      <c r="Z42" s="46" t="e">
        <f t="shared" si="26"/>
        <v>#VALUE!</v>
      </c>
      <c r="AA42" s="46" t="e">
        <f t="shared" si="26"/>
        <v>#VALUE!</v>
      </c>
    </row>
    <row r="43" spans="1:27" x14ac:dyDescent="0.2">
      <c r="D43" s="83"/>
      <c r="U43" s="1">
        <v>13</v>
      </c>
      <c r="V43" s="46">
        <f t="shared" si="15"/>
        <v>22.075969845776473</v>
      </c>
      <c r="W43" s="46">
        <f t="shared" si="16"/>
        <v>25.902468695464194</v>
      </c>
      <c r="X43" s="46">
        <f t="shared" si="17"/>
        <v>28.492715565010609</v>
      </c>
      <c r="Y43" s="46">
        <f t="shared" si="18"/>
        <v>31.341987121511689</v>
      </c>
      <c r="Z43" s="46" t="e">
        <f t="shared" si="26"/>
        <v>#VALUE!</v>
      </c>
      <c r="AA43" s="46" t="e">
        <f t="shared" si="26"/>
        <v>#VALUE!</v>
      </c>
    </row>
    <row r="44" spans="1:27" x14ac:dyDescent="0.2">
      <c r="D44" s="83"/>
      <c r="G44" s="35"/>
      <c r="U44" s="1">
        <v>14</v>
      </c>
      <c r="V44" s="46">
        <f t="shared" si="15"/>
        <v>22.627869091920882</v>
      </c>
      <c r="W44" s="46">
        <f t="shared" si="16"/>
        <v>26.550030412850795</v>
      </c>
      <c r="X44" s="46">
        <f t="shared" si="17"/>
        <v>29.205033454135872</v>
      </c>
      <c r="Y44" s="46">
        <f t="shared" si="18"/>
        <v>32.125536799549479</v>
      </c>
      <c r="Z44" s="46" t="e">
        <f t="shared" si="26"/>
        <v>#VALUE!</v>
      </c>
      <c r="AA44" s="46" t="e">
        <f t="shared" si="26"/>
        <v>#VALUE!</v>
      </c>
    </row>
    <row r="45" spans="1:27" x14ac:dyDescent="0.2">
      <c r="D45" s="83"/>
      <c r="U45" s="1">
        <v>15</v>
      </c>
      <c r="V45" s="46">
        <f t="shared" si="15"/>
        <v>23.193565819218904</v>
      </c>
      <c r="W45" s="46">
        <f t="shared" si="16"/>
        <v>27.213781173172062</v>
      </c>
      <c r="X45" s="46">
        <f t="shared" si="17"/>
        <v>29.935159290489267</v>
      </c>
      <c r="Y45" s="46">
        <f t="shared" si="18"/>
        <v>32.928675219538214</v>
      </c>
      <c r="Z45" s="46" t="e">
        <f t="shared" si="26"/>
        <v>#VALUE!</v>
      </c>
      <c r="AA45" s="46" t="e">
        <f t="shared" si="26"/>
        <v>#VALUE!</v>
      </c>
    </row>
    <row r="46" spans="1:27" x14ac:dyDescent="0.2">
      <c r="U46" s="1">
        <v>16</v>
      </c>
      <c r="V46" s="46">
        <f t="shared" si="15"/>
        <v>23.773404964699374</v>
      </c>
      <c r="W46" s="46">
        <f t="shared" si="16"/>
        <v>27.894125702501363</v>
      </c>
      <c r="X46" s="46">
        <f t="shared" si="17"/>
        <v>30.683538272751495</v>
      </c>
      <c r="Y46" s="46">
        <f t="shared" si="18"/>
        <v>33.751892100026666</v>
      </c>
      <c r="Z46" s="46" t="e">
        <f t="shared" si="26"/>
        <v>#VALUE!</v>
      </c>
      <c r="AA46" s="46" t="e">
        <f t="shared" si="26"/>
        <v>#VALUE!</v>
      </c>
    </row>
    <row r="47" spans="1:27" x14ac:dyDescent="0.2">
      <c r="U47" s="1">
        <v>17</v>
      </c>
      <c r="V47" s="46">
        <f t="shared" si="15"/>
        <v>24.367740088816856</v>
      </c>
      <c r="W47" s="46">
        <f t="shared" si="16"/>
        <v>28.591478845063893</v>
      </c>
      <c r="X47" s="46">
        <f t="shared" si="17"/>
        <v>31.450626729570278</v>
      </c>
      <c r="Y47" s="46">
        <f t="shared" si="18"/>
        <v>34.595689402527327</v>
      </c>
      <c r="Z47" s="46" t="e">
        <f t="shared" si="26"/>
        <v>#VALUE!</v>
      </c>
      <c r="AA47" s="46" t="e">
        <f t="shared" si="26"/>
        <v>#VALUE!</v>
      </c>
    </row>
    <row r="48" spans="1:27" x14ac:dyDescent="0.2">
      <c r="U48" s="1">
        <v>18</v>
      </c>
      <c r="V48" s="46">
        <f t="shared" si="15"/>
        <v>24.976933591037273</v>
      </c>
      <c r="W48" s="46">
        <f t="shared" si="16"/>
        <v>29.306265816190489</v>
      </c>
      <c r="X48" s="46">
        <f t="shared" si="17"/>
        <v>32.236892397809534</v>
      </c>
      <c r="Y48" s="46">
        <f t="shared" si="18"/>
        <v>35.460581637590508</v>
      </c>
      <c r="Z48" s="46" t="e">
        <f t="shared" si="26"/>
        <v>#VALUE!</v>
      </c>
      <c r="AA48" s="46" t="e">
        <f t="shared" si="26"/>
        <v>#VALUE!</v>
      </c>
    </row>
    <row r="49" spans="21:27" x14ac:dyDescent="0.2">
      <c r="U49" s="1">
        <v>19</v>
      </c>
      <c r="V49" s="46">
        <f t="shared" si="15"/>
        <v>25.601356930813203</v>
      </c>
      <c r="W49" s="46">
        <f t="shared" si="16"/>
        <v>30.038922461595249</v>
      </c>
      <c r="X49" s="46">
        <f t="shared" si="17"/>
        <v>33.042814707754772</v>
      </c>
      <c r="Y49" s="46">
        <f t="shared" si="18"/>
        <v>36.347096178530265</v>
      </c>
      <c r="Z49" s="46" t="e">
        <f t="shared" si="26"/>
        <v>#VALUE!</v>
      </c>
      <c r="AA49" s="46" t="e">
        <f t="shared" si="26"/>
        <v>#VALUE!</v>
      </c>
    </row>
    <row r="50" spans="21:27" x14ac:dyDescent="0.2">
      <c r="U50" s="1">
        <v>20</v>
      </c>
      <c r="V50" s="46">
        <f t="shared" si="15"/>
        <v>26.24139085408353</v>
      </c>
      <c r="W50" s="46">
        <f t="shared" si="16"/>
        <v>30.789895523135126</v>
      </c>
      <c r="X50" s="46">
        <f t="shared" si="17"/>
        <v>33.868885075448638</v>
      </c>
      <c r="Y50" s="46">
        <f t="shared" si="18"/>
        <v>37.25577358299352</v>
      </c>
      <c r="Z50" s="46" t="e">
        <f t="shared" si="26"/>
        <v>#VALUE!</v>
      </c>
      <c r="AA50" s="46" t="e">
        <f t="shared" si="26"/>
        <v>#VALUE!</v>
      </c>
    </row>
  </sheetData>
  <mergeCells count="47">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4:L4"/>
    <mergeCell ref="A7:H7"/>
    <mergeCell ref="A9:H9"/>
    <mergeCell ref="A16:A18"/>
    <mergeCell ref="B16:D16"/>
    <mergeCell ref="E16:G16"/>
    <mergeCell ref="H16:J16"/>
    <mergeCell ref="Q16:S16"/>
    <mergeCell ref="B17:D17"/>
    <mergeCell ref="E17:G17"/>
    <mergeCell ref="H17:J17"/>
    <mergeCell ref="K17:M17"/>
    <mergeCell ref="N17:P17"/>
    <mergeCell ref="Q17:S17"/>
    <mergeCell ref="K16:M16"/>
    <mergeCell ref="N16:P16"/>
    <mergeCell ref="A30:A32"/>
    <mergeCell ref="B30:D30"/>
    <mergeCell ref="E30:G30"/>
    <mergeCell ref="H30:J30"/>
    <mergeCell ref="K30:M30"/>
    <mergeCell ref="B31:D31"/>
    <mergeCell ref="E31:G31"/>
    <mergeCell ref="H31:J31"/>
    <mergeCell ref="K31:M31"/>
    <mergeCell ref="N31:P31"/>
    <mergeCell ref="Q31:S31"/>
    <mergeCell ref="V28:AA28"/>
    <mergeCell ref="N30:P30"/>
    <mergeCell ref="Q30:S30"/>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E3" sqref="E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8" t="s">
        <v>269</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2" spans="1:26" ht="15.75" x14ac:dyDescent="0.25">
      <c r="A2" s="221" t="s">
        <v>347</v>
      </c>
    </row>
    <row r="3" spans="1:26" x14ac:dyDescent="0.25">
      <c r="A3" s="12">
        <v>19</v>
      </c>
    </row>
    <row r="4" spans="1:26" ht="20.25" x14ac:dyDescent="0.3">
      <c r="A4" s="171"/>
      <c r="B4" s="171"/>
      <c r="C4" s="171"/>
      <c r="D4" s="171"/>
      <c r="E4" s="171"/>
      <c r="F4" s="171"/>
      <c r="G4" s="171"/>
      <c r="H4" s="171"/>
      <c r="I4" s="171"/>
      <c r="J4" s="171"/>
      <c r="K4" s="171"/>
      <c r="L4" s="171"/>
      <c r="M4" s="171"/>
      <c r="N4" s="171"/>
      <c r="O4" s="171"/>
    </row>
    <row r="5" spans="1:26" ht="15.75" x14ac:dyDescent="0.25">
      <c r="A5" s="313" t="s">
        <v>302</v>
      </c>
      <c r="B5" s="313"/>
      <c r="C5" s="313"/>
      <c r="E5" s="313" t="s">
        <v>303</v>
      </c>
      <c r="F5" s="313"/>
      <c r="G5" s="313"/>
      <c r="I5" s="313" t="s">
        <v>304</v>
      </c>
      <c r="J5" s="313"/>
      <c r="K5" s="313"/>
      <c r="M5" s="34" t="s">
        <v>305</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0</v>
      </c>
      <c r="C7" s="19">
        <f>B7/A3</f>
        <v>0</v>
      </c>
      <c r="E7" s="23" t="s">
        <v>125</v>
      </c>
      <c r="F7" s="18"/>
      <c r="G7" s="19">
        <v>0.02</v>
      </c>
      <c r="I7" s="23" t="s">
        <v>136</v>
      </c>
      <c r="J7" s="18">
        <v>15</v>
      </c>
      <c r="K7" s="19">
        <f>J7/A3</f>
        <v>0.78947368421052633</v>
      </c>
      <c r="M7" s="23" t="s">
        <v>133</v>
      </c>
      <c r="N7" s="18">
        <v>5</v>
      </c>
      <c r="O7" s="19">
        <f>N7/A3</f>
        <v>0.26315789473684209</v>
      </c>
    </row>
    <row r="8" spans="1:26" x14ac:dyDescent="0.25">
      <c r="A8" s="20" t="s">
        <v>119</v>
      </c>
      <c r="B8" s="21">
        <v>2</v>
      </c>
      <c r="C8" s="22">
        <f>B8/A3</f>
        <v>0.10526315789473684</v>
      </c>
      <c r="E8" s="24" t="s">
        <v>126</v>
      </c>
      <c r="F8" s="21"/>
      <c r="G8" s="19">
        <v>0.109</v>
      </c>
      <c r="I8" s="24" t="s">
        <v>138</v>
      </c>
      <c r="J8" s="21">
        <v>2</v>
      </c>
      <c r="K8" s="19">
        <f>J8/A3</f>
        <v>0.10526315789473684</v>
      </c>
      <c r="M8" s="24" t="s">
        <v>134</v>
      </c>
      <c r="N8" s="21">
        <v>14</v>
      </c>
      <c r="O8" s="22">
        <f>N8/A3</f>
        <v>0.73684210526315785</v>
      </c>
    </row>
    <row r="9" spans="1:26" x14ac:dyDescent="0.25">
      <c r="A9" s="20" t="s">
        <v>120</v>
      </c>
      <c r="B9" s="21">
        <v>4</v>
      </c>
      <c r="C9" s="22">
        <f>B9/A3</f>
        <v>0.21052631578947367</v>
      </c>
      <c r="E9" s="24" t="s">
        <v>127</v>
      </c>
      <c r="F9" s="21"/>
      <c r="G9" s="19">
        <v>0.17699999999999999</v>
      </c>
      <c r="I9" s="24" t="s">
        <v>137</v>
      </c>
      <c r="J9" s="21">
        <v>1</v>
      </c>
      <c r="K9" s="19">
        <f>J9/A3</f>
        <v>5.2631578947368418E-2</v>
      </c>
    </row>
    <row r="10" spans="1:26" x14ac:dyDescent="0.25">
      <c r="A10" s="20" t="s">
        <v>121</v>
      </c>
      <c r="B10" s="21">
        <v>5</v>
      </c>
      <c r="C10" s="22">
        <f>B10/A3</f>
        <v>0.26315789473684209</v>
      </c>
      <c r="E10" s="24" t="s">
        <v>128</v>
      </c>
      <c r="F10" s="21"/>
      <c r="G10" s="19">
        <v>8.5999999999999993E-2</v>
      </c>
      <c r="I10" s="24" t="s">
        <v>140</v>
      </c>
      <c r="J10" s="21">
        <v>1</v>
      </c>
      <c r="K10" s="19">
        <f>J10/A3</f>
        <v>5.2631578947368418E-2</v>
      </c>
    </row>
    <row r="11" spans="1:26" x14ac:dyDescent="0.25">
      <c r="A11" s="20" t="s">
        <v>122</v>
      </c>
      <c r="B11" s="21">
        <v>4</v>
      </c>
      <c r="C11" s="22">
        <f>B11/A3</f>
        <v>0.21052631578947367</v>
      </c>
      <c r="E11" s="24" t="s">
        <v>129</v>
      </c>
      <c r="F11" s="21"/>
      <c r="G11" s="19">
        <v>0.36</v>
      </c>
      <c r="I11" s="24" t="s">
        <v>139</v>
      </c>
      <c r="J11" s="21">
        <v>0</v>
      </c>
      <c r="K11" s="19">
        <f>J11/A3</f>
        <v>0</v>
      </c>
    </row>
    <row r="12" spans="1:26" x14ac:dyDescent="0.25">
      <c r="A12" s="20" t="s">
        <v>123</v>
      </c>
      <c r="B12" s="21">
        <v>3</v>
      </c>
      <c r="C12" s="22">
        <f>B12/A3</f>
        <v>0.15789473684210525</v>
      </c>
      <c r="E12" s="24" t="s">
        <v>130</v>
      </c>
      <c r="F12" s="21"/>
      <c r="G12" s="19">
        <v>0.20200000000000001</v>
      </c>
      <c r="I12" s="24" t="s">
        <v>141</v>
      </c>
      <c r="J12" s="21">
        <v>0</v>
      </c>
      <c r="K12" s="19">
        <f>J12/A3</f>
        <v>0</v>
      </c>
    </row>
    <row r="13" spans="1:26" x14ac:dyDescent="0.25">
      <c r="A13" s="20" t="s">
        <v>124</v>
      </c>
      <c r="B13" s="21">
        <v>1</v>
      </c>
      <c r="C13" s="22">
        <f>B13/A3</f>
        <v>5.2631578947368418E-2</v>
      </c>
      <c r="E13" s="24" t="s">
        <v>131</v>
      </c>
      <c r="F13" s="21"/>
      <c r="G13" s="19">
        <v>4.5999999999999999E-2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topLeftCell="A3" zoomScaleNormal="100" workbookViewId="0">
      <selection activeCell="T38" sqref="T38:U4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3" width="8.710937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8" t="s">
        <v>270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4" spans="1:26" ht="18.75" x14ac:dyDescent="0.3">
      <c r="A4" s="317" t="s">
        <v>271</v>
      </c>
      <c r="B4" s="317"/>
      <c r="C4" s="317"/>
      <c r="D4" s="317"/>
      <c r="E4" s="317"/>
      <c r="F4" s="317"/>
      <c r="G4" s="317"/>
      <c r="H4" s="317"/>
    </row>
    <row r="5" spans="1:26" ht="36" customHeight="1" x14ac:dyDescent="0.25">
      <c r="A5" s="315" t="s">
        <v>211</v>
      </c>
      <c r="B5" s="316" t="s">
        <v>143</v>
      </c>
      <c r="C5" s="316" t="s">
        <v>213</v>
      </c>
      <c r="D5" s="316" t="s">
        <v>272</v>
      </c>
      <c r="E5" s="316" t="s">
        <v>230</v>
      </c>
      <c r="F5" s="316"/>
      <c r="G5" s="316" t="s">
        <v>214</v>
      </c>
      <c r="H5" s="316"/>
      <c r="P5"/>
      <c r="R5" s="10"/>
    </row>
    <row r="6" spans="1:26" ht="15.75" thickBot="1" x14ac:dyDescent="0.3">
      <c r="A6" s="315"/>
      <c r="B6" s="316"/>
      <c r="C6" s="316"/>
      <c r="D6" s="318"/>
      <c r="E6" s="163" t="s">
        <v>157</v>
      </c>
      <c r="F6" s="163" t="s">
        <v>215</v>
      </c>
      <c r="G6" s="163" t="s">
        <v>157</v>
      </c>
      <c r="H6" s="163" t="s">
        <v>215</v>
      </c>
      <c r="P6"/>
      <c r="R6" s="10"/>
    </row>
    <row r="7" spans="1:26" ht="15.75" thickBot="1" x14ac:dyDescent="0.3">
      <c r="A7" s="195" t="s">
        <v>86</v>
      </c>
      <c r="B7" s="196">
        <v>1</v>
      </c>
      <c r="C7" s="197">
        <f>'1A'!B14</f>
        <v>12.99</v>
      </c>
      <c r="D7" s="198" t="s">
        <v>186</v>
      </c>
      <c r="E7" s="199">
        <f t="shared" ref="E7:E12" si="0">W19-B19</f>
        <v>-28</v>
      </c>
      <c r="F7" s="200">
        <f t="shared" ref="F7" si="1">W29</f>
        <v>-0.5957446808510638</v>
      </c>
      <c r="G7" s="201">
        <f t="shared" ref="G7:G12" si="2">S38-B38</f>
        <v>-0.97000000000000064</v>
      </c>
      <c r="H7" s="202">
        <f t="shared" ref="H7" si="3">S48</f>
        <v>-6.9484240687679125E-2</v>
      </c>
      <c r="P7"/>
      <c r="R7" s="10"/>
    </row>
    <row r="8" spans="1:26" ht="15.75" thickTop="1" x14ac:dyDescent="0.25">
      <c r="A8" s="178" t="s">
        <v>212</v>
      </c>
      <c r="B8" s="164">
        <v>0.96</v>
      </c>
      <c r="C8" s="185">
        <f>S39</f>
        <v>25.75</v>
      </c>
      <c r="D8" s="187">
        <f>C8-C7</f>
        <v>12.76</v>
      </c>
      <c r="E8" s="174">
        <f t="shared" si="0"/>
        <v>-22</v>
      </c>
      <c r="F8" s="173">
        <f>W30</f>
        <v>-1</v>
      </c>
      <c r="G8" s="175">
        <f t="shared" si="2"/>
        <v>3.1900000000000013</v>
      </c>
      <c r="H8" s="177">
        <f>S49</f>
        <v>0.14140070921985823</v>
      </c>
      <c r="P8"/>
      <c r="R8" s="10"/>
    </row>
    <row r="9" spans="1:26" x14ac:dyDescent="0.25">
      <c r="A9" s="178" t="s">
        <v>287</v>
      </c>
      <c r="B9" s="164">
        <v>0.96</v>
      </c>
      <c r="C9" s="185">
        <f t="shared" ref="C9:C12" si="4">S40</f>
        <v>22.63</v>
      </c>
      <c r="D9" s="187">
        <f>C9-C7</f>
        <v>9.6399999999999988</v>
      </c>
      <c r="E9" s="174">
        <f t="shared" si="0"/>
        <v>7</v>
      </c>
      <c r="F9" s="173">
        <f>W31</f>
        <v>0.53846153846153844</v>
      </c>
      <c r="G9" s="175">
        <f t="shared" si="2"/>
        <v>7.9599999999999991</v>
      </c>
      <c r="H9" s="177">
        <f>S50</f>
        <v>0.5426039536468984</v>
      </c>
      <c r="P9"/>
      <c r="R9" s="10"/>
    </row>
    <row r="10" spans="1:26" x14ac:dyDescent="0.25">
      <c r="A10" s="178" t="s">
        <v>289</v>
      </c>
      <c r="B10" s="164">
        <v>0.95</v>
      </c>
      <c r="C10" s="185">
        <f t="shared" si="4"/>
        <v>14.85</v>
      </c>
      <c r="D10" s="217">
        <f>C10-C7</f>
        <v>1.8599999999999994</v>
      </c>
      <c r="E10" s="174">
        <f t="shared" si="0"/>
        <v>8</v>
      </c>
      <c r="F10" s="173">
        <f>W32</f>
        <v>0.47058823529411764</v>
      </c>
      <c r="G10" s="175">
        <f t="shared" si="2"/>
        <v>1.0499999999999989</v>
      </c>
      <c r="H10" s="177">
        <f>S51</f>
        <v>7.6086956521739052E-2</v>
      </c>
      <c r="P10"/>
      <c r="R10" s="10"/>
    </row>
    <row r="11" spans="1:26" x14ac:dyDescent="0.25">
      <c r="A11" s="178" t="s">
        <v>290</v>
      </c>
      <c r="B11" s="164">
        <v>0.92</v>
      </c>
      <c r="C11" s="185">
        <f t="shared" si="4"/>
        <v>17.440000000000001</v>
      </c>
      <c r="D11" s="187">
        <f>C11-C7</f>
        <v>4.4500000000000011</v>
      </c>
      <c r="E11" s="174">
        <f t="shared" si="0"/>
        <v>-129</v>
      </c>
      <c r="F11" s="173">
        <f>W33</f>
        <v>-0.39570552147239263</v>
      </c>
      <c r="G11" s="175">
        <f t="shared" si="2"/>
        <v>4.9200000000000017</v>
      </c>
      <c r="H11" s="177">
        <f>S52</f>
        <v>0.39297124600638994</v>
      </c>
      <c r="P11"/>
      <c r="R11" s="10"/>
    </row>
    <row r="12" spans="1:26" ht="15.75" thickBot="1" x14ac:dyDescent="0.3">
      <c r="A12" s="179" t="s">
        <v>291</v>
      </c>
      <c r="B12" s="180">
        <v>0.92</v>
      </c>
      <c r="C12" s="186">
        <f t="shared" si="4"/>
        <v>15.38</v>
      </c>
      <c r="D12" s="188">
        <f>C12-C7</f>
        <v>2.3900000000000006</v>
      </c>
      <c r="E12" s="181">
        <f t="shared" si="0"/>
        <v>-28</v>
      </c>
      <c r="F12" s="182">
        <f>W34</f>
        <v>-0.5957446808510638</v>
      </c>
      <c r="G12" s="183">
        <f t="shared" si="2"/>
        <v>2.7600000000000016</v>
      </c>
      <c r="H12" s="184">
        <f>S53</f>
        <v>0.21870047543581631</v>
      </c>
      <c r="P12"/>
      <c r="R12" s="10"/>
    </row>
    <row r="13" spans="1:26" x14ac:dyDescent="0.25">
      <c r="A13" s="1"/>
      <c r="B13" s="35"/>
      <c r="C13" s="36"/>
      <c r="D13" s="36"/>
    </row>
    <row r="14" spans="1:26" x14ac:dyDescent="0.25">
      <c r="G14" s="215"/>
    </row>
    <row r="17" spans="1:26" ht="15.75" x14ac:dyDescent="0.25">
      <c r="A17" s="314" t="s">
        <v>328</v>
      </c>
      <c r="B17" s="314"/>
      <c r="C17" s="314"/>
      <c r="D17" s="314"/>
      <c r="E17" s="314"/>
      <c r="F17" s="314"/>
      <c r="G17" s="314"/>
      <c r="H17" s="314"/>
      <c r="I17" s="314"/>
      <c r="J17" s="314"/>
      <c r="K17" s="314"/>
      <c r="L17" s="314"/>
      <c r="M17" s="314"/>
      <c r="N17" s="314"/>
      <c r="O17" s="314"/>
      <c r="P17" s="314"/>
      <c r="Q17" s="314"/>
      <c r="R17" s="314"/>
      <c r="S17" s="314"/>
      <c r="T17" s="314"/>
      <c r="U17" s="314"/>
      <c r="V17" s="314"/>
      <c r="W17" s="314"/>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86</v>
      </c>
      <c r="B19" s="166">
        <v>47</v>
      </c>
      <c r="C19" s="166">
        <v>54</v>
      </c>
      <c r="D19" s="166">
        <v>59</v>
      </c>
      <c r="E19" s="166">
        <v>64</v>
      </c>
      <c r="F19" s="166">
        <v>74</v>
      </c>
      <c r="G19" s="166">
        <v>71</v>
      </c>
      <c r="H19" s="166">
        <v>62</v>
      </c>
      <c r="I19" s="166">
        <v>65</v>
      </c>
      <c r="J19" s="166">
        <v>69</v>
      </c>
      <c r="K19" s="166">
        <v>74</v>
      </c>
      <c r="L19" s="166">
        <v>87</v>
      </c>
      <c r="M19" s="166">
        <v>84</v>
      </c>
      <c r="N19" s="166">
        <v>84</v>
      </c>
      <c r="O19" s="166">
        <v>84</v>
      </c>
      <c r="P19" s="166">
        <v>84</v>
      </c>
      <c r="Q19" s="166">
        <v>74</v>
      </c>
      <c r="R19" s="166">
        <v>41</v>
      </c>
      <c r="S19" s="166">
        <v>29</v>
      </c>
      <c r="T19" s="166">
        <v>24</v>
      </c>
      <c r="U19" s="166">
        <v>17</v>
      </c>
      <c r="V19" s="166">
        <v>16</v>
      </c>
      <c r="W19" s="166">
        <v>19</v>
      </c>
    </row>
    <row r="20" spans="1:26" ht="15.75" thickTop="1" x14ac:dyDescent="0.25">
      <c r="A20" s="143" t="s">
        <v>212</v>
      </c>
      <c r="B20" s="146">
        <v>22</v>
      </c>
      <c r="C20" s="146">
        <v>22</v>
      </c>
      <c r="D20" s="146">
        <v>21</v>
      </c>
      <c r="E20" s="146">
        <v>20</v>
      </c>
      <c r="F20" s="146">
        <v>21</v>
      </c>
      <c r="G20" s="146">
        <v>17</v>
      </c>
      <c r="H20" s="146">
        <v>19</v>
      </c>
      <c r="I20" s="146">
        <v>21</v>
      </c>
      <c r="J20" s="146">
        <v>22</v>
      </c>
      <c r="K20" s="146">
        <v>22</v>
      </c>
      <c r="L20" s="146">
        <v>23</v>
      </c>
      <c r="M20" s="146">
        <v>19</v>
      </c>
      <c r="N20" s="146">
        <v>17</v>
      </c>
      <c r="O20" s="146">
        <v>15</v>
      </c>
      <c r="P20" s="146">
        <v>12</v>
      </c>
      <c r="Q20" s="146">
        <v>10</v>
      </c>
      <c r="R20" s="146">
        <v>10</v>
      </c>
      <c r="S20" s="146">
        <v>10</v>
      </c>
      <c r="T20" s="146">
        <v>10</v>
      </c>
      <c r="U20" s="146">
        <v>0</v>
      </c>
      <c r="V20" s="146">
        <v>0</v>
      </c>
      <c r="W20" s="146">
        <v>0</v>
      </c>
    </row>
    <row r="21" spans="1:26" x14ac:dyDescent="0.25">
      <c r="A21" s="143" t="s">
        <v>287</v>
      </c>
      <c r="B21" s="144">
        <v>13</v>
      </c>
      <c r="C21" s="144">
        <v>13</v>
      </c>
      <c r="D21" s="144">
        <v>14</v>
      </c>
      <c r="E21" s="144">
        <v>15</v>
      </c>
      <c r="F21" s="144">
        <v>17</v>
      </c>
      <c r="G21" s="144">
        <v>18</v>
      </c>
      <c r="H21" s="144">
        <v>14</v>
      </c>
      <c r="I21" s="144">
        <v>10</v>
      </c>
      <c r="J21" s="144">
        <v>10</v>
      </c>
      <c r="K21" s="144">
        <v>10</v>
      </c>
      <c r="L21" s="144">
        <v>10</v>
      </c>
      <c r="M21" s="144">
        <v>10</v>
      </c>
      <c r="N21" s="144">
        <v>10</v>
      </c>
      <c r="O21" s="144">
        <v>11</v>
      </c>
      <c r="P21" s="144">
        <v>11</v>
      </c>
      <c r="Q21" s="144">
        <v>14</v>
      </c>
      <c r="R21" s="144">
        <v>11</v>
      </c>
      <c r="S21" s="144">
        <v>13</v>
      </c>
      <c r="T21" s="144">
        <v>19</v>
      </c>
      <c r="U21" s="144">
        <v>11</v>
      </c>
      <c r="V21" s="144">
        <v>12</v>
      </c>
      <c r="W21" s="144">
        <v>20</v>
      </c>
    </row>
    <row r="22" spans="1:26" x14ac:dyDescent="0.25">
      <c r="A22" s="143" t="s">
        <v>289</v>
      </c>
      <c r="B22" s="144">
        <v>17</v>
      </c>
      <c r="C22" s="144">
        <v>22</v>
      </c>
      <c r="D22" s="144">
        <v>23</v>
      </c>
      <c r="E22" s="144">
        <v>22</v>
      </c>
      <c r="F22" s="144">
        <v>30</v>
      </c>
      <c r="G22" s="144">
        <v>31</v>
      </c>
      <c r="H22" s="144">
        <v>17</v>
      </c>
      <c r="I22" s="144">
        <v>10</v>
      </c>
      <c r="J22" s="144">
        <v>10</v>
      </c>
      <c r="K22" s="144">
        <v>10</v>
      </c>
      <c r="L22" s="144">
        <v>10</v>
      </c>
      <c r="M22" s="144">
        <v>10</v>
      </c>
      <c r="N22" s="144">
        <v>11</v>
      </c>
      <c r="O22" s="144">
        <v>14</v>
      </c>
      <c r="P22" s="144">
        <v>18</v>
      </c>
      <c r="Q22" s="144">
        <v>18</v>
      </c>
      <c r="R22" s="144">
        <v>17</v>
      </c>
      <c r="S22" s="144">
        <v>19</v>
      </c>
      <c r="T22" s="144">
        <v>26</v>
      </c>
      <c r="U22" s="144">
        <v>19</v>
      </c>
      <c r="V22" s="144">
        <v>22</v>
      </c>
      <c r="W22" s="144">
        <v>25</v>
      </c>
    </row>
    <row r="23" spans="1:26" x14ac:dyDescent="0.25">
      <c r="A23" s="178" t="s">
        <v>290</v>
      </c>
      <c r="B23" s="146">
        <v>326</v>
      </c>
      <c r="C23" s="146">
        <v>328</v>
      </c>
      <c r="D23" s="146">
        <v>333</v>
      </c>
      <c r="E23" s="146">
        <v>330</v>
      </c>
      <c r="F23" s="146">
        <v>348</v>
      </c>
      <c r="G23" s="146">
        <v>340</v>
      </c>
      <c r="H23" s="146">
        <v>320</v>
      </c>
      <c r="I23" s="146">
        <v>306</v>
      </c>
      <c r="J23" s="146">
        <v>271</v>
      </c>
      <c r="K23" s="146">
        <v>259</v>
      </c>
      <c r="L23" s="146">
        <v>269</v>
      </c>
      <c r="M23" s="146">
        <v>290</v>
      </c>
      <c r="N23" s="146">
        <v>302</v>
      </c>
      <c r="O23" s="146">
        <v>308</v>
      </c>
      <c r="P23" s="146">
        <v>316</v>
      </c>
      <c r="Q23" s="146">
        <v>321</v>
      </c>
      <c r="R23" s="146">
        <v>312</v>
      </c>
      <c r="S23" s="146">
        <v>285</v>
      </c>
      <c r="T23" s="146">
        <v>235</v>
      </c>
      <c r="U23" s="146">
        <v>193</v>
      </c>
      <c r="V23" s="146">
        <v>191</v>
      </c>
      <c r="W23" s="146">
        <v>197</v>
      </c>
    </row>
    <row r="24" spans="1:26" x14ac:dyDescent="0.25">
      <c r="A24" s="143" t="s">
        <v>291</v>
      </c>
      <c r="B24" s="146">
        <v>47</v>
      </c>
      <c r="C24" s="146">
        <v>54</v>
      </c>
      <c r="D24" s="146">
        <v>59</v>
      </c>
      <c r="E24" s="146">
        <v>64</v>
      </c>
      <c r="F24" s="146">
        <v>74</v>
      </c>
      <c r="G24" s="146">
        <v>71</v>
      </c>
      <c r="H24" s="146">
        <v>62</v>
      </c>
      <c r="I24" s="146">
        <v>65</v>
      </c>
      <c r="J24" s="146">
        <v>69</v>
      </c>
      <c r="K24" s="146">
        <v>74</v>
      </c>
      <c r="L24" s="146">
        <v>87</v>
      </c>
      <c r="M24" s="146">
        <v>84</v>
      </c>
      <c r="N24" s="146">
        <v>84</v>
      </c>
      <c r="O24" s="146">
        <v>84</v>
      </c>
      <c r="P24" s="146">
        <v>84</v>
      </c>
      <c r="Q24" s="146">
        <v>74</v>
      </c>
      <c r="R24" s="146">
        <v>41</v>
      </c>
      <c r="S24" s="146">
        <v>29</v>
      </c>
      <c r="T24" s="146">
        <v>24</v>
      </c>
      <c r="U24" s="146">
        <v>17</v>
      </c>
      <c r="V24" s="146">
        <v>16</v>
      </c>
      <c r="W24" s="146">
        <v>19</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4" t="s">
        <v>329</v>
      </c>
      <c r="B27" s="314"/>
      <c r="C27" s="314"/>
      <c r="D27" s="314"/>
      <c r="E27" s="314"/>
      <c r="F27" s="314"/>
      <c r="G27" s="314"/>
      <c r="H27" s="314"/>
      <c r="I27" s="314"/>
      <c r="J27" s="314"/>
      <c r="K27" s="314"/>
      <c r="L27" s="314"/>
      <c r="M27" s="314"/>
      <c r="N27" s="314"/>
      <c r="O27" s="314"/>
      <c r="P27" s="314"/>
      <c r="Q27" s="314"/>
      <c r="R27" s="314"/>
      <c r="S27" s="314"/>
      <c r="T27" s="314"/>
      <c r="U27" s="314"/>
      <c r="V27" s="314"/>
      <c r="W27" s="314"/>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86</v>
      </c>
      <c r="B29" s="167">
        <f t="shared" ref="B29:B34" si="5">(B19-B19)/B19</f>
        <v>0</v>
      </c>
      <c r="C29" s="167">
        <f t="shared" ref="C29:C34" si="6">(C19-B19)/B19</f>
        <v>0.14893617021276595</v>
      </c>
      <c r="D29" s="167">
        <f t="shared" ref="D29:D34" si="7">(D19-B19)/B19</f>
        <v>0.25531914893617019</v>
      </c>
      <c r="E29" s="167">
        <f t="shared" ref="E29:E34" si="8">(E19-B19)/B19</f>
        <v>0.36170212765957449</v>
      </c>
      <c r="F29" s="167">
        <f t="shared" ref="F29:F34" si="9">(F19-B19)/B19</f>
        <v>0.57446808510638303</v>
      </c>
      <c r="G29" s="167">
        <f t="shared" ref="G29:G34" si="10">(G19-B19)/B19</f>
        <v>0.51063829787234039</v>
      </c>
      <c r="H29" s="167">
        <f t="shared" ref="H29:H34" si="11">(H19-B19)/B19</f>
        <v>0.31914893617021278</v>
      </c>
      <c r="I29" s="167">
        <f t="shared" ref="I29:I34" si="12">(I19-B19)/B19</f>
        <v>0.38297872340425532</v>
      </c>
      <c r="J29" s="167">
        <f t="shared" ref="J29:J34" si="13">(J19-B19)/B19</f>
        <v>0.46808510638297873</v>
      </c>
      <c r="K29" s="167">
        <f t="shared" ref="K29:K34" si="14">(K19-B19)/B19</f>
        <v>0.57446808510638303</v>
      </c>
      <c r="L29" s="167">
        <f t="shared" ref="L29:L34" si="15">(L19-B19)/B19</f>
        <v>0.85106382978723405</v>
      </c>
      <c r="M29" s="167">
        <f t="shared" ref="M29:M34" si="16">(M19-B19)/B19</f>
        <v>0.78723404255319152</v>
      </c>
      <c r="N29" s="167">
        <f t="shared" ref="N29:N34" si="17">(N19-B19)/B19</f>
        <v>0.78723404255319152</v>
      </c>
      <c r="O29" s="167">
        <f t="shared" ref="O29:O34" si="18">(O19-B19)/B19</f>
        <v>0.78723404255319152</v>
      </c>
      <c r="P29" s="167">
        <f t="shared" ref="P29:P34" si="19">(P19-B19)/B19</f>
        <v>0.78723404255319152</v>
      </c>
      <c r="Q29" s="167">
        <f t="shared" ref="Q29:Q34" si="20">(Q19-B19)/B19</f>
        <v>0.57446808510638303</v>
      </c>
      <c r="R29" s="167">
        <f t="shared" ref="R29:R34" si="21">(R19-B19)/B19</f>
        <v>-0.1276595744680851</v>
      </c>
      <c r="S29" s="167">
        <f t="shared" ref="S29:S34" si="22">(S19-B19)/B19</f>
        <v>-0.38297872340425532</v>
      </c>
      <c r="T29" s="167">
        <f t="shared" ref="T29:T34" si="23">(T19-B19)/B19</f>
        <v>-0.48936170212765956</v>
      </c>
      <c r="U29" s="167">
        <f t="shared" ref="U29:U34" si="24">(U19-B19)/B19</f>
        <v>-0.63829787234042556</v>
      </c>
      <c r="V29" s="167">
        <f t="shared" ref="V29:V34" si="25">(V19-B19)/B19</f>
        <v>-0.65957446808510634</v>
      </c>
      <c r="W29" s="167">
        <f t="shared" ref="W29:W34" si="26">(W19-B19)/B19</f>
        <v>-0.5957446808510638</v>
      </c>
      <c r="Y29" t="s">
        <v>86</v>
      </c>
      <c r="Z29" s="216">
        <v>-0.97</v>
      </c>
    </row>
    <row r="30" spans="1:26" ht="15.75" thickTop="1" x14ac:dyDescent="0.25">
      <c r="A30" s="143" t="s">
        <v>212</v>
      </c>
      <c r="B30" s="147">
        <f t="shared" si="5"/>
        <v>0</v>
      </c>
      <c r="C30" s="147">
        <f t="shared" si="6"/>
        <v>0</v>
      </c>
      <c r="D30" s="147">
        <f t="shared" si="7"/>
        <v>-4.5454545454545456E-2</v>
      </c>
      <c r="E30" s="147">
        <f t="shared" si="8"/>
        <v>-9.0909090909090912E-2</v>
      </c>
      <c r="F30" s="147">
        <f t="shared" si="9"/>
        <v>-4.5454545454545456E-2</v>
      </c>
      <c r="G30" s="147">
        <f t="shared" si="10"/>
        <v>-0.22727272727272727</v>
      </c>
      <c r="H30" s="147">
        <f t="shared" si="11"/>
        <v>-0.13636363636363635</v>
      </c>
      <c r="I30" s="147">
        <f t="shared" si="12"/>
        <v>-4.5454545454545456E-2</v>
      </c>
      <c r="J30" s="147">
        <f t="shared" si="13"/>
        <v>0</v>
      </c>
      <c r="K30" s="147">
        <f t="shared" si="14"/>
        <v>0</v>
      </c>
      <c r="L30" s="147">
        <f t="shared" si="15"/>
        <v>4.5454545454545456E-2</v>
      </c>
      <c r="M30" s="147">
        <f t="shared" si="16"/>
        <v>-0.13636363636363635</v>
      </c>
      <c r="N30" s="147">
        <f t="shared" si="17"/>
        <v>-0.22727272727272727</v>
      </c>
      <c r="O30" s="147">
        <f t="shared" si="18"/>
        <v>-0.31818181818181818</v>
      </c>
      <c r="P30" s="147">
        <f t="shared" si="19"/>
        <v>-0.45454545454545453</v>
      </c>
      <c r="Q30" s="147">
        <f t="shared" si="20"/>
        <v>-0.54545454545454541</v>
      </c>
      <c r="R30" s="147">
        <f t="shared" si="21"/>
        <v>-0.54545454545454541</v>
      </c>
      <c r="S30" s="147">
        <f t="shared" si="22"/>
        <v>-0.54545454545454541</v>
      </c>
      <c r="T30" s="147">
        <f t="shared" si="23"/>
        <v>-0.54545454545454541</v>
      </c>
      <c r="U30" s="147">
        <f t="shared" si="24"/>
        <v>-1</v>
      </c>
      <c r="V30" s="147">
        <f t="shared" si="25"/>
        <v>-1</v>
      </c>
      <c r="W30" s="147">
        <f t="shared" si="26"/>
        <v>-1</v>
      </c>
      <c r="Y30" t="s">
        <v>289</v>
      </c>
      <c r="Z30" s="214">
        <v>1.05</v>
      </c>
    </row>
    <row r="31" spans="1:26" x14ac:dyDescent="0.25">
      <c r="A31" s="143" t="s">
        <v>287</v>
      </c>
      <c r="B31" s="147">
        <f t="shared" si="5"/>
        <v>0</v>
      </c>
      <c r="C31" s="147">
        <f t="shared" si="6"/>
        <v>0</v>
      </c>
      <c r="D31" s="147">
        <f t="shared" si="7"/>
        <v>7.6923076923076927E-2</v>
      </c>
      <c r="E31" s="147">
        <f t="shared" si="8"/>
        <v>0.15384615384615385</v>
      </c>
      <c r="F31" s="147">
        <f t="shared" si="9"/>
        <v>0.30769230769230771</v>
      </c>
      <c r="G31" s="147">
        <f t="shared" si="10"/>
        <v>0.38461538461538464</v>
      </c>
      <c r="H31" s="147">
        <f t="shared" si="11"/>
        <v>7.6923076923076927E-2</v>
      </c>
      <c r="I31" s="147">
        <f t="shared" si="12"/>
        <v>-0.23076923076923078</v>
      </c>
      <c r="J31" s="147">
        <f t="shared" si="13"/>
        <v>-0.23076923076923078</v>
      </c>
      <c r="K31" s="147">
        <f t="shared" si="14"/>
        <v>-0.23076923076923078</v>
      </c>
      <c r="L31" s="147">
        <f t="shared" si="15"/>
        <v>-0.23076923076923078</v>
      </c>
      <c r="M31" s="147">
        <f t="shared" si="16"/>
        <v>-0.23076923076923078</v>
      </c>
      <c r="N31" s="147">
        <f t="shared" si="17"/>
        <v>-0.23076923076923078</v>
      </c>
      <c r="O31" s="147">
        <f t="shared" si="18"/>
        <v>-0.15384615384615385</v>
      </c>
      <c r="P31" s="147">
        <f t="shared" si="19"/>
        <v>-0.15384615384615385</v>
      </c>
      <c r="Q31" s="147">
        <f t="shared" si="20"/>
        <v>7.6923076923076927E-2</v>
      </c>
      <c r="R31" s="147">
        <f t="shared" si="21"/>
        <v>-0.15384615384615385</v>
      </c>
      <c r="S31" s="147">
        <f t="shared" si="22"/>
        <v>0</v>
      </c>
      <c r="T31" s="147">
        <f t="shared" si="23"/>
        <v>0.46153846153846156</v>
      </c>
      <c r="U31" s="147">
        <f t="shared" si="24"/>
        <v>-0.15384615384615385</v>
      </c>
      <c r="V31" s="147">
        <f t="shared" si="25"/>
        <v>-7.6923076923076927E-2</v>
      </c>
      <c r="W31" s="147">
        <f t="shared" si="26"/>
        <v>0.53846153846153844</v>
      </c>
      <c r="Y31" t="s">
        <v>291</v>
      </c>
      <c r="Z31" s="214">
        <v>2.76</v>
      </c>
    </row>
    <row r="32" spans="1:26" x14ac:dyDescent="0.25">
      <c r="A32" s="143" t="s">
        <v>289</v>
      </c>
      <c r="B32" s="147">
        <f t="shared" si="5"/>
        <v>0</v>
      </c>
      <c r="C32" s="147">
        <f t="shared" si="6"/>
        <v>0.29411764705882354</v>
      </c>
      <c r="D32" s="147">
        <f t="shared" si="7"/>
        <v>0.35294117647058826</v>
      </c>
      <c r="E32" s="147">
        <f t="shared" si="8"/>
        <v>0.29411764705882354</v>
      </c>
      <c r="F32" s="147">
        <f t="shared" si="9"/>
        <v>0.76470588235294112</v>
      </c>
      <c r="G32" s="147">
        <f t="shared" si="10"/>
        <v>0.82352941176470584</v>
      </c>
      <c r="H32" s="147">
        <f t="shared" si="11"/>
        <v>0</v>
      </c>
      <c r="I32" s="147">
        <f t="shared" si="12"/>
        <v>-0.41176470588235292</v>
      </c>
      <c r="J32" s="147">
        <f t="shared" si="13"/>
        <v>-0.41176470588235292</v>
      </c>
      <c r="K32" s="147">
        <f t="shared" si="14"/>
        <v>-0.41176470588235292</v>
      </c>
      <c r="L32" s="147">
        <f t="shared" si="15"/>
        <v>-0.41176470588235292</v>
      </c>
      <c r="M32" s="147">
        <f t="shared" si="16"/>
        <v>-0.41176470588235292</v>
      </c>
      <c r="N32" s="147">
        <f t="shared" si="17"/>
        <v>-0.35294117647058826</v>
      </c>
      <c r="O32" s="147">
        <f t="shared" si="18"/>
        <v>-0.17647058823529413</v>
      </c>
      <c r="P32" s="147">
        <f t="shared" si="19"/>
        <v>5.8823529411764705E-2</v>
      </c>
      <c r="Q32" s="147">
        <f t="shared" si="20"/>
        <v>5.8823529411764705E-2</v>
      </c>
      <c r="R32" s="147">
        <f t="shared" si="21"/>
        <v>0</v>
      </c>
      <c r="S32" s="147">
        <f t="shared" si="22"/>
        <v>0.11764705882352941</v>
      </c>
      <c r="T32" s="147">
        <f t="shared" si="23"/>
        <v>0.52941176470588236</v>
      </c>
      <c r="U32" s="147">
        <f t="shared" si="24"/>
        <v>0.11764705882352941</v>
      </c>
      <c r="V32" s="147">
        <f t="shared" si="25"/>
        <v>0.29411764705882354</v>
      </c>
      <c r="W32" s="147">
        <f t="shared" si="26"/>
        <v>0.47058823529411764</v>
      </c>
      <c r="Y32" t="s">
        <v>212</v>
      </c>
      <c r="Z32" s="214">
        <v>3.19</v>
      </c>
    </row>
    <row r="33" spans="1:26" x14ac:dyDescent="0.25">
      <c r="A33" s="178" t="s">
        <v>290</v>
      </c>
      <c r="B33" s="147">
        <f t="shared" si="5"/>
        <v>0</v>
      </c>
      <c r="C33" s="147">
        <f t="shared" si="6"/>
        <v>6.1349693251533744E-3</v>
      </c>
      <c r="D33" s="147">
        <f t="shared" si="7"/>
        <v>2.1472392638036811E-2</v>
      </c>
      <c r="E33" s="147">
        <f t="shared" si="8"/>
        <v>1.2269938650306749E-2</v>
      </c>
      <c r="F33" s="147">
        <f t="shared" si="9"/>
        <v>6.7484662576687116E-2</v>
      </c>
      <c r="G33" s="147">
        <f t="shared" si="10"/>
        <v>4.2944785276073622E-2</v>
      </c>
      <c r="H33" s="147">
        <f t="shared" si="11"/>
        <v>-1.8404907975460124E-2</v>
      </c>
      <c r="I33" s="147">
        <f t="shared" si="12"/>
        <v>-6.1349693251533742E-2</v>
      </c>
      <c r="J33" s="147">
        <f t="shared" si="13"/>
        <v>-0.16871165644171779</v>
      </c>
      <c r="K33" s="147">
        <f t="shared" si="14"/>
        <v>-0.20552147239263804</v>
      </c>
      <c r="L33" s="147">
        <f t="shared" si="15"/>
        <v>-0.17484662576687116</v>
      </c>
      <c r="M33" s="147">
        <f t="shared" si="16"/>
        <v>-0.11042944785276074</v>
      </c>
      <c r="N33" s="147">
        <f t="shared" si="17"/>
        <v>-7.3619631901840496E-2</v>
      </c>
      <c r="O33" s="147">
        <f t="shared" si="18"/>
        <v>-5.5214723926380369E-2</v>
      </c>
      <c r="P33" s="147">
        <f t="shared" si="19"/>
        <v>-3.0674846625766871E-2</v>
      </c>
      <c r="Q33" s="147">
        <f t="shared" si="20"/>
        <v>-1.5337423312883436E-2</v>
      </c>
      <c r="R33" s="147">
        <f t="shared" si="21"/>
        <v>-4.2944785276073622E-2</v>
      </c>
      <c r="S33" s="147">
        <f t="shared" si="22"/>
        <v>-0.12576687116564417</v>
      </c>
      <c r="T33" s="147">
        <f t="shared" si="23"/>
        <v>-0.27914110429447853</v>
      </c>
      <c r="U33" s="147">
        <f t="shared" si="24"/>
        <v>-0.40797546012269936</v>
      </c>
      <c r="V33" s="147">
        <f t="shared" si="25"/>
        <v>-0.41411042944785276</v>
      </c>
      <c r="W33" s="147">
        <f t="shared" si="26"/>
        <v>-0.39570552147239263</v>
      </c>
      <c r="Y33" t="s">
        <v>290</v>
      </c>
      <c r="Z33" s="214">
        <v>4.92</v>
      </c>
    </row>
    <row r="34" spans="1:26" x14ac:dyDescent="0.25">
      <c r="A34" s="143" t="s">
        <v>291</v>
      </c>
      <c r="B34" s="147">
        <f t="shared" si="5"/>
        <v>0</v>
      </c>
      <c r="C34" s="147">
        <f t="shared" si="6"/>
        <v>0.14893617021276595</v>
      </c>
      <c r="D34" s="147">
        <f t="shared" si="7"/>
        <v>0.25531914893617019</v>
      </c>
      <c r="E34" s="147">
        <f t="shared" si="8"/>
        <v>0.36170212765957449</v>
      </c>
      <c r="F34" s="147">
        <f t="shared" si="9"/>
        <v>0.57446808510638303</v>
      </c>
      <c r="G34" s="147">
        <f t="shared" si="10"/>
        <v>0.51063829787234039</v>
      </c>
      <c r="H34" s="147">
        <f t="shared" si="11"/>
        <v>0.31914893617021278</v>
      </c>
      <c r="I34" s="147">
        <f t="shared" si="12"/>
        <v>0.38297872340425532</v>
      </c>
      <c r="J34" s="147">
        <f t="shared" si="13"/>
        <v>0.46808510638297873</v>
      </c>
      <c r="K34" s="147">
        <f t="shared" si="14"/>
        <v>0.57446808510638303</v>
      </c>
      <c r="L34" s="147">
        <f t="shared" si="15"/>
        <v>0.85106382978723405</v>
      </c>
      <c r="M34" s="147">
        <f t="shared" si="16"/>
        <v>0.78723404255319152</v>
      </c>
      <c r="N34" s="147">
        <f t="shared" si="17"/>
        <v>0.78723404255319152</v>
      </c>
      <c r="O34" s="147">
        <f t="shared" si="18"/>
        <v>0.78723404255319152</v>
      </c>
      <c r="P34" s="147">
        <f t="shared" si="19"/>
        <v>0.78723404255319152</v>
      </c>
      <c r="Q34" s="147">
        <f t="shared" si="20"/>
        <v>0.57446808510638303</v>
      </c>
      <c r="R34" s="147">
        <f t="shared" si="21"/>
        <v>-0.1276595744680851</v>
      </c>
      <c r="S34" s="147">
        <f t="shared" si="22"/>
        <v>-0.38297872340425532</v>
      </c>
      <c r="T34" s="147">
        <f t="shared" si="23"/>
        <v>-0.48936170212765956</v>
      </c>
      <c r="U34" s="147">
        <f t="shared" si="24"/>
        <v>-0.63829787234042556</v>
      </c>
      <c r="V34" s="147">
        <f t="shared" si="25"/>
        <v>-0.65957446808510634</v>
      </c>
      <c r="W34" s="147">
        <f t="shared" si="26"/>
        <v>-0.5957446808510638</v>
      </c>
      <c r="Y34" t="s">
        <v>287</v>
      </c>
      <c r="Z34" s="214">
        <v>7.96</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4" t="s">
        <v>330</v>
      </c>
      <c r="B36" s="314"/>
      <c r="C36" s="314"/>
      <c r="D36" s="314"/>
      <c r="E36" s="314"/>
      <c r="F36" s="314"/>
      <c r="G36" s="314"/>
      <c r="H36" s="314"/>
      <c r="I36" s="314"/>
      <c r="J36" s="314"/>
      <c r="K36" s="314"/>
      <c r="L36" s="314"/>
      <c r="M36" s="314"/>
      <c r="N36" s="314"/>
      <c r="O36" s="314"/>
      <c r="P36" s="314"/>
      <c r="Q36" s="314"/>
      <c r="R36" s="314"/>
      <c r="S36" s="314"/>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86</v>
      </c>
      <c r="B38" s="168">
        <v>13.96</v>
      </c>
      <c r="C38" s="168">
        <v>31.15</v>
      </c>
      <c r="D38" s="168">
        <v>32.549999999999997</v>
      </c>
      <c r="E38" s="168">
        <v>30.65</v>
      </c>
      <c r="F38" s="168">
        <v>24.1</v>
      </c>
      <c r="G38" s="168">
        <v>24.06</v>
      </c>
      <c r="H38" s="168">
        <v>24.2</v>
      </c>
      <c r="I38" s="168">
        <v>10.08</v>
      </c>
      <c r="J38" s="168">
        <v>10.28</v>
      </c>
      <c r="K38" s="168">
        <v>7.89</v>
      </c>
      <c r="L38" s="168">
        <v>8.66</v>
      </c>
      <c r="M38" s="168">
        <v>8.56</v>
      </c>
      <c r="N38" s="168">
        <v>9.77</v>
      </c>
      <c r="O38" s="168">
        <v>9.51</v>
      </c>
      <c r="P38" s="168">
        <v>12.22</v>
      </c>
      <c r="Q38" s="168">
        <v>12.38</v>
      </c>
      <c r="R38" s="168">
        <v>12.75</v>
      </c>
      <c r="S38" s="169">
        <v>12.99</v>
      </c>
      <c r="T38" s="214">
        <f>S38-(B38*1.4985)</f>
        <v>-7.9290600000000016</v>
      </c>
      <c r="U38" s="220">
        <f>T38/B38</f>
        <v>-0.56798424068767916</v>
      </c>
    </row>
    <row r="39" spans="1:26" ht="15.75" thickTop="1" x14ac:dyDescent="0.25">
      <c r="A39" s="143" t="s">
        <v>212</v>
      </c>
      <c r="B39" s="150">
        <v>22.56</v>
      </c>
      <c r="C39" s="150">
        <v>23.95</v>
      </c>
      <c r="D39" s="150">
        <v>25.03</v>
      </c>
      <c r="E39" s="150">
        <v>25.46</v>
      </c>
      <c r="F39" s="150">
        <v>25.22</v>
      </c>
      <c r="G39" s="150">
        <v>25.03</v>
      </c>
      <c r="H39" s="150">
        <v>23.4</v>
      </c>
      <c r="I39" s="150">
        <v>23.94</v>
      </c>
      <c r="J39" s="150">
        <v>25.49</v>
      </c>
      <c r="K39" s="150">
        <v>26.26</v>
      </c>
      <c r="L39" s="150">
        <v>25.75</v>
      </c>
      <c r="M39" s="150">
        <v>25.75</v>
      </c>
      <c r="N39" s="150">
        <v>25.75</v>
      </c>
      <c r="O39" s="150">
        <v>25.75</v>
      </c>
      <c r="P39" s="150">
        <v>25.75</v>
      </c>
      <c r="Q39" s="150">
        <v>25.75</v>
      </c>
      <c r="R39" s="150">
        <v>25.75</v>
      </c>
      <c r="S39" s="151">
        <v>25.75</v>
      </c>
      <c r="T39" s="214">
        <f t="shared" ref="T39:T43" si="27">S39-(B39*1.4985)</f>
        <v>-8.0561599999999984</v>
      </c>
      <c r="U39" s="220">
        <f>T39/B39</f>
        <v>-0.3570992907801418</v>
      </c>
    </row>
    <row r="40" spans="1:26" x14ac:dyDescent="0.25">
      <c r="A40" s="143" t="s">
        <v>287</v>
      </c>
      <c r="B40" s="150">
        <v>14.67</v>
      </c>
      <c r="C40" s="150">
        <v>11.35</v>
      </c>
      <c r="D40" s="150">
        <v>11.1</v>
      </c>
      <c r="E40" s="150">
        <v>11.1</v>
      </c>
      <c r="F40" s="150">
        <v>11.1</v>
      </c>
      <c r="G40" s="150">
        <v>11.1</v>
      </c>
      <c r="H40" s="150">
        <v>11.1</v>
      </c>
      <c r="I40" s="150">
        <v>11.1</v>
      </c>
      <c r="J40" s="150">
        <v>11.1</v>
      </c>
      <c r="K40" s="150">
        <v>16.059999999999999</v>
      </c>
      <c r="L40" s="150">
        <v>12.61</v>
      </c>
      <c r="M40" s="150">
        <v>11.13</v>
      </c>
      <c r="N40" s="150">
        <v>11.45</v>
      </c>
      <c r="O40" s="150">
        <v>13.23</v>
      </c>
      <c r="P40" s="150">
        <v>13.22</v>
      </c>
      <c r="Q40" s="150">
        <v>12.75</v>
      </c>
      <c r="R40" s="150">
        <v>16.59</v>
      </c>
      <c r="S40" s="151">
        <v>22.63</v>
      </c>
      <c r="T40" s="214">
        <f t="shared" si="27"/>
        <v>0.64700500000000005</v>
      </c>
      <c r="U40" s="220">
        <f t="shared" ref="U40:U43" si="28">T40/B40</f>
        <v>4.4103953646898439E-2</v>
      </c>
    </row>
    <row r="41" spans="1:26" x14ac:dyDescent="0.25">
      <c r="A41" s="143" t="s">
        <v>289</v>
      </c>
      <c r="B41" s="150">
        <v>13.8</v>
      </c>
      <c r="C41" s="150">
        <v>30.46</v>
      </c>
      <c r="D41" s="150">
        <v>32.380000000000003</v>
      </c>
      <c r="E41" s="150">
        <v>32.380000000000003</v>
      </c>
      <c r="F41" s="150">
        <v>32.380000000000003</v>
      </c>
      <c r="G41" s="150">
        <v>32.380000000000003</v>
      </c>
      <c r="H41" s="150">
        <v>32.380000000000003</v>
      </c>
      <c r="I41" s="150">
        <v>24.12</v>
      </c>
      <c r="J41" s="150">
        <v>23.98</v>
      </c>
      <c r="K41" s="150">
        <v>22.44</v>
      </c>
      <c r="L41" s="150">
        <v>25.23</v>
      </c>
      <c r="M41" s="150">
        <v>25.08</v>
      </c>
      <c r="N41" s="150">
        <v>26.6</v>
      </c>
      <c r="O41" s="150">
        <v>20.55</v>
      </c>
      <c r="P41" s="150">
        <v>19.579999999999998</v>
      </c>
      <c r="Q41" s="150">
        <v>18.89</v>
      </c>
      <c r="R41" s="150">
        <v>13.33</v>
      </c>
      <c r="S41" s="151">
        <v>14.85</v>
      </c>
      <c r="T41" s="214">
        <f t="shared" si="27"/>
        <v>-5.8293000000000017</v>
      </c>
      <c r="U41" s="220">
        <f t="shared" si="28"/>
        <v>-0.42241304347826097</v>
      </c>
    </row>
    <row r="42" spans="1:26" x14ac:dyDescent="0.25">
      <c r="A42" s="178" t="s">
        <v>290</v>
      </c>
      <c r="B42" s="152">
        <v>12.52</v>
      </c>
      <c r="C42" s="152">
        <v>11.03</v>
      </c>
      <c r="D42" s="152">
        <v>11.03</v>
      </c>
      <c r="E42" s="152">
        <v>11.63</v>
      </c>
      <c r="F42" s="152">
        <v>12.1</v>
      </c>
      <c r="G42" s="152">
        <v>12.12</v>
      </c>
      <c r="H42" s="152">
        <v>12.64</v>
      </c>
      <c r="I42" s="152">
        <v>12.76</v>
      </c>
      <c r="J42" s="152">
        <v>13.22</v>
      </c>
      <c r="K42" s="152">
        <v>13.87</v>
      </c>
      <c r="L42" s="152">
        <v>13.41</v>
      </c>
      <c r="M42" s="152">
        <v>13.12</v>
      </c>
      <c r="N42" s="152">
        <v>13.59</v>
      </c>
      <c r="O42" s="152">
        <v>13.97</v>
      </c>
      <c r="P42" s="152">
        <v>14.55</v>
      </c>
      <c r="Q42" s="152">
        <v>15.03</v>
      </c>
      <c r="R42" s="152">
        <v>16.21</v>
      </c>
      <c r="S42" s="153">
        <v>17.440000000000001</v>
      </c>
      <c r="T42" s="214">
        <f t="shared" si="27"/>
        <v>-1.3212199999999967</v>
      </c>
      <c r="U42" s="220">
        <f t="shared" si="28"/>
        <v>-0.10552875399360996</v>
      </c>
    </row>
    <row r="43" spans="1:26" x14ac:dyDescent="0.25">
      <c r="A43" s="143" t="s">
        <v>291</v>
      </c>
      <c r="B43" s="152">
        <v>12.62</v>
      </c>
      <c r="C43" s="152">
        <v>10.9</v>
      </c>
      <c r="D43" s="152">
        <v>11.29</v>
      </c>
      <c r="E43" s="152">
        <v>11.47</v>
      </c>
      <c r="F43" s="152">
        <v>11.39</v>
      </c>
      <c r="G43" s="152">
        <v>11.75</v>
      </c>
      <c r="H43" s="152">
        <v>12.37</v>
      </c>
      <c r="I43" s="152">
        <v>11.88</v>
      </c>
      <c r="J43" s="152">
        <v>10.73</v>
      </c>
      <c r="K43" s="152">
        <v>11.35</v>
      </c>
      <c r="L43" s="152">
        <v>12.25</v>
      </c>
      <c r="M43" s="152">
        <v>13.28</v>
      </c>
      <c r="N43" s="152">
        <v>13.95</v>
      </c>
      <c r="O43" s="152">
        <v>13.79</v>
      </c>
      <c r="P43" s="152">
        <v>14.33</v>
      </c>
      <c r="Q43" s="152">
        <v>13.83</v>
      </c>
      <c r="R43" s="152">
        <v>14.26</v>
      </c>
      <c r="S43" s="153">
        <v>15.38</v>
      </c>
      <c r="T43" s="214">
        <f t="shared" si="27"/>
        <v>-3.5310699999999979</v>
      </c>
      <c r="U43" s="220">
        <f t="shared" si="28"/>
        <v>-0.27979952456418367</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4" t="s">
        <v>331</v>
      </c>
      <c r="B46" s="314"/>
      <c r="C46" s="314"/>
      <c r="D46" s="314"/>
      <c r="E46" s="314"/>
      <c r="F46" s="314"/>
      <c r="G46" s="314"/>
      <c r="H46" s="314"/>
      <c r="I46" s="314"/>
      <c r="J46" s="314"/>
      <c r="K46" s="314"/>
      <c r="L46" s="314"/>
      <c r="M46" s="314"/>
      <c r="N46" s="314"/>
      <c r="O46" s="314"/>
      <c r="P46" s="314"/>
      <c r="Q46" s="314"/>
      <c r="R46" s="314"/>
      <c r="S46" s="314"/>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86</v>
      </c>
      <c r="B48" s="167">
        <f>(B38-B38)/B38</f>
        <v>0</v>
      </c>
      <c r="C48" s="167">
        <f>(C38-B38)/B38</f>
        <v>1.2313753581661888</v>
      </c>
      <c r="D48" s="167">
        <f>(D38-B38)/B38</f>
        <v>1.3316618911174782</v>
      </c>
      <c r="E48" s="167">
        <f>(E38-B38)/B38</f>
        <v>1.195558739255014</v>
      </c>
      <c r="F48" s="167">
        <f>(F38-B38)/B38</f>
        <v>0.72636103151862463</v>
      </c>
      <c r="G48" s="167">
        <f>(G38-B38)/B38</f>
        <v>0.72349570200573043</v>
      </c>
      <c r="H48" s="167">
        <f>(H38-B38)/B38</f>
        <v>0.73352435530085947</v>
      </c>
      <c r="I48" s="167">
        <f t="shared" ref="I48:I53" si="29">(I38-B38)/B38</f>
        <v>-0.27793696275071639</v>
      </c>
      <c r="J48" s="167">
        <f t="shared" ref="J48:J53" si="30">(J38-B38)/B38</f>
        <v>-0.2636103151862465</v>
      </c>
      <c r="K48" s="167">
        <f t="shared" ref="K48:K53" si="31">(K38-B38)/B38</f>
        <v>-0.43481375358166197</v>
      </c>
      <c r="L48" s="167">
        <f t="shared" ref="L48:L53" si="32">(L38-B38)/B38</f>
        <v>-0.37965616045845274</v>
      </c>
      <c r="M48" s="167">
        <f t="shared" ref="M48:M53" si="33">(M38-B38)/B38</f>
        <v>-0.38681948424068768</v>
      </c>
      <c r="N48" s="167">
        <f t="shared" ref="N48:N53" si="34">(N38-B38)/B38</f>
        <v>-0.30014326647564477</v>
      </c>
      <c r="O48" s="167">
        <f t="shared" ref="O48:O53" si="35">(O38-B38)/B38</f>
        <v>-0.31876790830945567</v>
      </c>
      <c r="P48" s="167">
        <f t="shared" ref="P48:P53" si="36">(P38-B38)/B38</f>
        <v>-0.12464183381088825</v>
      </c>
      <c r="Q48" s="167">
        <f t="shared" ref="Q48:Q53" si="37">(Q38-B38)/B38</f>
        <v>-0.11318051575931232</v>
      </c>
      <c r="R48" s="167">
        <f t="shared" ref="R48:R53" si="38">(R38-B38)/B38</f>
        <v>-8.6676217765043043E-2</v>
      </c>
      <c r="S48" s="167">
        <f t="shared" ref="S48:S53" si="39">(S38-B38)/B38</f>
        <v>-6.9484240687679125E-2</v>
      </c>
    </row>
    <row r="49" spans="1:19" ht="15.75" thickTop="1" x14ac:dyDescent="0.25">
      <c r="A49" s="143" t="s">
        <v>212</v>
      </c>
      <c r="B49" s="147">
        <f>(B39-B39)/B39</f>
        <v>0</v>
      </c>
      <c r="C49" s="147">
        <f>(C39-B39)/B39</f>
        <v>6.1613475177304991E-2</v>
      </c>
      <c r="D49" s="147">
        <f>(D39-B39)/B39</f>
        <v>0.10948581560283699</v>
      </c>
      <c r="E49" s="147">
        <f>(E39-B39)/B39</f>
        <v>0.12854609929078023</v>
      </c>
      <c r="F49" s="147">
        <f>(F39-B39)/B39</f>
        <v>0.11790780141843973</v>
      </c>
      <c r="G49" s="147">
        <f>(G39-B39)/B39</f>
        <v>0.10948581560283699</v>
      </c>
      <c r="H49" s="147">
        <f>(H39-B39)/B39</f>
        <v>3.7234042553191488E-2</v>
      </c>
      <c r="I49" s="147">
        <f t="shared" si="29"/>
        <v>6.1170212765957563E-2</v>
      </c>
      <c r="J49" s="147">
        <f t="shared" si="30"/>
        <v>0.12987588652482268</v>
      </c>
      <c r="K49" s="147">
        <f t="shared" si="31"/>
        <v>0.1640070921985817</v>
      </c>
      <c r="L49" s="147">
        <f t="shared" si="32"/>
        <v>0.14140070921985823</v>
      </c>
      <c r="M49" s="147">
        <f t="shared" si="33"/>
        <v>0.14140070921985823</v>
      </c>
      <c r="N49" s="147">
        <f t="shared" si="34"/>
        <v>0.14140070921985823</v>
      </c>
      <c r="O49" s="147">
        <f t="shared" si="35"/>
        <v>0.14140070921985823</v>
      </c>
      <c r="P49" s="147">
        <f t="shared" si="36"/>
        <v>0.14140070921985823</v>
      </c>
      <c r="Q49" s="147">
        <f t="shared" si="37"/>
        <v>0.14140070921985823</v>
      </c>
      <c r="R49" s="147">
        <f t="shared" si="38"/>
        <v>0.14140070921985823</v>
      </c>
      <c r="S49" s="147">
        <f t="shared" si="39"/>
        <v>0.14140070921985823</v>
      </c>
    </row>
    <row r="50" spans="1:19" x14ac:dyDescent="0.25">
      <c r="A50" s="143" t="s">
        <v>287</v>
      </c>
      <c r="B50" s="147">
        <f>(B40-B40)/B40</f>
        <v>0</v>
      </c>
      <c r="C50" s="147">
        <f>(C40-B40)/B40</f>
        <v>-0.2263122017723245</v>
      </c>
      <c r="D50" s="147">
        <f>(D40-B40)/B40</f>
        <v>-0.24335378323108386</v>
      </c>
      <c r="E50" s="147">
        <f>(E40-B40)/B40</f>
        <v>-0.24335378323108386</v>
      </c>
      <c r="F50" s="147">
        <f>(F40-B40)/B40</f>
        <v>-0.24335378323108386</v>
      </c>
      <c r="G50" s="147">
        <f>(G40-B40)/B40</f>
        <v>-0.24335378323108386</v>
      </c>
      <c r="H50" s="147">
        <f>(H40-B40)/B40</f>
        <v>-0.24335378323108386</v>
      </c>
      <c r="I50" s="147">
        <f t="shared" si="29"/>
        <v>-0.24335378323108386</v>
      </c>
      <c r="J50" s="147">
        <f t="shared" si="30"/>
        <v>-0.24335378323108386</v>
      </c>
      <c r="K50" s="147">
        <f t="shared" si="31"/>
        <v>9.4751192910702026E-2</v>
      </c>
      <c r="L50" s="147">
        <f t="shared" si="32"/>
        <v>-0.14042263122017726</v>
      </c>
      <c r="M50" s="147">
        <f t="shared" si="33"/>
        <v>-0.24130879345603265</v>
      </c>
      <c r="N50" s="147">
        <f t="shared" si="34"/>
        <v>-0.21949556918882077</v>
      </c>
      <c r="O50" s="147">
        <f t="shared" si="35"/>
        <v>-9.8159509202453948E-2</v>
      </c>
      <c r="P50" s="147">
        <f t="shared" si="36"/>
        <v>-9.8841172460804316E-2</v>
      </c>
      <c r="Q50" s="147">
        <f t="shared" si="37"/>
        <v>-0.13087934560327197</v>
      </c>
      <c r="R50" s="147">
        <f t="shared" si="38"/>
        <v>0.13087934560327197</v>
      </c>
      <c r="S50" s="147">
        <f t="shared" si="39"/>
        <v>0.5426039536468984</v>
      </c>
    </row>
    <row r="51" spans="1:19" x14ac:dyDescent="0.25">
      <c r="A51" s="143" t="s">
        <v>289</v>
      </c>
      <c r="B51" s="147">
        <f>(B41-B41)/B41</f>
        <v>0</v>
      </c>
      <c r="C51" s="147">
        <f>(C41-B41)/B41</f>
        <v>1.2072463768115942</v>
      </c>
      <c r="D51" s="147">
        <f>(D41-B41)/B41</f>
        <v>1.346376811594203</v>
      </c>
      <c r="E51" s="147">
        <f>(E41-B41)/B41</f>
        <v>1.346376811594203</v>
      </c>
      <c r="F51" s="147">
        <f>(F41-B41)/B41</f>
        <v>1.346376811594203</v>
      </c>
      <c r="G51" s="147">
        <f>(G41-B41)/B41</f>
        <v>1.346376811594203</v>
      </c>
      <c r="H51" s="147">
        <f>(H41-B41)/B41</f>
        <v>1.346376811594203</v>
      </c>
      <c r="I51" s="147">
        <f t="shared" si="29"/>
        <v>0.74782608695652175</v>
      </c>
      <c r="J51" s="147">
        <f t="shared" si="30"/>
        <v>0.73768115942028978</v>
      </c>
      <c r="K51" s="147">
        <f t="shared" si="31"/>
        <v>0.62608695652173918</v>
      </c>
      <c r="L51" s="147">
        <f t="shared" si="32"/>
        <v>0.82826086956521738</v>
      </c>
      <c r="M51" s="147">
        <f t="shared" si="33"/>
        <v>0.81739130434782592</v>
      </c>
      <c r="N51" s="147">
        <f t="shared" si="34"/>
        <v>0.92753623188405798</v>
      </c>
      <c r="O51" s="147">
        <f t="shared" si="35"/>
        <v>0.48913043478260865</v>
      </c>
      <c r="P51" s="147">
        <f t="shared" si="36"/>
        <v>0.41884057971014471</v>
      </c>
      <c r="Q51" s="147">
        <f t="shared" si="37"/>
        <v>0.36884057971014489</v>
      </c>
      <c r="R51" s="147">
        <f t="shared" si="38"/>
        <v>-3.4057971014492795E-2</v>
      </c>
      <c r="S51" s="147">
        <f t="shared" si="39"/>
        <v>7.6086956521739052E-2</v>
      </c>
    </row>
    <row r="52" spans="1:19" x14ac:dyDescent="0.25">
      <c r="A52" s="178" t="s">
        <v>290</v>
      </c>
      <c r="B52" s="147">
        <f t="shared" ref="B52:B53" si="40">(B42-B42)/B42</f>
        <v>0</v>
      </c>
      <c r="C52" s="147">
        <f t="shared" ref="C52:C53" si="41">(C42-B42)/B42</f>
        <v>-0.11900958466453676</v>
      </c>
      <c r="D52" s="147">
        <f t="shared" ref="D52:D53" si="42">(D42-B42)/B42</f>
        <v>-0.11900958466453676</v>
      </c>
      <c r="E52" s="147">
        <f t="shared" ref="E52:E53" si="43">(E42-B42)/B42</f>
        <v>-7.1086261980830581E-2</v>
      </c>
      <c r="F52" s="147">
        <f t="shared" ref="F52:F53" si="44">(F42-B42)/B42</f>
        <v>-3.3546325878594248E-2</v>
      </c>
      <c r="G52" s="147">
        <f t="shared" ref="G52:G53" si="45">(G42-B42)/B42</f>
        <v>-3.1948881789137407E-2</v>
      </c>
      <c r="H52" s="147">
        <f t="shared" ref="H52:H53" si="46">(H42-B42)/B42</f>
        <v>9.5846645367412935E-3</v>
      </c>
      <c r="I52" s="147">
        <f t="shared" si="29"/>
        <v>1.9169329073482445E-2</v>
      </c>
      <c r="J52" s="147">
        <f t="shared" si="30"/>
        <v>5.5910543130990503E-2</v>
      </c>
      <c r="K52" s="147">
        <f t="shared" si="31"/>
        <v>0.10782747603833863</v>
      </c>
      <c r="L52" s="147">
        <f t="shared" si="32"/>
        <v>7.108626198083072E-2</v>
      </c>
      <c r="M52" s="147">
        <f t="shared" si="33"/>
        <v>4.7923322683706041E-2</v>
      </c>
      <c r="N52" s="147">
        <f t="shared" si="34"/>
        <v>8.546325878594252E-2</v>
      </c>
      <c r="O52" s="147">
        <f t="shared" si="35"/>
        <v>0.11581469648562309</v>
      </c>
      <c r="P52" s="147">
        <f t="shared" si="36"/>
        <v>0.16214057507987231</v>
      </c>
      <c r="Q52" s="147">
        <f t="shared" si="37"/>
        <v>0.20047923322683706</v>
      </c>
      <c r="R52" s="147">
        <f t="shared" si="38"/>
        <v>0.29472843450479247</v>
      </c>
      <c r="S52" s="147">
        <f t="shared" si="39"/>
        <v>0.39297124600638994</v>
      </c>
    </row>
    <row r="53" spans="1:19" x14ac:dyDescent="0.25">
      <c r="A53" s="143" t="s">
        <v>291</v>
      </c>
      <c r="B53" s="147">
        <f t="shared" si="40"/>
        <v>0</v>
      </c>
      <c r="C53" s="147">
        <f t="shared" si="41"/>
        <v>-0.13629160063391435</v>
      </c>
      <c r="D53" s="147">
        <f t="shared" si="42"/>
        <v>-0.10538827258320128</v>
      </c>
      <c r="E53" s="147">
        <f t="shared" si="43"/>
        <v>-9.112519809825663E-2</v>
      </c>
      <c r="F53" s="147">
        <f t="shared" si="44"/>
        <v>-9.7464342313787533E-2</v>
      </c>
      <c r="G53" s="147">
        <f t="shared" si="45"/>
        <v>-6.8938193343898516E-2</v>
      </c>
      <c r="H53" s="147">
        <f t="shared" si="46"/>
        <v>-1.9809825673534075E-2</v>
      </c>
      <c r="I53" s="147">
        <f t="shared" si="29"/>
        <v>-5.8637083993660737E-2</v>
      </c>
      <c r="J53" s="147">
        <f t="shared" si="30"/>
        <v>-0.1497622820919175</v>
      </c>
      <c r="K53" s="147">
        <f t="shared" si="31"/>
        <v>-0.10063391442155306</v>
      </c>
      <c r="L53" s="147">
        <f t="shared" si="32"/>
        <v>-2.9318541996830368E-2</v>
      </c>
      <c r="M53" s="147">
        <f t="shared" si="33"/>
        <v>5.2297939778129965E-2</v>
      </c>
      <c r="N53" s="147">
        <f t="shared" si="34"/>
        <v>0.10538827258320128</v>
      </c>
      <c r="O53" s="147">
        <f t="shared" si="35"/>
        <v>9.2709984152139463E-2</v>
      </c>
      <c r="P53" s="147">
        <f t="shared" si="36"/>
        <v>0.13549920760697312</v>
      </c>
      <c r="Q53" s="147">
        <f t="shared" si="37"/>
        <v>9.5879556259904991E-2</v>
      </c>
      <c r="R53" s="147">
        <f t="shared" si="38"/>
        <v>0.12995245641838357</v>
      </c>
      <c r="S53" s="147">
        <f t="shared" si="39"/>
        <v>0.21870047543581631</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zoomScaleNormal="100" workbookViewId="0">
      <selection activeCell="C22" sqref="C22"/>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8" t="s">
        <v>277</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3" spans="1:28" ht="15.75" x14ac:dyDescent="0.25">
      <c r="A3" s="314" t="s">
        <v>278</v>
      </c>
      <c r="B3" s="314"/>
      <c r="C3" s="314"/>
      <c r="D3" s="314"/>
      <c r="E3" s="314"/>
      <c r="F3" s="314"/>
      <c r="G3" s="314"/>
      <c r="H3" s="314"/>
      <c r="I3" s="314"/>
      <c r="J3" s="314"/>
      <c r="K3" s="314"/>
      <c r="L3" s="314"/>
      <c r="M3" s="314"/>
      <c r="N3" s="314"/>
      <c r="O3" s="314"/>
      <c r="P3" s="314"/>
      <c r="Q3" s="314"/>
      <c r="R3" s="314"/>
      <c r="S3" s="314"/>
      <c r="T3" s="314"/>
      <c r="U3" s="314"/>
      <c r="V3" s="314"/>
      <c r="W3" s="314"/>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311</v>
      </c>
      <c r="B5" s="144">
        <f>'5C'!B19</f>
        <v>47</v>
      </c>
      <c r="C5" s="144">
        <f>'5C'!C19</f>
        <v>54</v>
      </c>
      <c r="D5" s="144">
        <f>'5C'!D19</f>
        <v>59</v>
      </c>
      <c r="E5" s="144">
        <f>'5C'!E19</f>
        <v>64</v>
      </c>
      <c r="F5" s="144">
        <f>'5C'!F19</f>
        <v>74</v>
      </c>
      <c r="G5" s="144">
        <f>'5C'!G19</f>
        <v>71</v>
      </c>
      <c r="H5" s="144">
        <f>'5C'!H19</f>
        <v>62</v>
      </c>
      <c r="I5" s="144">
        <f>'5C'!I19</f>
        <v>65</v>
      </c>
      <c r="J5" s="144">
        <f>'5C'!J19</f>
        <v>69</v>
      </c>
      <c r="K5" s="144">
        <f>'5C'!K19</f>
        <v>74</v>
      </c>
      <c r="L5" s="144">
        <f>'5C'!L19</f>
        <v>87</v>
      </c>
      <c r="M5" s="144">
        <f>'5C'!M19</f>
        <v>84</v>
      </c>
      <c r="N5" s="144">
        <f>'5C'!N19</f>
        <v>84</v>
      </c>
      <c r="O5" s="144">
        <f>'5C'!O19</f>
        <v>84</v>
      </c>
      <c r="P5" s="144">
        <f>'5C'!P19</f>
        <v>84</v>
      </c>
      <c r="Q5" s="144">
        <f>'5C'!Q19</f>
        <v>74</v>
      </c>
      <c r="R5" s="144">
        <f>'5C'!R19</f>
        <v>41</v>
      </c>
      <c r="S5" s="144">
        <f>'5C'!S19</f>
        <v>29</v>
      </c>
      <c r="T5" s="144">
        <f>'5C'!T19</f>
        <v>24</v>
      </c>
      <c r="U5" s="144">
        <f>'5C'!U19</f>
        <v>17</v>
      </c>
      <c r="V5" s="144">
        <f>'5C'!V19</f>
        <v>16</v>
      </c>
      <c r="W5" s="144">
        <f>'5C'!W19</f>
        <v>19</v>
      </c>
      <c r="X5" s="145"/>
    </row>
    <row r="6" spans="1:28" x14ac:dyDescent="0.2">
      <c r="A6" s="143" t="s">
        <v>92</v>
      </c>
      <c r="B6" s="144">
        <v>11397</v>
      </c>
      <c r="C6" s="144">
        <v>12608</v>
      </c>
      <c r="D6" s="144">
        <v>14351</v>
      </c>
      <c r="E6" s="144">
        <v>14916</v>
      </c>
      <c r="F6" s="144">
        <v>15586</v>
      </c>
      <c r="G6" s="144">
        <v>16533</v>
      </c>
      <c r="H6" s="144">
        <v>14850</v>
      </c>
      <c r="I6" s="144">
        <v>15608</v>
      </c>
      <c r="J6" s="144">
        <v>16187</v>
      </c>
      <c r="K6" s="144">
        <v>16358</v>
      </c>
      <c r="L6" s="144">
        <v>18002</v>
      </c>
      <c r="M6" s="144">
        <v>19622</v>
      </c>
      <c r="N6" s="144">
        <v>19750</v>
      </c>
      <c r="O6" s="144">
        <v>19021</v>
      </c>
      <c r="P6" s="144">
        <v>19802</v>
      </c>
      <c r="Q6" s="144">
        <v>17400</v>
      </c>
      <c r="R6" s="144">
        <v>16257</v>
      </c>
      <c r="S6" s="144">
        <v>12079</v>
      </c>
      <c r="T6" s="144">
        <v>8631</v>
      </c>
      <c r="U6" s="144">
        <v>4796</v>
      </c>
      <c r="V6" s="144">
        <v>3435</v>
      </c>
      <c r="W6" s="144">
        <v>4344</v>
      </c>
      <c r="X6" s="145"/>
    </row>
    <row r="7" spans="1:28" x14ac:dyDescent="0.2">
      <c r="A7" s="143" t="s">
        <v>183</v>
      </c>
      <c r="B7" s="144">
        <v>241633</v>
      </c>
      <c r="C7" s="144">
        <v>266625</v>
      </c>
      <c r="D7" s="144">
        <v>296677</v>
      </c>
      <c r="E7" s="144">
        <v>313183</v>
      </c>
      <c r="F7" s="144">
        <v>333940</v>
      </c>
      <c r="G7" s="144">
        <v>363872</v>
      </c>
      <c r="H7" s="144">
        <v>352112</v>
      </c>
      <c r="I7" s="144">
        <v>394219</v>
      </c>
      <c r="J7" s="144">
        <v>436449</v>
      </c>
      <c r="K7" s="144">
        <v>479093</v>
      </c>
      <c r="L7" s="144">
        <v>527455</v>
      </c>
      <c r="M7" s="144">
        <v>581178</v>
      </c>
      <c r="N7" s="144">
        <v>593379</v>
      </c>
      <c r="O7" s="144">
        <v>588151</v>
      </c>
      <c r="P7" s="144">
        <v>595373</v>
      </c>
      <c r="Q7" s="144">
        <v>578689</v>
      </c>
      <c r="R7" s="144">
        <v>581696</v>
      </c>
      <c r="S7" s="144">
        <v>558876</v>
      </c>
      <c r="T7" s="144">
        <v>526599</v>
      </c>
      <c r="U7" s="144">
        <v>432561</v>
      </c>
      <c r="V7" s="144">
        <v>363801</v>
      </c>
      <c r="W7" s="144">
        <v>385418</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4" t="s">
        <v>279</v>
      </c>
      <c r="B10" s="314"/>
      <c r="C10" s="314"/>
      <c r="D10" s="314"/>
      <c r="E10" s="314"/>
      <c r="F10" s="314"/>
      <c r="G10" s="314"/>
      <c r="H10" s="314"/>
      <c r="I10" s="314"/>
      <c r="J10" s="314"/>
      <c r="K10" s="314"/>
      <c r="L10" s="314"/>
      <c r="M10" s="314"/>
      <c r="N10" s="314"/>
      <c r="O10" s="314"/>
      <c r="P10" s="314"/>
      <c r="Q10" s="314"/>
      <c r="R10" s="314"/>
      <c r="S10" s="314"/>
      <c r="T10" s="314"/>
      <c r="U10" s="314"/>
      <c r="V10" s="314"/>
      <c r="W10" s="314"/>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311</v>
      </c>
      <c r="B12" s="170">
        <f>(B5-B5)/B5</f>
        <v>0</v>
      </c>
      <c r="C12" s="170">
        <f>(C5-B5)/B5</f>
        <v>0.14893617021276595</v>
      </c>
      <c r="D12" s="170">
        <f>(D5-B5)/B5</f>
        <v>0.25531914893617019</v>
      </c>
      <c r="E12" s="170">
        <f>(E5-B5)/B5</f>
        <v>0.36170212765957449</v>
      </c>
      <c r="F12" s="170">
        <f>(F5-B5)/B5</f>
        <v>0.57446808510638303</v>
      </c>
      <c r="G12" s="170">
        <f>(G5-B5)/B5</f>
        <v>0.51063829787234039</v>
      </c>
      <c r="H12" s="170">
        <f>(H5-B5)/B5</f>
        <v>0.31914893617021278</v>
      </c>
      <c r="I12" s="170">
        <f>(I5-B5)/B5</f>
        <v>0.38297872340425532</v>
      </c>
      <c r="J12" s="170">
        <f>(J5-B5)/B5</f>
        <v>0.46808510638297873</v>
      </c>
      <c r="K12" s="170">
        <f>(K5-B5)/B5</f>
        <v>0.57446808510638303</v>
      </c>
      <c r="L12" s="170">
        <f>(L5-B5)/B5</f>
        <v>0.85106382978723405</v>
      </c>
      <c r="M12" s="170">
        <f>(M5-B5)/B5</f>
        <v>0.78723404255319152</v>
      </c>
      <c r="N12" s="170">
        <f>(N5-B5)/B5</f>
        <v>0.78723404255319152</v>
      </c>
      <c r="O12" s="170">
        <f>(O5-B5)/B5</f>
        <v>0.78723404255319152</v>
      </c>
      <c r="P12" s="170">
        <f>(P5-B5)/B5</f>
        <v>0.78723404255319152</v>
      </c>
      <c r="Q12" s="170">
        <f>(Q5-B5)/B5</f>
        <v>0.57446808510638303</v>
      </c>
      <c r="R12" s="170">
        <f>(R5-B5)/B5</f>
        <v>-0.1276595744680851</v>
      </c>
      <c r="S12" s="170">
        <f>(S5-B5)/B5</f>
        <v>-0.38297872340425532</v>
      </c>
      <c r="T12" s="170">
        <f>(T5-B5)/B5</f>
        <v>-0.48936170212765956</v>
      </c>
      <c r="U12" s="170">
        <f>(U5-B5)/B5</f>
        <v>-0.63829787234042556</v>
      </c>
      <c r="V12" s="170">
        <f>(V5-B5)/B5</f>
        <v>-0.65957446808510634</v>
      </c>
      <c r="W12" s="170">
        <f>(W5-B5)/B5</f>
        <v>-0.5957446808510638</v>
      </c>
    </row>
    <row r="13" spans="1:28" x14ac:dyDescent="0.2">
      <c r="A13" s="143" t="s">
        <v>92</v>
      </c>
      <c r="B13" s="170">
        <f>(B6-B6)/B6</f>
        <v>0</v>
      </c>
      <c r="C13" s="170">
        <f>(C6-B6)/B6</f>
        <v>0.10625603228919892</v>
      </c>
      <c r="D13" s="170">
        <f>(D6-B6)/B6</f>
        <v>0.25919101517943316</v>
      </c>
      <c r="E13" s="170">
        <f>(E6-B6)/B6</f>
        <v>0.30876546459594628</v>
      </c>
      <c r="F13" s="170">
        <f>(F6-B6)/B6</f>
        <v>0.36755286478897958</v>
      </c>
      <c r="G13" s="170">
        <f>(G6-B6)/B6</f>
        <v>0.45064490655435641</v>
      </c>
      <c r="H13" s="170">
        <f>(H6-B6)/B6</f>
        <v>0.30297446696499081</v>
      </c>
      <c r="I13" s="170">
        <f>(I6-B6)/B6</f>
        <v>0.36948319733263141</v>
      </c>
      <c r="J13" s="170">
        <f>(J6-B6)/B6</f>
        <v>0.42028604018601384</v>
      </c>
      <c r="K13" s="170">
        <f>(K6-B6)/B6</f>
        <v>0.4352899885934895</v>
      </c>
      <c r="L13" s="170">
        <f>(L6-B6)/B6</f>
        <v>0.5795384750372905</v>
      </c>
      <c r="M13" s="170">
        <f>(M6-B6)/B6</f>
        <v>0.72168114416074403</v>
      </c>
      <c r="N13" s="170">
        <f>(N6-B6)/B6</f>
        <v>0.73291216986926389</v>
      </c>
      <c r="O13" s="170">
        <f>(O6-B6)/B6</f>
        <v>0.66894796876370977</v>
      </c>
      <c r="P13" s="170">
        <f>(P6-B6)/B6</f>
        <v>0.73747477406335005</v>
      </c>
      <c r="Q13" s="170">
        <f>(Q6-B6)/B6</f>
        <v>0.52671755725190839</v>
      </c>
      <c r="R13" s="170">
        <f>(R6-B6)/B6</f>
        <v>0.42642800737036063</v>
      </c>
      <c r="S13" s="170">
        <f>(S6-B6)/B6</f>
        <v>5.9840308853206986E-2</v>
      </c>
      <c r="T13" s="170">
        <f>(T6-B6)/B6</f>
        <v>-0.24269544617004474</v>
      </c>
      <c r="U13" s="170">
        <f>(U6-B6)/B6</f>
        <v>-0.5791875054838993</v>
      </c>
      <c r="V13" s="170">
        <f>(V6-B6)/B6</f>
        <v>-0.69860489602526976</v>
      </c>
      <c r="W13" s="170">
        <f>(W6-B6)/B6</f>
        <v>-0.61884706501710973</v>
      </c>
    </row>
    <row r="14" spans="1:28" x14ac:dyDescent="0.2">
      <c r="A14" s="143" t="s">
        <v>183</v>
      </c>
      <c r="B14" s="170">
        <f>(B7-B7)/B7</f>
        <v>0</v>
      </c>
      <c r="C14" s="170">
        <f>(C7-B7)/B7</f>
        <v>0.10342958122441885</v>
      </c>
      <c r="D14" s="170">
        <f>(D7-B7)/B7</f>
        <v>0.22780001076011969</v>
      </c>
      <c r="E14" s="170">
        <f>(E7-B7)/B7</f>
        <v>0.29611021673364152</v>
      </c>
      <c r="F14" s="170">
        <f>(F7-B7)/B7</f>
        <v>0.38201321839318303</v>
      </c>
      <c r="G14" s="170">
        <f>(G7-B7)/B7</f>
        <v>0.50588702702031596</v>
      </c>
      <c r="H14" s="170">
        <f>(H7-B7)/B7</f>
        <v>0.45721817798065661</v>
      </c>
      <c r="I14" s="170">
        <f>(I7-B7)/B7</f>
        <v>0.63147831628957962</v>
      </c>
      <c r="J14" s="170">
        <f>(J7-B7)/B7</f>
        <v>0.80624749102978488</v>
      </c>
      <c r="K14" s="170">
        <f>(K7-B7)/B7</f>
        <v>0.98273000790454945</v>
      </c>
      <c r="L14" s="170">
        <f>(L7-B7)/B7</f>
        <v>1.182876511072577</v>
      </c>
      <c r="M14" s="170">
        <f>(M7-B7)/B7</f>
        <v>1.4052095533308777</v>
      </c>
      <c r="N14" s="170">
        <f>(N7-B7)/B7</f>
        <v>1.4557034842095244</v>
      </c>
      <c r="O14" s="170">
        <f>(O7-B7)/B7</f>
        <v>1.4340673666262473</v>
      </c>
      <c r="P14" s="170">
        <f>(P7-B7)/B7</f>
        <v>1.4639556683068953</v>
      </c>
      <c r="Q14" s="170">
        <f>(Q7-B7)/B7</f>
        <v>1.3949088079856642</v>
      </c>
      <c r="R14" s="170">
        <f>(R7-B7)/B7</f>
        <v>1.4073533002528629</v>
      </c>
      <c r="S14" s="170">
        <f>(S7-B7)/B7</f>
        <v>1.3129125574735239</v>
      </c>
      <c r="T14" s="170">
        <f>(T7-B7)/B7</f>
        <v>1.1793339485914589</v>
      </c>
      <c r="U14" s="170">
        <f>(U7-B7)/B7</f>
        <v>0.79015697359218318</v>
      </c>
      <c r="V14" s="170">
        <f>(V7-B7)/B7</f>
        <v>0.50559319298274652</v>
      </c>
      <c r="W14" s="170">
        <f>(W7-B7)/B7</f>
        <v>0.5950553111536917</v>
      </c>
    </row>
    <row r="16" spans="1:28" ht="15.75" x14ac:dyDescent="0.25">
      <c r="A16" s="314" t="s">
        <v>280</v>
      </c>
      <c r="B16" s="314"/>
      <c r="C16" s="314"/>
      <c r="D16" s="314"/>
      <c r="E16" s="314"/>
      <c r="F16" s="314"/>
      <c r="G16" s="314"/>
      <c r="H16" s="314"/>
      <c r="I16" s="314"/>
      <c r="J16" s="314"/>
      <c r="K16" s="314"/>
      <c r="L16" s="314"/>
      <c r="M16" s="314"/>
      <c r="N16" s="314"/>
      <c r="O16" s="314"/>
      <c r="P16" s="314"/>
      <c r="Q16" s="314"/>
      <c r="R16" s="314"/>
      <c r="S16" s="314"/>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311</v>
      </c>
      <c r="B18" s="150">
        <f>'5C'!B38</f>
        <v>13.96</v>
      </c>
      <c r="C18" s="150">
        <f>'5C'!C38</f>
        <v>31.15</v>
      </c>
      <c r="D18" s="150">
        <f>'5C'!D38</f>
        <v>32.549999999999997</v>
      </c>
      <c r="E18" s="150">
        <f>'5C'!E38</f>
        <v>30.65</v>
      </c>
      <c r="F18" s="150">
        <f>'5C'!F38</f>
        <v>24.1</v>
      </c>
      <c r="G18" s="150">
        <f>'5C'!G38</f>
        <v>24.06</v>
      </c>
      <c r="H18" s="150">
        <f>'5C'!H38</f>
        <v>24.2</v>
      </c>
      <c r="I18" s="150">
        <f>'5C'!I38</f>
        <v>10.08</v>
      </c>
      <c r="J18" s="150">
        <f>'5C'!J38</f>
        <v>10.28</v>
      </c>
      <c r="K18" s="150">
        <f>'5C'!K38</f>
        <v>7.89</v>
      </c>
      <c r="L18" s="150">
        <f>'5C'!L38</f>
        <v>8.66</v>
      </c>
      <c r="M18" s="150">
        <f>'5C'!M38</f>
        <v>8.56</v>
      </c>
      <c r="N18" s="150">
        <f>'5C'!N38</f>
        <v>9.77</v>
      </c>
      <c r="O18" s="150">
        <f>'5C'!O38</f>
        <v>9.51</v>
      </c>
      <c r="P18" s="150">
        <f>'5C'!P38</f>
        <v>12.22</v>
      </c>
      <c r="Q18" s="150">
        <f>'5C'!Q38</f>
        <v>12.38</v>
      </c>
      <c r="R18" s="150">
        <f>'5C'!R38</f>
        <v>12.75</v>
      </c>
      <c r="S18" s="150">
        <f>'5C'!S38</f>
        <v>12.99</v>
      </c>
      <c r="T18"/>
      <c r="U18"/>
      <c r="V18"/>
      <c r="W18"/>
    </row>
    <row r="19" spans="1:23" ht="15" x14ac:dyDescent="0.25">
      <c r="A19" s="143" t="s">
        <v>92</v>
      </c>
      <c r="B19" s="150">
        <v>15.33</v>
      </c>
      <c r="C19" s="150">
        <v>21.09</v>
      </c>
      <c r="D19" s="150">
        <v>22.62</v>
      </c>
      <c r="E19" s="150">
        <v>23.41</v>
      </c>
      <c r="F19" s="150">
        <v>17.850000000000001</v>
      </c>
      <c r="G19" s="150">
        <v>17.2</v>
      </c>
      <c r="H19" s="150">
        <v>15.76</v>
      </c>
      <c r="I19" s="150">
        <v>11.16</v>
      </c>
      <c r="J19" s="150">
        <v>11.11</v>
      </c>
      <c r="K19" s="150">
        <v>11.2</v>
      </c>
      <c r="L19" s="150">
        <v>11.27</v>
      </c>
      <c r="M19" s="150">
        <v>12.13</v>
      </c>
      <c r="N19" s="150">
        <v>12.14</v>
      </c>
      <c r="O19" s="150">
        <v>13.42</v>
      </c>
      <c r="P19" s="150">
        <v>12.8</v>
      </c>
      <c r="Q19" s="150">
        <v>12.3</v>
      </c>
      <c r="R19" s="150">
        <v>14.44</v>
      </c>
      <c r="S19" s="219">
        <v>15.05</v>
      </c>
      <c r="T19"/>
      <c r="U19"/>
      <c r="V19"/>
      <c r="W19"/>
    </row>
    <row r="20" spans="1:23" ht="15" x14ac:dyDescent="0.25">
      <c r="A20" s="143" t="s">
        <v>183</v>
      </c>
      <c r="B20" s="150">
        <v>13.39</v>
      </c>
      <c r="C20" s="150">
        <v>13.51</v>
      </c>
      <c r="D20" s="150">
        <v>14.01</v>
      </c>
      <c r="E20" s="150">
        <v>14.58</v>
      </c>
      <c r="F20" s="150">
        <v>14.98</v>
      </c>
      <c r="G20" s="150">
        <v>14.2</v>
      </c>
      <c r="H20" s="150">
        <v>14.02</v>
      </c>
      <c r="I20" s="150">
        <v>12.7</v>
      </c>
      <c r="J20" s="150">
        <v>12.65</v>
      </c>
      <c r="K20" s="150">
        <v>12.91</v>
      </c>
      <c r="L20" s="150">
        <v>13.11</v>
      </c>
      <c r="M20" s="150">
        <v>13.52</v>
      </c>
      <c r="N20" s="150">
        <v>13.73</v>
      </c>
      <c r="O20" s="150">
        <v>13.88</v>
      </c>
      <c r="P20" s="150">
        <v>13.84</v>
      </c>
      <c r="Q20" s="150">
        <v>14.12</v>
      </c>
      <c r="R20" s="150">
        <v>14.47</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4" t="s">
        <v>281</v>
      </c>
      <c r="B23" s="314"/>
      <c r="C23" s="314"/>
      <c r="D23" s="314"/>
      <c r="E23" s="314"/>
      <c r="F23" s="314"/>
      <c r="G23" s="314"/>
      <c r="H23" s="314"/>
      <c r="I23" s="314"/>
      <c r="J23" s="314"/>
      <c r="K23" s="314"/>
      <c r="L23" s="314"/>
      <c r="M23" s="314"/>
      <c r="N23" s="314"/>
      <c r="O23" s="314"/>
      <c r="P23" s="314"/>
      <c r="Q23" s="314"/>
      <c r="R23" s="314"/>
      <c r="S23" s="314"/>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312</v>
      </c>
      <c r="B25" s="170">
        <f>(B18-B18)/B18</f>
        <v>0</v>
      </c>
      <c r="C25" s="170">
        <f>(C18-B18)/B18</f>
        <v>1.2313753581661888</v>
      </c>
      <c r="D25" s="170">
        <f>(D18-B18)/B18</f>
        <v>1.3316618911174782</v>
      </c>
      <c r="E25" s="170">
        <f>(E18-B18)/B18</f>
        <v>1.195558739255014</v>
      </c>
      <c r="F25" s="170">
        <f>(F18-B18)/B18</f>
        <v>0.72636103151862463</v>
      </c>
      <c r="G25" s="170">
        <f>(G18-B18)/B18</f>
        <v>0.72349570200573043</v>
      </c>
      <c r="H25" s="170">
        <f>(H18-B18)/B18</f>
        <v>0.73352435530085947</v>
      </c>
      <c r="I25" s="170">
        <f>(I18-B18)/B18</f>
        <v>-0.27793696275071639</v>
      </c>
      <c r="J25" s="170">
        <f>(J18-B18)/B18</f>
        <v>-0.2636103151862465</v>
      </c>
      <c r="K25" s="170">
        <f>(K18-B18)/B18</f>
        <v>-0.43481375358166197</v>
      </c>
      <c r="L25" s="170">
        <f>(L18-B18)/B18</f>
        <v>-0.37965616045845274</v>
      </c>
      <c r="M25" s="170">
        <f>(M18-B18)/B18</f>
        <v>-0.38681948424068768</v>
      </c>
      <c r="N25" s="170">
        <f>(N18-B18)/B18</f>
        <v>-0.30014326647564477</v>
      </c>
      <c r="O25" s="170">
        <f>(O18-B18)/B18</f>
        <v>-0.31876790830945567</v>
      </c>
      <c r="P25" s="170">
        <f>(P18-B18)/B18</f>
        <v>-0.12464183381088825</v>
      </c>
      <c r="Q25" s="170">
        <f>(Q18-B18)/B18</f>
        <v>-0.11318051575931232</v>
      </c>
      <c r="R25" s="170">
        <f>(R18-B18)/B18</f>
        <v>-8.6676217765043043E-2</v>
      </c>
      <c r="S25" s="170">
        <f>(S18-B18)/B18</f>
        <v>-6.9484240687679125E-2</v>
      </c>
      <c r="T25"/>
      <c r="U25"/>
      <c r="V25"/>
      <c r="W25"/>
    </row>
    <row r="26" spans="1:23" ht="15" x14ac:dyDescent="0.25">
      <c r="A26" s="143" t="s">
        <v>92</v>
      </c>
      <c r="B26" s="170">
        <f>(B19-B19)/B19</f>
        <v>0</v>
      </c>
      <c r="C26" s="170">
        <f>(C19-B19)/B19</f>
        <v>0.37573385518590996</v>
      </c>
      <c r="D26" s="170">
        <f>(D19-B19)/B19</f>
        <v>0.4755381604696674</v>
      </c>
      <c r="E26" s="170">
        <f>(E19-B19)/B19</f>
        <v>0.52707110241356814</v>
      </c>
      <c r="F26" s="170">
        <f>(F19-B19)/B19</f>
        <v>0.16438356164383569</v>
      </c>
      <c r="G26" s="170">
        <f>(G19-B19)/B19</f>
        <v>0.12198303979125892</v>
      </c>
      <c r="H26" s="170">
        <f>(H19-B19)/B19</f>
        <v>2.8049575994781455E-2</v>
      </c>
      <c r="I26" s="170">
        <f>(I19-B19)/B19</f>
        <v>-0.2720156555772994</v>
      </c>
      <c r="J26" s="170">
        <f>(J19-B19)/B19</f>
        <v>-0.27527723418134381</v>
      </c>
      <c r="K26" s="170">
        <f>(K19-B19)/B19</f>
        <v>-0.26940639269406397</v>
      </c>
      <c r="L26" s="170">
        <f>(L19-B19)/B19</f>
        <v>-0.26484018264840187</v>
      </c>
      <c r="M26" s="170">
        <f>(M19-B19)/B19</f>
        <v>-0.20874103065883884</v>
      </c>
      <c r="N26" s="170">
        <f>(N19-B19)/B19</f>
        <v>-0.20808871493802997</v>
      </c>
      <c r="O26" s="170">
        <f>(O19-B19)/B19</f>
        <v>-0.12459230267449446</v>
      </c>
      <c r="P26" s="170">
        <f>(P19-B19)/B19</f>
        <v>-0.16503587736464445</v>
      </c>
      <c r="Q26" s="170">
        <f>(Q19-B19)/B19</f>
        <v>-0.19765166340508802</v>
      </c>
      <c r="R26" s="170">
        <f>(R19-B19)/B19</f>
        <v>-5.8056099151989601E-2</v>
      </c>
      <c r="S26" s="170">
        <f>(S19-B19)/B19</f>
        <v>-1.8264840182648359E-2</v>
      </c>
      <c r="T26"/>
      <c r="U26"/>
      <c r="V26"/>
      <c r="W26"/>
    </row>
    <row r="27" spans="1:23" ht="15" x14ac:dyDescent="0.25">
      <c r="A27" s="143" t="s">
        <v>183</v>
      </c>
      <c r="B27" s="170">
        <f>(B20-B20)/B20</f>
        <v>0</v>
      </c>
      <c r="C27" s="170">
        <f>(C20-B20)/B20</f>
        <v>8.9619118745331745E-3</v>
      </c>
      <c r="D27" s="170">
        <f>(D20-B20)/B20</f>
        <v>4.6303211351754983E-2</v>
      </c>
      <c r="E27" s="170">
        <f>(E20-B20)/B20</f>
        <v>8.8872292755787854E-2</v>
      </c>
      <c r="F27" s="170">
        <f>(F20-B20)/B20</f>
        <v>0.11874533233756533</v>
      </c>
      <c r="G27" s="170">
        <f>(G20-B20)/B20</f>
        <v>6.0492905153099227E-2</v>
      </c>
      <c r="H27" s="170">
        <f>(H20-B20)/B20</f>
        <v>4.7050037341299401E-2</v>
      </c>
      <c r="I27" s="170">
        <f>(I20-B20)/B20</f>
        <v>-5.1530993278566188E-2</v>
      </c>
      <c r="J27" s="170">
        <f>(J20-B20)/B20</f>
        <v>-5.5265123226288286E-2</v>
      </c>
      <c r="K27" s="170">
        <f>(K20-B20)/B20</f>
        <v>-3.5847647498132969E-2</v>
      </c>
      <c r="L27" s="170">
        <f>(L20-B20)/B20</f>
        <v>-2.0911127707244296E-2</v>
      </c>
      <c r="M27" s="170">
        <f>(M20-B20)/B20</f>
        <v>9.7087378640775945E-3</v>
      </c>
      <c r="N27" s="170">
        <f>(N20-B20)/B20</f>
        <v>2.5392083644510816E-2</v>
      </c>
      <c r="O27" s="170">
        <f>(O20-B20)/B20</f>
        <v>3.6594473487677387E-2</v>
      </c>
      <c r="P27" s="170">
        <f>(P20-B20)/B20</f>
        <v>3.3607169529499575E-2</v>
      </c>
      <c r="Q27" s="170">
        <f>(Q20-B20)/B20</f>
        <v>5.4518297236743736E-2</v>
      </c>
      <c r="R27" s="170">
        <f>(R20-B20)/B20</f>
        <v>8.0657206870799109E-2</v>
      </c>
      <c r="S27" s="170">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topLeftCell="A3"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282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4" spans="1:27" ht="15" x14ac:dyDescent="0.25">
      <c r="A4" s="319" t="s">
        <v>319</v>
      </c>
      <c r="B4" s="319"/>
      <c r="C4" s="319"/>
      <c r="D4" s="319"/>
    </row>
    <row r="5" spans="1:27" ht="15" x14ac:dyDescent="0.25">
      <c r="A5" s="320" t="s">
        <v>144</v>
      </c>
      <c r="B5" s="321"/>
      <c r="C5" s="320" t="s">
        <v>145</v>
      </c>
      <c r="D5" s="320"/>
    </row>
    <row r="6" spans="1:27" x14ac:dyDescent="0.2">
      <c r="A6" s="154" t="s">
        <v>158</v>
      </c>
      <c r="B6" s="155" t="s">
        <v>157</v>
      </c>
      <c r="C6" s="154" t="s">
        <v>158</v>
      </c>
      <c r="D6" s="156" t="s">
        <v>157</v>
      </c>
    </row>
    <row r="7" spans="1:27" x14ac:dyDescent="0.2">
      <c r="A7" s="1" t="s">
        <v>273</v>
      </c>
      <c r="B7" s="157">
        <v>0.16300000000000001</v>
      </c>
      <c r="C7" s="1" t="s">
        <v>273</v>
      </c>
      <c r="D7" s="158">
        <v>0.17299999999999999</v>
      </c>
    </row>
    <row r="8" spans="1:27" x14ac:dyDescent="0.2">
      <c r="A8" s="1" t="s">
        <v>87</v>
      </c>
      <c r="B8" s="157">
        <v>0.12797</v>
      </c>
      <c r="C8" s="1" t="s">
        <v>150</v>
      </c>
      <c r="D8" s="158">
        <v>0.1477</v>
      </c>
    </row>
    <row r="9" spans="1:27" x14ac:dyDescent="0.2">
      <c r="A9" s="1" t="s">
        <v>149</v>
      </c>
      <c r="B9" s="157">
        <v>8.9300000000000004E-2</v>
      </c>
      <c r="C9" s="1" t="s">
        <v>87</v>
      </c>
      <c r="D9" s="158">
        <v>0.14099</v>
      </c>
    </row>
    <row r="10" spans="1:27" x14ac:dyDescent="0.2">
      <c r="A10" s="1" t="s">
        <v>150</v>
      </c>
      <c r="B10" s="157">
        <v>6.3600000000000004E-2</v>
      </c>
      <c r="C10" s="1" t="s">
        <v>114</v>
      </c>
      <c r="D10" s="158">
        <v>0.1331</v>
      </c>
    </row>
    <row r="11" spans="1:27" x14ac:dyDescent="0.2">
      <c r="A11" s="1" t="s">
        <v>274</v>
      </c>
      <c r="B11" s="157">
        <v>6.3299999999999995E-2</v>
      </c>
      <c r="C11" s="1" t="s">
        <v>149</v>
      </c>
      <c r="D11" s="158">
        <v>0.13009999999999999</v>
      </c>
    </row>
    <row r="12" spans="1:27" x14ac:dyDescent="0.2">
      <c r="A12" s="1" t="s">
        <v>151</v>
      </c>
      <c r="B12" s="157">
        <v>6.0600000000000001E-2</v>
      </c>
      <c r="C12" s="1" t="s">
        <v>275</v>
      </c>
      <c r="D12" s="158">
        <v>6.1080000000000002E-2</v>
      </c>
    </row>
    <row r="13" spans="1:27" x14ac:dyDescent="0.2">
      <c r="A13" s="1" t="s">
        <v>148</v>
      </c>
      <c r="B13" s="157">
        <v>5.8500000000000003E-2</v>
      </c>
      <c r="C13" s="1" t="s">
        <v>148</v>
      </c>
      <c r="D13" s="158">
        <v>5.8180000000000003E-2</v>
      </c>
    </row>
    <row r="14" spans="1:27" x14ac:dyDescent="0.2">
      <c r="A14" s="1" t="s">
        <v>147</v>
      </c>
      <c r="B14" s="157">
        <v>5.6599999999999998E-2</v>
      </c>
      <c r="C14" s="1" t="s">
        <v>151</v>
      </c>
      <c r="D14" s="158">
        <v>5.57E-2</v>
      </c>
    </row>
    <row r="15" spans="1:27" x14ac:dyDescent="0.2">
      <c r="A15" s="1" t="s">
        <v>114</v>
      </c>
      <c r="B15" s="157">
        <v>5.1299999999999998E-2</v>
      </c>
      <c r="C15" s="1" t="s">
        <v>274</v>
      </c>
      <c r="D15" s="158">
        <v>5.024E-2</v>
      </c>
    </row>
    <row r="16" spans="1:27" x14ac:dyDescent="0.2">
      <c r="A16" s="1" t="s">
        <v>192</v>
      </c>
      <c r="B16" s="157">
        <v>5.0880000000000002E-2</v>
      </c>
      <c r="C16" s="1" t="s">
        <v>192</v>
      </c>
      <c r="D16" s="158">
        <v>4.8899999999999999E-2</v>
      </c>
    </row>
    <row r="17" spans="2:2" x14ac:dyDescent="0.2">
      <c r="B17" s="1" t="s">
        <v>276</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topLeftCell="A2" zoomScaleNormal="100" workbookViewId="0">
      <selection activeCell="E12" sqref="E12"/>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38" t="s">
        <v>96</v>
      </c>
      <c r="B1" s="238"/>
      <c r="C1" s="238"/>
      <c r="D1" s="238"/>
      <c r="E1" s="238"/>
      <c r="F1" s="238"/>
      <c r="G1" s="238"/>
      <c r="H1" s="238"/>
      <c r="I1" s="238"/>
      <c r="J1" s="238"/>
      <c r="K1" s="238"/>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13</v>
      </c>
    </row>
    <row r="4" spans="1:32" ht="18" x14ac:dyDescent="0.25">
      <c r="A4" s="87"/>
    </row>
    <row r="5" spans="1:32" ht="15" x14ac:dyDescent="0.25">
      <c r="A5" s="88" t="s">
        <v>14</v>
      </c>
    </row>
    <row r="6" spans="1:32" ht="70.5" customHeight="1" x14ac:dyDescent="0.2">
      <c r="A6" s="271" t="s">
        <v>294</v>
      </c>
      <c r="B6" s="271"/>
      <c r="C6" s="271"/>
      <c r="D6" s="271"/>
    </row>
    <row r="8" spans="1:32" ht="15" x14ac:dyDescent="0.25">
      <c r="A8" s="88" t="s">
        <v>15</v>
      </c>
    </row>
    <row r="9" spans="1:32" ht="91.5" customHeight="1" x14ac:dyDescent="0.2">
      <c r="A9" s="271" t="s">
        <v>300</v>
      </c>
      <c r="B9" s="271"/>
      <c r="C9" s="271"/>
      <c r="D9" s="271"/>
    </row>
    <row r="10" spans="1:32" ht="15.75" customHeight="1" x14ac:dyDescent="0.2">
      <c r="A10" s="89"/>
      <c r="B10" s="89"/>
      <c r="C10" s="89"/>
      <c r="D10" s="89"/>
    </row>
    <row r="11" spans="1:32" ht="30.75" customHeight="1" x14ac:dyDescent="0.2">
      <c r="A11" s="271" t="s">
        <v>16</v>
      </c>
      <c r="B11" s="271"/>
      <c r="C11" s="271"/>
      <c r="D11" s="271"/>
    </row>
    <row r="12" spans="1:32" ht="15" thickBot="1" x14ac:dyDescent="0.25">
      <c r="A12" s="89"/>
      <c r="B12" s="89"/>
      <c r="C12" s="89"/>
      <c r="D12" s="89"/>
    </row>
    <row r="13" spans="1:32" ht="15.75" thickBot="1" x14ac:dyDescent="0.25">
      <c r="A13" s="268" t="s">
        <v>17</v>
      </c>
      <c r="B13" s="269"/>
    </row>
    <row r="14" spans="1:32" ht="15.75" thickBot="1" x14ac:dyDescent="0.25">
      <c r="A14" s="90" t="s">
        <v>18</v>
      </c>
      <c r="B14" s="91" t="s">
        <v>19</v>
      </c>
    </row>
    <row r="15" spans="1:32" ht="15" thickBot="1" x14ac:dyDescent="0.25">
      <c r="A15" s="92" t="s">
        <v>20</v>
      </c>
      <c r="B15" s="93" t="s">
        <v>21</v>
      </c>
    </row>
    <row r="16" spans="1:32" ht="29.25" thickBot="1" x14ac:dyDescent="0.25">
      <c r="A16" s="92" t="s">
        <v>22</v>
      </c>
      <c r="B16" s="93" t="s">
        <v>23</v>
      </c>
    </row>
    <row r="17" spans="1:4" ht="29.25" thickBot="1" x14ac:dyDescent="0.25">
      <c r="A17" s="92" t="s">
        <v>24</v>
      </c>
      <c r="B17" s="93" t="s">
        <v>25</v>
      </c>
    </row>
    <row r="18" spans="1:4" ht="15" thickBot="1" x14ac:dyDescent="0.25">
      <c r="A18" s="92" t="s">
        <v>26</v>
      </c>
      <c r="B18" s="93" t="s">
        <v>27</v>
      </c>
    </row>
    <row r="19" spans="1:4" ht="15" thickBot="1" x14ac:dyDescent="0.25">
      <c r="A19" s="92" t="s">
        <v>28</v>
      </c>
      <c r="B19" s="93" t="s">
        <v>29</v>
      </c>
    </row>
    <row r="20" spans="1:4" ht="29.25" thickBot="1" x14ac:dyDescent="0.25">
      <c r="A20" s="92" t="s">
        <v>30</v>
      </c>
      <c r="B20" s="93" t="s">
        <v>31</v>
      </c>
    </row>
    <row r="21" spans="1:4" ht="15" thickBot="1" x14ac:dyDescent="0.25">
      <c r="A21" s="92" t="s">
        <v>32</v>
      </c>
      <c r="B21" s="93" t="s">
        <v>33</v>
      </c>
    </row>
    <row r="22" spans="1:4" ht="15" thickBot="1" x14ac:dyDescent="0.25">
      <c r="A22" s="92" t="s">
        <v>34</v>
      </c>
      <c r="B22" s="93" t="s">
        <v>35</v>
      </c>
    </row>
    <row r="24" spans="1:4" ht="60" customHeight="1" x14ac:dyDescent="0.2">
      <c r="A24" s="270" t="s">
        <v>36</v>
      </c>
      <c r="B24" s="270"/>
      <c r="C24" s="270"/>
      <c r="D24" s="270"/>
    </row>
    <row r="25" spans="1:4" ht="15" x14ac:dyDescent="0.25">
      <c r="A25" s="94" t="s">
        <v>37</v>
      </c>
      <c r="B25" s="95" t="s">
        <v>38</v>
      </c>
      <c r="C25" s="95" t="s">
        <v>39</v>
      </c>
      <c r="D25" s="95" t="s">
        <v>40</v>
      </c>
    </row>
    <row r="26" spans="1:4" x14ac:dyDescent="0.2">
      <c r="A26" s="96" t="s">
        <v>41</v>
      </c>
      <c r="B26" s="97" t="s">
        <v>42</v>
      </c>
      <c r="C26" s="97" t="s">
        <v>43</v>
      </c>
      <c r="D26" s="97" t="s">
        <v>44</v>
      </c>
    </row>
    <row r="27" spans="1:4" x14ac:dyDescent="0.2">
      <c r="A27" s="96" t="s">
        <v>45</v>
      </c>
      <c r="B27" s="97" t="s">
        <v>42</v>
      </c>
      <c r="C27" s="97" t="s">
        <v>42</v>
      </c>
      <c r="D27" s="97" t="s">
        <v>44</v>
      </c>
    </row>
    <row r="28" spans="1:4" ht="47.25" customHeight="1" x14ac:dyDescent="0.2">
      <c r="A28" s="96" t="s">
        <v>46</v>
      </c>
      <c r="B28" s="97" t="s">
        <v>42</v>
      </c>
      <c r="C28" s="97" t="s">
        <v>42</v>
      </c>
      <c r="D28" s="97" t="s">
        <v>44</v>
      </c>
    </row>
    <row r="29" spans="1:4" x14ac:dyDescent="0.2">
      <c r="A29" s="96" t="s">
        <v>47</v>
      </c>
      <c r="B29" s="97" t="s">
        <v>42</v>
      </c>
      <c r="C29" s="97" t="s">
        <v>42</v>
      </c>
      <c r="D29" s="97" t="s">
        <v>44</v>
      </c>
    </row>
    <row r="30" spans="1:4" x14ac:dyDescent="0.2">
      <c r="A30" s="96" t="s">
        <v>48</v>
      </c>
      <c r="B30" s="97" t="s">
        <v>42</v>
      </c>
      <c r="C30" s="97" t="s">
        <v>43</v>
      </c>
      <c r="D30" s="97" t="s">
        <v>49</v>
      </c>
    </row>
    <row r="31" spans="1:4" x14ac:dyDescent="0.2">
      <c r="A31" s="96" t="s">
        <v>50</v>
      </c>
      <c r="B31" s="97" t="s">
        <v>42</v>
      </c>
      <c r="C31" s="97" t="s">
        <v>42</v>
      </c>
      <c r="D31" s="97" t="s">
        <v>43</v>
      </c>
    </row>
    <row r="32" spans="1:4" x14ac:dyDescent="0.2">
      <c r="A32" s="96" t="s">
        <v>51</v>
      </c>
      <c r="B32" s="97" t="s">
        <v>42</v>
      </c>
      <c r="C32" s="97" t="s">
        <v>42</v>
      </c>
      <c r="D32" s="97" t="s">
        <v>42</v>
      </c>
    </row>
    <row r="33" spans="1:4" x14ac:dyDescent="0.2">
      <c r="A33" s="96" t="s">
        <v>52</v>
      </c>
      <c r="B33" s="97" t="s">
        <v>42</v>
      </c>
      <c r="C33" s="97" t="s">
        <v>42</v>
      </c>
      <c r="D33" s="97" t="s">
        <v>53</v>
      </c>
    </row>
    <row r="35" spans="1:4" x14ac:dyDescent="0.2">
      <c r="A35" s="98" t="s">
        <v>55</v>
      </c>
    </row>
    <row r="36" spans="1:4" ht="15.75" thickBot="1" x14ac:dyDescent="0.3">
      <c r="A36" s="44" t="s">
        <v>56</v>
      </c>
    </row>
    <row r="37" spans="1:4" ht="30.75" thickBot="1" x14ac:dyDescent="0.25">
      <c r="A37" s="99" t="s">
        <v>57</v>
      </c>
      <c r="B37" s="100" t="s">
        <v>58</v>
      </c>
      <c r="C37" s="100" t="s">
        <v>39</v>
      </c>
      <c r="D37" s="101" t="s">
        <v>59</v>
      </c>
    </row>
    <row r="38" spans="1:4" ht="57.75" thickBot="1" x14ac:dyDescent="0.25">
      <c r="A38" s="102" t="s">
        <v>60</v>
      </c>
      <c r="B38" s="103" t="s">
        <v>301</v>
      </c>
      <c r="C38" s="103" t="s">
        <v>61</v>
      </c>
      <c r="D38" s="103" t="s">
        <v>208</v>
      </c>
    </row>
    <row r="39" spans="1:4" ht="43.5" thickBot="1" x14ac:dyDescent="0.25">
      <c r="A39" s="104" t="s">
        <v>62</v>
      </c>
      <c r="B39" s="103" t="s">
        <v>63</v>
      </c>
      <c r="C39" s="103" t="s">
        <v>208</v>
      </c>
      <c r="D39" s="103" t="s">
        <v>208</v>
      </c>
    </row>
    <row r="40" spans="1:4" ht="57.75" thickBot="1" x14ac:dyDescent="0.25">
      <c r="A40" s="104" t="s">
        <v>64</v>
      </c>
      <c r="B40" s="103" t="s">
        <v>209</v>
      </c>
      <c r="C40" s="103" t="s">
        <v>65</v>
      </c>
      <c r="D40" s="103" t="s">
        <v>21</v>
      </c>
    </row>
    <row r="41" spans="1:4" ht="15.75" thickBot="1" x14ac:dyDescent="0.25">
      <c r="A41" s="102" t="s">
        <v>66</v>
      </c>
      <c r="B41" s="103" t="s">
        <v>67</v>
      </c>
      <c r="C41" s="103" t="s">
        <v>68</v>
      </c>
      <c r="D41" s="103" t="s">
        <v>69</v>
      </c>
    </row>
    <row r="42" spans="1:4" ht="43.5" thickBot="1" x14ac:dyDescent="0.25">
      <c r="A42" s="102" t="s">
        <v>70</v>
      </c>
      <c r="B42" s="103" t="s">
        <v>71</v>
      </c>
      <c r="C42" s="103" t="s">
        <v>72</v>
      </c>
      <c r="D42" s="103" t="s">
        <v>72</v>
      </c>
    </row>
    <row r="43" spans="1:4" ht="57.75" thickBot="1" x14ac:dyDescent="0.25">
      <c r="A43" s="102" t="s">
        <v>73</v>
      </c>
      <c r="B43" s="103" t="s">
        <v>334</v>
      </c>
      <c r="C43" s="103" t="s">
        <v>74</v>
      </c>
      <c r="D43" s="103" t="s">
        <v>75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topLeftCell="B1" zoomScaleNormal="100" workbookViewId="0">
      <selection activeCell="O13" sqref="O13"/>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283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3" spans="1:27" ht="15" x14ac:dyDescent="0.25">
      <c r="A3" s="193" t="s">
        <v>332</v>
      </c>
      <c r="B3" s="193"/>
      <c r="C3" s="193"/>
      <c r="D3" s="193"/>
      <c r="F3" s="319" t="s">
        <v>333</v>
      </c>
      <c r="G3" s="319"/>
      <c r="H3" s="319"/>
    </row>
    <row r="4" spans="1:27" ht="28.5" x14ac:dyDescent="0.2">
      <c r="A4" s="191" t="s">
        <v>165</v>
      </c>
      <c r="B4" s="191" t="s">
        <v>218</v>
      </c>
      <c r="C4" s="192" t="s">
        <v>164</v>
      </c>
      <c r="D4" s="1"/>
      <c r="F4" s="191" t="s">
        <v>219</v>
      </c>
      <c r="G4" s="192" t="s">
        <v>220</v>
      </c>
      <c r="H4" s="37" t="s">
        <v>221</v>
      </c>
      <c r="O4" s="1"/>
    </row>
    <row r="5" spans="1:27" ht="15" x14ac:dyDescent="0.25">
      <c r="A5" s="160">
        <v>43313</v>
      </c>
      <c r="B5">
        <v>0</v>
      </c>
      <c r="C5" s="218" t="s">
        <v>243</v>
      </c>
      <c r="D5" s="161"/>
      <c r="F5" s="1" t="s">
        <v>297</v>
      </c>
      <c r="G5" s="159">
        <v>4</v>
      </c>
      <c r="H5" s="203" t="s">
        <v>345</v>
      </c>
      <c r="O5" s="1"/>
    </row>
    <row r="6" spans="1:27" ht="15" x14ac:dyDescent="0.25">
      <c r="A6" s="160">
        <v>43344</v>
      </c>
      <c r="B6">
        <v>0</v>
      </c>
      <c r="C6" s="218" t="s">
        <v>243</v>
      </c>
      <c r="D6" s="161"/>
      <c r="G6" s="159"/>
      <c r="H6" s="203"/>
      <c r="O6" s="1"/>
    </row>
    <row r="7" spans="1:27" ht="15" x14ac:dyDescent="0.25">
      <c r="A7" s="160">
        <v>43374</v>
      </c>
      <c r="B7">
        <v>4</v>
      </c>
      <c r="C7" s="218" t="s">
        <v>243</v>
      </c>
      <c r="D7" s="161"/>
      <c r="G7" s="159"/>
      <c r="H7" s="203"/>
      <c r="O7" s="1"/>
    </row>
    <row r="8" spans="1:27" ht="15" x14ac:dyDescent="0.25">
      <c r="A8" s="160">
        <v>43405</v>
      </c>
      <c r="B8">
        <v>0</v>
      </c>
      <c r="C8" s="218" t="s">
        <v>243</v>
      </c>
      <c r="D8" s="161"/>
      <c r="G8" s="159"/>
      <c r="H8" s="203"/>
      <c r="O8" s="1"/>
    </row>
    <row r="9" spans="1:27" ht="15" x14ac:dyDescent="0.25">
      <c r="A9" s="160">
        <v>43435</v>
      </c>
      <c r="B9">
        <v>0</v>
      </c>
      <c r="C9" s="218" t="s">
        <v>243</v>
      </c>
      <c r="D9" s="161"/>
      <c r="G9" s="159"/>
      <c r="H9" s="203"/>
      <c r="O9" s="1"/>
    </row>
    <row r="10" spans="1:27" ht="15" x14ac:dyDescent="0.25">
      <c r="A10" s="160">
        <v>43466</v>
      </c>
      <c r="B10">
        <v>0</v>
      </c>
      <c r="C10" s="218" t="s">
        <v>243</v>
      </c>
      <c r="D10" s="161"/>
      <c r="G10" s="159"/>
      <c r="H10" s="203"/>
      <c r="O10" s="1"/>
    </row>
    <row r="11" spans="1:27" ht="15" x14ac:dyDescent="0.25">
      <c r="A11" s="160">
        <v>43497</v>
      </c>
      <c r="B11">
        <v>0</v>
      </c>
      <c r="C11" s="218" t="s">
        <v>243</v>
      </c>
      <c r="D11" s="161"/>
      <c r="G11" s="159"/>
      <c r="H11" s="203"/>
      <c r="O11" s="1"/>
    </row>
    <row r="12" spans="1:27" ht="15" x14ac:dyDescent="0.25">
      <c r="A12" s="160">
        <v>43525</v>
      </c>
      <c r="B12">
        <v>0</v>
      </c>
      <c r="C12" s="218" t="s">
        <v>243</v>
      </c>
      <c r="D12" s="161"/>
      <c r="G12" s="159"/>
      <c r="H12" s="203"/>
      <c r="O12" s="1"/>
    </row>
    <row r="13" spans="1:27" ht="15" x14ac:dyDescent="0.25">
      <c r="A13" s="160">
        <v>43556</v>
      </c>
      <c r="B13">
        <v>0</v>
      </c>
      <c r="C13" s="218" t="s">
        <v>243</v>
      </c>
      <c r="D13" s="161"/>
      <c r="G13" s="159"/>
      <c r="H13" s="203"/>
      <c r="O13" s="1"/>
    </row>
    <row r="14" spans="1:27" ht="15" x14ac:dyDescent="0.25">
      <c r="A14" s="160">
        <v>43586</v>
      </c>
      <c r="B14">
        <v>0</v>
      </c>
      <c r="C14" s="218" t="s">
        <v>243</v>
      </c>
      <c r="D14" s="161"/>
      <c r="G14" s="159"/>
      <c r="H14" s="203"/>
      <c r="O14" s="1"/>
    </row>
    <row r="15" spans="1:27" ht="15" x14ac:dyDescent="0.25">
      <c r="A15" s="160">
        <v>43617</v>
      </c>
      <c r="B15">
        <v>0</v>
      </c>
      <c r="C15" s="218" t="s">
        <v>243</v>
      </c>
      <c r="D15" s="161"/>
      <c r="O15" s="1"/>
    </row>
    <row r="16" spans="1:27" ht="15" x14ac:dyDescent="0.25">
      <c r="A16" s="160">
        <v>43647</v>
      </c>
      <c r="B16">
        <v>0</v>
      </c>
      <c r="C16" s="218" t="s">
        <v>243</v>
      </c>
      <c r="D16" s="161"/>
      <c r="O16" s="1"/>
    </row>
    <row r="17" spans="1:15" ht="15" x14ac:dyDescent="0.25">
      <c r="A17" s="160">
        <v>43678</v>
      </c>
      <c r="B17">
        <v>0</v>
      </c>
      <c r="C17" s="218" t="s">
        <v>243</v>
      </c>
      <c r="D17" s="161"/>
      <c r="O17" s="1"/>
    </row>
    <row r="18" spans="1:15" ht="15" x14ac:dyDescent="0.25">
      <c r="A18" s="160">
        <v>43709</v>
      </c>
      <c r="B18">
        <v>0</v>
      </c>
      <c r="C18" s="218" t="s">
        <v>243</v>
      </c>
      <c r="D18" s="161"/>
      <c r="I18" s="39"/>
      <c r="O18" s="1"/>
    </row>
    <row r="19" spans="1:15" ht="15" x14ac:dyDescent="0.25">
      <c r="A19" s="160">
        <v>43739</v>
      </c>
      <c r="B19">
        <v>0</v>
      </c>
      <c r="C19" s="218" t="s">
        <v>243</v>
      </c>
      <c r="D19" s="161"/>
      <c r="I19" s="39"/>
      <c r="O19" s="1"/>
    </row>
    <row r="20" spans="1:15" ht="15" x14ac:dyDescent="0.25">
      <c r="A20" s="160">
        <v>43770</v>
      </c>
      <c r="B20">
        <v>0</v>
      </c>
      <c r="C20" s="218" t="s">
        <v>243</v>
      </c>
      <c r="D20" s="161"/>
      <c r="I20" s="39"/>
      <c r="O20" s="1"/>
    </row>
    <row r="21" spans="1:15" ht="15" x14ac:dyDescent="0.25">
      <c r="A21" s="160">
        <v>43800</v>
      </c>
      <c r="B21">
        <v>0</v>
      </c>
      <c r="C21" s="218" t="s">
        <v>243</v>
      </c>
      <c r="D21" s="161"/>
      <c r="I21" s="39"/>
      <c r="O21" s="1"/>
    </row>
    <row r="22" spans="1:15" ht="15" x14ac:dyDescent="0.25">
      <c r="A22" s="160">
        <v>43831</v>
      </c>
      <c r="B22">
        <v>0</v>
      </c>
      <c r="C22" s="218" t="s">
        <v>243</v>
      </c>
      <c r="D22" s="161"/>
      <c r="I22" s="39"/>
      <c r="O22" s="1"/>
    </row>
    <row r="23" spans="1:15" ht="15" x14ac:dyDescent="0.25">
      <c r="A23" s="160">
        <v>43862</v>
      </c>
      <c r="B23">
        <v>0</v>
      </c>
      <c r="C23" s="218" t="s">
        <v>243</v>
      </c>
      <c r="D23" s="161"/>
      <c r="O23" s="1"/>
    </row>
    <row r="24" spans="1:15" ht="15" x14ac:dyDescent="0.25">
      <c r="A24" s="160">
        <v>43891</v>
      </c>
      <c r="B24">
        <v>0</v>
      </c>
      <c r="C24" s="218" t="s">
        <v>243</v>
      </c>
      <c r="D24" s="161"/>
      <c r="O24" s="1"/>
    </row>
    <row r="25" spans="1:15" ht="15" x14ac:dyDescent="0.25">
      <c r="A25" s="160">
        <v>43922</v>
      </c>
      <c r="B25">
        <v>0</v>
      </c>
      <c r="C25" s="218" t="s">
        <v>243</v>
      </c>
      <c r="D25" s="161"/>
      <c r="O25" s="1"/>
    </row>
    <row r="26" spans="1:15" ht="15" x14ac:dyDescent="0.25">
      <c r="A26" s="160">
        <v>43952</v>
      </c>
      <c r="B26">
        <v>0</v>
      </c>
      <c r="C26" s="218" t="s">
        <v>243</v>
      </c>
      <c r="D26" s="161"/>
      <c r="O26" s="1"/>
    </row>
    <row r="27" spans="1:15" ht="15" x14ac:dyDescent="0.25">
      <c r="A27" s="160">
        <v>43983</v>
      </c>
      <c r="B27">
        <v>0</v>
      </c>
      <c r="C27" s="218" t="s">
        <v>243</v>
      </c>
      <c r="D27" s="161"/>
      <c r="O27" s="1"/>
    </row>
    <row r="28" spans="1:15" ht="15" x14ac:dyDescent="0.25">
      <c r="A28" s="160">
        <v>44013</v>
      </c>
      <c r="B28">
        <v>0</v>
      </c>
      <c r="C28" s="218" t="s">
        <v>243</v>
      </c>
      <c r="D28" s="161"/>
      <c r="O28" s="1"/>
    </row>
    <row r="29" spans="1:15" ht="15" x14ac:dyDescent="0.25">
      <c r="A29" s="160">
        <v>44044</v>
      </c>
      <c r="B29">
        <v>0</v>
      </c>
      <c r="C29" s="218" t="s">
        <v>243</v>
      </c>
      <c r="D29" s="161"/>
      <c r="O29" s="1"/>
    </row>
    <row r="30" spans="1:15" ht="15" x14ac:dyDescent="0.25">
      <c r="A30" s="160">
        <v>44075</v>
      </c>
      <c r="B30">
        <v>0</v>
      </c>
      <c r="C30" s="218" t="s">
        <v>243</v>
      </c>
      <c r="D30" s="161"/>
      <c r="O30" s="1"/>
    </row>
    <row r="31" spans="1:15" ht="15" x14ac:dyDescent="0.25">
      <c r="A31" s="160">
        <v>44105</v>
      </c>
      <c r="B31">
        <v>0</v>
      </c>
      <c r="C31" s="218" t="s">
        <v>243</v>
      </c>
      <c r="D31" s="161"/>
      <c r="O31" s="1"/>
    </row>
    <row r="32" spans="1:15" ht="15" x14ac:dyDescent="0.25">
      <c r="A32" s="160">
        <v>44136</v>
      </c>
      <c r="B32">
        <v>0</v>
      </c>
      <c r="C32" s="218" t="s">
        <v>243</v>
      </c>
      <c r="D32" s="161"/>
      <c r="O32" s="1"/>
    </row>
    <row r="33" spans="1:15" ht="15" x14ac:dyDescent="0.25">
      <c r="A33" s="160">
        <v>44166</v>
      </c>
      <c r="B33">
        <v>0</v>
      </c>
      <c r="C33" s="218" t="s">
        <v>243</v>
      </c>
      <c r="D33" s="161"/>
      <c r="O33" s="1"/>
    </row>
    <row r="34" spans="1:15" ht="15" x14ac:dyDescent="0.25">
      <c r="A34" s="160">
        <v>44197</v>
      </c>
      <c r="B34">
        <v>0</v>
      </c>
      <c r="C34" s="218" t="s">
        <v>243</v>
      </c>
      <c r="D34" s="161"/>
      <c r="O34" s="1"/>
    </row>
    <row r="35" spans="1:15" ht="15" x14ac:dyDescent="0.25">
      <c r="A35" s="160">
        <v>44228</v>
      </c>
      <c r="B35">
        <v>0</v>
      </c>
      <c r="C35" s="218" t="s">
        <v>243</v>
      </c>
      <c r="D35" s="161"/>
      <c r="O35" s="1"/>
    </row>
    <row r="36" spans="1:15" ht="15" x14ac:dyDescent="0.25">
      <c r="A36" s="160">
        <v>44256</v>
      </c>
      <c r="B36">
        <v>1</v>
      </c>
      <c r="C36" s="218" t="s">
        <v>243</v>
      </c>
      <c r="D36" s="161"/>
      <c r="O36" s="1"/>
    </row>
    <row r="37" spans="1:15" ht="15" x14ac:dyDescent="0.25">
      <c r="A37" s="160">
        <v>44287</v>
      </c>
      <c r="B37">
        <v>0</v>
      </c>
      <c r="C37" s="218" t="s">
        <v>243</v>
      </c>
      <c r="D37" s="161"/>
      <c r="O37" s="1"/>
    </row>
    <row r="38" spans="1:15" ht="15" x14ac:dyDescent="0.25">
      <c r="A38" s="160">
        <v>44317</v>
      </c>
      <c r="B38">
        <v>0</v>
      </c>
      <c r="C38" s="218" t="s">
        <v>243</v>
      </c>
      <c r="D38" s="161"/>
      <c r="O38" s="1"/>
    </row>
    <row r="39" spans="1:15" ht="15" x14ac:dyDescent="0.25">
      <c r="A39" s="160">
        <v>44348</v>
      </c>
      <c r="B39">
        <v>0</v>
      </c>
      <c r="C39" s="218" t="s">
        <v>243</v>
      </c>
      <c r="D39" s="161"/>
      <c r="O39" s="1"/>
    </row>
    <row r="40" spans="1:15" ht="15" x14ac:dyDescent="0.25">
      <c r="A40" s="160">
        <v>44378</v>
      </c>
      <c r="B40">
        <v>0</v>
      </c>
      <c r="C40" s="218" t="s">
        <v>243</v>
      </c>
      <c r="D40" s="161"/>
      <c r="O40" s="1"/>
    </row>
    <row r="41" spans="1:15" ht="15" x14ac:dyDescent="0.25">
      <c r="A41" s="160">
        <v>44409</v>
      </c>
      <c r="B41">
        <v>2</v>
      </c>
      <c r="C41" s="218" t="s">
        <v>243</v>
      </c>
      <c r="D41" s="161"/>
      <c r="O41" s="1"/>
    </row>
    <row r="42" spans="1:15" ht="15" x14ac:dyDescent="0.25">
      <c r="A42" s="160">
        <v>44440</v>
      </c>
      <c r="B42">
        <v>2</v>
      </c>
      <c r="C42" s="218" t="s">
        <v>243</v>
      </c>
      <c r="D42" s="161"/>
      <c r="O42" s="1"/>
    </row>
    <row r="43" spans="1:15" ht="15" x14ac:dyDescent="0.25">
      <c r="A43" s="160">
        <v>44470</v>
      </c>
      <c r="B43">
        <v>0</v>
      </c>
      <c r="C43" s="218" t="s">
        <v>243</v>
      </c>
      <c r="D43" s="161"/>
      <c r="O43" s="1"/>
    </row>
    <row r="44" spans="1:15" ht="15" x14ac:dyDescent="0.25">
      <c r="A44" s="160">
        <v>44501</v>
      </c>
      <c r="B44">
        <v>0</v>
      </c>
      <c r="C44" s="218" t="s">
        <v>243</v>
      </c>
      <c r="D44" s="161"/>
      <c r="O44" s="1"/>
    </row>
    <row r="45" spans="1:15" ht="15" x14ac:dyDescent="0.25">
      <c r="A45" s="160">
        <v>44531</v>
      </c>
      <c r="B45">
        <v>0</v>
      </c>
      <c r="C45" s="218" t="s">
        <v>243</v>
      </c>
      <c r="D45" s="161"/>
      <c r="O45" s="1"/>
    </row>
    <row r="46" spans="1:15" ht="15" x14ac:dyDescent="0.25">
      <c r="A46" s="160">
        <v>44562</v>
      </c>
      <c r="B46">
        <v>0</v>
      </c>
      <c r="C46" s="218" t="s">
        <v>243</v>
      </c>
      <c r="D46" s="161"/>
      <c r="O46" s="1"/>
    </row>
    <row r="47" spans="1:15" ht="15" x14ac:dyDescent="0.25">
      <c r="A47" s="160">
        <v>44593</v>
      </c>
      <c r="B47">
        <v>0</v>
      </c>
      <c r="C47" s="218" t="s">
        <v>243</v>
      </c>
      <c r="D47" s="161"/>
      <c r="O47" s="1"/>
    </row>
    <row r="48" spans="1:15" ht="15" x14ac:dyDescent="0.25">
      <c r="A48" s="160">
        <v>44621</v>
      </c>
      <c r="B48">
        <v>0</v>
      </c>
      <c r="C48" s="218" t="s">
        <v>243</v>
      </c>
      <c r="D48" s="161"/>
      <c r="O48" s="1"/>
    </row>
    <row r="49" spans="1:15" ht="15" x14ac:dyDescent="0.25">
      <c r="A49" s="160">
        <v>44652</v>
      </c>
      <c r="B49">
        <v>0</v>
      </c>
      <c r="C49" s="218" t="s">
        <v>243</v>
      </c>
      <c r="D49" s="161"/>
      <c r="O49" s="1"/>
    </row>
    <row r="50" spans="1:15" ht="15" x14ac:dyDescent="0.25">
      <c r="A50" s="160">
        <v>44682</v>
      </c>
      <c r="B50">
        <v>0</v>
      </c>
      <c r="C50" s="218" t="s">
        <v>243</v>
      </c>
      <c r="D50" s="161"/>
      <c r="O50" s="1"/>
    </row>
    <row r="51" spans="1:15" ht="15" x14ac:dyDescent="0.25">
      <c r="A51" s="160">
        <v>44713</v>
      </c>
      <c r="B51">
        <v>0</v>
      </c>
      <c r="C51" s="218" t="s">
        <v>243</v>
      </c>
      <c r="D51" s="161"/>
      <c r="O51" s="1"/>
    </row>
    <row r="52" spans="1:15" ht="15" x14ac:dyDescent="0.25">
      <c r="A52" s="160">
        <v>44743</v>
      </c>
      <c r="B52">
        <v>0</v>
      </c>
      <c r="C52" s="218" t="s">
        <v>243</v>
      </c>
      <c r="D52" s="161"/>
      <c r="O52" s="1"/>
    </row>
    <row r="53" spans="1:15" ht="15" x14ac:dyDescent="0.25">
      <c r="A53" s="160">
        <v>44774</v>
      </c>
      <c r="B53">
        <v>0</v>
      </c>
      <c r="C53" s="218" t="s">
        <v>243</v>
      </c>
      <c r="D53" s="161"/>
      <c r="O53" s="1"/>
    </row>
    <row r="54" spans="1:15" ht="15" x14ac:dyDescent="0.25">
      <c r="A54" s="160">
        <v>44805</v>
      </c>
      <c r="B54">
        <v>0</v>
      </c>
      <c r="C54" s="218" t="s">
        <v>243</v>
      </c>
      <c r="D54" s="161"/>
      <c r="O54" s="1"/>
    </row>
    <row r="55" spans="1:15" ht="15" x14ac:dyDescent="0.25">
      <c r="A55" s="160">
        <v>44835</v>
      </c>
      <c r="B55">
        <v>0</v>
      </c>
      <c r="C55" s="218" t="s">
        <v>243</v>
      </c>
      <c r="D55" s="161"/>
      <c r="O55" s="1"/>
    </row>
    <row r="56" spans="1:15" ht="15" x14ac:dyDescent="0.25">
      <c r="A56" s="160">
        <v>44866</v>
      </c>
      <c r="B56">
        <v>0</v>
      </c>
      <c r="C56" s="218" t="s">
        <v>243</v>
      </c>
      <c r="D56" s="161"/>
      <c r="O56" s="1"/>
    </row>
    <row r="57" spans="1:15" ht="15" x14ac:dyDescent="0.25">
      <c r="A57" s="160">
        <v>44896</v>
      </c>
      <c r="B57">
        <v>0</v>
      </c>
      <c r="C57" s="218" t="s">
        <v>243</v>
      </c>
      <c r="D57" s="161"/>
      <c r="O57" s="1"/>
    </row>
    <row r="58" spans="1:15" ht="15" x14ac:dyDescent="0.25">
      <c r="A58" s="160">
        <v>44927</v>
      </c>
      <c r="B58">
        <v>0</v>
      </c>
      <c r="C58" s="218" t="s">
        <v>243</v>
      </c>
      <c r="D58" s="161"/>
      <c r="O58" s="1"/>
    </row>
    <row r="59" spans="1:15" ht="15" x14ac:dyDescent="0.25">
      <c r="A59" s="160">
        <v>44958</v>
      </c>
      <c r="B59">
        <v>0</v>
      </c>
      <c r="C59" s="218" t="s">
        <v>243</v>
      </c>
      <c r="D59" s="161"/>
      <c r="O59" s="1"/>
    </row>
    <row r="60" spans="1:15" ht="15" x14ac:dyDescent="0.25">
      <c r="A60" s="160">
        <v>44986</v>
      </c>
      <c r="B60">
        <v>1</v>
      </c>
      <c r="C60" s="218" t="s">
        <v>243</v>
      </c>
      <c r="D60" s="161"/>
      <c r="O60" s="1"/>
    </row>
    <row r="61" spans="1:15" ht="15" x14ac:dyDescent="0.25">
      <c r="A61" s="160">
        <v>45017</v>
      </c>
      <c r="B61">
        <v>1</v>
      </c>
      <c r="C61" s="218" t="s">
        <v>243</v>
      </c>
      <c r="D61" s="161"/>
      <c r="O61" s="1"/>
    </row>
    <row r="62" spans="1:15" ht="15" x14ac:dyDescent="0.25">
      <c r="A62" s="160">
        <v>45047</v>
      </c>
      <c r="B62">
        <v>0</v>
      </c>
      <c r="C62" s="218" t="s">
        <v>243</v>
      </c>
      <c r="D62" s="161"/>
      <c r="O62" s="1"/>
    </row>
    <row r="63" spans="1:15" ht="15" x14ac:dyDescent="0.25">
      <c r="A63" s="160">
        <v>45078</v>
      </c>
      <c r="B63">
        <v>0</v>
      </c>
      <c r="C63" s="218" t="s">
        <v>243</v>
      </c>
      <c r="D63" s="1"/>
      <c r="O63" s="1"/>
    </row>
    <row r="64" spans="1:15" ht="15" x14ac:dyDescent="0.25">
      <c r="A64" s="160">
        <v>45108</v>
      </c>
      <c r="B64">
        <v>1</v>
      </c>
      <c r="C64" s="218" t="s">
        <v>243</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1"/>
  <sheetViews>
    <sheetView zoomScaleNormal="100" workbookViewId="0">
      <selection activeCell="N27" sqref="N27"/>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38" t="s">
        <v>284</v>
      </c>
      <c r="B1" s="238"/>
      <c r="C1" s="238"/>
      <c r="D1" s="238"/>
      <c r="E1" s="238"/>
      <c r="F1" s="238"/>
      <c r="G1" s="238"/>
      <c r="H1" s="238"/>
      <c r="I1" s="238"/>
      <c r="J1" s="238"/>
      <c r="K1" s="238"/>
      <c r="L1" s="238"/>
      <c r="M1" s="238"/>
      <c r="N1" s="238"/>
      <c r="O1" s="238"/>
      <c r="P1" s="238"/>
      <c r="Q1" s="238"/>
      <c r="R1" s="238"/>
      <c r="S1" s="238"/>
      <c r="T1" s="238"/>
      <c r="U1" s="238"/>
      <c r="V1" s="238"/>
      <c r="W1" s="238"/>
      <c r="X1" s="238"/>
      <c r="Y1" s="238"/>
    </row>
  </sheetData>
  <mergeCells count="1">
    <mergeCell ref="A1:Y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zoomScaleNormal="100" workbookViewId="0">
      <selection activeCell="AG37" sqref="AG37"/>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38" t="s">
        <v>98</v>
      </c>
      <c r="B1" s="238"/>
      <c r="C1" s="238"/>
      <c r="D1" s="238"/>
      <c r="E1" s="238"/>
      <c r="F1" s="238"/>
      <c r="G1" s="238"/>
      <c r="H1" s="238"/>
      <c r="I1" s="238"/>
      <c r="J1" s="238"/>
      <c r="K1" s="238"/>
      <c r="L1" s="238"/>
      <c r="M1" s="238"/>
      <c r="N1" s="238"/>
      <c r="O1" s="238"/>
      <c r="P1" s="238"/>
      <c r="Q1" s="238"/>
      <c r="R1" s="238"/>
    </row>
    <row r="2" spans="1:28" ht="15" thickBot="1" x14ac:dyDescent="0.25">
      <c r="B2" s="38"/>
      <c r="C2" s="38"/>
      <c r="P2" s="1"/>
      <c r="Q2" s="40"/>
    </row>
    <row r="3" spans="1:28" ht="12.75" customHeight="1" thickBot="1" x14ac:dyDescent="0.25">
      <c r="A3" s="302" t="s">
        <v>76</v>
      </c>
      <c r="B3" s="258" t="s">
        <v>100</v>
      </c>
      <c r="C3" s="259"/>
      <c r="D3" s="297" t="s">
        <v>77</v>
      </c>
      <c r="E3" s="298"/>
      <c r="F3" s="212" t="s">
        <v>78</v>
      </c>
      <c r="G3" s="211" t="s">
        <v>78</v>
      </c>
      <c r="H3" s="211" t="s">
        <v>78</v>
      </c>
      <c r="I3" s="275" t="s">
        <v>78</v>
      </c>
      <c r="J3" s="275"/>
      <c r="K3" s="275" t="s">
        <v>79</v>
      </c>
      <c r="L3" s="275"/>
      <c r="M3" s="211" t="s">
        <v>80</v>
      </c>
      <c r="N3" s="211" t="s">
        <v>80</v>
      </c>
      <c r="O3" s="213" t="s">
        <v>80</v>
      </c>
      <c r="P3" s="1"/>
      <c r="Q3" s="40"/>
      <c r="W3" s="306" t="s">
        <v>41</v>
      </c>
      <c r="X3" s="306"/>
      <c r="Y3" s="306"/>
      <c r="Z3" s="306"/>
      <c r="AA3" s="306"/>
      <c r="AB3" s="306"/>
    </row>
    <row r="4" spans="1:28" ht="14.45" customHeight="1" thickBot="1" x14ac:dyDescent="0.3">
      <c r="A4" s="303"/>
      <c r="B4" s="260" t="s">
        <v>101</v>
      </c>
      <c r="C4" s="262" t="s">
        <v>195</v>
      </c>
      <c r="D4" s="309" t="s">
        <v>101</v>
      </c>
      <c r="E4" s="311" t="s">
        <v>195</v>
      </c>
      <c r="F4" s="286" t="s">
        <v>196</v>
      </c>
      <c r="G4" s="284" t="s">
        <v>197</v>
      </c>
      <c r="H4" s="284" t="s">
        <v>198</v>
      </c>
      <c r="I4" s="276" t="s">
        <v>199</v>
      </c>
      <c r="J4" s="277"/>
      <c r="K4" s="276" t="s">
        <v>200</v>
      </c>
      <c r="L4" s="277"/>
      <c r="M4" s="288" t="s">
        <v>201</v>
      </c>
      <c r="N4" s="288" t="s">
        <v>202</v>
      </c>
      <c r="O4" s="279" t="s">
        <v>203</v>
      </c>
      <c r="P4" s="1"/>
      <c r="Q4" s="40"/>
      <c r="U4" s="1" t="s">
        <v>167</v>
      </c>
      <c r="V4" s="44" t="s">
        <v>170</v>
      </c>
      <c r="W4" s="44" t="s">
        <v>168</v>
      </c>
      <c r="X4" s="44" t="s">
        <v>171</v>
      </c>
      <c r="Y4" s="44" t="s">
        <v>172</v>
      </c>
      <c r="Z4" s="44" t="s">
        <v>173</v>
      </c>
      <c r="AA4" s="44" t="s">
        <v>174</v>
      </c>
    </row>
    <row r="5" spans="1:28" ht="27" customHeight="1" thickBot="1" x14ac:dyDescent="0.25">
      <c r="A5" s="304"/>
      <c r="B5" s="305"/>
      <c r="C5" s="308"/>
      <c r="D5" s="310"/>
      <c r="E5" s="312"/>
      <c r="F5" s="287"/>
      <c r="G5" s="285"/>
      <c r="H5" s="285"/>
      <c r="I5" s="45" t="s">
        <v>168</v>
      </c>
      <c r="J5" s="45" t="s">
        <v>169</v>
      </c>
      <c r="K5" s="207" t="s">
        <v>171</v>
      </c>
      <c r="L5" s="207" t="s">
        <v>285</v>
      </c>
      <c r="M5" s="289"/>
      <c r="N5" s="289"/>
      <c r="O5" s="280"/>
      <c r="P5" s="1"/>
      <c r="Q5" s="40"/>
      <c r="U5" s="1">
        <v>0</v>
      </c>
      <c r="V5" s="46">
        <f>H6</f>
        <v>22.019742715366903</v>
      </c>
      <c r="W5" s="46">
        <f>I6</f>
        <v>27.558928571428574</v>
      </c>
      <c r="X5" s="46">
        <f>K6</f>
        <v>30.314821428571435</v>
      </c>
      <c r="Y5" s="46">
        <f>M6</f>
        <v>33.346303571428578</v>
      </c>
      <c r="Z5" s="46">
        <f>N6</f>
        <v>36.680933928571442</v>
      </c>
      <c r="AA5" s="46">
        <f>O6</f>
        <v>40.349027321428586</v>
      </c>
    </row>
    <row r="6" spans="1:28" x14ac:dyDescent="0.2">
      <c r="A6" s="47" t="s">
        <v>41</v>
      </c>
      <c r="B6" s="48">
        <f>'1A'!B11</f>
        <v>15.08</v>
      </c>
      <c r="C6" s="49">
        <f>'1A'!C11</f>
        <v>31366.400000000001</v>
      </c>
      <c r="D6" s="50">
        <f>'1A'!D11</f>
        <v>27.558928571428574</v>
      </c>
      <c r="E6" s="141">
        <f>'1A'!E11</f>
        <v>57322.571428571428</v>
      </c>
      <c r="F6" s="51">
        <f>'1A'!F11</f>
        <v>22.019742715366903</v>
      </c>
      <c r="G6" s="52">
        <f>'1A'!G11</f>
        <v>22.019742715366903</v>
      </c>
      <c r="H6" s="52">
        <f>'1A'!H11</f>
        <v>22.019742715366903</v>
      </c>
      <c r="I6" s="53">
        <f>'1A'!I11</f>
        <v>27.558928571428574</v>
      </c>
      <c r="J6" s="54">
        <f>'1A'!J11</f>
        <v>28.936875000000004</v>
      </c>
      <c r="K6" s="53">
        <f>'1A'!K11</f>
        <v>30.314821428571435</v>
      </c>
      <c r="L6" s="53">
        <f>'1A'!L11</f>
        <v>31.830562500000006</v>
      </c>
      <c r="M6" s="53">
        <f>'1A'!M11</f>
        <v>33.346303571428578</v>
      </c>
      <c r="N6" s="53">
        <f>'1A'!N11</f>
        <v>36.680933928571442</v>
      </c>
      <c r="O6" s="53">
        <f>'1A'!O11</f>
        <v>40.349027321428586</v>
      </c>
      <c r="P6" s="46"/>
      <c r="Q6" s="158"/>
      <c r="U6" s="1">
        <v>1</v>
      </c>
      <c r="V6" s="46">
        <f t="shared" ref="V6:V25" si="0">V5*1.025</f>
        <v>22.570236283251074</v>
      </c>
      <c r="W6" s="46">
        <f t="shared" ref="W6:W25" si="1">W5*1.025</f>
        <v>28.247901785714287</v>
      </c>
      <c r="X6" s="46">
        <f t="shared" ref="X6:X25" si="2">X5*1.025</f>
        <v>31.072691964285717</v>
      </c>
      <c r="Y6" s="46">
        <f t="shared" ref="Y6:Y25" si="3">Y5*1.025</f>
        <v>34.179961160714292</v>
      </c>
      <c r="Z6" s="46">
        <f t="shared" ref="Z6:Z25" si="4">Z5*1.025</f>
        <v>37.597957276785728</v>
      </c>
      <c r="AA6" s="46">
        <f t="shared" ref="AA6:AA25" si="5">AA5*1.025</f>
        <v>41.3577530044643</v>
      </c>
    </row>
    <row r="7" spans="1:28" x14ac:dyDescent="0.2">
      <c r="A7" s="281" t="s">
        <v>102</v>
      </c>
      <c r="B7" s="282"/>
      <c r="C7" s="282"/>
      <c r="D7" s="282"/>
      <c r="E7" s="282"/>
      <c r="F7" s="282"/>
      <c r="G7" s="282"/>
      <c r="H7" s="283"/>
      <c r="I7" s="55">
        <f>I6-H6</f>
        <v>5.5391858560616711</v>
      </c>
      <c r="J7" s="55">
        <f t="shared" ref="J7:O7" si="6">J6-I6</f>
        <v>1.3779464285714305</v>
      </c>
      <c r="K7" s="55">
        <f t="shared" si="6"/>
        <v>1.3779464285714305</v>
      </c>
      <c r="L7" s="55">
        <f>L6-K6</f>
        <v>1.5157410714285717</v>
      </c>
      <c r="M7" s="55">
        <f t="shared" si="6"/>
        <v>1.5157410714285717</v>
      </c>
      <c r="N7" s="55">
        <f t="shared" si="6"/>
        <v>3.3346303571428635</v>
      </c>
      <c r="O7" s="55">
        <f t="shared" si="6"/>
        <v>3.6680933928571449</v>
      </c>
      <c r="P7" s="1"/>
      <c r="U7" s="1">
        <v>2</v>
      </c>
      <c r="V7" s="46">
        <f t="shared" si="0"/>
        <v>23.134492190332349</v>
      </c>
      <c r="W7" s="46">
        <f t="shared" si="1"/>
        <v>28.954099330357142</v>
      </c>
      <c r="X7" s="46">
        <f t="shared" si="2"/>
        <v>31.849509263392857</v>
      </c>
      <c r="Y7" s="46">
        <f t="shared" si="3"/>
        <v>35.034460189732144</v>
      </c>
      <c r="Z7" s="46">
        <f t="shared" si="4"/>
        <v>38.537906208705365</v>
      </c>
      <c r="AA7" s="46">
        <f t="shared" si="5"/>
        <v>42.391696829575906</v>
      </c>
    </row>
    <row r="8" spans="1:28" x14ac:dyDescent="0.2">
      <c r="A8" s="56" t="s">
        <v>48</v>
      </c>
      <c r="B8" s="57">
        <f>'1A'!B19</f>
        <v>15.08</v>
      </c>
      <c r="C8" s="58">
        <f>'1A'!C19</f>
        <v>31366.400000000001</v>
      </c>
      <c r="D8" s="57">
        <f>'1A'!D19</f>
        <v>25.053571428571427</v>
      </c>
      <c r="E8" s="58">
        <f>'1A'!E19</f>
        <v>52111.428571428572</v>
      </c>
      <c r="F8" s="59">
        <f>'1A'!F19</f>
        <v>20.017947923060824</v>
      </c>
      <c r="G8" s="60">
        <f>'1A'!G19</f>
        <v>20.017947923060824</v>
      </c>
      <c r="H8" s="60">
        <f>'1A'!H19</f>
        <v>20.017947923060824</v>
      </c>
      <c r="I8" s="61">
        <f>'1A'!I19</f>
        <v>25.053571428571427</v>
      </c>
      <c r="J8" s="61">
        <f>'1A'!J19</f>
        <v>26.306249999999999</v>
      </c>
      <c r="K8" s="61">
        <f>'1A'!K19</f>
        <v>27.558928571428574</v>
      </c>
      <c r="L8" s="61">
        <f>'1A'!L19</f>
        <v>28.936875000000004</v>
      </c>
      <c r="M8" s="61">
        <f>'1A'!M19</f>
        <v>30.314821428571435</v>
      </c>
      <c r="N8" s="61">
        <f>'1A'!N19</f>
        <v>33.346303571428578</v>
      </c>
      <c r="O8" s="62">
        <f>'1A'!O19</f>
        <v>36.680933928571442</v>
      </c>
      <c r="P8" s="1"/>
      <c r="U8" s="1">
        <v>3</v>
      </c>
      <c r="V8" s="46">
        <f t="shared" si="0"/>
        <v>23.712854495090657</v>
      </c>
      <c r="W8" s="46">
        <f t="shared" si="1"/>
        <v>29.677951813616069</v>
      </c>
      <c r="X8" s="46">
        <f t="shared" si="2"/>
        <v>32.645746994977678</v>
      </c>
      <c r="Y8" s="46">
        <f t="shared" si="3"/>
        <v>35.910321694475442</v>
      </c>
      <c r="Z8" s="46">
        <f t="shared" si="4"/>
        <v>39.501353863922994</v>
      </c>
      <c r="AA8" s="46">
        <f t="shared" si="5"/>
        <v>43.451489250315298</v>
      </c>
    </row>
    <row r="9" spans="1:28" x14ac:dyDescent="0.2">
      <c r="A9" s="281" t="s">
        <v>102</v>
      </c>
      <c r="B9" s="282"/>
      <c r="C9" s="282"/>
      <c r="D9" s="282"/>
      <c r="E9" s="282"/>
      <c r="F9" s="282"/>
      <c r="G9" s="282"/>
      <c r="H9" s="283"/>
      <c r="I9" s="55">
        <f>I8-H8</f>
        <v>5.0356235055106033</v>
      </c>
      <c r="J9" s="55">
        <f t="shared" ref="J9:O9" si="7">J8-I8</f>
        <v>1.2526785714285715</v>
      </c>
      <c r="K9" s="55">
        <f t="shared" si="7"/>
        <v>1.2526785714285751</v>
      </c>
      <c r="L9" s="55">
        <f>L8-K8</f>
        <v>1.3779464285714305</v>
      </c>
      <c r="M9" s="55">
        <f>M8-L8</f>
        <v>1.3779464285714305</v>
      </c>
      <c r="N9" s="55">
        <f t="shared" si="7"/>
        <v>3.0314821428571435</v>
      </c>
      <c r="O9" s="55">
        <f t="shared" si="7"/>
        <v>3.3346303571428635</v>
      </c>
      <c r="P9" s="1"/>
      <c r="U9" s="1">
        <v>4</v>
      </c>
      <c r="V9" s="46">
        <f t="shared" si="0"/>
        <v>24.305675857467921</v>
      </c>
      <c r="W9" s="46">
        <f t="shared" si="1"/>
        <v>30.419900608956468</v>
      </c>
      <c r="X9" s="46">
        <f t="shared" si="2"/>
        <v>33.461890669852117</v>
      </c>
      <c r="Y9" s="46">
        <f t="shared" si="3"/>
        <v>36.808079736837328</v>
      </c>
      <c r="Z9" s="46">
        <f t="shared" si="4"/>
        <v>40.488887710521063</v>
      </c>
      <c r="AA9" s="46">
        <f t="shared" si="5"/>
        <v>44.537776481573175</v>
      </c>
    </row>
    <row r="10" spans="1:28" x14ac:dyDescent="0.2">
      <c r="P10" s="1"/>
      <c r="Q10" s="40"/>
      <c r="U10" s="1">
        <v>5</v>
      </c>
      <c r="V10" s="46">
        <f t="shared" si="0"/>
        <v>24.913317753904618</v>
      </c>
      <c r="W10" s="46">
        <f t="shared" si="1"/>
        <v>31.180398124180378</v>
      </c>
      <c r="X10" s="46">
        <f t="shared" si="2"/>
        <v>34.298437936598418</v>
      </c>
      <c r="Y10" s="46">
        <f t="shared" si="3"/>
        <v>37.72828173025826</v>
      </c>
      <c r="Z10" s="46">
        <f t="shared" si="4"/>
        <v>41.501109903284089</v>
      </c>
      <c r="AA10" s="46">
        <f t="shared" si="5"/>
        <v>45.651220893612503</v>
      </c>
    </row>
    <row r="11" spans="1:28" x14ac:dyDescent="0.2">
      <c r="P11" s="1"/>
      <c r="Q11" s="40"/>
      <c r="U11" s="1">
        <v>6</v>
      </c>
      <c r="V11" s="46">
        <f t="shared" si="0"/>
        <v>25.53615069775223</v>
      </c>
      <c r="W11" s="46">
        <f t="shared" si="1"/>
        <v>31.959908077284886</v>
      </c>
      <c r="X11" s="46">
        <f t="shared" si="2"/>
        <v>35.155898885013379</v>
      </c>
      <c r="Y11" s="46">
        <f t="shared" si="3"/>
        <v>38.67148877351471</v>
      </c>
      <c r="Z11" s="46">
        <f t="shared" si="4"/>
        <v>42.538637650866185</v>
      </c>
      <c r="AA11" s="46">
        <f t="shared" si="5"/>
        <v>46.792501415952813</v>
      </c>
    </row>
    <row r="12" spans="1:28" x14ac:dyDescent="0.2">
      <c r="P12" s="1"/>
      <c r="Q12" s="40"/>
      <c r="U12" s="1">
        <v>7</v>
      </c>
      <c r="V12" s="46">
        <f t="shared" si="0"/>
        <v>26.174554465196035</v>
      </c>
      <c r="W12" s="46">
        <f t="shared" si="1"/>
        <v>32.758905779217002</v>
      </c>
      <c r="X12" s="46">
        <f t="shared" si="2"/>
        <v>36.03479635713871</v>
      </c>
      <c r="Y12" s="46">
        <f t="shared" si="3"/>
        <v>39.638275992852577</v>
      </c>
      <c r="Z12" s="46">
        <f t="shared" si="4"/>
        <v>43.602103592137837</v>
      </c>
      <c r="AA12" s="46">
        <f t="shared" si="5"/>
        <v>47.962313951351632</v>
      </c>
    </row>
    <row r="13" spans="1:28" x14ac:dyDescent="0.2">
      <c r="P13" s="1"/>
      <c r="Q13" s="40"/>
      <c r="U13" s="1">
        <v>8</v>
      </c>
      <c r="V13" s="46">
        <f t="shared" si="0"/>
        <v>26.828918326825935</v>
      </c>
      <c r="W13" s="46">
        <f t="shared" si="1"/>
        <v>33.577878423697427</v>
      </c>
      <c r="X13" s="46">
        <f t="shared" si="2"/>
        <v>36.935666266067173</v>
      </c>
      <c r="Y13" s="46">
        <f t="shared" si="3"/>
        <v>40.62923289267389</v>
      </c>
      <c r="Z13" s="46">
        <f t="shared" si="4"/>
        <v>44.692156181941279</v>
      </c>
      <c r="AA13" s="46">
        <f t="shared" si="5"/>
        <v>49.16137180013542</v>
      </c>
    </row>
    <row r="14" spans="1:28" ht="16.5" thickBot="1" x14ac:dyDescent="0.3">
      <c r="A14" s="28" t="s">
        <v>105</v>
      </c>
      <c r="B14" s="28"/>
      <c r="C14" s="28"/>
      <c r="D14" s="28"/>
      <c r="E14" s="28"/>
      <c r="F14" s="28"/>
      <c r="G14" s="28"/>
      <c r="H14" s="28"/>
      <c r="I14" s="28"/>
      <c r="J14" s="28"/>
      <c r="K14" s="28"/>
      <c r="L14" s="28"/>
      <c r="M14" s="28"/>
      <c r="N14" s="28"/>
      <c r="O14" s="28"/>
      <c r="P14" s="28"/>
      <c r="Q14" s="28"/>
      <c r="R14" s="28"/>
      <c r="S14" s="28"/>
      <c r="T14" s="28"/>
      <c r="U14" s="1">
        <v>9</v>
      </c>
      <c r="V14" s="46">
        <f t="shared" si="0"/>
        <v>27.499641284996581</v>
      </c>
      <c r="W14" s="46">
        <f t="shared" si="1"/>
        <v>34.41732538428986</v>
      </c>
      <c r="X14" s="46">
        <f t="shared" si="2"/>
        <v>37.859057922718847</v>
      </c>
      <c r="Y14" s="46">
        <f t="shared" si="3"/>
        <v>41.644963714990737</v>
      </c>
      <c r="Z14" s="46">
        <f t="shared" si="4"/>
        <v>45.809460086489807</v>
      </c>
      <c r="AA14" s="46">
        <f t="shared" si="5"/>
        <v>50.3904060951388</v>
      </c>
    </row>
    <row r="15" spans="1:28" ht="15.75" thickBot="1" x14ac:dyDescent="0.3">
      <c r="A15" s="294" t="s">
        <v>104</v>
      </c>
      <c r="B15" s="299" t="s">
        <v>78</v>
      </c>
      <c r="C15" s="278"/>
      <c r="D15" s="278"/>
      <c r="E15" s="278" t="s">
        <v>78</v>
      </c>
      <c r="F15" s="278"/>
      <c r="G15" s="278"/>
      <c r="H15" s="278" t="s">
        <v>79</v>
      </c>
      <c r="I15" s="278"/>
      <c r="J15" s="278"/>
      <c r="K15" s="278" t="s">
        <v>80</v>
      </c>
      <c r="L15" s="278"/>
      <c r="M15" s="278"/>
      <c r="N15" s="278" t="s">
        <v>80</v>
      </c>
      <c r="O15" s="278"/>
      <c r="P15" s="293"/>
      <c r="Q15" s="278" t="s">
        <v>80</v>
      </c>
      <c r="R15" s="278"/>
      <c r="S15" s="293"/>
      <c r="T15" s="63"/>
      <c r="U15" s="1">
        <v>10</v>
      </c>
      <c r="V15" s="46">
        <f t="shared" si="0"/>
        <v>28.187132317121492</v>
      </c>
      <c r="W15" s="46">
        <f t="shared" si="1"/>
        <v>35.277758518897102</v>
      </c>
      <c r="X15" s="46">
        <f t="shared" si="2"/>
        <v>38.805534370786816</v>
      </c>
      <c r="Y15" s="46">
        <f t="shared" si="3"/>
        <v>42.686087807865505</v>
      </c>
      <c r="Z15" s="46">
        <f t="shared" si="4"/>
        <v>46.954696588652048</v>
      </c>
      <c r="AA15" s="46">
        <f t="shared" si="5"/>
        <v>51.650166247517269</v>
      </c>
    </row>
    <row r="16" spans="1:28" ht="15" x14ac:dyDescent="0.2">
      <c r="A16" s="295"/>
      <c r="B16" s="300" t="s">
        <v>204</v>
      </c>
      <c r="C16" s="301"/>
      <c r="D16" s="301"/>
      <c r="E16" s="272" t="s">
        <v>199</v>
      </c>
      <c r="F16" s="273"/>
      <c r="G16" s="274"/>
      <c r="H16" s="272" t="s">
        <v>200</v>
      </c>
      <c r="I16" s="273"/>
      <c r="J16" s="274"/>
      <c r="K16" s="290" t="s">
        <v>205</v>
      </c>
      <c r="L16" s="291"/>
      <c r="M16" s="292"/>
      <c r="N16" s="290" t="s">
        <v>202</v>
      </c>
      <c r="O16" s="291"/>
      <c r="P16" s="292"/>
      <c r="Q16" s="290" t="s">
        <v>206</v>
      </c>
      <c r="R16" s="291"/>
      <c r="S16" s="292"/>
      <c r="T16" s="64"/>
      <c r="U16" s="1">
        <v>11</v>
      </c>
      <c r="V16" s="46">
        <f t="shared" si="0"/>
        <v>28.891810625049526</v>
      </c>
      <c r="W16" s="46">
        <f t="shared" si="1"/>
        <v>36.159702481869523</v>
      </c>
      <c r="X16" s="46">
        <f t="shared" si="2"/>
        <v>39.775672730056485</v>
      </c>
      <c r="Y16" s="46">
        <f t="shared" si="3"/>
        <v>43.753240003062139</v>
      </c>
      <c r="Z16" s="46">
        <f t="shared" si="4"/>
        <v>48.128564003368346</v>
      </c>
      <c r="AA16" s="46">
        <f t="shared" si="5"/>
        <v>52.941420403705195</v>
      </c>
    </row>
    <row r="17" spans="1:27" ht="15" thickBot="1" x14ac:dyDescent="0.25">
      <c r="A17" s="29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29.614105890675763</v>
      </c>
      <c r="W17" s="46">
        <f t="shared" si="1"/>
        <v>37.063695043916255</v>
      </c>
      <c r="X17" s="46">
        <f t="shared" si="2"/>
        <v>40.770064548307893</v>
      </c>
      <c r="Y17" s="46">
        <f t="shared" si="3"/>
        <v>44.847071003138687</v>
      </c>
      <c r="Z17" s="46">
        <f t="shared" si="4"/>
        <v>49.33177810345255</v>
      </c>
      <c r="AA17" s="46">
        <f t="shared" si="5"/>
        <v>54.26495591379782</v>
      </c>
    </row>
    <row r="18" spans="1:27" x14ac:dyDescent="0.2">
      <c r="A18" s="72" t="s">
        <v>3</v>
      </c>
      <c r="B18" s="73">
        <f>H6</f>
        <v>22.019742715366903</v>
      </c>
      <c r="C18" s="73">
        <f>MEDIAN(B18,D18)</f>
        <v>22.866298605228778</v>
      </c>
      <c r="D18" s="73">
        <f>B18*((1.025)^3)</f>
        <v>23.712854495090657</v>
      </c>
      <c r="E18" s="74">
        <f>I6</f>
        <v>27.558928571428574</v>
      </c>
      <c r="F18" s="73">
        <f>MEDIAN(E18,G18)</f>
        <v>28.618440192522321</v>
      </c>
      <c r="G18" s="75">
        <f>E18*((1.025)^3)</f>
        <v>29.677951813616069</v>
      </c>
      <c r="H18" s="73">
        <f>K6</f>
        <v>30.314821428571435</v>
      </c>
      <c r="I18" s="73">
        <f>MEDIAN(H18,J18)</f>
        <v>31.480284211774556</v>
      </c>
      <c r="J18" s="75">
        <f>H18*((1.025)^3)</f>
        <v>32.645746994977678</v>
      </c>
      <c r="K18" s="74">
        <f>M6</f>
        <v>33.346303571428578</v>
      </c>
      <c r="L18" s="73">
        <f>MEDIAN(K18,M18)</f>
        <v>34.628312632952017</v>
      </c>
      <c r="M18" s="75">
        <f>K18*((1.025)^3)</f>
        <v>35.910321694475449</v>
      </c>
      <c r="N18" s="74">
        <f>N6</f>
        <v>36.680933928571442</v>
      </c>
      <c r="O18" s="73">
        <f>MEDIAN(N18,P18)</f>
        <v>38.091143896247218</v>
      </c>
      <c r="P18" s="75">
        <f>N18*((1.025)^3)</f>
        <v>39.501353863923001</v>
      </c>
      <c r="Q18" s="74">
        <f>O6</f>
        <v>40.349027321428586</v>
      </c>
      <c r="R18" s="73">
        <f>MEDIAN(Q18,S18)</f>
        <v>41.900258285871942</v>
      </c>
      <c r="S18" s="75">
        <f>Q18*((1.025)^3)</f>
        <v>43.451489250315305</v>
      </c>
      <c r="T18" s="73"/>
      <c r="U18" s="1">
        <v>13</v>
      </c>
      <c r="V18" s="46">
        <f t="shared" si="0"/>
        <v>30.354458537942655</v>
      </c>
      <c r="W18" s="46">
        <f t="shared" si="1"/>
        <v>37.990287420014155</v>
      </c>
      <c r="X18" s="46">
        <f t="shared" si="2"/>
        <v>41.789316162015588</v>
      </c>
      <c r="Y18" s="46">
        <f t="shared" si="3"/>
        <v>45.968247778217147</v>
      </c>
      <c r="Z18" s="46">
        <f t="shared" si="4"/>
        <v>50.565072556038857</v>
      </c>
      <c r="AA18" s="46">
        <f t="shared" si="5"/>
        <v>55.621579811642761</v>
      </c>
    </row>
    <row r="19" spans="1:27" x14ac:dyDescent="0.2">
      <c r="A19" s="76" t="s">
        <v>4</v>
      </c>
      <c r="B19" s="73">
        <f>B18*((1.025)^4)</f>
        <v>24.305675857467921</v>
      </c>
      <c r="C19" s="73">
        <f t="shared" ref="C19:C23" si="8">MEDIAN(B19,D19)</f>
        <v>24.920913277610076</v>
      </c>
      <c r="D19" s="73">
        <f>B18*((1.025)^6)</f>
        <v>25.53615069775223</v>
      </c>
      <c r="E19" s="74">
        <f>E18*((1.025)^4)</f>
        <v>30.419900608956468</v>
      </c>
      <c r="F19" s="73">
        <f t="shared" ref="F19:F23" si="9">MEDIAN(E19,G19)</f>
        <v>31.189904343120677</v>
      </c>
      <c r="G19" s="75">
        <f>E18*((1.025)^6)</f>
        <v>31.959908077284886</v>
      </c>
      <c r="H19" s="73">
        <f>H18*((1.025)^4)</f>
        <v>33.461890669852117</v>
      </c>
      <c r="I19" s="73">
        <f t="shared" ref="I19:I23" si="10">MEDIAN(H19,J19)</f>
        <v>34.308894777432748</v>
      </c>
      <c r="J19" s="75">
        <f>H18*((1.025)^6)</f>
        <v>35.155898885013379</v>
      </c>
      <c r="K19" s="74">
        <f>K18*((1.025)^4)</f>
        <v>36.808079736837335</v>
      </c>
      <c r="L19" s="73">
        <f t="shared" ref="L19:L23" si="11">MEDIAN(K19,M19)</f>
        <v>37.739784255176026</v>
      </c>
      <c r="M19" s="75">
        <f>K18*((1.025)^6)</f>
        <v>38.671488773514717</v>
      </c>
      <c r="N19" s="74">
        <f>N18*((1.025)^4)</f>
        <v>40.48888771052107</v>
      </c>
      <c r="O19" s="73">
        <f t="shared" ref="O19:O23" si="12">MEDIAN(N19,P19)</f>
        <v>41.513762680693631</v>
      </c>
      <c r="P19" s="75">
        <f>N18*((1.025)^6)</f>
        <v>42.538637650866193</v>
      </c>
      <c r="Q19" s="74">
        <f>Q18*((1.025)^4)</f>
        <v>44.537776481573182</v>
      </c>
      <c r="R19" s="73">
        <f t="shared" ref="R19:R23" si="13">MEDIAN(Q19,S19)</f>
        <v>45.665138948763001</v>
      </c>
      <c r="S19" s="75">
        <f>Q18*((1.025)^6)</f>
        <v>46.792501415952813</v>
      </c>
      <c r="T19" s="73"/>
      <c r="U19" s="1">
        <v>14</v>
      </c>
      <c r="V19" s="46">
        <f t="shared" si="0"/>
        <v>31.113320001391219</v>
      </c>
      <c r="W19" s="46">
        <f t="shared" si="1"/>
        <v>38.940044605514508</v>
      </c>
      <c r="X19" s="46">
        <f t="shared" si="2"/>
        <v>42.834049066065973</v>
      </c>
      <c r="Y19" s="46">
        <f t="shared" si="3"/>
        <v>47.117453972672571</v>
      </c>
      <c r="Z19" s="46">
        <f t="shared" si="4"/>
        <v>51.829199369939822</v>
      </c>
      <c r="AA19" s="46">
        <f t="shared" si="5"/>
        <v>57.012119306933826</v>
      </c>
    </row>
    <row r="20" spans="1:27" x14ac:dyDescent="0.2">
      <c r="A20" s="76" t="s">
        <v>5</v>
      </c>
      <c r="B20" s="73">
        <f>B18*((1.025)^7)</f>
        <v>26.174554465196039</v>
      </c>
      <c r="C20" s="73">
        <f t="shared" si="8"/>
        <v>26.837097875096312</v>
      </c>
      <c r="D20" s="73">
        <f>B18*((1.025)^9)</f>
        <v>27.499641284996581</v>
      </c>
      <c r="E20" s="74">
        <f>E18*((1.025)^7)</f>
        <v>32.75890577921701</v>
      </c>
      <c r="F20" s="73">
        <f t="shared" si="9"/>
        <v>33.588115581753435</v>
      </c>
      <c r="G20" s="75">
        <f>E18*((1.025)^9)</f>
        <v>34.41732538428986</v>
      </c>
      <c r="H20" s="73">
        <f>H18*((1.025)^7)</f>
        <v>36.034796357138717</v>
      </c>
      <c r="I20" s="73">
        <f t="shared" si="10"/>
        <v>36.946927139928789</v>
      </c>
      <c r="J20" s="75">
        <f>H18*((1.025)^9)</f>
        <v>37.859057922718854</v>
      </c>
      <c r="K20" s="74">
        <f>K18*((1.025)^7)</f>
        <v>39.638275992852584</v>
      </c>
      <c r="L20" s="73">
        <f t="shared" si="11"/>
        <v>40.641619853921661</v>
      </c>
      <c r="M20" s="75">
        <f>K18*((1.025)^9)</f>
        <v>41.644963714990737</v>
      </c>
      <c r="N20" s="74">
        <f>N18*((1.025)^7)</f>
        <v>43.602103592137851</v>
      </c>
      <c r="O20" s="73">
        <f t="shared" si="12"/>
        <v>44.705781839313836</v>
      </c>
      <c r="P20" s="75">
        <f>N18*((1.025)^9)</f>
        <v>45.809460086489821</v>
      </c>
      <c r="Q20" s="74">
        <f>Q18*((1.025)^7)</f>
        <v>47.962313951351639</v>
      </c>
      <c r="R20" s="73">
        <f t="shared" si="13"/>
        <v>49.176360023245223</v>
      </c>
      <c r="S20" s="75">
        <f>Q18*((1.025)^9)</f>
        <v>50.3904060951388</v>
      </c>
      <c r="T20" s="73"/>
      <c r="U20" s="1">
        <v>15</v>
      </c>
      <c r="V20" s="46">
        <f t="shared" si="0"/>
        <v>31.891153001425998</v>
      </c>
      <c r="W20" s="46">
        <f t="shared" si="1"/>
        <v>39.913545720652365</v>
      </c>
      <c r="X20" s="46">
        <f t="shared" si="2"/>
        <v>43.90490029271762</v>
      </c>
      <c r="Y20" s="46">
        <f t="shared" si="3"/>
        <v>48.29539032198938</v>
      </c>
      <c r="Z20" s="46">
        <f t="shared" si="4"/>
        <v>53.124929354188311</v>
      </c>
      <c r="AA20" s="46">
        <f t="shared" si="5"/>
        <v>58.43742228960717</v>
      </c>
    </row>
    <row r="21" spans="1:27" x14ac:dyDescent="0.2">
      <c r="A21" s="76" t="s">
        <v>6</v>
      </c>
      <c r="B21" s="73">
        <f>B18*((1.025)^10)</f>
        <v>28.187132317121495</v>
      </c>
      <c r="C21" s="73">
        <f t="shared" si="8"/>
        <v>28.900619103898634</v>
      </c>
      <c r="D21" s="73">
        <f>B18*((1.025)^12)</f>
        <v>29.61410589067577</v>
      </c>
      <c r="E21" s="74">
        <f>E18*((1.025)^10)</f>
        <v>35.277758518897109</v>
      </c>
      <c r="F21" s="73">
        <f t="shared" si="9"/>
        <v>36.170726781406685</v>
      </c>
      <c r="G21" s="75">
        <f>E18*((1.025)^12)</f>
        <v>37.063695043916269</v>
      </c>
      <c r="H21" s="73">
        <f>H18*((1.025)^10)</f>
        <v>38.805534370786823</v>
      </c>
      <c r="I21" s="73">
        <f t="shared" si="10"/>
        <v>39.787799459547358</v>
      </c>
      <c r="J21" s="75">
        <f>H18*((1.025)^12)</f>
        <v>40.7700645483079</v>
      </c>
      <c r="K21" s="74">
        <f>K18*((1.025)^10)</f>
        <v>42.686087807865505</v>
      </c>
      <c r="L21" s="73">
        <f t="shared" si="11"/>
        <v>43.7665794055021</v>
      </c>
      <c r="M21" s="75">
        <f>K18*((1.025)^12)</f>
        <v>44.847071003138694</v>
      </c>
      <c r="N21" s="74">
        <f>N18*((1.025)^10)</f>
        <v>46.954696588652062</v>
      </c>
      <c r="O21" s="73">
        <f t="shared" si="12"/>
        <v>48.143237346052317</v>
      </c>
      <c r="P21" s="75">
        <f>N18*((1.025)^12)</f>
        <v>49.331778103452571</v>
      </c>
      <c r="Q21" s="74">
        <f>Q18*((1.025)^10)</f>
        <v>51.650166247517269</v>
      </c>
      <c r="R21" s="73">
        <f t="shared" si="13"/>
        <v>52.957561080657548</v>
      </c>
      <c r="S21" s="75">
        <f>Q18*((1.025)^12)</f>
        <v>54.264955913797827</v>
      </c>
      <c r="T21" s="73"/>
      <c r="U21" s="1">
        <v>16</v>
      </c>
      <c r="V21" s="46">
        <f t="shared" si="0"/>
        <v>32.688431826461645</v>
      </c>
      <c r="W21" s="46">
        <f t="shared" si="1"/>
        <v>40.911384363668674</v>
      </c>
      <c r="X21" s="46">
        <f t="shared" si="2"/>
        <v>45.002522800035557</v>
      </c>
      <c r="Y21" s="46">
        <f t="shared" si="3"/>
        <v>49.502775080039108</v>
      </c>
      <c r="Z21" s="46">
        <f t="shared" si="4"/>
        <v>54.453052588043015</v>
      </c>
      <c r="AA21" s="46">
        <f t="shared" si="5"/>
        <v>59.898357846847347</v>
      </c>
    </row>
    <row r="22" spans="1:27" x14ac:dyDescent="0.2">
      <c r="A22" s="76" t="s">
        <v>107</v>
      </c>
      <c r="B22" s="73">
        <f>B18*((1.025)^13)</f>
        <v>30.354458537942662</v>
      </c>
      <c r="C22" s="73">
        <f t="shared" si="8"/>
        <v>31.122805769684334</v>
      </c>
      <c r="D22" s="73">
        <f>B18*((1.025)^15)</f>
        <v>31.891153001426009</v>
      </c>
      <c r="E22" s="74">
        <f>E18*((1.025)^13)</f>
        <v>37.990287420014177</v>
      </c>
      <c r="F22" s="73">
        <f t="shared" si="9"/>
        <v>38.951916570333282</v>
      </c>
      <c r="G22" s="75">
        <f>E18*((1.025)^15)</f>
        <v>39.913545720652394</v>
      </c>
      <c r="H22" s="73">
        <f>H18*((1.025)^13)</f>
        <v>41.789316162015595</v>
      </c>
      <c r="I22" s="73">
        <f t="shared" si="10"/>
        <v>42.847108227366618</v>
      </c>
      <c r="J22" s="75">
        <f>H18*((1.025)^15)</f>
        <v>43.904900292717642</v>
      </c>
      <c r="K22" s="74">
        <f>K18*((1.025)^13)</f>
        <v>45.968247778217155</v>
      </c>
      <c r="L22" s="73">
        <f t="shared" si="11"/>
        <v>47.131819050103275</v>
      </c>
      <c r="M22" s="75">
        <f>K18*((1.025)^15)</f>
        <v>48.295390321989402</v>
      </c>
      <c r="N22" s="74">
        <f>N18*((1.025)^13)</f>
        <v>50.565072556038878</v>
      </c>
      <c r="O22" s="73">
        <f t="shared" si="12"/>
        <v>51.845000955113619</v>
      </c>
      <c r="P22" s="75">
        <f>N18*((1.025)^15)</f>
        <v>53.124929354188353</v>
      </c>
      <c r="Q22" s="74">
        <f>Q18*((1.025)^13)</f>
        <v>55.621579811642768</v>
      </c>
      <c r="R22" s="73">
        <f t="shared" si="13"/>
        <v>57.02950105062498</v>
      </c>
      <c r="S22" s="75">
        <f>Q18*((1.025)^15)</f>
        <v>58.437422289607191</v>
      </c>
      <c r="T22" s="73"/>
      <c r="U22" s="1">
        <v>17</v>
      </c>
      <c r="V22" s="46">
        <f t="shared" si="0"/>
        <v>33.505642622123183</v>
      </c>
      <c r="W22" s="46">
        <f t="shared" si="1"/>
        <v>41.934168972760389</v>
      </c>
      <c r="X22" s="46">
        <f t="shared" si="2"/>
        <v>46.127585870036441</v>
      </c>
      <c r="Y22" s="46">
        <f t="shared" si="3"/>
        <v>50.740344457040081</v>
      </c>
      <c r="Z22" s="46">
        <f t="shared" si="4"/>
        <v>55.814378902744082</v>
      </c>
      <c r="AA22" s="46">
        <f t="shared" si="5"/>
        <v>61.395816793018525</v>
      </c>
    </row>
    <row r="23" spans="1:27" x14ac:dyDescent="0.2">
      <c r="A23" s="77" t="s">
        <v>108</v>
      </c>
      <c r="B23" s="78">
        <f>B18*((1.025)^16)</f>
        <v>32.68843182646166</v>
      </c>
      <c r="C23" s="78">
        <f t="shared" si="8"/>
        <v>34.38517212541327</v>
      </c>
      <c r="D23" s="78">
        <f>B18*((1.025)^20)</f>
        <v>36.08191242436488</v>
      </c>
      <c r="E23" s="79">
        <f>E18*((1.025)^16)</f>
        <v>40.911384363668702</v>
      </c>
      <c r="F23" s="78">
        <f t="shared" si="9"/>
        <v>43.034948898800138</v>
      </c>
      <c r="G23" s="80">
        <f>E18*((1.025)^20)</f>
        <v>45.158513433931567</v>
      </c>
      <c r="H23" s="79">
        <f>H18*((1.025)^16)</f>
        <v>45.002522800035578</v>
      </c>
      <c r="I23" s="78">
        <f t="shared" si="10"/>
        <v>47.338443788680152</v>
      </c>
      <c r="J23" s="80">
        <f>H18*((1.025)^20)</f>
        <v>49.674364777324726</v>
      </c>
      <c r="K23" s="78">
        <f>K18*((1.025)^16)</f>
        <v>49.502775080039136</v>
      </c>
      <c r="L23" s="78">
        <f t="shared" si="11"/>
        <v>52.072288167548166</v>
      </c>
      <c r="M23" s="80">
        <f>K18*((1.025)^20)</f>
        <v>54.641801255057203</v>
      </c>
      <c r="N23" s="78">
        <f>N18*((1.025)^16)</f>
        <v>54.453052588043057</v>
      </c>
      <c r="O23" s="78">
        <f t="shared" si="12"/>
        <v>57.279516984302994</v>
      </c>
      <c r="P23" s="78">
        <f>N18*((1.025)^20)</f>
        <v>60.10598138056293</v>
      </c>
      <c r="Q23" s="79">
        <f>Q18*((1.025)^16)</f>
        <v>59.898357846847361</v>
      </c>
      <c r="R23" s="78">
        <f t="shared" si="13"/>
        <v>63.00746868273329</v>
      </c>
      <c r="S23" s="80">
        <f>Q18*((1.025)^20)</f>
        <v>66.116579518619218</v>
      </c>
      <c r="T23" s="73"/>
      <c r="U23" s="1">
        <v>18</v>
      </c>
      <c r="V23" s="46">
        <f t="shared" si="0"/>
        <v>34.343283687676262</v>
      </c>
      <c r="W23" s="46">
        <f t="shared" si="1"/>
        <v>42.982523197079395</v>
      </c>
      <c r="X23" s="46">
        <f t="shared" si="2"/>
        <v>47.280775516787351</v>
      </c>
      <c r="Y23" s="46">
        <f t="shared" si="3"/>
        <v>52.008853068466081</v>
      </c>
      <c r="Z23" s="46">
        <f t="shared" si="4"/>
        <v>57.209738375312682</v>
      </c>
      <c r="AA23" s="46">
        <f t="shared" si="5"/>
        <v>62.930712212843986</v>
      </c>
    </row>
    <row r="24" spans="1:27" ht="15" x14ac:dyDescent="0.25">
      <c r="A24" s="44"/>
      <c r="B24" s="36"/>
      <c r="C24" s="46"/>
      <c r="D24" s="36"/>
      <c r="E24" s="81"/>
      <c r="F24" s="81"/>
      <c r="G24" s="81"/>
      <c r="H24" s="81"/>
      <c r="I24" s="73"/>
      <c r="J24" s="73"/>
      <c r="M24" s="40"/>
      <c r="P24" s="1"/>
      <c r="U24" s="1">
        <v>19</v>
      </c>
      <c r="V24" s="46">
        <f t="shared" si="0"/>
        <v>35.201865779868164</v>
      </c>
      <c r="W24" s="46">
        <f t="shared" si="1"/>
        <v>44.057086277006377</v>
      </c>
      <c r="X24" s="46">
        <f t="shared" si="2"/>
        <v>48.462794904707032</v>
      </c>
      <c r="Y24" s="46">
        <f t="shared" si="3"/>
        <v>53.309074395177731</v>
      </c>
      <c r="Z24" s="46">
        <f t="shared" si="4"/>
        <v>58.639981834695497</v>
      </c>
      <c r="AA24" s="46">
        <f t="shared" si="5"/>
        <v>64.50398001816508</v>
      </c>
    </row>
    <row r="25" spans="1:27" ht="15" x14ac:dyDescent="0.25">
      <c r="A25" s="44"/>
      <c r="B25" s="36"/>
      <c r="C25" s="46"/>
      <c r="D25" s="36"/>
      <c r="E25" s="81"/>
      <c r="F25" s="81"/>
      <c r="G25" s="81"/>
      <c r="H25" s="81"/>
      <c r="I25" s="73"/>
      <c r="J25" s="73"/>
      <c r="M25" s="40"/>
      <c r="P25" s="1"/>
      <c r="U25" s="1">
        <v>20</v>
      </c>
      <c r="V25" s="46">
        <f t="shared" si="0"/>
        <v>36.081912424364866</v>
      </c>
      <c r="W25" s="46">
        <f t="shared" si="1"/>
        <v>45.158513433931532</v>
      </c>
      <c r="X25" s="46">
        <f t="shared" si="2"/>
        <v>49.674364777324705</v>
      </c>
      <c r="Y25" s="46">
        <f t="shared" si="3"/>
        <v>54.641801255057167</v>
      </c>
      <c r="Z25" s="46">
        <f t="shared" si="4"/>
        <v>60.105981380562881</v>
      </c>
      <c r="AA25" s="46">
        <f t="shared" si="5"/>
        <v>66.116579518619204</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106</v>
      </c>
      <c r="B28" s="28"/>
      <c r="C28" s="28"/>
      <c r="D28" s="28"/>
      <c r="E28" s="28"/>
      <c r="F28" s="28"/>
      <c r="G28" s="28"/>
      <c r="H28" s="28"/>
      <c r="I28" s="28"/>
      <c r="J28" s="28"/>
      <c r="K28" s="28"/>
      <c r="L28" s="28"/>
      <c r="M28" s="28"/>
      <c r="N28" s="28"/>
      <c r="O28" s="28"/>
      <c r="P28" s="28"/>
      <c r="Q28" s="28"/>
      <c r="R28" s="28"/>
      <c r="S28" s="28"/>
      <c r="U28" s="46"/>
      <c r="V28" s="46" t="s">
        <v>48</v>
      </c>
      <c r="W28" s="46"/>
      <c r="X28" s="46"/>
      <c r="Y28" s="46"/>
      <c r="Z28" s="46"/>
      <c r="AA28" s="46"/>
    </row>
    <row r="29" spans="1:27" ht="15.75" thickBot="1" x14ac:dyDescent="0.3">
      <c r="A29" s="294" t="s">
        <v>104</v>
      </c>
      <c r="B29" s="299" t="s">
        <v>78</v>
      </c>
      <c r="C29" s="278"/>
      <c r="D29" s="278"/>
      <c r="E29" s="278" t="s">
        <v>78</v>
      </c>
      <c r="F29" s="278"/>
      <c r="G29" s="278"/>
      <c r="H29" s="278" t="s">
        <v>79</v>
      </c>
      <c r="I29" s="278"/>
      <c r="J29" s="278"/>
      <c r="K29" s="278" t="s">
        <v>80</v>
      </c>
      <c r="L29" s="278"/>
      <c r="M29" s="278"/>
      <c r="N29" s="278" t="s">
        <v>80</v>
      </c>
      <c r="O29" s="278"/>
      <c r="P29" s="293"/>
      <c r="Q29" s="278" t="s">
        <v>80</v>
      </c>
      <c r="R29" s="278"/>
      <c r="S29" s="293"/>
      <c r="U29" s="46" t="s">
        <v>167</v>
      </c>
      <c r="V29" s="46" t="s">
        <v>170</v>
      </c>
      <c r="W29" s="46" t="s">
        <v>168</v>
      </c>
      <c r="X29" s="46" t="s">
        <v>171</v>
      </c>
      <c r="Y29" s="46" t="s">
        <v>172</v>
      </c>
      <c r="Z29" s="46" t="s">
        <v>173</v>
      </c>
      <c r="AA29" s="46" t="s">
        <v>174</v>
      </c>
    </row>
    <row r="30" spans="1:27" ht="15" x14ac:dyDescent="0.2">
      <c r="A30" s="295"/>
      <c r="B30" s="300" t="s">
        <v>103</v>
      </c>
      <c r="C30" s="301"/>
      <c r="D30" s="307"/>
      <c r="E30" s="290" t="s">
        <v>199</v>
      </c>
      <c r="F30" s="291"/>
      <c r="G30" s="291"/>
      <c r="H30" s="272" t="s">
        <v>200</v>
      </c>
      <c r="I30" s="273"/>
      <c r="J30" s="274"/>
      <c r="K30" s="290" t="s">
        <v>201</v>
      </c>
      <c r="L30" s="291"/>
      <c r="M30" s="292"/>
      <c r="N30" s="290" t="s">
        <v>202</v>
      </c>
      <c r="O30" s="291"/>
      <c r="P30" s="292"/>
      <c r="Q30" s="290" t="s">
        <v>207</v>
      </c>
      <c r="R30" s="291"/>
      <c r="S30" s="292"/>
      <c r="U30" s="1">
        <v>0</v>
      </c>
      <c r="V30" s="209">
        <f>H8</f>
        <v>20.017947923060824</v>
      </c>
      <c r="W30" s="209">
        <f>I8</f>
        <v>25.053571428571427</v>
      </c>
      <c r="X30" s="209">
        <f>K8</f>
        <v>27.558928571428574</v>
      </c>
      <c r="Y30" s="209">
        <f>M8</f>
        <v>30.314821428571435</v>
      </c>
      <c r="Z30" s="209">
        <f>N8</f>
        <v>33.346303571428578</v>
      </c>
      <c r="AA30" s="209">
        <f>O8</f>
        <v>36.680933928571442</v>
      </c>
    </row>
    <row r="31" spans="1:27" ht="15" thickBot="1" x14ac:dyDescent="0.25">
      <c r="A31" s="29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209">
        <f t="shared" ref="V31:V50" si="14">V30*1.025</f>
        <v>20.518396621137342</v>
      </c>
      <c r="W31" s="209">
        <f t="shared" ref="W31:W50" si="15">W30*1.025</f>
        <v>25.679910714285711</v>
      </c>
      <c r="X31" s="209">
        <f t="shared" ref="X31:X50" si="16">X30*1.025</f>
        <v>28.247901785714287</v>
      </c>
      <c r="Y31" s="209">
        <f t="shared" ref="Y31:Y50" si="17">Y30*1.025</f>
        <v>31.072691964285717</v>
      </c>
      <c r="Z31" s="209">
        <f t="shared" ref="Z31:Z50" si="18">Z30*1.025</f>
        <v>34.179961160714292</v>
      </c>
      <c r="AA31" s="209">
        <f t="shared" ref="AA31:AA50" si="19">AA30*1.025</f>
        <v>37.597957276785728</v>
      </c>
    </row>
    <row r="32" spans="1:27" x14ac:dyDescent="0.2">
      <c r="A32" s="72" t="s">
        <v>3</v>
      </c>
      <c r="B32" s="73">
        <f>F8</f>
        <v>20.017947923060824</v>
      </c>
      <c r="C32" s="73">
        <f>MEDIAN(B32,D32)</f>
        <v>20.787544186571623</v>
      </c>
      <c r="D32" s="75">
        <f>B32*((1.025)^3)</f>
        <v>21.557140450082422</v>
      </c>
      <c r="E32" s="73">
        <f>I8</f>
        <v>25.053571428571427</v>
      </c>
      <c r="F32" s="73">
        <f>MEDIAN(E32,G32)</f>
        <v>26.016763811383925</v>
      </c>
      <c r="G32" s="73">
        <f>E32*((1.025)^3)</f>
        <v>26.979956194196426</v>
      </c>
      <c r="H32" s="74">
        <f>K8</f>
        <v>27.558928571428574</v>
      </c>
      <c r="I32" s="73">
        <f>MEDIAN(H32,J32)</f>
        <v>28.618440192522321</v>
      </c>
      <c r="J32" s="75">
        <f>H32*((1.025)^3)</f>
        <v>29.677951813616069</v>
      </c>
      <c r="K32" s="74">
        <f>M8</f>
        <v>30.314821428571435</v>
      </c>
      <c r="L32" s="73">
        <f>MEDIAN(K32,M32)</f>
        <v>31.480284211774556</v>
      </c>
      <c r="M32" s="75">
        <f>K32*((1.025)^3)</f>
        <v>32.645746994977678</v>
      </c>
      <c r="N32" s="74">
        <f>N8</f>
        <v>33.346303571428578</v>
      </c>
      <c r="O32" s="73">
        <f>MEDIAN(N32,P32)</f>
        <v>34.628312632952017</v>
      </c>
      <c r="P32" s="75">
        <f>N32*((1.025)^3)</f>
        <v>35.910321694475449</v>
      </c>
      <c r="Q32" s="74">
        <f>O8</f>
        <v>36.680933928571442</v>
      </c>
      <c r="R32" s="73">
        <f>MEDIAN(Q32,S32)</f>
        <v>38.091143896247218</v>
      </c>
      <c r="S32" s="75">
        <f>Q32*((1.025)^3)</f>
        <v>39.501353863923001</v>
      </c>
      <c r="U32" s="1">
        <v>2</v>
      </c>
      <c r="V32" s="209">
        <f t="shared" si="14"/>
        <v>21.031356536665772</v>
      </c>
      <c r="W32" s="209">
        <f t="shared" si="15"/>
        <v>26.321908482142852</v>
      </c>
      <c r="X32" s="209">
        <f t="shared" si="16"/>
        <v>28.954099330357142</v>
      </c>
      <c r="Y32" s="209">
        <f t="shared" si="17"/>
        <v>31.849509263392857</v>
      </c>
      <c r="Z32" s="209">
        <f t="shared" si="18"/>
        <v>35.034460189732144</v>
      </c>
      <c r="AA32" s="209">
        <f t="shared" si="19"/>
        <v>38.537906208705365</v>
      </c>
    </row>
    <row r="33" spans="1:27" x14ac:dyDescent="0.2">
      <c r="A33" s="76" t="s">
        <v>4</v>
      </c>
      <c r="B33" s="73">
        <f>B32*((1.025)^4)</f>
        <v>22.096068961334478</v>
      </c>
      <c r="C33" s="73">
        <f t="shared" ref="C33:C37" si="20">MEDIAN(B33,D33)</f>
        <v>22.655375706918257</v>
      </c>
      <c r="D33" s="75">
        <f>B32*((1.025)^6)</f>
        <v>23.214682452502032</v>
      </c>
      <c r="E33" s="73">
        <f>E32*((1.025)^4)</f>
        <v>27.654455099051333</v>
      </c>
      <c r="F33" s="73">
        <f t="shared" ref="F33:F37" si="21">MEDIAN(E33,G33)</f>
        <v>28.354458493746066</v>
      </c>
      <c r="G33" s="73">
        <f>E32*((1.025)^6)</f>
        <v>29.054461888440802</v>
      </c>
      <c r="H33" s="74">
        <f>H32*((1.025)^4)</f>
        <v>30.419900608956468</v>
      </c>
      <c r="I33" s="73">
        <f t="shared" ref="I33:I37" si="22">MEDIAN(H33,J33)</f>
        <v>31.189904343120677</v>
      </c>
      <c r="J33" s="75">
        <f>H32*((1.025)^6)</f>
        <v>31.959908077284886</v>
      </c>
      <c r="K33" s="74">
        <f>K32*((1.025)^4)</f>
        <v>33.461890669852117</v>
      </c>
      <c r="L33" s="73">
        <f t="shared" ref="L33:L37" si="23">MEDIAN(K33,M33)</f>
        <v>34.308894777432748</v>
      </c>
      <c r="M33" s="75">
        <f>K32*((1.025)^6)</f>
        <v>35.155898885013379</v>
      </c>
      <c r="N33" s="74">
        <f>N32*((1.025)^4)</f>
        <v>36.808079736837335</v>
      </c>
      <c r="O33" s="73">
        <f t="shared" ref="O33:O37" si="24">MEDIAN(N33,P33)</f>
        <v>37.739784255176026</v>
      </c>
      <c r="P33" s="75">
        <f>N32*((1.025)^6)</f>
        <v>38.671488773514717</v>
      </c>
      <c r="Q33" s="74">
        <f>Q32*((1.025)^4)</f>
        <v>40.48888771052107</v>
      </c>
      <c r="R33" s="73">
        <f t="shared" ref="R33:R37" si="25">MEDIAN(Q33,S33)</f>
        <v>41.513762680693631</v>
      </c>
      <c r="S33" s="75">
        <f>Q32*((1.025)^6)</f>
        <v>42.538637650866193</v>
      </c>
      <c r="U33" s="1">
        <v>3</v>
      </c>
      <c r="V33" s="209">
        <f t="shared" si="14"/>
        <v>21.557140450082414</v>
      </c>
      <c r="W33" s="209">
        <f t="shared" si="15"/>
        <v>26.979956194196422</v>
      </c>
      <c r="X33" s="209">
        <f t="shared" si="16"/>
        <v>29.677951813616069</v>
      </c>
      <c r="Y33" s="209">
        <f t="shared" si="17"/>
        <v>32.645746994977678</v>
      </c>
      <c r="Z33" s="209">
        <f t="shared" si="18"/>
        <v>35.910321694475442</v>
      </c>
      <c r="AA33" s="209">
        <f t="shared" si="19"/>
        <v>39.501353863922994</v>
      </c>
    </row>
    <row r="34" spans="1:27" x14ac:dyDescent="0.2">
      <c r="A34" s="76" t="s">
        <v>5</v>
      </c>
      <c r="B34" s="73">
        <f>B32*((1.025)^7)</f>
        <v>23.795049513814583</v>
      </c>
      <c r="C34" s="73">
        <f t="shared" si="20"/>
        <v>24.397361704633013</v>
      </c>
      <c r="D34" s="75">
        <f>B32*((1.025)^9)</f>
        <v>24.999673895451441</v>
      </c>
      <c r="E34" s="73">
        <f>E32*((1.025)^7)</f>
        <v>29.780823435651822</v>
      </c>
      <c r="F34" s="73">
        <f t="shared" si="21"/>
        <v>30.534650528866756</v>
      </c>
      <c r="G34" s="73">
        <f>E32*((1.025)^9)</f>
        <v>31.288477622081686</v>
      </c>
      <c r="H34" s="74">
        <f>H32*((1.025)^7)</f>
        <v>32.75890577921701</v>
      </c>
      <c r="I34" s="73">
        <f t="shared" si="22"/>
        <v>33.588115581753435</v>
      </c>
      <c r="J34" s="75">
        <f>H32*((1.025)^9)</f>
        <v>34.41732538428986</v>
      </c>
      <c r="K34" s="74">
        <f>K32*((1.025)^7)</f>
        <v>36.034796357138717</v>
      </c>
      <c r="L34" s="73">
        <f t="shared" si="23"/>
        <v>36.946927139928789</v>
      </c>
      <c r="M34" s="75">
        <f>K32*((1.025)^9)</f>
        <v>37.859057922718854</v>
      </c>
      <c r="N34" s="74">
        <f>N32*((1.025)^7)</f>
        <v>39.638275992852584</v>
      </c>
      <c r="O34" s="73">
        <f t="shared" si="24"/>
        <v>40.641619853921661</v>
      </c>
      <c r="P34" s="75">
        <f>N32*((1.025)^9)</f>
        <v>41.644963714990737</v>
      </c>
      <c r="Q34" s="74">
        <f>Q32*((1.025)^7)</f>
        <v>43.602103592137851</v>
      </c>
      <c r="R34" s="73">
        <f t="shared" si="25"/>
        <v>44.705781839313836</v>
      </c>
      <c r="S34" s="75">
        <f>Q32*((1.025)^9)</f>
        <v>45.809460086489821</v>
      </c>
      <c r="U34" s="1">
        <v>4</v>
      </c>
      <c r="V34" s="209">
        <f t="shared" si="14"/>
        <v>22.096068961334474</v>
      </c>
      <c r="W34" s="209">
        <f t="shared" si="15"/>
        <v>27.654455099051329</v>
      </c>
      <c r="X34" s="209">
        <f t="shared" si="16"/>
        <v>30.419900608956468</v>
      </c>
      <c r="Y34" s="209">
        <f t="shared" si="17"/>
        <v>33.461890669852117</v>
      </c>
      <c r="Z34" s="209">
        <f t="shared" si="18"/>
        <v>36.808079736837328</v>
      </c>
      <c r="AA34" s="209">
        <f t="shared" si="19"/>
        <v>40.488887710521063</v>
      </c>
    </row>
    <row r="35" spans="1:27" x14ac:dyDescent="0.2">
      <c r="A35" s="76" t="s">
        <v>6</v>
      </c>
      <c r="B35" s="73">
        <f>B32*((1.025)^10)</f>
        <v>25.624665742837728</v>
      </c>
      <c r="C35" s="73">
        <f t="shared" si="20"/>
        <v>26.273290094453309</v>
      </c>
      <c r="D35" s="75">
        <f>B32*((1.025)^12)</f>
        <v>26.921914446068886</v>
      </c>
      <c r="E35" s="73">
        <f>E32*((1.025)^10)</f>
        <v>32.070689562633731</v>
      </c>
      <c r="F35" s="73">
        <f t="shared" si="21"/>
        <v>32.882478892187891</v>
      </c>
      <c r="G35" s="73">
        <f>E32*((1.025)^12)</f>
        <v>33.694268221742057</v>
      </c>
      <c r="H35" s="74">
        <f>H32*((1.025)^10)</f>
        <v>35.277758518897109</v>
      </c>
      <c r="I35" s="73">
        <f t="shared" si="22"/>
        <v>36.170726781406685</v>
      </c>
      <c r="J35" s="75">
        <f>H32*((1.025)^12)</f>
        <v>37.063695043916269</v>
      </c>
      <c r="K35" s="74">
        <f>K32*((1.025)^10)</f>
        <v>38.805534370786823</v>
      </c>
      <c r="L35" s="73">
        <f t="shared" si="23"/>
        <v>39.787799459547358</v>
      </c>
      <c r="M35" s="75">
        <f>K32*((1.025)^12)</f>
        <v>40.7700645483079</v>
      </c>
      <c r="N35" s="74">
        <f>N32*((1.025)^10)</f>
        <v>42.686087807865505</v>
      </c>
      <c r="O35" s="73">
        <f t="shared" si="24"/>
        <v>43.7665794055021</v>
      </c>
      <c r="P35" s="75">
        <f>N32*((1.025)^12)</f>
        <v>44.847071003138694</v>
      </c>
      <c r="Q35" s="74">
        <f>Q32*((1.025)^10)</f>
        <v>46.954696588652062</v>
      </c>
      <c r="R35" s="73">
        <f t="shared" si="25"/>
        <v>48.143237346052317</v>
      </c>
      <c r="S35" s="75">
        <f>Q32*((1.025)^12)</f>
        <v>49.331778103452571</v>
      </c>
      <c r="U35" s="1">
        <v>5</v>
      </c>
      <c r="V35" s="209">
        <f t="shared" si="14"/>
        <v>22.648470685367833</v>
      </c>
      <c r="W35" s="209">
        <f t="shared" si="15"/>
        <v>28.345816476527609</v>
      </c>
      <c r="X35" s="209">
        <f t="shared" si="16"/>
        <v>31.180398124180378</v>
      </c>
      <c r="Y35" s="209">
        <f t="shared" si="17"/>
        <v>34.298437936598418</v>
      </c>
      <c r="Z35" s="209">
        <f t="shared" si="18"/>
        <v>37.72828173025826</v>
      </c>
      <c r="AA35" s="209">
        <f t="shared" si="19"/>
        <v>41.501109903284089</v>
      </c>
    </row>
    <row r="36" spans="1:27" x14ac:dyDescent="0.2">
      <c r="A36" s="76" t="s">
        <v>107</v>
      </c>
      <c r="B36" s="73">
        <f>B32*((1.025)^13)</f>
        <v>27.594962307220605</v>
      </c>
      <c r="C36" s="73">
        <f t="shared" si="20"/>
        <v>28.29345979062213</v>
      </c>
      <c r="D36" s="73">
        <f>B32*((1.025)^15)</f>
        <v>28.991957274023651</v>
      </c>
      <c r="E36" s="74">
        <f>E32*((1.025)^13)</f>
        <v>34.536624927285608</v>
      </c>
      <c r="F36" s="73">
        <f t="shared" si="21"/>
        <v>35.41083324575753</v>
      </c>
      <c r="G36" s="75">
        <f>E32*((1.025)^15)</f>
        <v>36.285041564229445</v>
      </c>
      <c r="H36" s="73">
        <f>H32*((1.025)^13)</f>
        <v>37.990287420014177</v>
      </c>
      <c r="I36" s="73">
        <f t="shared" si="22"/>
        <v>38.951916570333282</v>
      </c>
      <c r="J36" s="75">
        <f>H32*((1.025)^15)</f>
        <v>39.913545720652394</v>
      </c>
      <c r="K36" s="74">
        <f>K32*((1.025)^13)</f>
        <v>41.789316162015595</v>
      </c>
      <c r="L36" s="73">
        <f t="shared" si="23"/>
        <v>42.847108227366618</v>
      </c>
      <c r="M36" s="75">
        <f>K32*((1.025)^15)</f>
        <v>43.904900292717642</v>
      </c>
      <c r="N36" s="74">
        <f>N32*((1.025)^13)</f>
        <v>45.968247778217155</v>
      </c>
      <c r="O36" s="73">
        <f t="shared" si="24"/>
        <v>47.131819050103275</v>
      </c>
      <c r="P36" s="75">
        <f>N32*((1.025)^15)</f>
        <v>48.295390321989402</v>
      </c>
      <c r="Q36" s="74">
        <f>Q32*((1.025)^13)</f>
        <v>50.565072556038878</v>
      </c>
      <c r="R36" s="73">
        <f t="shared" si="25"/>
        <v>51.845000955113619</v>
      </c>
      <c r="S36" s="75">
        <f>Q32*((1.025)^15)</f>
        <v>53.124929354188353</v>
      </c>
      <c r="T36" s="46"/>
      <c r="U36" s="1">
        <v>6</v>
      </c>
      <c r="V36" s="209">
        <f t="shared" si="14"/>
        <v>23.214682452502029</v>
      </c>
      <c r="W36" s="209">
        <f t="shared" si="15"/>
        <v>29.054461888440798</v>
      </c>
      <c r="X36" s="209">
        <f t="shared" si="16"/>
        <v>31.959908077284886</v>
      </c>
      <c r="Y36" s="209">
        <f t="shared" si="17"/>
        <v>35.155898885013379</v>
      </c>
      <c r="Z36" s="209">
        <f t="shared" si="18"/>
        <v>38.67148877351471</v>
      </c>
      <c r="AA36" s="209">
        <f t="shared" si="19"/>
        <v>42.538637650866185</v>
      </c>
    </row>
    <row r="37" spans="1:27" x14ac:dyDescent="0.2">
      <c r="A37" s="77" t="s">
        <v>108</v>
      </c>
      <c r="B37" s="78">
        <f>B32*((1.025)^16)</f>
        <v>29.71675620587424</v>
      </c>
      <c r="C37" s="78">
        <f t="shared" si="20"/>
        <v>31.259247386739343</v>
      </c>
      <c r="D37" s="78">
        <f>B32*((1.025)^20)</f>
        <v>32.801738567604446</v>
      </c>
      <c r="E37" s="79">
        <f>E32*((1.025)^16)</f>
        <v>37.192167603335179</v>
      </c>
      <c r="F37" s="78">
        <f t="shared" si="21"/>
        <v>39.122680817091023</v>
      </c>
      <c r="G37" s="80">
        <f>E32*((1.025)^20)</f>
        <v>41.053194030846875</v>
      </c>
      <c r="H37" s="79">
        <f>H32*((1.025)^16)</f>
        <v>40.911384363668702</v>
      </c>
      <c r="I37" s="78">
        <f t="shared" si="22"/>
        <v>43.034948898800138</v>
      </c>
      <c r="J37" s="80">
        <f>H32*((1.025)^20)</f>
        <v>45.158513433931567</v>
      </c>
      <c r="K37" s="78">
        <f>K32*((1.025)^16)</f>
        <v>45.002522800035578</v>
      </c>
      <c r="L37" s="78">
        <f t="shared" si="23"/>
        <v>47.338443788680152</v>
      </c>
      <c r="M37" s="80">
        <f>K32*((1.025)^20)</f>
        <v>49.674364777324726</v>
      </c>
      <c r="N37" s="78">
        <f>N32*((1.025)^16)</f>
        <v>49.502775080039136</v>
      </c>
      <c r="O37" s="78">
        <f t="shared" si="24"/>
        <v>52.072288167548166</v>
      </c>
      <c r="P37" s="78">
        <f>N32*((1.025)^20)</f>
        <v>54.641801255057203</v>
      </c>
      <c r="Q37" s="79">
        <f>Q32*((1.025)^16)</f>
        <v>54.453052588043057</v>
      </c>
      <c r="R37" s="78">
        <f t="shared" si="25"/>
        <v>57.279516984302994</v>
      </c>
      <c r="S37" s="80">
        <f>Q32*((1.025)^20)</f>
        <v>60.10598138056293</v>
      </c>
      <c r="U37" s="1">
        <v>7</v>
      </c>
      <c r="V37" s="209">
        <f t="shared" si="14"/>
        <v>23.795049513814575</v>
      </c>
      <c r="W37" s="209">
        <f t="shared" si="15"/>
        <v>29.780823435651815</v>
      </c>
      <c r="X37" s="209">
        <f t="shared" si="16"/>
        <v>32.758905779217002</v>
      </c>
      <c r="Y37" s="209">
        <f t="shared" si="17"/>
        <v>36.03479635713871</v>
      </c>
      <c r="Z37" s="209">
        <f t="shared" si="18"/>
        <v>39.638275992852577</v>
      </c>
      <c r="AA37" s="209">
        <f t="shared" si="19"/>
        <v>43.602103592137837</v>
      </c>
    </row>
    <row r="38" spans="1:27" ht="15" x14ac:dyDescent="0.25">
      <c r="A38" s="44"/>
      <c r="B38" s="36"/>
      <c r="C38" s="46"/>
      <c r="D38" s="36"/>
      <c r="E38" s="81"/>
      <c r="F38" s="81"/>
      <c r="G38" s="81"/>
      <c r="H38" s="81"/>
      <c r="I38" s="73"/>
      <c r="J38" s="73"/>
      <c r="M38" s="40"/>
      <c r="P38" s="1"/>
      <c r="U38" s="1">
        <v>8</v>
      </c>
      <c r="V38" s="209">
        <f t="shared" si="14"/>
        <v>24.389925751659938</v>
      </c>
      <c r="W38" s="209">
        <f t="shared" si="15"/>
        <v>30.525344021543109</v>
      </c>
      <c r="X38" s="209">
        <f t="shared" si="16"/>
        <v>33.577878423697427</v>
      </c>
      <c r="Y38" s="209">
        <f t="shared" si="17"/>
        <v>36.935666266067173</v>
      </c>
      <c r="Z38" s="209">
        <f t="shared" si="18"/>
        <v>40.62923289267389</v>
      </c>
      <c r="AA38" s="209">
        <f t="shared" si="19"/>
        <v>44.692156181941279</v>
      </c>
    </row>
    <row r="39" spans="1:27" x14ac:dyDescent="0.2">
      <c r="O39" s="40"/>
      <c r="P39" s="1"/>
      <c r="U39" s="1">
        <v>9</v>
      </c>
      <c r="V39" s="209">
        <f t="shared" si="14"/>
        <v>24.999673895451433</v>
      </c>
      <c r="W39" s="209">
        <f t="shared" si="15"/>
        <v>31.288477622081682</v>
      </c>
      <c r="X39" s="209">
        <f t="shared" si="16"/>
        <v>34.41732538428986</v>
      </c>
      <c r="Y39" s="209">
        <f t="shared" si="17"/>
        <v>37.859057922718847</v>
      </c>
      <c r="Z39" s="209">
        <f t="shared" si="18"/>
        <v>41.644963714990737</v>
      </c>
      <c r="AA39" s="209">
        <f t="shared" si="19"/>
        <v>45.809460086489807</v>
      </c>
    </row>
    <row r="40" spans="1:27" x14ac:dyDescent="0.2">
      <c r="U40" s="1">
        <v>10</v>
      </c>
      <c r="V40" s="209">
        <f t="shared" si="14"/>
        <v>25.624665742837717</v>
      </c>
      <c r="W40" s="209">
        <f t="shared" si="15"/>
        <v>32.070689562633724</v>
      </c>
      <c r="X40" s="209">
        <f t="shared" si="16"/>
        <v>35.277758518897102</v>
      </c>
      <c r="Y40" s="209">
        <f t="shared" si="17"/>
        <v>38.805534370786816</v>
      </c>
      <c r="Z40" s="209">
        <f t="shared" si="18"/>
        <v>42.686087807865505</v>
      </c>
      <c r="AA40" s="209">
        <f t="shared" si="19"/>
        <v>46.954696588652048</v>
      </c>
    </row>
    <row r="41" spans="1:27" x14ac:dyDescent="0.2">
      <c r="U41" s="1">
        <v>11</v>
      </c>
      <c r="V41" s="209">
        <f t="shared" si="14"/>
        <v>26.265282386408657</v>
      </c>
      <c r="W41" s="209">
        <f t="shared" si="15"/>
        <v>32.872456801699563</v>
      </c>
      <c r="X41" s="209">
        <f t="shared" si="16"/>
        <v>36.159702481869523</v>
      </c>
      <c r="Y41" s="209">
        <f t="shared" si="17"/>
        <v>39.775672730056485</v>
      </c>
      <c r="Z41" s="209">
        <f t="shared" si="18"/>
        <v>43.753240003062139</v>
      </c>
      <c r="AA41" s="209">
        <f t="shared" si="19"/>
        <v>48.128564003368346</v>
      </c>
    </row>
    <row r="42" spans="1:27" x14ac:dyDescent="0.2">
      <c r="D42" s="83"/>
      <c r="U42" s="1">
        <v>12</v>
      </c>
      <c r="V42" s="209">
        <f t="shared" si="14"/>
        <v>26.921914446068872</v>
      </c>
      <c r="W42" s="209">
        <f t="shared" si="15"/>
        <v>33.69426822174205</v>
      </c>
      <c r="X42" s="209">
        <f t="shared" si="16"/>
        <v>37.063695043916255</v>
      </c>
      <c r="Y42" s="209">
        <f t="shared" si="17"/>
        <v>40.770064548307893</v>
      </c>
      <c r="Z42" s="209">
        <f t="shared" si="18"/>
        <v>44.847071003138687</v>
      </c>
      <c r="AA42" s="209">
        <f t="shared" si="19"/>
        <v>49.33177810345255</v>
      </c>
    </row>
    <row r="43" spans="1:27" x14ac:dyDescent="0.2">
      <c r="D43" s="83"/>
      <c r="G43" s="35"/>
      <c r="U43" s="1">
        <v>13</v>
      </c>
      <c r="V43" s="209">
        <f t="shared" si="14"/>
        <v>27.594962307220591</v>
      </c>
      <c r="W43" s="209">
        <f t="shared" si="15"/>
        <v>34.536624927285601</v>
      </c>
      <c r="X43" s="209">
        <f t="shared" si="16"/>
        <v>37.990287420014155</v>
      </c>
      <c r="Y43" s="209">
        <f t="shared" si="17"/>
        <v>41.789316162015588</v>
      </c>
      <c r="Z43" s="209">
        <f t="shared" si="18"/>
        <v>45.968247778217147</v>
      </c>
      <c r="AA43" s="209">
        <f t="shared" si="19"/>
        <v>50.565072556038857</v>
      </c>
    </row>
    <row r="44" spans="1:27" x14ac:dyDescent="0.2">
      <c r="D44" s="83"/>
      <c r="U44" s="1">
        <v>14</v>
      </c>
      <c r="V44" s="209">
        <f t="shared" si="14"/>
        <v>28.284836364901103</v>
      </c>
      <c r="W44" s="209">
        <f t="shared" si="15"/>
        <v>35.400040550467736</v>
      </c>
      <c r="X44" s="209">
        <f t="shared" si="16"/>
        <v>38.940044605514508</v>
      </c>
      <c r="Y44" s="209">
        <f t="shared" si="17"/>
        <v>42.834049066065973</v>
      </c>
      <c r="Z44" s="209">
        <f t="shared" si="18"/>
        <v>47.117453972672571</v>
      </c>
      <c r="AA44" s="209">
        <f t="shared" si="19"/>
        <v>51.829199369939822</v>
      </c>
    </row>
    <row r="45" spans="1:27" x14ac:dyDescent="0.2">
      <c r="U45" s="1">
        <v>15</v>
      </c>
      <c r="V45" s="209">
        <f t="shared" si="14"/>
        <v>28.99195727402363</v>
      </c>
      <c r="W45" s="209">
        <f t="shared" si="15"/>
        <v>36.285041564229424</v>
      </c>
      <c r="X45" s="209">
        <f t="shared" si="16"/>
        <v>39.913545720652365</v>
      </c>
      <c r="Y45" s="209">
        <f t="shared" si="17"/>
        <v>43.90490029271762</v>
      </c>
      <c r="Z45" s="209">
        <f t="shared" si="18"/>
        <v>48.29539032198938</v>
      </c>
      <c r="AA45" s="209">
        <f t="shared" si="19"/>
        <v>53.124929354188311</v>
      </c>
    </row>
    <row r="46" spans="1:27" x14ac:dyDescent="0.2">
      <c r="U46" s="1">
        <v>16</v>
      </c>
      <c r="V46" s="209">
        <f t="shared" si="14"/>
        <v>29.716756205874219</v>
      </c>
      <c r="W46" s="209">
        <f t="shared" si="15"/>
        <v>37.192167603335157</v>
      </c>
      <c r="X46" s="209">
        <f t="shared" si="16"/>
        <v>40.911384363668674</v>
      </c>
      <c r="Y46" s="209">
        <f t="shared" si="17"/>
        <v>45.002522800035557</v>
      </c>
      <c r="Z46" s="209">
        <f t="shared" si="18"/>
        <v>49.502775080039108</v>
      </c>
      <c r="AA46" s="209">
        <f t="shared" si="19"/>
        <v>54.453052588043015</v>
      </c>
    </row>
    <row r="47" spans="1:27" x14ac:dyDescent="0.2">
      <c r="U47" s="1">
        <v>17</v>
      </c>
      <c r="V47" s="209">
        <f t="shared" si="14"/>
        <v>30.45967511102107</v>
      </c>
      <c r="W47" s="209">
        <f t="shared" si="15"/>
        <v>38.121971793418531</v>
      </c>
      <c r="X47" s="209">
        <f t="shared" si="16"/>
        <v>41.934168972760389</v>
      </c>
      <c r="Y47" s="209">
        <f t="shared" si="17"/>
        <v>46.127585870036441</v>
      </c>
      <c r="Z47" s="209">
        <f t="shared" si="18"/>
        <v>50.740344457040081</v>
      </c>
      <c r="AA47" s="209">
        <f t="shared" si="19"/>
        <v>55.814378902744082</v>
      </c>
    </row>
    <row r="48" spans="1:27" x14ac:dyDescent="0.2">
      <c r="U48" s="1">
        <v>18</v>
      </c>
      <c r="V48" s="209">
        <f t="shared" si="14"/>
        <v>31.221166988796593</v>
      </c>
      <c r="W48" s="209">
        <f t="shared" si="15"/>
        <v>39.07502108825399</v>
      </c>
      <c r="X48" s="209">
        <f t="shared" si="16"/>
        <v>42.982523197079395</v>
      </c>
      <c r="Y48" s="209">
        <f t="shared" si="17"/>
        <v>47.280775516787351</v>
      </c>
      <c r="Z48" s="209">
        <f t="shared" si="18"/>
        <v>52.008853068466081</v>
      </c>
      <c r="AA48" s="209">
        <f t="shared" si="19"/>
        <v>57.209738375312682</v>
      </c>
    </row>
    <row r="49" spans="1:27" x14ac:dyDescent="0.2">
      <c r="U49" s="1">
        <v>19</v>
      </c>
      <c r="V49" s="209">
        <f t="shared" si="14"/>
        <v>32.001696163516506</v>
      </c>
      <c r="W49" s="209">
        <f t="shared" si="15"/>
        <v>40.051896615460336</v>
      </c>
      <c r="X49" s="209">
        <f t="shared" si="16"/>
        <v>44.057086277006377</v>
      </c>
      <c r="Y49" s="209">
        <f t="shared" si="17"/>
        <v>48.462794904707032</v>
      </c>
      <c r="Z49" s="209">
        <f t="shared" si="18"/>
        <v>53.309074395177731</v>
      </c>
      <c r="AA49" s="209">
        <f t="shared" si="19"/>
        <v>58.639981834695497</v>
      </c>
    </row>
    <row r="50" spans="1:27" x14ac:dyDescent="0.2">
      <c r="U50" s="1">
        <v>20</v>
      </c>
      <c r="V50" s="209">
        <f t="shared" si="14"/>
        <v>32.801738567604417</v>
      </c>
      <c r="W50" s="209">
        <f t="shared" si="15"/>
        <v>41.053194030846839</v>
      </c>
      <c r="X50" s="209">
        <f t="shared" si="16"/>
        <v>45.158513433931532</v>
      </c>
      <c r="Y50" s="209">
        <f t="shared" si="17"/>
        <v>49.674364777324705</v>
      </c>
      <c r="Z50" s="209">
        <f t="shared" si="18"/>
        <v>54.641801255057167</v>
      </c>
      <c r="AA50" s="209">
        <f t="shared" si="19"/>
        <v>60.105981380562881</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topLeftCell="A3" zoomScaleNormal="100" workbookViewId="0">
      <selection activeCell="E4" sqref="E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8" t="s">
        <v>112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2" spans="1:26" ht="15.75" x14ac:dyDescent="0.25">
      <c r="A2" s="221" t="s">
        <v>347</v>
      </c>
    </row>
    <row r="3" spans="1:26" x14ac:dyDescent="0.25">
      <c r="A3" s="12">
        <v>42</v>
      </c>
    </row>
    <row r="4" spans="1:26" ht="20.25" x14ac:dyDescent="0.3">
      <c r="A4" s="171"/>
      <c r="B4" s="171"/>
      <c r="C4" s="171"/>
      <c r="D4" s="171"/>
      <c r="E4" s="171"/>
      <c r="F4" s="171"/>
      <c r="G4" s="171"/>
      <c r="H4" s="171"/>
      <c r="I4" s="171"/>
      <c r="J4" s="171"/>
      <c r="K4" s="171"/>
      <c r="L4" s="171"/>
      <c r="M4" s="171"/>
      <c r="N4" s="171"/>
      <c r="O4" s="171"/>
    </row>
    <row r="5" spans="1:26" ht="15.75" x14ac:dyDescent="0.25">
      <c r="A5" s="313" t="s">
        <v>302</v>
      </c>
      <c r="B5" s="313"/>
      <c r="C5" s="313"/>
      <c r="E5" s="313" t="s">
        <v>303</v>
      </c>
      <c r="F5" s="313"/>
      <c r="G5" s="313"/>
      <c r="I5" s="313" t="s">
        <v>304</v>
      </c>
      <c r="J5" s="313"/>
      <c r="K5" s="313"/>
      <c r="M5" s="34" t="s">
        <v>305</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0</v>
      </c>
      <c r="C7" s="19">
        <f>B7/A3</f>
        <v>0</v>
      </c>
      <c r="E7" s="23" t="s">
        <v>125</v>
      </c>
      <c r="F7" s="18"/>
      <c r="G7" s="19">
        <v>1.4999999999999999E-2</v>
      </c>
      <c r="I7" s="23" t="s">
        <v>136</v>
      </c>
      <c r="J7" s="18">
        <v>35</v>
      </c>
      <c r="K7" s="19">
        <f>J7/A3</f>
        <v>0.83333333333333337</v>
      </c>
      <c r="M7" s="23" t="s">
        <v>133</v>
      </c>
      <c r="N7" s="18">
        <v>1</v>
      </c>
      <c r="O7" s="19">
        <f>N7/A3</f>
        <v>2.3809523809523808E-2</v>
      </c>
    </row>
    <row r="8" spans="1:26" x14ac:dyDescent="0.25">
      <c r="A8" s="20" t="s">
        <v>119</v>
      </c>
      <c r="B8" s="21">
        <v>6</v>
      </c>
      <c r="C8" s="22">
        <f>B8/A3</f>
        <v>0.14285714285714285</v>
      </c>
      <c r="E8" s="24" t="s">
        <v>126</v>
      </c>
      <c r="F8" s="21"/>
      <c r="G8" s="19">
        <v>0.125</v>
      </c>
      <c r="I8" s="24" t="s">
        <v>138</v>
      </c>
      <c r="J8" s="21">
        <v>4</v>
      </c>
      <c r="K8" s="19">
        <f>J8/A3</f>
        <v>9.5238095238095233E-2</v>
      </c>
      <c r="M8" s="24" t="s">
        <v>134</v>
      </c>
      <c r="N8" s="21">
        <v>41</v>
      </c>
      <c r="O8" s="22">
        <f>N8/A3</f>
        <v>0.97619047619047616</v>
      </c>
    </row>
    <row r="9" spans="1:26" x14ac:dyDescent="0.25">
      <c r="A9" s="20" t="s">
        <v>120</v>
      </c>
      <c r="B9" s="21">
        <v>12</v>
      </c>
      <c r="C9" s="22">
        <f>B9/A3</f>
        <v>0.2857142857142857</v>
      </c>
      <c r="E9" s="24" t="s">
        <v>127</v>
      </c>
      <c r="F9" s="21"/>
      <c r="G9" s="19">
        <v>0.20499999999999999</v>
      </c>
      <c r="I9" s="24" t="s">
        <v>137</v>
      </c>
      <c r="J9" s="21">
        <v>1</v>
      </c>
      <c r="K9" s="19">
        <f>J9/A3</f>
        <v>2.3809523809523808E-2</v>
      </c>
    </row>
    <row r="10" spans="1:26" x14ac:dyDescent="0.25">
      <c r="A10" s="20" t="s">
        <v>121</v>
      </c>
      <c r="B10" s="21">
        <v>9</v>
      </c>
      <c r="C10" s="22">
        <f>B10/A3</f>
        <v>0.21428571428571427</v>
      </c>
      <c r="E10" s="24" t="s">
        <v>128</v>
      </c>
      <c r="F10" s="21"/>
      <c r="G10" s="19">
        <v>0.13500000000000001</v>
      </c>
      <c r="I10" s="24" t="s">
        <v>140</v>
      </c>
      <c r="J10" s="21">
        <v>1</v>
      </c>
      <c r="K10" s="19">
        <f>J10/A3</f>
        <v>2.3809523809523808E-2</v>
      </c>
    </row>
    <row r="11" spans="1:26" x14ac:dyDescent="0.25">
      <c r="A11" s="20" t="s">
        <v>122</v>
      </c>
      <c r="B11" s="21">
        <v>8</v>
      </c>
      <c r="C11" s="22">
        <f>B11/A3</f>
        <v>0.19047619047619047</v>
      </c>
      <c r="E11" s="24" t="s">
        <v>129</v>
      </c>
      <c r="F11" s="21"/>
      <c r="G11" s="19">
        <v>0.35299999999999998</v>
      </c>
      <c r="I11" s="24" t="s">
        <v>139</v>
      </c>
      <c r="J11" s="21">
        <v>0</v>
      </c>
      <c r="K11" s="19">
        <f>J11/A3</f>
        <v>0</v>
      </c>
    </row>
    <row r="12" spans="1:26" x14ac:dyDescent="0.25">
      <c r="A12" s="20" t="s">
        <v>123</v>
      </c>
      <c r="B12" s="21">
        <v>5</v>
      </c>
      <c r="C12" s="22">
        <f>B12/A3</f>
        <v>0.11904761904761904</v>
      </c>
      <c r="E12" s="24" t="s">
        <v>130</v>
      </c>
      <c r="F12" s="21"/>
      <c r="G12" s="19">
        <v>0.154</v>
      </c>
      <c r="I12" s="24" t="s">
        <v>141</v>
      </c>
      <c r="J12" s="21">
        <v>0</v>
      </c>
      <c r="K12" s="19">
        <f>J12/A3</f>
        <v>0</v>
      </c>
    </row>
    <row r="13" spans="1:26" x14ac:dyDescent="0.25">
      <c r="A13" s="20" t="s">
        <v>124</v>
      </c>
      <c r="B13" s="21">
        <v>1</v>
      </c>
      <c r="C13" s="22">
        <f>B13/A3</f>
        <v>2.3809523809523808E-2</v>
      </c>
      <c r="E13" s="24" t="s">
        <v>131</v>
      </c>
      <c r="F13" s="21"/>
      <c r="G13" s="19">
        <v>1.2E-2</v>
      </c>
      <c r="I13" s="24" t="s">
        <v>142</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topLeftCell="A19" zoomScaleNormal="100" workbookViewId="0">
      <selection activeCell="V51" sqref="V51"/>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2" max="23" width="8.710937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8" t="s">
        <v>113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4" spans="1:26" ht="18.75" x14ac:dyDescent="0.3">
      <c r="A4" s="317" t="s">
        <v>194</v>
      </c>
      <c r="B4" s="317"/>
      <c r="C4" s="317"/>
      <c r="D4" s="317"/>
      <c r="E4" s="317"/>
      <c r="F4" s="317"/>
      <c r="G4" s="317"/>
      <c r="H4" s="317"/>
    </row>
    <row r="5" spans="1:26" ht="36" customHeight="1" x14ac:dyDescent="0.25">
      <c r="A5" s="315" t="s">
        <v>211</v>
      </c>
      <c r="B5" s="316" t="s">
        <v>143</v>
      </c>
      <c r="C5" s="316" t="s">
        <v>213</v>
      </c>
      <c r="D5" s="316" t="s">
        <v>256</v>
      </c>
      <c r="E5" s="316" t="s">
        <v>230</v>
      </c>
      <c r="F5" s="316"/>
      <c r="G5" s="316" t="s">
        <v>214</v>
      </c>
      <c r="H5" s="316"/>
      <c r="P5"/>
      <c r="R5" s="10"/>
    </row>
    <row r="6" spans="1:26" ht="15.75" thickBot="1" x14ac:dyDescent="0.3">
      <c r="A6" s="315"/>
      <c r="B6" s="316"/>
      <c r="C6" s="316"/>
      <c r="D6" s="318"/>
      <c r="E6" s="163" t="s">
        <v>157</v>
      </c>
      <c r="F6" s="163" t="s">
        <v>215</v>
      </c>
      <c r="G6" s="163" t="s">
        <v>157</v>
      </c>
      <c r="H6" s="163" t="s">
        <v>215</v>
      </c>
      <c r="P6"/>
      <c r="R6" s="10"/>
    </row>
    <row r="7" spans="1:26" ht="15.75" thickBot="1" x14ac:dyDescent="0.3">
      <c r="A7" s="195" t="s">
        <v>85</v>
      </c>
      <c r="B7" s="196">
        <v>1</v>
      </c>
      <c r="C7" s="197">
        <f>'1A'!B11</f>
        <v>15.08</v>
      </c>
      <c r="D7" s="198" t="s">
        <v>186</v>
      </c>
      <c r="E7" s="199">
        <f t="shared" ref="E7:E12" si="0">W19-B19</f>
        <v>-33</v>
      </c>
      <c r="F7" s="200">
        <f t="shared" ref="F7:F12" si="1">W29</f>
        <v>-0.44</v>
      </c>
      <c r="G7" s="201">
        <f t="shared" ref="G7:G12" si="2">S38-B38</f>
        <v>6.02</v>
      </c>
      <c r="H7" s="202">
        <f t="shared" ref="H7:H12" si="3">S48</f>
        <v>0.66445916114790282</v>
      </c>
      <c r="P7"/>
      <c r="R7" s="10"/>
    </row>
    <row r="8" spans="1:26" ht="15.75" thickTop="1" x14ac:dyDescent="0.25">
      <c r="A8" s="178" t="s">
        <v>212</v>
      </c>
      <c r="B8" s="172">
        <v>0.97</v>
      </c>
      <c r="C8" s="185">
        <f>S39</f>
        <v>25.75</v>
      </c>
      <c r="D8" s="204">
        <f>C8-C7</f>
        <v>10.67</v>
      </c>
      <c r="E8" s="174">
        <f t="shared" si="0"/>
        <v>-22</v>
      </c>
      <c r="F8" s="173">
        <f t="shared" si="1"/>
        <v>-1</v>
      </c>
      <c r="G8" s="176">
        <f t="shared" si="2"/>
        <v>3.1900000000000013</v>
      </c>
      <c r="H8" s="177">
        <f t="shared" si="3"/>
        <v>0.14140070921985823</v>
      </c>
      <c r="P8"/>
      <c r="R8" s="10"/>
    </row>
    <row r="9" spans="1:26" x14ac:dyDescent="0.25">
      <c r="A9" s="178" t="s">
        <v>287</v>
      </c>
      <c r="B9" s="164">
        <v>0.96</v>
      </c>
      <c r="C9" s="185">
        <f t="shared" ref="C9:C12" si="4">S40</f>
        <v>22.63</v>
      </c>
      <c r="D9" s="204">
        <f>C9-C7</f>
        <v>7.5499999999999989</v>
      </c>
      <c r="E9" s="174">
        <f t="shared" si="0"/>
        <v>7</v>
      </c>
      <c r="F9" s="173">
        <f t="shared" si="1"/>
        <v>0.53846153846153844</v>
      </c>
      <c r="G9" s="175">
        <f t="shared" si="2"/>
        <v>7.9599999999999991</v>
      </c>
      <c r="H9" s="177">
        <f>S50</f>
        <v>0.5426039536468984</v>
      </c>
      <c r="P9"/>
      <c r="R9" s="10"/>
    </row>
    <row r="10" spans="1:26" x14ac:dyDescent="0.25">
      <c r="A10" s="178" t="s">
        <v>260</v>
      </c>
      <c r="B10" s="164">
        <v>0.93</v>
      </c>
      <c r="C10" s="185">
        <f t="shared" si="4"/>
        <v>16.36</v>
      </c>
      <c r="D10" s="210">
        <f>C10-C7</f>
        <v>1.2799999999999994</v>
      </c>
      <c r="E10" s="174">
        <f t="shared" si="0"/>
        <v>-191</v>
      </c>
      <c r="F10" s="173">
        <f t="shared" si="1"/>
        <v>-0.74031007751937983</v>
      </c>
      <c r="G10" s="175">
        <f t="shared" si="2"/>
        <v>6.4699999999999989</v>
      </c>
      <c r="H10" s="177">
        <f t="shared" si="3"/>
        <v>0.65419615773508577</v>
      </c>
      <c r="P10"/>
      <c r="R10" s="10"/>
    </row>
    <row r="11" spans="1:26" x14ac:dyDescent="0.25">
      <c r="A11" s="178" t="s">
        <v>288</v>
      </c>
      <c r="B11" s="164">
        <v>0.93</v>
      </c>
      <c r="C11" s="185">
        <f t="shared" si="4"/>
        <v>14.87</v>
      </c>
      <c r="D11" s="204">
        <f>C11-C7</f>
        <v>-0.21000000000000085</v>
      </c>
      <c r="E11" s="174">
        <f t="shared" si="0"/>
        <v>-1</v>
      </c>
      <c r="F11" s="173">
        <f t="shared" si="1"/>
        <v>-9.0909090909090912E-2</v>
      </c>
      <c r="G11" s="175">
        <f t="shared" si="2"/>
        <v>-0.13000000000000078</v>
      </c>
      <c r="H11" s="177">
        <f t="shared" si="3"/>
        <v>-8.6666666666667183E-3</v>
      </c>
      <c r="P11"/>
      <c r="R11" s="10"/>
    </row>
    <row r="12" spans="1:26" ht="15.75" thickBot="1" x14ac:dyDescent="0.3">
      <c r="A12" s="179" t="s">
        <v>286</v>
      </c>
      <c r="B12" s="180">
        <v>0.92</v>
      </c>
      <c r="C12" s="186">
        <f t="shared" si="4"/>
        <v>17.03</v>
      </c>
      <c r="D12" s="205">
        <f>C12-C7</f>
        <v>1.9500000000000011</v>
      </c>
      <c r="E12" s="181">
        <f t="shared" si="0"/>
        <v>-198</v>
      </c>
      <c r="F12" s="182">
        <f t="shared" si="1"/>
        <v>-0.30555555555555558</v>
      </c>
      <c r="G12" s="183">
        <f t="shared" si="2"/>
        <v>6.1300000000000008</v>
      </c>
      <c r="H12" s="184">
        <f t="shared" si="3"/>
        <v>0.56238532110091743</v>
      </c>
      <c r="P12"/>
      <c r="R12" s="10"/>
    </row>
    <row r="13" spans="1:26" x14ac:dyDescent="0.25">
      <c r="A13" s="1"/>
      <c r="B13" s="35"/>
      <c r="C13" s="36"/>
      <c r="D13" s="36"/>
    </row>
    <row r="14" spans="1:26" x14ac:dyDescent="0.25">
      <c r="G14" s="215"/>
    </row>
    <row r="15" spans="1:26" x14ac:dyDescent="0.25">
      <c r="G15" s="215"/>
    </row>
    <row r="17" spans="1:26" ht="15.75" x14ac:dyDescent="0.25">
      <c r="A17" s="314" t="s">
        <v>306</v>
      </c>
      <c r="B17" s="314"/>
      <c r="C17" s="314"/>
      <c r="D17" s="314"/>
      <c r="E17" s="314"/>
      <c r="F17" s="314"/>
      <c r="G17" s="314"/>
      <c r="H17" s="314"/>
      <c r="I17" s="314"/>
      <c r="J17" s="314"/>
      <c r="K17" s="314"/>
      <c r="L17" s="314"/>
      <c r="M17" s="314"/>
      <c r="N17" s="314"/>
      <c r="O17" s="314"/>
      <c r="P17" s="314"/>
      <c r="Q17" s="314"/>
      <c r="R17" s="314"/>
      <c r="S17" s="314"/>
      <c r="T17" s="314"/>
      <c r="U17" s="314"/>
      <c r="V17" s="314"/>
      <c r="W17" s="314"/>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85</v>
      </c>
      <c r="B19" s="166">
        <v>75</v>
      </c>
      <c r="C19" s="166">
        <v>90</v>
      </c>
      <c r="D19" s="166">
        <v>90</v>
      </c>
      <c r="E19" s="166">
        <v>77</v>
      </c>
      <c r="F19" s="166">
        <v>74</v>
      </c>
      <c r="G19" s="166">
        <v>75</v>
      </c>
      <c r="H19" s="166">
        <v>85</v>
      </c>
      <c r="I19" s="166">
        <v>90</v>
      </c>
      <c r="J19" s="166">
        <v>77</v>
      </c>
      <c r="K19" s="166">
        <v>57</v>
      </c>
      <c r="L19" s="166">
        <v>65</v>
      </c>
      <c r="M19" s="166">
        <v>62</v>
      </c>
      <c r="N19" s="166">
        <v>45</v>
      </c>
      <c r="O19" s="166">
        <v>45</v>
      </c>
      <c r="P19" s="166">
        <v>51</v>
      </c>
      <c r="Q19" s="166">
        <v>55</v>
      </c>
      <c r="R19" s="166">
        <v>64</v>
      </c>
      <c r="S19" s="166">
        <v>43</v>
      </c>
      <c r="T19" s="166">
        <v>33</v>
      </c>
      <c r="U19" s="166">
        <v>33</v>
      </c>
      <c r="V19" s="166">
        <v>35</v>
      </c>
      <c r="W19" s="166">
        <v>42</v>
      </c>
    </row>
    <row r="20" spans="1:26" ht="15.75" thickTop="1" x14ac:dyDescent="0.25">
      <c r="A20" s="143" t="s">
        <v>212</v>
      </c>
      <c r="B20" s="144">
        <v>22</v>
      </c>
      <c r="C20" s="144">
        <v>22</v>
      </c>
      <c r="D20" s="144">
        <v>21</v>
      </c>
      <c r="E20" s="144">
        <v>20</v>
      </c>
      <c r="F20" s="144">
        <v>21</v>
      </c>
      <c r="G20" s="144">
        <v>17</v>
      </c>
      <c r="H20" s="144">
        <v>19</v>
      </c>
      <c r="I20" s="144">
        <v>21</v>
      </c>
      <c r="J20" s="144">
        <v>22</v>
      </c>
      <c r="K20" s="144">
        <v>22</v>
      </c>
      <c r="L20" s="144">
        <v>23</v>
      </c>
      <c r="M20" s="144">
        <v>19</v>
      </c>
      <c r="N20" s="144">
        <v>17</v>
      </c>
      <c r="O20" s="144">
        <v>15</v>
      </c>
      <c r="P20" s="144">
        <v>12</v>
      </c>
      <c r="Q20" s="144">
        <v>10</v>
      </c>
      <c r="R20" s="144">
        <v>10</v>
      </c>
      <c r="S20" s="144">
        <v>10</v>
      </c>
      <c r="T20" s="144">
        <v>10</v>
      </c>
      <c r="U20" s="144">
        <v>0</v>
      </c>
      <c r="V20" s="144">
        <v>0</v>
      </c>
      <c r="W20" s="144">
        <v>0</v>
      </c>
    </row>
    <row r="21" spans="1:26" x14ac:dyDescent="0.25">
      <c r="A21" s="143" t="s">
        <v>287</v>
      </c>
      <c r="B21" s="144">
        <v>13</v>
      </c>
      <c r="C21" s="144">
        <v>13</v>
      </c>
      <c r="D21" s="144">
        <v>14</v>
      </c>
      <c r="E21" s="144">
        <v>15</v>
      </c>
      <c r="F21" s="144">
        <v>17</v>
      </c>
      <c r="G21" s="144">
        <v>18</v>
      </c>
      <c r="H21" s="144">
        <v>14</v>
      </c>
      <c r="I21" s="144">
        <v>10</v>
      </c>
      <c r="J21" s="144">
        <v>10</v>
      </c>
      <c r="K21" s="144">
        <v>10</v>
      </c>
      <c r="L21" s="144">
        <v>10</v>
      </c>
      <c r="M21" s="144">
        <v>10</v>
      </c>
      <c r="N21" s="144">
        <v>10</v>
      </c>
      <c r="O21" s="144">
        <v>11</v>
      </c>
      <c r="P21" s="144">
        <v>11</v>
      </c>
      <c r="Q21" s="144">
        <v>14</v>
      </c>
      <c r="R21" s="144">
        <v>11</v>
      </c>
      <c r="S21" s="144">
        <v>13</v>
      </c>
      <c r="T21" s="144">
        <v>19</v>
      </c>
      <c r="U21" s="144">
        <v>11</v>
      </c>
      <c r="V21" s="144">
        <v>12</v>
      </c>
      <c r="W21" s="144">
        <v>20</v>
      </c>
    </row>
    <row r="22" spans="1:26" x14ac:dyDescent="0.25">
      <c r="A22" s="143" t="s">
        <v>260</v>
      </c>
      <c r="B22" s="144">
        <v>258</v>
      </c>
      <c r="C22" s="144">
        <v>255</v>
      </c>
      <c r="D22" s="144">
        <v>241</v>
      </c>
      <c r="E22" s="144">
        <v>244</v>
      </c>
      <c r="F22" s="144">
        <v>248</v>
      </c>
      <c r="G22" s="144">
        <v>218</v>
      </c>
      <c r="H22" s="144">
        <v>207</v>
      </c>
      <c r="I22" s="144">
        <v>196</v>
      </c>
      <c r="J22" s="144">
        <v>177</v>
      </c>
      <c r="K22" s="144">
        <v>166</v>
      </c>
      <c r="L22" s="144">
        <v>157</v>
      </c>
      <c r="M22" s="144">
        <v>151</v>
      </c>
      <c r="N22" s="144">
        <v>143</v>
      </c>
      <c r="O22" s="144">
        <v>139</v>
      </c>
      <c r="P22" s="144">
        <v>137</v>
      </c>
      <c r="Q22" s="144">
        <v>139</v>
      </c>
      <c r="R22" s="144">
        <v>126</v>
      </c>
      <c r="S22" s="144">
        <v>130</v>
      </c>
      <c r="T22" s="144">
        <v>117</v>
      </c>
      <c r="U22" s="144">
        <v>93</v>
      </c>
      <c r="V22" s="144">
        <v>74</v>
      </c>
      <c r="W22" s="144">
        <v>67</v>
      </c>
    </row>
    <row r="23" spans="1:26" x14ac:dyDescent="0.25">
      <c r="A23" s="143" t="s">
        <v>288</v>
      </c>
      <c r="B23" s="144">
        <v>11</v>
      </c>
      <c r="C23" s="144">
        <v>11</v>
      </c>
      <c r="D23" s="144">
        <v>11</v>
      </c>
      <c r="E23" s="144">
        <v>10</v>
      </c>
      <c r="F23" s="144">
        <v>10</v>
      </c>
      <c r="G23" s="144">
        <v>10</v>
      </c>
      <c r="H23" s="144">
        <v>11</v>
      </c>
      <c r="I23" s="144">
        <v>10</v>
      </c>
      <c r="J23" s="144">
        <v>10</v>
      </c>
      <c r="K23" s="144">
        <v>10</v>
      </c>
      <c r="L23" s="144">
        <v>10</v>
      </c>
      <c r="M23" s="144">
        <v>11</v>
      </c>
      <c r="N23" s="144">
        <v>12</v>
      </c>
      <c r="O23" s="144">
        <v>12</v>
      </c>
      <c r="P23" s="144">
        <v>15</v>
      </c>
      <c r="Q23" s="144">
        <v>11</v>
      </c>
      <c r="R23" s="144">
        <v>10</v>
      </c>
      <c r="S23" s="144">
        <v>10</v>
      </c>
      <c r="T23" s="144">
        <v>10</v>
      </c>
      <c r="U23" s="144">
        <v>10</v>
      </c>
      <c r="V23" s="144">
        <v>10</v>
      </c>
      <c r="W23" s="144">
        <v>10</v>
      </c>
    </row>
    <row r="24" spans="1:26" x14ac:dyDescent="0.25">
      <c r="A24" s="143" t="s">
        <v>286</v>
      </c>
      <c r="B24" s="146">
        <v>648</v>
      </c>
      <c r="C24" s="146">
        <v>628</v>
      </c>
      <c r="D24" s="146">
        <v>621</v>
      </c>
      <c r="E24" s="146">
        <v>616</v>
      </c>
      <c r="F24" s="146">
        <v>632</v>
      </c>
      <c r="G24" s="146">
        <v>651</v>
      </c>
      <c r="H24" s="146">
        <v>602</v>
      </c>
      <c r="I24" s="146">
        <v>592</v>
      </c>
      <c r="J24" s="146">
        <v>557</v>
      </c>
      <c r="K24" s="146">
        <v>519</v>
      </c>
      <c r="L24" s="146">
        <v>496</v>
      </c>
      <c r="M24" s="146">
        <v>485</v>
      </c>
      <c r="N24" s="146">
        <v>480</v>
      </c>
      <c r="O24" s="146">
        <v>457</v>
      </c>
      <c r="P24" s="146">
        <v>456</v>
      </c>
      <c r="Q24" s="146">
        <v>454</v>
      </c>
      <c r="R24" s="146">
        <v>453</v>
      </c>
      <c r="S24" s="146">
        <v>480</v>
      </c>
      <c r="T24" s="146">
        <v>489</v>
      </c>
      <c r="U24" s="146">
        <v>480</v>
      </c>
      <c r="V24" s="146">
        <v>468</v>
      </c>
      <c r="W24" s="146">
        <v>450</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4" t="s">
        <v>307</v>
      </c>
      <c r="B27" s="314"/>
      <c r="C27" s="314"/>
      <c r="D27" s="314"/>
      <c r="E27" s="314"/>
      <c r="F27" s="314"/>
      <c r="G27" s="314"/>
      <c r="H27" s="314"/>
      <c r="I27" s="314"/>
      <c r="J27" s="314"/>
      <c r="K27" s="314"/>
      <c r="L27" s="314"/>
      <c r="M27" s="314"/>
      <c r="N27" s="314"/>
      <c r="O27" s="314"/>
      <c r="P27" s="314"/>
      <c r="Q27" s="314"/>
      <c r="R27" s="314"/>
      <c r="S27" s="314"/>
      <c r="T27" s="314"/>
      <c r="U27" s="314"/>
      <c r="V27" s="314"/>
      <c r="W27" s="314"/>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85</v>
      </c>
      <c r="B29" s="167">
        <f t="shared" ref="B29:B34" si="5">(B19-B19)/B19</f>
        <v>0</v>
      </c>
      <c r="C29" s="167">
        <f t="shared" ref="C29:C34" si="6">(C19-B19)/B19</f>
        <v>0.2</v>
      </c>
      <c r="D29" s="167">
        <f t="shared" ref="D29:D34" si="7">(D19-B19)/B19</f>
        <v>0.2</v>
      </c>
      <c r="E29" s="167">
        <f t="shared" ref="E29:E34" si="8">(E19-B19)/B19</f>
        <v>2.6666666666666668E-2</v>
      </c>
      <c r="F29" s="167">
        <f t="shared" ref="F29:F34" si="9">(F19-B19)/B19</f>
        <v>-1.3333333333333334E-2</v>
      </c>
      <c r="G29" s="167">
        <f t="shared" ref="G29:G34" si="10">(G19-B19)/B19</f>
        <v>0</v>
      </c>
      <c r="H29" s="167">
        <f t="shared" ref="H29:H34" si="11">(H19-B19)/B19</f>
        <v>0.13333333333333333</v>
      </c>
      <c r="I29" s="167">
        <f t="shared" ref="I29:I34" si="12">(I19-B19)/B19</f>
        <v>0.2</v>
      </c>
      <c r="J29" s="167">
        <f t="shared" ref="J29:J34" si="13">(J19-B19)/B19</f>
        <v>2.6666666666666668E-2</v>
      </c>
      <c r="K29" s="167">
        <f t="shared" ref="K29:K34" si="14">(K19-B19)/B19</f>
        <v>-0.24</v>
      </c>
      <c r="L29" s="167">
        <f t="shared" ref="L29:L34" si="15">(L19-B19)/B19</f>
        <v>-0.13333333333333333</v>
      </c>
      <c r="M29" s="167">
        <f t="shared" ref="M29:M34" si="16">(M19-B19)/B19</f>
        <v>-0.17333333333333334</v>
      </c>
      <c r="N29" s="167">
        <f t="shared" ref="N29:N34" si="17">(N19-B19)/B19</f>
        <v>-0.4</v>
      </c>
      <c r="O29" s="167">
        <f t="shared" ref="O29:O34" si="18">(O19-B19)/B19</f>
        <v>-0.4</v>
      </c>
      <c r="P29" s="167">
        <f t="shared" ref="P29:P34" si="19">(P19-B19)/B19</f>
        <v>-0.32</v>
      </c>
      <c r="Q29" s="167">
        <f t="shared" ref="Q29:Q34" si="20">(Q19-B19)/B19</f>
        <v>-0.26666666666666666</v>
      </c>
      <c r="R29" s="167">
        <f t="shared" ref="R29:R34" si="21">(R19-B19)/B19</f>
        <v>-0.14666666666666667</v>
      </c>
      <c r="S29" s="167">
        <f t="shared" ref="S29:S34" si="22">(S19-B19)/B19</f>
        <v>-0.42666666666666669</v>
      </c>
      <c r="T29" s="167">
        <f t="shared" ref="T29:T34" si="23">(T19-B19)/B19</f>
        <v>-0.56000000000000005</v>
      </c>
      <c r="U29" s="167">
        <f t="shared" ref="U29:U34" si="24">(U19-B19)/B19</f>
        <v>-0.56000000000000005</v>
      </c>
      <c r="V29" s="167">
        <f t="shared" ref="V29:V34" si="25">(V19-B19)/B19</f>
        <v>-0.53333333333333333</v>
      </c>
      <c r="W29" s="167">
        <f t="shared" ref="W29:W34" si="26">(W19-B19)/B19</f>
        <v>-0.44</v>
      </c>
      <c r="Y29" s="215" t="s">
        <v>288</v>
      </c>
      <c r="Z29" s="216">
        <v>-0.13</v>
      </c>
    </row>
    <row r="30" spans="1:26" ht="15.75" thickTop="1" x14ac:dyDescent="0.25">
      <c r="A30" s="143" t="s">
        <v>212</v>
      </c>
      <c r="B30" s="147">
        <f t="shared" si="5"/>
        <v>0</v>
      </c>
      <c r="C30" s="147">
        <f t="shared" si="6"/>
        <v>0</v>
      </c>
      <c r="D30" s="147">
        <f t="shared" si="7"/>
        <v>-4.5454545454545456E-2</v>
      </c>
      <c r="E30" s="147">
        <f t="shared" si="8"/>
        <v>-9.0909090909090912E-2</v>
      </c>
      <c r="F30" s="147">
        <f t="shared" si="9"/>
        <v>-4.5454545454545456E-2</v>
      </c>
      <c r="G30" s="147">
        <f t="shared" si="10"/>
        <v>-0.22727272727272727</v>
      </c>
      <c r="H30" s="147">
        <f t="shared" si="11"/>
        <v>-0.13636363636363635</v>
      </c>
      <c r="I30" s="147">
        <f t="shared" si="12"/>
        <v>-4.5454545454545456E-2</v>
      </c>
      <c r="J30" s="147">
        <f t="shared" si="13"/>
        <v>0</v>
      </c>
      <c r="K30" s="147">
        <f t="shared" si="14"/>
        <v>0</v>
      </c>
      <c r="L30" s="147">
        <f t="shared" si="15"/>
        <v>4.5454545454545456E-2</v>
      </c>
      <c r="M30" s="147">
        <f t="shared" si="16"/>
        <v>-0.13636363636363635</v>
      </c>
      <c r="N30" s="147">
        <f t="shared" si="17"/>
        <v>-0.22727272727272727</v>
      </c>
      <c r="O30" s="147">
        <f t="shared" si="18"/>
        <v>-0.31818181818181818</v>
      </c>
      <c r="P30" s="147">
        <f t="shared" si="19"/>
        <v>-0.45454545454545453</v>
      </c>
      <c r="Q30" s="147">
        <f t="shared" si="20"/>
        <v>-0.54545454545454541</v>
      </c>
      <c r="R30" s="147">
        <f t="shared" si="21"/>
        <v>-0.54545454545454541</v>
      </c>
      <c r="S30" s="147">
        <f t="shared" si="22"/>
        <v>-0.54545454545454541</v>
      </c>
      <c r="T30" s="147">
        <f t="shared" si="23"/>
        <v>-0.54545454545454541</v>
      </c>
      <c r="U30" s="147">
        <f t="shared" si="24"/>
        <v>-1</v>
      </c>
      <c r="V30" s="147">
        <f t="shared" si="25"/>
        <v>-1</v>
      </c>
      <c r="W30" s="147">
        <f t="shared" si="26"/>
        <v>-1</v>
      </c>
      <c r="Y30" s="215" t="s">
        <v>212</v>
      </c>
      <c r="Z30" s="216">
        <v>3.19</v>
      </c>
    </row>
    <row r="31" spans="1:26" x14ac:dyDescent="0.25">
      <c r="A31" s="143" t="s">
        <v>287</v>
      </c>
      <c r="B31" s="147">
        <f t="shared" si="5"/>
        <v>0</v>
      </c>
      <c r="C31" s="147">
        <f t="shared" si="6"/>
        <v>0</v>
      </c>
      <c r="D31" s="147">
        <f t="shared" si="7"/>
        <v>7.6923076923076927E-2</v>
      </c>
      <c r="E31" s="147">
        <f t="shared" si="8"/>
        <v>0.15384615384615385</v>
      </c>
      <c r="F31" s="147">
        <f t="shared" si="9"/>
        <v>0.30769230769230771</v>
      </c>
      <c r="G31" s="147">
        <f t="shared" si="10"/>
        <v>0.38461538461538464</v>
      </c>
      <c r="H31" s="147">
        <f t="shared" si="11"/>
        <v>7.6923076923076927E-2</v>
      </c>
      <c r="I31" s="147">
        <f t="shared" si="12"/>
        <v>-0.23076923076923078</v>
      </c>
      <c r="J31" s="147">
        <f t="shared" si="13"/>
        <v>-0.23076923076923078</v>
      </c>
      <c r="K31" s="147">
        <f t="shared" si="14"/>
        <v>-0.23076923076923078</v>
      </c>
      <c r="L31" s="147">
        <f t="shared" si="15"/>
        <v>-0.23076923076923078</v>
      </c>
      <c r="M31" s="147">
        <f t="shared" si="16"/>
        <v>-0.23076923076923078</v>
      </c>
      <c r="N31" s="147">
        <f t="shared" si="17"/>
        <v>-0.23076923076923078</v>
      </c>
      <c r="O31" s="147">
        <f t="shared" si="18"/>
        <v>-0.15384615384615385</v>
      </c>
      <c r="P31" s="147">
        <f t="shared" si="19"/>
        <v>-0.15384615384615385</v>
      </c>
      <c r="Q31" s="147">
        <f t="shared" si="20"/>
        <v>7.6923076923076927E-2</v>
      </c>
      <c r="R31" s="147">
        <f t="shared" si="21"/>
        <v>-0.15384615384615385</v>
      </c>
      <c r="S31" s="147">
        <f t="shared" si="22"/>
        <v>0</v>
      </c>
      <c r="T31" s="147">
        <f t="shared" si="23"/>
        <v>0.46153846153846156</v>
      </c>
      <c r="U31" s="147">
        <f t="shared" si="24"/>
        <v>-0.15384615384615385</v>
      </c>
      <c r="V31" s="147">
        <f t="shared" si="25"/>
        <v>-7.6923076923076927E-2</v>
      </c>
      <c r="W31" s="147">
        <f t="shared" si="26"/>
        <v>0.53846153846153844</v>
      </c>
      <c r="Y31" s="215" t="s">
        <v>85</v>
      </c>
      <c r="Z31" s="216">
        <v>6.02</v>
      </c>
    </row>
    <row r="32" spans="1:26" x14ac:dyDescent="0.25">
      <c r="A32" s="143" t="s">
        <v>260</v>
      </c>
      <c r="B32" s="147">
        <f t="shared" si="5"/>
        <v>0</v>
      </c>
      <c r="C32" s="147">
        <f t="shared" si="6"/>
        <v>-1.1627906976744186E-2</v>
      </c>
      <c r="D32" s="147">
        <f t="shared" si="7"/>
        <v>-6.589147286821706E-2</v>
      </c>
      <c r="E32" s="147">
        <f t="shared" si="8"/>
        <v>-5.4263565891472867E-2</v>
      </c>
      <c r="F32" s="147">
        <f t="shared" si="9"/>
        <v>-3.875968992248062E-2</v>
      </c>
      <c r="G32" s="147">
        <f t="shared" si="10"/>
        <v>-0.15503875968992248</v>
      </c>
      <c r="H32" s="147">
        <f t="shared" si="11"/>
        <v>-0.19767441860465115</v>
      </c>
      <c r="I32" s="147">
        <f t="shared" si="12"/>
        <v>-0.24031007751937986</v>
      </c>
      <c r="J32" s="147">
        <f t="shared" si="13"/>
        <v>-0.31395348837209303</v>
      </c>
      <c r="K32" s="147">
        <f t="shared" si="14"/>
        <v>-0.35658914728682173</v>
      </c>
      <c r="L32" s="147">
        <f t="shared" si="15"/>
        <v>-0.39147286821705424</v>
      </c>
      <c r="M32" s="147">
        <f t="shared" si="16"/>
        <v>-0.41472868217054265</v>
      </c>
      <c r="N32" s="147">
        <f t="shared" si="17"/>
        <v>-0.44573643410852715</v>
      </c>
      <c r="O32" s="147">
        <f t="shared" si="18"/>
        <v>-0.46124031007751937</v>
      </c>
      <c r="P32" s="147">
        <f t="shared" si="19"/>
        <v>-0.4689922480620155</v>
      </c>
      <c r="Q32" s="147">
        <f t="shared" si="20"/>
        <v>-0.46124031007751937</v>
      </c>
      <c r="R32" s="147">
        <f t="shared" si="21"/>
        <v>-0.51162790697674421</v>
      </c>
      <c r="S32" s="147">
        <f t="shared" si="22"/>
        <v>-0.49612403100775193</v>
      </c>
      <c r="T32" s="147">
        <f t="shared" si="23"/>
        <v>-0.54651162790697672</v>
      </c>
      <c r="U32" s="147">
        <f t="shared" si="24"/>
        <v>-0.63953488372093026</v>
      </c>
      <c r="V32" s="147">
        <f t="shared" si="25"/>
        <v>-0.71317829457364346</v>
      </c>
      <c r="W32" s="147">
        <f t="shared" si="26"/>
        <v>-0.74031007751937983</v>
      </c>
      <c r="Y32" s="215" t="s">
        <v>286</v>
      </c>
      <c r="Z32" s="216">
        <v>6.13</v>
      </c>
    </row>
    <row r="33" spans="1:26" x14ac:dyDescent="0.25">
      <c r="A33" s="143" t="s">
        <v>288</v>
      </c>
      <c r="B33" s="147">
        <f t="shared" si="5"/>
        <v>0</v>
      </c>
      <c r="C33" s="147">
        <f t="shared" si="6"/>
        <v>0</v>
      </c>
      <c r="D33" s="147">
        <f t="shared" si="7"/>
        <v>0</v>
      </c>
      <c r="E33" s="147">
        <f t="shared" si="8"/>
        <v>-9.0909090909090912E-2</v>
      </c>
      <c r="F33" s="147">
        <f t="shared" si="9"/>
        <v>-9.0909090909090912E-2</v>
      </c>
      <c r="G33" s="147">
        <f t="shared" si="10"/>
        <v>-9.0909090909090912E-2</v>
      </c>
      <c r="H33" s="147">
        <f t="shared" si="11"/>
        <v>0</v>
      </c>
      <c r="I33" s="147">
        <f t="shared" si="12"/>
        <v>-9.0909090909090912E-2</v>
      </c>
      <c r="J33" s="147">
        <f t="shared" si="13"/>
        <v>-9.0909090909090912E-2</v>
      </c>
      <c r="K33" s="147">
        <f t="shared" si="14"/>
        <v>-9.0909090909090912E-2</v>
      </c>
      <c r="L33" s="147">
        <f t="shared" si="15"/>
        <v>-9.0909090909090912E-2</v>
      </c>
      <c r="M33" s="147">
        <f t="shared" si="16"/>
        <v>0</v>
      </c>
      <c r="N33" s="147">
        <f t="shared" si="17"/>
        <v>9.0909090909090912E-2</v>
      </c>
      <c r="O33" s="147">
        <f t="shared" si="18"/>
        <v>9.0909090909090912E-2</v>
      </c>
      <c r="P33" s="147">
        <f t="shared" si="19"/>
        <v>0.36363636363636365</v>
      </c>
      <c r="Q33" s="147">
        <f t="shared" si="20"/>
        <v>0</v>
      </c>
      <c r="R33" s="147">
        <f t="shared" si="21"/>
        <v>-9.0909090909090912E-2</v>
      </c>
      <c r="S33" s="147">
        <f t="shared" si="22"/>
        <v>-9.0909090909090912E-2</v>
      </c>
      <c r="T33" s="147">
        <f t="shared" si="23"/>
        <v>-9.0909090909090912E-2</v>
      </c>
      <c r="U33" s="147">
        <f t="shared" si="24"/>
        <v>-9.0909090909090912E-2</v>
      </c>
      <c r="V33" s="147">
        <f t="shared" si="25"/>
        <v>-9.0909090909090912E-2</v>
      </c>
      <c r="W33" s="147">
        <f t="shared" si="26"/>
        <v>-9.0909090909090912E-2</v>
      </c>
      <c r="Y33" s="215" t="s">
        <v>260</v>
      </c>
      <c r="Z33" s="216">
        <v>6.47</v>
      </c>
    </row>
    <row r="34" spans="1:26" x14ac:dyDescent="0.25">
      <c r="A34" s="143" t="s">
        <v>286</v>
      </c>
      <c r="B34" s="147">
        <f t="shared" si="5"/>
        <v>0</v>
      </c>
      <c r="C34" s="147">
        <f t="shared" si="6"/>
        <v>-3.0864197530864196E-2</v>
      </c>
      <c r="D34" s="147">
        <f t="shared" si="7"/>
        <v>-4.1666666666666664E-2</v>
      </c>
      <c r="E34" s="147">
        <f t="shared" si="8"/>
        <v>-4.9382716049382713E-2</v>
      </c>
      <c r="F34" s="147">
        <f t="shared" si="9"/>
        <v>-2.4691358024691357E-2</v>
      </c>
      <c r="G34" s="147">
        <f t="shared" si="10"/>
        <v>4.6296296296296294E-3</v>
      </c>
      <c r="H34" s="147">
        <f t="shared" si="11"/>
        <v>-7.098765432098765E-2</v>
      </c>
      <c r="I34" s="147">
        <f t="shared" si="12"/>
        <v>-8.6419753086419748E-2</v>
      </c>
      <c r="J34" s="147">
        <f t="shared" si="13"/>
        <v>-0.14043209876543211</v>
      </c>
      <c r="K34" s="147">
        <f t="shared" si="14"/>
        <v>-0.19907407407407407</v>
      </c>
      <c r="L34" s="147">
        <f t="shared" si="15"/>
        <v>-0.23456790123456789</v>
      </c>
      <c r="M34" s="147">
        <f t="shared" si="16"/>
        <v>-0.25154320987654322</v>
      </c>
      <c r="N34" s="147">
        <f t="shared" si="17"/>
        <v>-0.25925925925925924</v>
      </c>
      <c r="O34" s="147">
        <f t="shared" si="18"/>
        <v>-0.29475308641975306</v>
      </c>
      <c r="P34" s="147">
        <f t="shared" si="19"/>
        <v>-0.29629629629629628</v>
      </c>
      <c r="Q34" s="147">
        <f t="shared" si="20"/>
        <v>-0.29938271604938271</v>
      </c>
      <c r="R34" s="147">
        <f t="shared" si="21"/>
        <v>-0.30092592592592593</v>
      </c>
      <c r="S34" s="147">
        <f t="shared" si="22"/>
        <v>-0.25925925925925924</v>
      </c>
      <c r="T34" s="147">
        <f t="shared" si="23"/>
        <v>-0.24537037037037038</v>
      </c>
      <c r="U34" s="147">
        <f t="shared" si="24"/>
        <v>-0.25925925925925924</v>
      </c>
      <c r="V34" s="147">
        <f t="shared" si="25"/>
        <v>-0.27777777777777779</v>
      </c>
      <c r="W34" s="147">
        <f t="shared" si="26"/>
        <v>-0.30555555555555558</v>
      </c>
      <c r="Y34" s="215" t="s">
        <v>287</v>
      </c>
      <c r="Z34" s="216">
        <v>7.96</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4" t="s">
        <v>308</v>
      </c>
      <c r="B36" s="314"/>
      <c r="C36" s="314"/>
      <c r="D36" s="314"/>
      <c r="E36" s="314"/>
      <c r="F36" s="314"/>
      <c r="G36" s="314"/>
      <c r="H36" s="314"/>
      <c r="I36" s="314"/>
      <c r="J36" s="314"/>
      <c r="K36" s="314"/>
      <c r="L36" s="314"/>
      <c r="M36" s="314"/>
      <c r="N36" s="314"/>
      <c r="O36" s="314"/>
      <c r="P36" s="314"/>
      <c r="Q36" s="314"/>
      <c r="R36" s="314"/>
      <c r="S36" s="314"/>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85</v>
      </c>
      <c r="B38" s="168">
        <v>9.06</v>
      </c>
      <c r="C38" s="168">
        <v>15.97</v>
      </c>
      <c r="D38" s="168">
        <v>15.97</v>
      </c>
      <c r="E38" s="168">
        <v>8.58</v>
      </c>
      <c r="F38" s="168">
        <v>8.41</v>
      </c>
      <c r="G38" s="168">
        <v>9.2799999999999994</v>
      </c>
      <c r="H38" s="168">
        <v>12.01</v>
      </c>
      <c r="I38" s="168">
        <v>15.88</v>
      </c>
      <c r="J38" s="168">
        <v>15.64</v>
      </c>
      <c r="K38" s="168">
        <v>15.09</v>
      </c>
      <c r="L38" s="168">
        <v>17.13</v>
      </c>
      <c r="M38" s="168">
        <v>15.9</v>
      </c>
      <c r="N38" s="168">
        <v>17.440000000000001</v>
      </c>
      <c r="O38" s="168">
        <v>15.34</v>
      </c>
      <c r="P38" s="168">
        <v>16.329999999999998</v>
      </c>
      <c r="Q38" s="168">
        <v>16.63</v>
      </c>
      <c r="R38" s="168">
        <v>12.93</v>
      </c>
      <c r="S38" s="169">
        <v>15.08</v>
      </c>
      <c r="T38" s="214">
        <f>S38-(B38*1.4985)</f>
        <v>1.5035899999999991</v>
      </c>
      <c r="U38" s="220">
        <f>T38/B38</f>
        <v>0.16595916114790277</v>
      </c>
    </row>
    <row r="39" spans="1:26" ht="15.75" thickTop="1" x14ac:dyDescent="0.25">
      <c r="A39" s="143" t="s">
        <v>212</v>
      </c>
      <c r="B39" s="150">
        <v>22.56</v>
      </c>
      <c r="C39" s="150">
        <v>23.95</v>
      </c>
      <c r="D39" s="150">
        <v>25.03</v>
      </c>
      <c r="E39" s="150">
        <v>25.46</v>
      </c>
      <c r="F39" s="150">
        <v>25.22</v>
      </c>
      <c r="G39" s="150">
        <v>25.03</v>
      </c>
      <c r="H39" s="150">
        <v>23.4</v>
      </c>
      <c r="I39" s="150">
        <v>23.94</v>
      </c>
      <c r="J39" s="150">
        <v>25.49</v>
      </c>
      <c r="K39" s="150">
        <v>26.26</v>
      </c>
      <c r="L39" s="150">
        <v>25.75</v>
      </c>
      <c r="M39" s="150">
        <v>25.75</v>
      </c>
      <c r="N39" s="150">
        <v>25.75</v>
      </c>
      <c r="O39" s="150">
        <v>25.75</v>
      </c>
      <c r="P39" s="150">
        <v>25.75</v>
      </c>
      <c r="Q39" s="150">
        <v>25.75</v>
      </c>
      <c r="R39" s="150">
        <v>25.75</v>
      </c>
      <c r="S39" s="151">
        <v>25.75</v>
      </c>
      <c r="T39" s="214">
        <f t="shared" ref="T39:T43" si="27">S39-(B39*1.4985)</f>
        <v>-8.0561599999999984</v>
      </c>
      <c r="U39" s="220">
        <f>T39/B39</f>
        <v>-0.3570992907801418</v>
      </c>
    </row>
    <row r="40" spans="1:26" x14ac:dyDescent="0.25">
      <c r="A40" s="143" t="s">
        <v>287</v>
      </c>
      <c r="B40" s="150">
        <v>14.67</v>
      </c>
      <c r="C40" s="150">
        <v>11.35</v>
      </c>
      <c r="D40" s="150">
        <v>11.1</v>
      </c>
      <c r="E40" s="150">
        <v>11.1</v>
      </c>
      <c r="F40" s="150">
        <v>11.1</v>
      </c>
      <c r="G40" s="150">
        <v>11.1</v>
      </c>
      <c r="H40" s="150">
        <v>11.1</v>
      </c>
      <c r="I40" s="150">
        <v>11.1</v>
      </c>
      <c r="J40" s="150">
        <v>11.1</v>
      </c>
      <c r="K40" s="150">
        <v>16.059999999999999</v>
      </c>
      <c r="L40" s="150">
        <v>12.61</v>
      </c>
      <c r="M40" s="150">
        <v>11.13</v>
      </c>
      <c r="N40" s="150">
        <v>11.45</v>
      </c>
      <c r="O40" s="150">
        <v>13.23</v>
      </c>
      <c r="P40" s="150">
        <v>13.22</v>
      </c>
      <c r="Q40" s="150">
        <v>12.75</v>
      </c>
      <c r="R40" s="150">
        <v>16.59</v>
      </c>
      <c r="S40" s="151">
        <v>22.63</v>
      </c>
      <c r="T40" s="214">
        <f t="shared" si="27"/>
        <v>0.64700500000000005</v>
      </c>
      <c r="U40" s="220">
        <f t="shared" ref="U40:U43" si="28">T40/B40</f>
        <v>4.4103953646898439E-2</v>
      </c>
    </row>
    <row r="41" spans="1:26" x14ac:dyDescent="0.25">
      <c r="A41" s="143" t="s">
        <v>260</v>
      </c>
      <c r="B41" s="150">
        <v>9.89</v>
      </c>
      <c r="C41" s="150">
        <v>9.92</v>
      </c>
      <c r="D41" s="150">
        <v>10.47</v>
      </c>
      <c r="E41" s="150">
        <v>10.71</v>
      </c>
      <c r="F41" s="150">
        <v>10.24</v>
      </c>
      <c r="G41" s="150">
        <v>10.39</v>
      </c>
      <c r="H41" s="150">
        <v>10.119999999999999</v>
      </c>
      <c r="I41" s="150">
        <v>10.39</v>
      </c>
      <c r="J41" s="150">
        <v>10.1</v>
      </c>
      <c r="K41" s="150">
        <v>10.69</v>
      </c>
      <c r="L41" s="150">
        <v>10.4</v>
      </c>
      <c r="M41" s="150">
        <v>11.18</v>
      </c>
      <c r="N41" s="150">
        <v>10.68</v>
      </c>
      <c r="O41" s="150">
        <v>11.08</v>
      </c>
      <c r="P41" s="150">
        <v>12.75</v>
      </c>
      <c r="Q41" s="150">
        <v>12.82</v>
      </c>
      <c r="R41" s="150">
        <v>12.72</v>
      </c>
      <c r="S41" s="151">
        <v>16.36</v>
      </c>
      <c r="T41" s="214">
        <f t="shared" si="27"/>
        <v>1.5398349999999983</v>
      </c>
      <c r="U41" s="220">
        <f t="shared" si="28"/>
        <v>0.15569615773508577</v>
      </c>
    </row>
    <row r="42" spans="1:26" x14ac:dyDescent="0.25">
      <c r="A42" s="143" t="s">
        <v>288</v>
      </c>
      <c r="B42" s="150">
        <v>15</v>
      </c>
      <c r="C42" s="150">
        <v>15</v>
      </c>
      <c r="D42" s="150">
        <v>16.559999999999999</v>
      </c>
      <c r="E42" s="150">
        <v>16.559999999999999</v>
      </c>
      <c r="F42" s="150">
        <v>16.559999999999999</v>
      </c>
      <c r="G42" s="150">
        <v>16.559999999999999</v>
      </c>
      <c r="H42" s="150">
        <v>16.559999999999999</v>
      </c>
      <c r="I42" s="150">
        <v>15.08</v>
      </c>
      <c r="J42" s="150">
        <v>15.06</v>
      </c>
      <c r="K42" s="150">
        <v>12.84</v>
      </c>
      <c r="L42" s="150">
        <v>12.46</v>
      </c>
      <c r="M42" s="150">
        <v>14.87</v>
      </c>
      <c r="N42" s="150">
        <v>14.87</v>
      </c>
      <c r="O42" s="150">
        <v>14.87</v>
      </c>
      <c r="P42" s="150">
        <v>14.87</v>
      </c>
      <c r="Q42" s="150">
        <v>14.87</v>
      </c>
      <c r="R42" s="150">
        <v>14.87</v>
      </c>
      <c r="S42" s="151">
        <v>14.87</v>
      </c>
      <c r="T42" s="214">
        <f t="shared" si="27"/>
        <v>-7.6074999999999999</v>
      </c>
      <c r="U42" s="220">
        <f t="shared" si="28"/>
        <v>-0.50716666666666665</v>
      </c>
    </row>
    <row r="43" spans="1:26" x14ac:dyDescent="0.25">
      <c r="A43" s="143" t="s">
        <v>286</v>
      </c>
      <c r="B43" s="150">
        <v>10.9</v>
      </c>
      <c r="C43" s="150">
        <v>10.210000000000001</v>
      </c>
      <c r="D43" s="150">
        <v>10.63</v>
      </c>
      <c r="E43" s="150">
        <v>10.72</v>
      </c>
      <c r="F43" s="150">
        <v>10.31</v>
      </c>
      <c r="G43" s="150">
        <v>10.41</v>
      </c>
      <c r="H43" s="150">
        <v>11.2</v>
      </c>
      <c r="I43" s="150">
        <v>11.44</v>
      </c>
      <c r="J43" s="150">
        <v>11.54</v>
      </c>
      <c r="K43" s="150">
        <v>11.72</v>
      </c>
      <c r="L43" s="150">
        <v>12.09</v>
      </c>
      <c r="M43" s="150">
        <v>12.75</v>
      </c>
      <c r="N43" s="150">
        <v>12.92</v>
      </c>
      <c r="O43" s="150">
        <v>14.06</v>
      </c>
      <c r="P43" s="150">
        <v>13.88</v>
      </c>
      <c r="Q43" s="150">
        <v>15.58</v>
      </c>
      <c r="R43" s="150">
        <v>16.940000000000001</v>
      </c>
      <c r="S43" s="151">
        <v>17.03</v>
      </c>
      <c r="T43" s="214">
        <f t="shared" si="27"/>
        <v>0.69635000000000247</v>
      </c>
      <c r="U43" s="220">
        <f t="shared" si="28"/>
        <v>6.3885321100917658E-2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4" t="s">
        <v>309</v>
      </c>
      <c r="B46" s="314"/>
      <c r="C46" s="314"/>
      <c r="D46" s="314"/>
      <c r="E46" s="314"/>
      <c r="F46" s="314"/>
      <c r="G46" s="314"/>
      <c r="H46" s="314"/>
      <c r="I46" s="314"/>
      <c r="J46" s="314"/>
      <c r="K46" s="314"/>
      <c r="L46" s="314"/>
      <c r="M46" s="314"/>
      <c r="N46" s="314"/>
      <c r="O46" s="314"/>
      <c r="P46" s="314"/>
      <c r="Q46" s="314"/>
      <c r="R46" s="314"/>
      <c r="S46" s="314"/>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85</v>
      </c>
      <c r="B48" s="167">
        <f t="shared" ref="B48:B53" si="29">(B38-B38)/B38</f>
        <v>0</v>
      </c>
      <c r="C48" s="167">
        <f t="shared" ref="C48:C53" si="30">(C38-B38)/B38</f>
        <v>0.76269315673289184</v>
      </c>
      <c r="D48" s="167">
        <f t="shared" ref="D48:D53" si="31">(D38-B38)/B38</f>
        <v>0.76269315673289184</v>
      </c>
      <c r="E48" s="167">
        <f t="shared" ref="E48:E53" si="32">(E38-B38)/B38</f>
        <v>-5.2980132450331167E-2</v>
      </c>
      <c r="F48" s="167">
        <f t="shared" ref="F48:F53" si="33">(F38-B38)/B38</f>
        <v>-7.1743929359823433E-2</v>
      </c>
      <c r="G48" s="167">
        <f t="shared" ref="G48:G53" si="34">(G38-B38)/B38</f>
        <v>2.428256070640164E-2</v>
      </c>
      <c r="H48" s="167">
        <f t="shared" ref="H48:H53" si="35">(H38-B38)/B38</f>
        <v>0.32560706401765993</v>
      </c>
      <c r="I48" s="167">
        <f t="shared" ref="I48:I53" si="36">(I38-B38)/B38</f>
        <v>0.7527593818984547</v>
      </c>
      <c r="J48" s="167">
        <f t="shared" ref="J48:J53" si="37">(J38-B38)/B38</f>
        <v>0.72626931567328912</v>
      </c>
      <c r="K48" s="167">
        <f t="shared" ref="K48:K53" si="38">(K38-B38)/B38</f>
        <v>0.66556291390728461</v>
      </c>
      <c r="L48" s="167">
        <f t="shared" ref="L48:L53" si="39">(L38-B38)/B38</f>
        <v>0.89072847682119183</v>
      </c>
      <c r="M48" s="167">
        <f t="shared" ref="M48:M53" si="40">(M38-B38)/B38</f>
        <v>0.75496688741721851</v>
      </c>
      <c r="N48" s="167">
        <f t="shared" ref="N48:N53" si="41">(N38-B38)/B38</f>
        <v>0.92494481236203097</v>
      </c>
      <c r="O48" s="167">
        <f t="shared" ref="O48:O53" si="42">(O38-B38)/B38</f>
        <v>0.69315673289183211</v>
      </c>
      <c r="P48" s="167">
        <f t="shared" ref="P48:P53" si="43">(P38-B38)/B38</f>
        <v>0.80242825607063994</v>
      </c>
      <c r="Q48" s="167">
        <f t="shared" ref="Q48:Q53" si="44">(Q38-B38)/B38</f>
        <v>0.83554083885209696</v>
      </c>
      <c r="R48" s="167">
        <f t="shared" ref="R48:R53" si="45">(R38-B38)/B38</f>
        <v>0.42715231788079461</v>
      </c>
      <c r="S48" s="167">
        <f t="shared" ref="S48:S53" si="46">(S38-B38)/B38</f>
        <v>0.66445916114790282</v>
      </c>
    </row>
    <row r="49" spans="1:19" ht="15.75" thickTop="1" x14ac:dyDescent="0.25">
      <c r="A49" s="143" t="s">
        <v>212</v>
      </c>
      <c r="B49" s="147">
        <f t="shared" si="29"/>
        <v>0</v>
      </c>
      <c r="C49" s="147">
        <f t="shared" si="30"/>
        <v>6.1613475177304991E-2</v>
      </c>
      <c r="D49" s="147">
        <f t="shared" si="31"/>
        <v>0.10948581560283699</v>
      </c>
      <c r="E49" s="147">
        <f t="shared" si="32"/>
        <v>0.12854609929078023</v>
      </c>
      <c r="F49" s="147">
        <f t="shared" si="33"/>
        <v>0.11790780141843973</v>
      </c>
      <c r="G49" s="147">
        <f t="shared" si="34"/>
        <v>0.10948581560283699</v>
      </c>
      <c r="H49" s="147">
        <f t="shared" si="35"/>
        <v>3.7234042553191488E-2</v>
      </c>
      <c r="I49" s="147">
        <f t="shared" si="36"/>
        <v>6.1170212765957563E-2</v>
      </c>
      <c r="J49" s="147">
        <f t="shared" si="37"/>
        <v>0.12987588652482268</v>
      </c>
      <c r="K49" s="147">
        <f t="shared" si="38"/>
        <v>0.1640070921985817</v>
      </c>
      <c r="L49" s="147">
        <f t="shared" si="39"/>
        <v>0.14140070921985823</v>
      </c>
      <c r="M49" s="147">
        <f t="shared" si="40"/>
        <v>0.14140070921985823</v>
      </c>
      <c r="N49" s="147">
        <f t="shared" si="41"/>
        <v>0.14140070921985823</v>
      </c>
      <c r="O49" s="147">
        <f t="shared" si="42"/>
        <v>0.14140070921985823</v>
      </c>
      <c r="P49" s="147">
        <f t="shared" si="43"/>
        <v>0.14140070921985823</v>
      </c>
      <c r="Q49" s="147">
        <f t="shared" si="44"/>
        <v>0.14140070921985823</v>
      </c>
      <c r="R49" s="147">
        <f t="shared" si="45"/>
        <v>0.14140070921985823</v>
      </c>
      <c r="S49" s="147">
        <f t="shared" si="46"/>
        <v>0.14140070921985823</v>
      </c>
    </row>
    <row r="50" spans="1:19" x14ac:dyDescent="0.25">
      <c r="A50" s="143" t="s">
        <v>287</v>
      </c>
      <c r="B50" s="147">
        <f t="shared" si="29"/>
        <v>0</v>
      </c>
      <c r="C50" s="147">
        <f t="shared" si="30"/>
        <v>-0.2263122017723245</v>
      </c>
      <c r="D50" s="147">
        <f t="shared" si="31"/>
        <v>-0.24335378323108386</v>
      </c>
      <c r="E50" s="147">
        <f t="shared" si="32"/>
        <v>-0.24335378323108386</v>
      </c>
      <c r="F50" s="147">
        <f t="shared" si="33"/>
        <v>-0.24335378323108386</v>
      </c>
      <c r="G50" s="147">
        <f t="shared" si="34"/>
        <v>-0.24335378323108386</v>
      </c>
      <c r="H50" s="147">
        <f t="shared" si="35"/>
        <v>-0.24335378323108386</v>
      </c>
      <c r="I50" s="147">
        <f t="shared" si="36"/>
        <v>-0.24335378323108386</v>
      </c>
      <c r="J50" s="147">
        <f t="shared" si="37"/>
        <v>-0.24335378323108386</v>
      </c>
      <c r="K50" s="147">
        <f t="shared" si="38"/>
        <v>9.4751192910702026E-2</v>
      </c>
      <c r="L50" s="147">
        <f t="shared" si="39"/>
        <v>-0.14042263122017726</v>
      </c>
      <c r="M50" s="147">
        <f t="shared" si="40"/>
        <v>-0.24130879345603265</v>
      </c>
      <c r="N50" s="147">
        <f t="shared" si="41"/>
        <v>-0.21949556918882077</v>
      </c>
      <c r="O50" s="147">
        <f t="shared" si="42"/>
        <v>-9.8159509202453948E-2</v>
      </c>
      <c r="P50" s="147">
        <f t="shared" si="43"/>
        <v>-9.8841172460804316E-2</v>
      </c>
      <c r="Q50" s="147">
        <f t="shared" si="44"/>
        <v>-0.13087934560327197</v>
      </c>
      <c r="R50" s="147">
        <f t="shared" si="45"/>
        <v>0.13087934560327197</v>
      </c>
      <c r="S50" s="147">
        <f t="shared" si="46"/>
        <v>0.5426039536468984</v>
      </c>
    </row>
    <row r="51" spans="1:19" x14ac:dyDescent="0.25">
      <c r="A51" s="143" t="s">
        <v>260</v>
      </c>
      <c r="B51" s="147">
        <f t="shared" si="29"/>
        <v>0</v>
      </c>
      <c r="C51" s="147">
        <f t="shared" si="30"/>
        <v>3.0333670374114619E-3</v>
      </c>
      <c r="D51" s="147">
        <f t="shared" si="31"/>
        <v>5.8645096056622853E-2</v>
      </c>
      <c r="E51" s="147">
        <f t="shared" si="32"/>
        <v>8.2912032355915086E-2</v>
      </c>
      <c r="F51" s="147">
        <f t="shared" si="33"/>
        <v>3.538928210313444E-2</v>
      </c>
      <c r="G51" s="147">
        <f t="shared" si="34"/>
        <v>5.0556117290192111E-2</v>
      </c>
      <c r="H51" s="147">
        <f t="shared" si="35"/>
        <v>2.3255813953488233E-2</v>
      </c>
      <c r="I51" s="147">
        <f t="shared" si="36"/>
        <v>5.0556117290192111E-2</v>
      </c>
      <c r="J51" s="147">
        <f t="shared" si="37"/>
        <v>2.1233569261880594E-2</v>
      </c>
      <c r="K51" s="147">
        <f t="shared" si="38"/>
        <v>8.0889787664307267E-2</v>
      </c>
      <c r="L51" s="147">
        <f t="shared" si="39"/>
        <v>5.156723963599593E-2</v>
      </c>
      <c r="M51" s="147">
        <f t="shared" si="40"/>
        <v>0.13043478260869557</v>
      </c>
      <c r="N51" s="147">
        <f t="shared" si="41"/>
        <v>7.9878665318503447E-2</v>
      </c>
      <c r="O51" s="147">
        <f t="shared" si="42"/>
        <v>0.12032355915065718</v>
      </c>
      <c r="P51" s="147">
        <f t="shared" si="43"/>
        <v>0.28918099089989879</v>
      </c>
      <c r="Q51" s="147">
        <f t="shared" si="44"/>
        <v>0.29625884732052576</v>
      </c>
      <c r="R51" s="147">
        <f t="shared" si="45"/>
        <v>0.28614762386248738</v>
      </c>
      <c r="S51" s="147">
        <f t="shared" si="46"/>
        <v>0.65419615773508577</v>
      </c>
    </row>
    <row r="52" spans="1:19" x14ac:dyDescent="0.25">
      <c r="A52" s="143" t="s">
        <v>288</v>
      </c>
      <c r="B52" s="147">
        <f t="shared" si="29"/>
        <v>0</v>
      </c>
      <c r="C52" s="147">
        <f t="shared" si="30"/>
        <v>0</v>
      </c>
      <c r="D52" s="147">
        <f t="shared" si="31"/>
        <v>0.10399999999999991</v>
      </c>
      <c r="E52" s="147">
        <f t="shared" si="32"/>
        <v>0.10399999999999991</v>
      </c>
      <c r="F52" s="147">
        <f t="shared" si="33"/>
        <v>0.10399999999999991</v>
      </c>
      <c r="G52" s="147">
        <f t="shared" si="34"/>
        <v>0.10399999999999991</v>
      </c>
      <c r="H52" s="147">
        <f t="shared" si="35"/>
        <v>0.10399999999999991</v>
      </c>
      <c r="I52" s="147">
        <f t="shared" si="36"/>
        <v>5.3333333333333384E-3</v>
      </c>
      <c r="J52" s="147">
        <f t="shared" si="37"/>
        <v>4.000000000000033E-3</v>
      </c>
      <c r="K52" s="147">
        <f t="shared" si="38"/>
        <v>-0.14400000000000002</v>
      </c>
      <c r="L52" s="147">
        <f t="shared" si="39"/>
        <v>-0.16933333333333328</v>
      </c>
      <c r="M52" s="147">
        <f t="shared" si="40"/>
        <v>-8.6666666666667183E-3</v>
      </c>
      <c r="N52" s="147">
        <f t="shared" si="41"/>
        <v>-8.6666666666667183E-3</v>
      </c>
      <c r="O52" s="147">
        <f t="shared" si="42"/>
        <v>-8.6666666666667183E-3</v>
      </c>
      <c r="P52" s="147">
        <f t="shared" si="43"/>
        <v>-8.6666666666667183E-3</v>
      </c>
      <c r="Q52" s="147">
        <f t="shared" si="44"/>
        <v>-8.6666666666667183E-3</v>
      </c>
      <c r="R52" s="147">
        <f t="shared" si="45"/>
        <v>-8.6666666666667183E-3</v>
      </c>
      <c r="S52" s="147">
        <f t="shared" si="46"/>
        <v>-8.6666666666667183E-3</v>
      </c>
    </row>
    <row r="53" spans="1:19" x14ac:dyDescent="0.25">
      <c r="A53" s="143" t="s">
        <v>286</v>
      </c>
      <c r="B53" s="147">
        <f t="shared" si="29"/>
        <v>0</v>
      </c>
      <c r="C53" s="147">
        <f t="shared" si="30"/>
        <v>-6.330275229357793E-2</v>
      </c>
      <c r="D53" s="147">
        <f t="shared" si="31"/>
        <v>-2.4770642201834822E-2</v>
      </c>
      <c r="E53" s="147">
        <f t="shared" si="32"/>
        <v>-1.6513761467889881E-2</v>
      </c>
      <c r="F53" s="147">
        <f t="shared" si="33"/>
        <v>-5.4128440366972459E-2</v>
      </c>
      <c r="G53" s="147">
        <f t="shared" si="34"/>
        <v>-4.4954128440366989E-2</v>
      </c>
      <c r="H53" s="147">
        <f t="shared" si="35"/>
        <v>2.7522935779816415E-2</v>
      </c>
      <c r="I53" s="147">
        <f t="shared" si="36"/>
        <v>4.9541284403669644E-2</v>
      </c>
      <c r="J53" s="147">
        <f t="shared" si="37"/>
        <v>5.8715596330275115E-2</v>
      </c>
      <c r="K53" s="147">
        <f t="shared" si="38"/>
        <v>7.5229357798165156E-2</v>
      </c>
      <c r="L53" s="147">
        <f t="shared" si="39"/>
        <v>0.10917431192660546</v>
      </c>
      <c r="M53" s="147">
        <f t="shared" si="40"/>
        <v>0.16972477064220179</v>
      </c>
      <c r="N53" s="147">
        <f t="shared" si="41"/>
        <v>0.18532110091743115</v>
      </c>
      <c r="O53" s="147">
        <f t="shared" si="42"/>
        <v>0.28990825688073396</v>
      </c>
      <c r="P53" s="147">
        <f t="shared" si="43"/>
        <v>0.27339449541284405</v>
      </c>
      <c r="Q53" s="147">
        <f t="shared" si="44"/>
        <v>0.42935779816513758</v>
      </c>
      <c r="R53" s="147">
        <f t="shared" si="45"/>
        <v>0.55412844036697251</v>
      </c>
      <c r="S53" s="147">
        <f t="shared" si="46"/>
        <v>0.56238532110091743</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zoomScaleNormal="100" workbookViewId="0">
      <selection activeCell="S20" sqref="S20"/>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8" t="s">
        <v>163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3" spans="1:28" ht="15.75" x14ac:dyDescent="0.25">
      <c r="A3" s="314" t="s">
        <v>231</v>
      </c>
      <c r="B3" s="314"/>
      <c r="C3" s="314"/>
      <c r="D3" s="314"/>
      <c r="E3" s="314"/>
      <c r="F3" s="314"/>
      <c r="G3" s="314"/>
      <c r="H3" s="314"/>
      <c r="I3" s="314"/>
      <c r="J3" s="314"/>
      <c r="K3" s="314"/>
      <c r="L3" s="314"/>
      <c r="M3" s="314"/>
      <c r="N3" s="314"/>
      <c r="O3" s="314"/>
      <c r="P3" s="314"/>
      <c r="Q3" s="314"/>
      <c r="R3" s="314"/>
      <c r="S3" s="314"/>
      <c r="T3" s="314"/>
      <c r="U3" s="314"/>
      <c r="V3" s="314"/>
      <c r="W3" s="314"/>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311</v>
      </c>
      <c r="B5" s="144">
        <f>'2C'!B19</f>
        <v>75</v>
      </c>
      <c r="C5" s="144">
        <f>'2C'!C19</f>
        <v>90</v>
      </c>
      <c r="D5" s="144">
        <f>'2C'!D19</f>
        <v>90</v>
      </c>
      <c r="E5" s="144">
        <f>'2C'!E19</f>
        <v>77</v>
      </c>
      <c r="F5" s="144">
        <f>'2C'!F19</f>
        <v>74</v>
      </c>
      <c r="G5" s="144">
        <f>'2C'!G19</f>
        <v>75</v>
      </c>
      <c r="H5" s="144">
        <f>'2C'!H19</f>
        <v>85</v>
      </c>
      <c r="I5" s="144">
        <f>'2C'!I19</f>
        <v>90</v>
      </c>
      <c r="J5" s="144">
        <f>'2C'!J19</f>
        <v>77</v>
      </c>
      <c r="K5" s="144">
        <f>'2C'!K19</f>
        <v>57</v>
      </c>
      <c r="L5" s="144">
        <f>'2C'!L19</f>
        <v>65</v>
      </c>
      <c r="M5" s="144">
        <f>'2C'!M19</f>
        <v>62</v>
      </c>
      <c r="N5" s="144">
        <f>'2C'!N19</f>
        <v>45</v>
      </c>
      <c r="O5" s="144">
        <f>'2C'!O19</f>
        <v>45</v>
      </c>
      <c r="P5" s="144">
        <f>'2C'!P19</f>
        <v>51</v>
      </c>
      <c r="Q5" s="144">
        <f>'2C'!Q19</f>
        <v>55</v>
      </c>
      <c r="R5" s="144">
        <f>'2C'!R19</f>
        <v>64</v>
      </c>
      <c r="S5" s="144">
        <f>'2C'!S19</f>
        <v>43</v>
      </c>
      <c r="T5" s="144">
        <f>'2C'!T19</f>
        <v>33</v>
      </c>
      <c r="U5" s="144">
        <f>'2C'!U19</f>
        <v>33</v>
      </c>
      <c r="V5" s="144">
        <f>'2C'!V19</f>
        <v>35</v>
      </c>
      <c r="W5" s="144">
        <f>'2C'!W19</f>
        <v>42</v>
      </c>
      <c r="X5" s="145"/>
    </row>
    <row r="6" spans="1:28" x14ac:dyDescent="0.2">
      <c r="A6" s="143" t="s">
        <v>92</v>
      </c>
      <c r="B6" s="144">
        <v>7752</v>
      </c>
      <c r="C6" s="144">
        <v>7842</v>
      </c>
      <c r="D6" s="144">
        <v>7819</v>
      </c>
      <c r="E6" s="144">
        <v>7747</v>
      </c>
      <c r="F6" s="144">
        <v>7818</v>
      </c>
      <c r="G6" s="144">
        <v>7838</v>
      </c>
      <c r="H6" s="144">
        <v>7879</v>
      </c>
      <c r="I6" s="144">
        <v>7920</v>
      </c>
      <c r="J6" s="144">
        <v>7619</v>
      </c>
      <c r="K6" s="144">
        <v>7512</v>
      </c>
      <c r="L6" s="144">
        <v>7216</v>
      </c>
      <c r="M6" s="144">
        <v>6952</v>
      </c>
      <c r="N6" s="144">
        <v>7122</v>
      </c>
      <c r="O6" s="144">
        <v>7013</v>
      </c>
      <c r="P6" s="144">
        <v>7539</v>
      </c>
      <c r="Q6" s="144">
        <v>8196</v>
      </c>
      <c r="R6" s="144">
        <v>9011</v>
      </c>
      <c r="S6" s="144">
        <v>9232</v>
      </c>
      <c r="T6" s="144">
        <v>9331</v>
      </c>
      <c r="U6" s="144">
        <v>7343</v>
      </c>
      <c r="V6" s="144">
        <v>7928</v>
      </c>
      <c r="W6" s="144">
        <v>8182</v>
      </c>
      <c r="X6" s="145"/>
    </row>
    <row r="7" spans="1:28" x14ac:dyDescent="0.2">
      <c r="A7" s="143" t="s">
        <v>183</v>
      </c>
      <c r="B7" s="144">
        <v>329491</v>
      </c>
      <c r="C7" s="144">
        <v>335427</v>
      </c>
      <c r="D7" s="144">
        <v>336485</v>
      </c>
      <c r="E7" s="144">
        <v>338423</v>
      </c>
      <c r="F7" s="144">
        <v>345741</v>
      </c>
      <c r="G7" s="144">
        <v>358852</v>
      </c>
      <c r="H7" s="144">
        <v>378515</v>
      </c>
      <c r="I7" s="144">
        <v>387995</v>
      </c>
      <c r="J7" s="144">
        <v>379614</v>
      </c>
      <c r="K7" s="144">
        <v>362435</v>
      </c>
      <c r="L7" s="144">
        <v>342254</v>
      </c>
      <c r="M7" s="144">
        <v>333666</v>
      </c>
      <c r="N7" s="144">
        <v>346046</v>
      </c>
      <c r="O7" s="144">
        <v>346705</v>
      </c>
      <c r="P7" s="144">
        <v>364444</v>
      </c>
      <c r="Q7" s="144">
        <v>380182</v>
      </c>
      <c r="R7" s="144">
        <v>404523</v>
      </c>
      <c r="S7" s="144">
        <v>418413</v>
      </c>
      <c r="T7" s="144">
        <v>426652</v>
      </c>
      <c r="U7" s="144">
        <v>359515</v>
      </c>
      <c r="V7" s="144">
        <v>395888</v>
      </c>
      <c r="W7" s="144">
        <v>418306</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4" t="s">
        <v>191</v>
      </c>
      <c r="B10" s="314"/>
      <c r="C10" s="314"/>
      <c r="D10" s="314"/>
      <c r="E10" s="314"/>
      <c r="F10" s="314"/>
      <c r="G10" s="314"/>
      <c r="H10" s="314"/>
      <c r="I10" s="314"/>
      <c r="J10" s="314"/>
      <c r="K10" s="314"/>
      <c r="L10" s="314"/>
      <c r="M10" s="314"/>
      <c r="N10" s="314"/>
      <c r="O10" s="314"/>
      <c r="P10" s="314"/>
      <c r="Q10" s="314"/>
      <c r="R10" s="314"/>
      <c r="S10" s="314"/>
      <c r="T10" s="314"/>
      <c r="U10" s="314"/>
      <c r="V10" s="314"/>
      <c r="W10" s="314"/>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311</v>
      </c>
      <c r="B12" s="170">
        <f>(B5-B5)/B5</f>
        <v>0</v>
      </c>
      <c r="C12" s="170">
        <f>(C5-B5)/B5</f>
        <v>0.2</v>
      </c>
      <c r="D12" s="170">
        <f>(D5-B5)/B5</f>
        <v>0.2</v>
      </c>
      <c r="E12" s="170">
        <f>(E5-B5)/B5</f>
        <v>2.6666666666666668E-2</v>
      </c>
      <c r="F12" s="170">
        <f>(F5-B5)/B5</f>
        <v>-1.3333333333333334E-2</v>
      </c>
      <c r="G12" s="170">
        <f>(G5-B5)/B5</f>
        <v>0</v>
      </c>
      <c r="H12" s="170">
        <f>(H5-B5)/B5</f>
        <v>0.13333333333333333</v>
      </c>
      <c r="I12" s="170">
        <f>(I5-B5)/B5</f>
        <v>0.2</v>
      </c>
      <c r="J12" s="170">
        <f>(J5-B5)/B5</f>
        <v>2.6666666666666668E-2</v>
      </c>
      <c r="K12" s="170">
        <f>(K5-B5)/B5</f>
        <v>-0.24</v>
      </c>
      <c r="L12" s="170">
        <f>(L5-B5)/B5</f>
        <v>-0.13333333333333333</v>
      </c>
      <c r="M12" s="170">
        <f>(M5-B5)/B5</f>
        <v>-0.17333333333333334</v>
      </c>
      <c r="N12" s="170">
        <f>(N5-B5)/B5</f>
        <v>-0.4</v>
      </c>
      <c r="O12" s="170">
        <f>(O5-B5)/B5</f>
        <v>-0.4</v>
      </c>
      <c r="P12" s="170">
        <f>(P5-B5)/B5</f>
        <v>-0.32</v>
      </c>
      <c r="Q12" s="170">
        <f>(Q5-B5)/B5</f>
        <v>-0.26666666666666666</v>
      </c>
      <c r="R12" s="170">
        <f>(R5-B5)/B5</f>
        <v>-0.14666666666666667</v>
      </c>
      <c r="S12" s="170">
        <f>(S5-B5)/B5</f>
        <v>-0.42666666666666669</v>
      </c>
      <c r="T12" s="170">
        <f>(T5-B5)/B5</f>
        <v>-0.56000000000000005</v>
      </c>
      <c r="U12" s="170">
        <f>(U5-B5)/B5</f>
        <v>-0.56000000000000005</v>
      </c>
      <c r="V12" s="170">
        <f>(V5-B5)/B5</f>
        <v>-0.53333333333333333</v>
      </c>
      <c r="W12" s="170">
        <f>(W5-B5)/B5</f>
        <v>-0.44</v>
      </c>
    </row>
    <row r="13" spans="1:28" x14ac:dyDescent="0.2">
      <c r="A13" s="143" t="s">
        <v>92</v>
      </c>
      <c r="B13" s="170">
        <f>(B6-B6)/B6</f>
        <v>0</v>
      </c>
      <c r="C13" s="170">
        <f>(C6-B6)/B6</f>
        <v>1.1609907120743035E-2</v>
      </c>
      <c r="D13" s="170">
        <f>(D6-B6)/B6</f>
        <v>8.6429308565531479E-3</v>
      </c>
      <c r="E13" s="170">
        <f>(E6-B6)/B6</f>
        <v>-6.4499484004127967E-4</v>
      </c>
      <c r="F13" s="170">
        <f>(F6-B6)/B6</f>
        <v>8.5139318885448911E-3</v>
      </c>
      <c r="G13" s="170">
        <f>(G6-B6)/B6</f>
        <v>1.1093911248710011E-2</v>
      </c>
      <c r="H13" s="170">
        <f>(H6-B6)/B6</f>
        <v>1.6382868937048503E-2</v>
      </c>
      <c r="I13" s="170">
        <f>(I6-B6)/B6</f>
        <v>2.1671826625386997E-2</v>
      </c>
      <c r="J13" s="170">
        <f>(J6-B6)/B6</f>
        <v>-1.7156862745098041E-2</v>
      </c>
      <c r="K13" s="170">
        <f>(K6-B6)/B6</f>
        <v>-3.0959752321981424E-2</v>
      </c>
      <c r="L13" s="170">
        <f>(L6-B6)/B6</f>
        <v>-6.9143446852425183E-2</v>
      </c>
      <c r="M13" s="170">
        <f>(M6-B6)/B6</f>
        <v>-0.10319917440660474</v>
      </c>
      <c r="N13" s="170">
        <f>(N6-B6)/B6</f>
        <v>-8.1269349845201233E-2</v>
      </c>
      <c r="O13" s="170">
        <f>(O6-B6)/B6</f>
        <v>-9.533023735810113E-2</v>
      </c>
      <c r="P13" s="170">
        <f>(P6-B6)/B6</f>
        <v>-2.7476780185758515E-2</v>
      </c>
      <c r="Q13" s="170">
        <f>(Q6-B6)/B6</f>
        <v>5.7275541795665637E-2</v>
      </c>
      <c r="R13" s="170">
        <f>(R6-B6)/B6</f>
        <v>0.16240970072239422</v>
      </c>
      <c r="S13" s="170">
        <f>(S6-B6)/B6</f>
        <v>0.19091847265221878</v>
      </c>
      <c r="T13" s="170">
        <f>(T6-B6)/B6</f>
        <v>0.20368937048503613</v>
      </c>
      <c r="U13" s="170">
        <f>(U6-B6)/B6</f>
        <v>-5.276057791537668E-2</v>
      </c>
      <c r="V13" s="170">
        <f>(V6-B6)/B6</f>
        <v>2.2703818369453045E-2</v>
      </c>
      <c r="W13" s="170">
        <f>(W6-B6)/B6</f>
        <v>5.5469556243550051E-2</v>
      </c>
    </row>
    <row r="14" spans="1:28" x14ac:dyDescent="0.2">
      <c r="A14" s="143" t="s">
        <v>183</v>
      </c>
      <c r="B14" s="170">
        <f>(B7-B7)/B7</f>
        <v>0</v>
      </c>
      <c r="C14" s="170">
        <f>(C7-B7)/B7</f>
        <v>1.8015666588768738E-2</v>
      </c>
      <c r="D14" s="170">
        <f>(D7-B7)/B7</f>
        <v>2.1226679939664511E-2</v>
      </c>
      <c r="E14" s="170">
        <f>(E7-B7)/B7</f>
        <v>2.7108479442534091E-2</v>
      </c>
      <c r="F14" s="170">
        <f>(F7-B7)/B7</f>
        <v>4.9318494283607142E-2</v>
      </c>
      <c r="G14" s="170">
        <f>(G7-B7)/B7</f>
        <v>8.911017296375319E-2</v>
      </c>
      <c r="H14" s="170">
        <f>(H7-B7)/B7</f>
        <v>0.14878706853904963</v>
      </c>
      <c r="I14" s="170">
        <f>(I7-B7)/B7</f>
        <v>0.17755871935804013</v>
      </c>
      <c r="J14" s="170">
        <f>(J7-B7)/B7</f>
        <v>0.15212251624475326</v>
      </c>
      <c r="K14" s="170">
        <f>(K7-B7)/B7</f>
        <v>9.99845215802556E-2</v>
      </c>
      <c r="L14" s="170">
        <f>(L7-B7)/B7</f>
        <v>3.8735504156410951E-2</v>
      </c>
      <c r="M14" s="170">
        <f>(M7-B7)/B7</f>
        <v>1.2671059300557527E-2</v>
      </c>
      <c r="N14" s="170">
        <f>(N7-B7)/B7</f>
        <v>5.0244164484007148E-2</v>
      </c>
      <c r="O14" s="170">
        <f>(O7-B7)/B7</f>
        <v>5.2244219113723893E-2</v>
      </c>
      <c r="P14" s="170">
        <f>(P7-B7)/B7</f>
        <v>0.10608180496584126</v>
      </c>
      <c r="Q14" s="170">
        <f>(Q7-B7)/B7</f>
        <v>0.15384638730648181</v>
      </c>
      <c r="R14" s="170">
        <f>(R7-B7)/B7</f>
        <v>0.22772093926692991</v>
      </c>
      <c r="S14" s="170">
        <f>(S7-B7)/B7</f>
        <v>0.26987687068842547</v>
      </c>
      <c r="T14" s="170">
        <f>(T7-B7)/B7</f>
        <v>0.29488210603628018</v>
      </c>
      <c r="U14" s="170">
        <f>(U7-B7)/B7</f>
        <v>9.1122367530524356E-2</v>
      </c>
      <c r="V14" s="170">
        <f>(V7-B7)/B7</f>
        <v>0.20151385015068696</v>
      </c>
      <c r="W14" s="170">
        <f>(W7-B7)/B7</f>
        <v>0.26955212737221956</v>
      </c>
    </row>
    <row r="16" spans="1:28" ht="15.75" x14ac:dyDescent="0.25">
      <c r="A16" s="314" t="s">
        <v>216</v>
      </c>
      <c r="B16" s="314"/>
      <c r="C16" s="314"/>
      <c r="D16" s="314"/>
      <c r="E16" s="314"/>
      <c r="F16" s="314"/>
      <c r="G16" s="314"/>
      <c r="H16" s="314"/>
      <c r="I16" s="314"/>
      <c r="J16" s="314"/>
      <c r="K16" s="314"/>
      <c r="L16" s="314"/>
      <c r="M16" s="314"/>
      <c r="N16" s="314"/>
      <c r="O16" s="314"/>
      <c r="P16" s="314"/>
      <c r="Q16" s="314"/>
      <c r="R16" s="314"/>
      <c r="S16" s="314"/>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311</v>
      </c>
      <c r="B18" s="150">
        <f>'2C'!B38</f>
        <v>9.06</v>
      </c>
      <c r="C18" s="150">
        <f>'2C'!C38</f>
        <v>15.97</v>
      </c>
      <c r="D18" s="150">
        <f>'2C'!D38</f>
        <v>15.97</v>
      </c>
      <c r="E18" s="150">
        <f>'2C'!E38</f>
        <v>8.58</v>
      </c>
      <c r="F18" s="150">
        <f>'2C'!F38</f>
        <v>8.41</v>
      </c>
      <c r="G18" s="150">
        <f>'2C'!G38</f>
        <v>9.2799999999999994</v>
      </c>
      <c r="H18" s="150">
        <f>'2C'!H38</f>
        <v>12.01</v>
      </c>
      <c r="I18" s="150">
        <f>'2C'!I38</f>
        <v>15.88</v>
      </c>
      <c r="J18" s="150">
        <f>'2C'!J38</f>
        <v>15.64</v>
      </c>
      <c r="K18" s="150">
        <f>'2C'!K38</f>
        <v>15.09</v>
      </c>
      <c r="L18" s="150">
        <f>'2C'!L38</f>
        <v>17.13</v>
      </c>
      <c r="M18" s="150">
        <f>'2C'!M38</f>
        <v>15.9</v>
      </c>
      <c r="N18" s="150">
        <f>'2C'!N38</f>
        <v>17.440000000000001</v>
      </c>
      <c r="O18" s="150">
        <f>'2C'!O38</f>
        <v>15.34</v>
      </c>
      <c r="P18" s="150">
        <f>'2C'!P38</f>
        <v>16.329999999999998</v>
      </c>
      <c r="Q18" s="150">
        <f>'2C'!Q38</f>
        <v>16.63</v>
      </c>
      <c r="R18" s="150">
        <f>'2C'!R38</f>
        <v>12.93</v>
      </c>
      <c r="S18" s="150">
        <f>'2C'!S38</f>
        <v>15.08</v>
      </c>
      <c r="T18"/>
      <c r="U18"/>
      <c r="V18"/>
      <c r="W18"/>
    </row>
    <row r="19" spans="1:23" ht="15" x14ac:dyDescent="0.25">
      <c r="A19" s="143" t="s">
        <v>92</v>
      </c>
      <c r="B19" s="150">
        <v>12.09</v>
      </c>
      <c r="C19" s="150">
        <v>12.89</v>
      </c>
      <c r="D19" s="150">
        <v>13.66</v>
      </c>
      <c r="E19" s="150">
        <v>13.59</v>
      </c>
      <c r="F19" s="150">
        <v>13.75</v>
      </c>
      <c r="G19" s="150">
        <v>13.43</v>
      </c>
      <c r="H19" s="150">
        <v>14.98</v>
      </c>
      <c r="I19" s="150">
        <v>14.43</v>
      </c>
      <c r="J19" s="150">
        <v>13.82</v>
      </c>
      <c r="K19" s="150">
        <v>13.23</v>
      </c>
      <c r="L19" s="150">
        <v>13.34</v>
      </c>
      <c r="M19" s="150">
        <v>13.31</v>
      </c>
      <c r="N19" s="150">
        <v>13.94</v>
      </c>
      <c r="O19" s="150">
        <v>15.09</v>
      </c>
      <c r="P19" s="150">
        <v>14.89</v>
      </c>
      <c r="Q19" s="150">
        <v>14.63</v>
      </c>
      <c r="R19" s="150">
        <v>14.37</v>
      </c>
      <c r="S19" s="151">
        <v>16.14</v>
      </c>
      <c r="T19"/>
      <c r="U19"/>
      <c r="V19"/>
      <c r="W19"/>
    </row>
    <row r="20" spans="1:23" ht="15" x14ac:dyDescent="0.25">
      <c r="A20" s="143" t="s">
        <v>183</v>
      </c>
      <c r="B20" s="150">
        <v>10.57</v>
      </c>
      <c r="C20" s="150">
        <v>10.91</v>
      </c>
      <c r="D20" s="150">
        <v>11.12</v>
      </c>
      <c r="E20" s="150">
        <v>11.48</v>
      </c>
      <c r="F20" s="150">
        <v>11.8</v>
      </c>
      <c r="G20" s="150">
        <v>12.35</v>
      </c>
      <c r="H20" s="150">
        <v>12.8</v>
      </c>
      <c r="I20" s="150">
        <v>13.04</v>
      </c>
      <c r="J20" s="150">
        <v>13.26</v>
      </c>
      <c r="K20" s="150">
        <v>13.52</v>
      </c>
      <c r="L20" s="150">
        <v>13.74</v>
      </c>
      <c r="M20" s="150">
        <v>13.84</v>
      </c>
      <c r="N20" s="150">
        <v>13.94</v>
      </c>
      <c r="O20" s="150">
        <v>14.32</v>
      </c>
      <c r="P20" s="150">
        <v>14.67</v>
      </c>
      <c r="Q20" s="150">
        <v>15.35</v>
      </c>
      <c r="R20" s="150">
        <v>14.52</v>
      </c>
      <c r="S20" s="151">
        <v>16.989999999999998</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4" t="s">
        <v>217</v>
      </c>
      <c r="B23" s="314"/>
      <c r="C23" s="314"/>
      <c r="D23" s="314"/>
      <c r="E23" s="314"/>
      <c r="F23" s="314"/>
      <c r="G23" s="314"/>
      <c r="H23" s="314"/>
      <c r="I23" s="314"/>
      <c r="J23" s="314"/>
      <c r="K23" s="314"/>
      <c r="L23" s="314"/>
      <c r="M23" s="314"/>
      <c r="N23" s="314"/>
      <c r="O23" s="314"/>
      <c r="P23" s="314"/>
      <c r="Q23" s="314"/>
      <c r="R23" s="314"/>
      <c r="S23" s="314"/>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312</v>
      </c>
      <c r="B25" s="170">
        <f>(B18-B18)/B18</f>
        <v>0</v>
      </c>
      <c r="C25" s="170">
        <f>(C18-B18)/B18</f>
        <v>0.76269315673289184</v>
      </c>
      <c r="D25" s="170">
        <f>(D18-B18)/B18</f>
        <v>0.76269315673289184</v>
      </c>
      <c r="E25" s="170">
        <f>(E18-B18)/B18</f>
        <v>-5.2980132450331167E-2</v>
      </c>
      <c r="F25" s="170">
        <f>(F18-B18)/B18</f>
        <v>-7.1743929359823433E-2</v>
      </c>
      <c r="G25" s="170">
        <f>(G18-B18)/B18</f>
        <v>2.428256070640164E-2</v>
      </c>
      <c r="H25" s="170">
        <f>(H18-B18)/B18</f>
        <v>0.32560706401765993</v>
      </c>
      <c r="I25" s="170">
        <f>(I18-B18)/B18</f>
        <v>0.7527593818984547</v>
      </c>
      <c r="J25" s="170">
        <f>(J18-B18)/B18</f>
        <v>0.72626931567328912</v>
      </c>
      <c r="K25" s="170">
        <f>(K18-B18)/B18</f>
        <v>0.66556291390728461</v>
      </c>
      <c r="L25" s="170">
        <f>(L18-B18)/B18</f>
        <v>0.89072847682119183</v>
      </c>
      <c r="M25" s="170">
        <f>(M18-B18)/B18</f>
        <v>0.75496688741721851</v>
      </c>
      <c r="N25" s="170">
        <f>(N18-B18)/B18</f>
        <v>0.92494481236203097</v>
      </c>
      <c r="O25" s="170">
        <f>(O18-B18)/B18</f>
        <v>0.69315673289183211</v>
      </c>
      <c r="P25" s="170">
        <f>(P18-B18)/B18</f>
        <v>0.80242825607063994</v>
      </c>
      <c r="Q25" s="170">
        <f>(Q18-B18)/B18</f>
        <v>0.83554083885209696</v>
      </c>
      <c r="R25" s="170">
        <f>(R18-B18)/B18</f>
        <v>0.42715231788079461</v>
      </c>
      <c r="S25" s="170">
        <f>(S18-B18)/B18</f>
        <v>0.66445916114790282</v>
      </c>
      <c r="T25"/>
      <c r="U25"/>
      <c r="V25"/>
      <c r="W25"/>
    </row>
    <row r="26" spans="1:23" ht="15" x14ac:dyDescent="0.25">
      <c r="A26" s="143" t="s">
        <v>92</v>
      </c>
      <c r="B26" s="170">
        <f>(B19-B19)/B19</f>
        <v>0</v>
      </c>
      <c r="C26" s="170">
        <f>(C19-B19)/B19</f>
        <v>6.6170388751033968E-2</v>
      </c>
      <c r="D26" s="170">
        <f>(D19-B19)/B19</f>
        <v>0.12985938792390408</v>
      </c>
      <c r="E26" s="170">
        <f>(E19-B19)/B19</f>
        <v>0.12406947890818859</v>
      </c>
      <c r="F26" s="170">
        <f>(F19-B19)/B19</f>
        <v>0.13730355665839539</v>
      </c>
      <c r="G26" s="170">
        <f>(G19-B19)/B19</f>
        <v>0.11083540115798179</v>
      </c>
      <c r="H26" s="170">
        <f>(H19-B19)/B19</f>
        <v>0.23904052936311007</v>
      </c>
      <c r="I26" s="170">
        <f>(I19-B19)/B19</f>
        <v>0.19354838709677419</v>
      </c>
      <c r="J26" s="170">
        <f>(J19-B19)/B19</f>
        <v>0.14309346567411088</v>
      </c>
      <c r="K26" s="170">
        <f>(K19-B19)/B19</f>
        <v>9.4292803970223368E-2</v>
      </c>
      <c r="L26" s="170">
        <f>(L19-B19)/B19</f>
        <v>0.10339123242349049</v>
      </c>
      <c r="M26" s="170">
        <f>(M19-B19)/B19</f>
        <v>0.10090984284532677</v>
      </c>
      <c r="N26" s="170">
        <f>(N19-B19)/B19</f>
        <v>0.1530190239867659</v>
      </c>
      <c r="O26" s="170">
        <f>(O19-B19)/B19</f>
        <v>0.24813895781637718</v>
      </c>
      <c r="P26" s="170">
        <f>(P19-B19)/B19</f>
        <v>0.23159636062861874</v>
      </c>
      <c r="Q26" s="170">
        <f>(Q19-B19)/B19</f>
        <v>0.21009098428453274</v>
      </c>
      <c r="R26" s="170">
        <f>(R19-B19)/B19</f>
        <v>0.1885856079404466</v>
      </c>
      <c r="S26" s="170">
        <f>(S19-B19)/B19</f>
        <v>0.33498759305210923</v>
      </c>
      <c r="T26"/>
      <c r="U26"/>
      <c r="V26"/>
      <c r="W26"/>
    </row>
    <row r="27" spans="1:23" ht="15" x14ac:dyDescent="0.25">
      <c r="A27" s="143" t="s">
        <v>183</v>
      </c>
      <c r="B27" s="170">
        <f>(B20-B20)/B20</f>
        <v>0</v>
      </c>
      <c r="C27" s="170">
        <f>(C20-B20)/B20</f>
        <v>3.2166508987701029E-2</v>
      </c>
      <c r="D27" s="170">
        <f>(D20-B20)/B20</f>
        <v>5.2034058656575108E-2</v>
      </c>
      <c r="E27" s="170">
        <f>(E20-B20)/B20</f>
        <v>8.6092715231788089E-2</v>
      </c>
      <c r="F27" s="170">
        <f>(F20-B20)/B20</f>
        <v>0.11636707663197733</v>
      </c>
      <c r="G27" s="170">
        <f>(G20-B20)/B20</f>
        <v>0.16840113528855244</v>
      </c>
      <c r="H27" s="170">
        <f>(H20-B20)/B20</f>
        <v>0.21097445600756862</v>
      </c>
      <c r="I27" s="170">
        <f>(I20-B20)/B20</f>
        <v>0.23368022705771038</v>
      </c>
      <c r="J27" s="170">
        <f>(J20-B20)/B20</f>
        <v>0.25449385052034051</v>
      </c>
      <c r="K27" s="170">
        <f>(K20-B20)/B20</f>
        <v>0.27909176915799427</v>
      </c>
      <c r="L27" s="170">
        <f>(L20-B20)/B20</f>
        <v>0.29990539262062438</v>
      </c>
      <c r="M27" s="170">
        <f>(M20-B20)/B20</f>
        <v>0.30936613055818352</v>
      </c>
      <c r="N27" s="170">
        <f>(N20-B20)/B20</f>
        <v>0.3188268684957426</v>
      </c>
      <c r="O27" s="170">
        <f>(O20-B20)/B20</f>
        <v>0.35477767265846732</v>
      </c>
      <c r="P27" s="170">
        <f>(P20-B20)/B20</f>
        <v>0.38789025543992428</v>
      </c>
      <c r="Q27" s="170">
        <f>(Q20-B20)/B20</f>
        <v>0.45222327341532631</v>
      </c>
      <c r="R27" s="170">
        <f>(R20-B20)/B20</f>
        <v>0.37369914853358555</v>
      </c>
      <c r="S27" s="170">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154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4" spans="1:27" ht="15" x14ac:dyDescent="0.25">
      <c r="A4" s="319" t="s">
        <v>310</v>
      </c>
      <c r="B4" s="319"/>
      <c r="C4" s="319"/>
      <c r="D4" s="319"/>
    </row>
    <row r="5" spans="1:27" ht="15" x14ac:dyDescent="0.25">
      <c r="A5" s="320" t="s">
        <v>144</v>
      </c>
      <c r="B5" s="321"/>
      <c r="C5" s="320" t="s">
        <v>145</v>
      </c>
      <c r="D5" s="320"/>
    </row>
    <row r="6" spans="1:27" x14ac:dyDescent="0.2">
      <c r="A6" s="154" t="s">
        <v>158</v>
      </c>
      <c r="B6" s="155" t="s">
        <v>157</v>
      </c>
      <c r="C6" s="154" t="s">
        <v>158</v>
      </c>
      <c r="D6" s="156" t="s">
        <v>157</v>
      </c>
    </row>
    <row r="7" spans="1:27" x14ac:dyDescent="0.2">
      <c r="A7" s="1" t="s">
        <v>153</v>
      </c>
      <c r="B7" s="157">
        <v>0.2079</v>
      </c>
      <c r="C7" s="1" t="s">
        <v>153</v>
      </c>
      <c r="D7" s="158">
        <v>0.15</v>
      </c>
    </row>
    <row r="8" spans="1:27" x14ac:dyDescent="0.2">
      <c r="A8" s="1" t="s">
        <v>146</v>
      </c>
      <c r="B8" s="157">
        <v>0.1321</v>
      </c>
      <c r="C8" s="1" t="s">
        <v>146</v>
      </c>
      <c r="D8" s="158">
        <v>0.14119999999999999</v>
      </c>
    </row>
    <row r="9" spans="1:27" x14ac:dyDescent="0.2">
      <c r="A9" s="1" t="s">
        <v>149</v>
      </c>
      <c r="B9" s="157">
        <v>8.3299999999999999E-2</v>
      </c>
      <c r="C9" s="1" t="s">
        <v>148</v>
      </c>
      <c r="D9" s="158">
        <v>0.1195</v>
      </c>
    </row>
    <row r="10" spans="1:27" x14ac:dyDescent="0.2">
      <c r="A10" s="1" t="s">
        <v>148</v>
      </c>
      <c r="B10" s="157">
        <v>7.8700000000000006E-2</v>
      </c>
      <c r="C10" s="1" t="s">
        <v>152</v>
      </c>
      <c r="D10" s="158">
        <v>0.10111000000000001</v>
      </c>
    </row>
    <row r="11" spans="1:27" x14ac:dyDescent="0.2">
      <c r="A11" s="1" t="s">
        <v>150</v>
      </c>
      <c r="B11" s="157">
        <v>6.7799999999999999E-2</v>
      </c>
      <c r="C11" s="1" t="s">
        <v>114</v>
      </c>
      <c r="D11" s="158">
        <v>9.7350000000000006E-2</v>
      </c>
    </row>
    <row r="12" spans="1:27" x14ac:dyDescent="0.2">
      <c r="A12" s="1" t="s">
        <v>114</v>
      </c>
      <c r="B12" s="157">
        <v>6.6890000000000005E-2</v>
      </c>
      <c r="C12" s="1" t="s">
        <v>149</v>
      </c>
      <c r="D12" s="158">
        <v>9.1439999999999994E-2</v>
      </c>
    </row>
    <row r="13" spans="1:27" x14ac:dyDescent="0.2">
      <c r="A13" s="1" t="s">
        <v>88</v>
      </c>
      <c r="B13" s="157">
        <v>6.658E-2</v>
      </c>
      <c r="C13" s="1" t="s">
        <v>151</v>
      </c>
      <c r="D13" s="158">
        <v>8.9149999999999993E-2</v>
      </c>
    </row>
    <row r="14" spans="1:27" x14ac:dyDescent="0.2">
      <c r="A14" s="1" t="s">
        <v>152</v>
      </c>
      <c r="B14" s="157">
        <v>6.6299999999999998E-2</v>
      </c>
      <c r="C14" s="1" t="s">
        <v>192</v>
      </c>
      <c r="D14" s="158">
        <v>7.1779999999999997E-2</v>
      </c>
    </row>
    <row r="15" spans="1:27" x14ac:dyDescent="0.2">
      <c r="A15" s="1" t="s">
        <v>147</v>
      </c>
      <c r="B15" s="157">
        <v>6.565E-2</v>
      </c>
      <c r="C15" s="1" t="s">
        <v>150</v>
      </c>
      <c r="D15" s="158">
        <v>6.9260000000000002E-2</v>
      </c>
    </row>
    <row r="16" spans="1:27" x14ac:dyDescent="0.2">
      <c r="A16" s="1" t="s">
        <v>151</v>
      </c>
      <c r="B16" s="157">
        <v>6.0319999999999999E-2</v>
      </c>
      <c r="C16" s="1" t="s">
        <v>193</v>
      </c>
      <c r="D16" s="158">
        <v>6.8640000000000007E-2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zoomScaleNormal="100" workbookViewId="0">
      <selection activeCell="O11" sqref="O11"/>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162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3" spans="1:27" ht="15" x14ac:dyDescent="0.25">
      <c r="A3" s="193" t="s">
        <v>313</v>
      </c>
      <c r="B3" s="193"/>
      <c r="C3" s="193"/>
      <c r="D3" s="193"/>
      <c r="F3" s="319" t="s">
        <v>314</v>
      </c>
      <c r="G3" s="319"/>
      <c r="H3" s="319"/>
    </row>
    <row r="4" spans="1:27" ht="28.5" x14ac:dyDescent="0.2">
      <c r="A4" s="191" t="s">
        <v>165</v>
      </c>
      <c r="B4" s="191" t="s">
        <v>218</v>
      </c>
      <c r="C4" s="192" t="s">
        <v>164</v>
      </c>
      <c r="D4" s="1"/>
      <c r="F4" s="191" t="s">
        <v>219</v>
      </c>
      <c r="G4" s="192" t="s">
        <v>220</v>
      </c>
      <c r="H4" s="37" t="s">
        <v>221</v>
      </c>
      <c r="O4" s="1"/>
    </row>
    <row r="5" spans="1:27" ht="15" x14ac:dyDescent="0.25">
      <c r="A5" s="160">
        <v>43313</v>
      </c>
      <c r="B5">
        <v>4</v>
      </c>
      <c r="C5" s="218" t="s">
        <v>243</v>
      </c>
      <c r="D5" s="1"/>
      <c r="F5" s="1" t="s">
        <v>336</v>
      </c>
      <c r="G5" s="159">
        <v>15</v>
      </c>
      <c r="H5" s="203" t="s">
        <v>295</v>
      </c>
      <c r="O5" s="1"/>
    </row>
    <row r="6" spans="1:27" ht="15" x14ac:dyDescent="0.25">
      <c r="A6" s="160">
        <v>43344</v>
      </c>
      <c r="B6">
        <v>0</v>
      </c>
      <c r="C6" s="218" t="s">
        <v>243</v>
      </c>
      <c r="D6" s="1"/>
      <c r="F6" s="1" t="s">
        <v>337</v>
      </c>
      <c r="G6" s="159">
        <v>1</v>
      </c>
      <c r="H6" s="203" t="s">
        <v>295</v>
      </c>
      <c r="O6" s="1"/>
    </row>
    <row r="7" spans="1:27" ht="15" x14ac:dyDescent="0.25">
      <c r="A7" s="160">
        <v>43374</v>
      </c>
      <c r="B7">
        <v>2</v>
      </c>
      <c r="C7" s="218" t="s">
        <v>243</v>
      </c>
      <c r="D7" s="1"/>
      <c r="F7" s="1" t="s">
        <v>338</v>
      </c>
      <c r="G7" s="159">
        <v>1</v>
      </c>
      <c r="H7" s="203" t="s">
        <v>295</v>
      </c>
      <c r="O7" s="1"/>
    </row>
    <row r="8" spans="1:27" ht="15" x14ac:dyDescent="0.25">
      <c r="A8" s="160">
        <v>43405</v>
      </c>
      <c r="B8">
        <v>0</v>
      </c>
      <c r="C8" s="218" t="s">
        <v>243</v>
      </c>
      <c r="D8" s="1"/>
      <c r="G8" s="159"/>
      <c r="H8" s="203"/>
      <c r="O8" s="1"/>
    </row>
    <row r="9" spans="1:27" ht="15" x14ac:dyDescent="0.25">
      <c r="A9" s="160">
        <v>43435</v>
      </c>
      <c r="B9">
        <v>0</v>
      </c>
      <c r="C9" s="218" t="s">
        <v>243</v>
      </c>
      <c r="D9" s="161"/>
      <c r="G9" s="159"/>
      <c r="H9" s="203"/>
      <c r="O9" s="1"/>
    </row>
    <row r="10" spans="1:27" ht="15" x14ac:dyDescent="0.25">
      <c r="A10" s="160">
        <v>43466</v>
      </c>
      <c r="B10">
        <v>0</v>
      </c>
      <c r="C10" s="218" t="s">
        <v>243</v>
      </c>
      <c r="D10" s="161"/>
      <c r="G10" s="159"/>
      <c r="H10" s="203"/>
      <c r="O10" s="1"/>
    </row>
    <row r="11" spans="1:27" ht="15" x14ac:dyDescent="0.25">
      <c r="A11" s="160">
        <v>43497</v>
      </c>
      <c r="B11">
        <v>3</v>
      </c>
      <c r="C11" s="218" t="s">
        <v>243</v>
      </c>
      <c r="D11" s="161"/>
      <c r="G11" s="159"/>
      <c r="H11" s="203"/>
      <c r="O11" s="1"/>
    </row>
    <row r="12" spans="1:27" ht="15" x14ac:dyDescent="0.25">
      <c r="A12" s="160">
        <v>43525</v>
      </c>
      <c r="B12">
        <v>3</v>
      </c>
      <c r="C12" s="218" t="s">
        <v>243</v>
      </c>
      <c r="D12" s="161"/>
      <c r="G12" s="159"/>
      <c r="H12" s="203"/>
      <c r="O12" s="1"/>
    </row>
    <row r="13" spans="1:27" ht="15" x14ac:dyDescent="0.25">
      <c r="A13" s="160">
        <v>43556</v>
      </c>
      <c r="B13">
        <v>0</v>
      </c>
      <c r="C13" s="218" t="s">
        <v>243</v>
      </c>
      <c r="D13" s="161"/>
      <c r="G13" s="159"/>
      <c r="H13" s="203"/>
      <c r="O13" s="1"/>
    </row>
    <row r="14" spans="1:27" ht="15" x14ac:dyDescent="0.25">
      <c r="A14" s="160">
        <v>43586</v>
      </c>
      <c r="B14">
        <v>1</v>
      </c>
      <c r="C14" s="218" t="s">
        <v>243</v>
      </c>
      <c r="D14" s="161"/>
      <c r="G14" s="159"/>
      <c r="H14" s="203"/>
      <c r="O14" s="1"/>
    </row>
    <row r="15" spans="1:27" ht="15" x14ac:dyDescent="0.25">
      <c r="A15" s="160">
        <v>43617</v>
      </c>
      <c r="B15">
        <v>3</v>
      </c>
      <c r="C15" s="218" t="s">
        <v>243</v>
      </c>
      <c r="D15" s="161"/>
      <c r="O15" s="1"/>
    </row>
    <row r="16" spans="1:27" ht="15" x14ac:dyDescent="0.25">
      <c r="A16" s="160">
        <v>43647</v>
      </c>
      <c r="B16">
        <v>2</v>
      </c>
      <c r="C16" s="218" t="s">
        <v>243</v>
      </c>
      <c r="D16" s="161"/>
      <c r="O16" s="1"/>
    </row>
    <row r="17" spans="1:15" ht="15" x14ac:dyDescent="0.25">
      <c r="A17" s="160">
        <v>43678</v>
      </c>
      <c r="B17">
        <v>3</v>
      </c>
      <c r="C17" s="218" t="s">
        <v>243</v>
      </c>
      <c r="D17" s="161"/>
      <c r="O17" s="1"/>
    </row>
    <row r="18" spans="1:15" ht="15" x14ac:dyDescent="0.25">
      <c r="A18" s="160">
        <v>43709</v>
      </c>
      <c r="B18">
        <v>2</v>
      </c>
      <c r="C18" s="218" t="s">
        <v>243</v>
      </c>
      <c r="D18" s="161"/>
      <c r="I18" s="39"/>
      <c r="O18" s="1"/>
    </row>
    <row r="19" spans="1:15" ht="15" x14ac:dyDescent="0.25">
      <c r="A19" s="160">
        <v>43739</v>
      </c>
      <c r="B19">
        <v>5</v>
      </c>
      <c r="C19" s="218" t="s">
        <v>243</v>
      </c>
      <c r="D19" s="161"/>
      <c r="I19" s="39"/>
      <c r="O19" s="1"/>
    </row>
    <row r="20" spans="1:15" ht="15" x14ac:dyDescent="0.25">
      <c r="A20" s="160">
        <v>43770</v>
      </c>
      <c r="B20">
        <v>4</v>
      </c>
      <c r="C20" s="218" t="s">
        <v>243</v>
      </c>
      <c r="D20" s="161"/>
      <c r="I20" s="39"/>
      <c r="O20" s="1"/>
    </row>
    <row r="21" spans="1:15" ht="15" x14ac:dyDescent="0.25">
      <c r="A21" s="160">
        <v>43800</v>
      </c>
      <c r="B21">
        <v>0</v>
      </c>
      <c r="C21" s="218" t="s">
        <v>243</v>
      </c>
      <c r="D21" s="161"/>
      <c r="I21" s="39"/>
      <c r="O21" s="1"/>
    </row>
    <row r="22" spans="1:15" ht="15" x14ac:dyDescent="0.25">
      <c r="A22" s="160">
        <v>43831</v>
      </c>
      <c r="B22">
        <v>1</v>
      </c>
      <c r="C22" s="218" t="s">
        <v>243</v>
      </c>
      <c r="D22" s="161"/>
      <c r="I22" s="39"/>
      <c r="O22" s="1"/>
    </row>
    <row r="23" spans="1:15" ht="15" x14ac:dyDescent="0.25">
      <c r="A23" s="160">
        <v>43862</v>
      </c>
      <c r="B23">
        <v>5</v>
      </c>
      <c r="C23" s="218" t="s">
        <v>243</v>
      </c>
      <c r="D23" s="161"/>
      <c r="O23" s="1"/>
    </row>
    <row r="24" spans="1:15" ht="15" x14ac:dyDescent="0.25">
      <c r="A24" s="160">
        <v>43891</v>
      </c>
      <c r="B24">
        <v>1</v>
      </c>
      <c r="C24" s="218" t="s">
        <v>243</v>
      </c>
      <c r="D24" s="161"/>
      <c r="O24" s="1"/>
    </row>
    <row r="25" spans="1:15" ht="15" x14ac:dyDescent="0.25">
      <c r="A25" s="160">
        <v>43922</v>
      </c>
      <c r="B25">
        <v>0</v>
      </c>
      <c r="C25" s="218" t="s">
        <v>243</v>
      </c>
      <c r="D25" s="161"/>
      <c r="O25" s="1"/>
    </row>
    <row r="26" spans="1:15" ht="15" x14ac:dyDescent="0.25">
      <c r="A26" s="160">
        <v>43952</v>
      </c>
      <c r="B26">
        <v>0</v>
      </c>
      <c r="C26" s="218" t="s">
        <v>243</v>
      </c>
      <c r="D26" s="161"/>
      <c r="O26" s="1"/>
    </row>
    <row r="27" spans="1:15" ht="15" x14ac:dyDescent="0.25">
      <c r="A27" s="160">
        <v>43983</v>
      </c>
      <c r="B27">
        <v>2</v>
      </c>
      <c r="C27" s="218" t="s">
        <v>243</v>
      </c>
      <c r="D27" s="161"/>
      <c r="O27" s="1"/>
    </row>
    <row r="28" spans="1:15" ht="15" x14ac:dyDescent="0.25">
      <c r="A28" s="160">
        <v>44013</v>
      </c>
      <c r="B28">
        <v>6</v>
      </c>
      <c r="C28" s="218" t="s">
        <v>243</v>
      </c>
      <c r="D28" s="161"/>
      <c r="O28" s="1"/>
    </row>
    <row r="29" spans="1:15" ht="15" x14ac:dyDescent="0.25">
      <c r="A29" s="160">
        <v>44044</v>
      </c>
      <c r="B29">
        <v>6</v>
      </c>
      <c r="C29" s="218" t="s">
        <v>243</v>
      </c>
      <c r="D29" s="161"/>
      <c r="O29" s="1"/>
    </row>
    <row r="30" spans="1:15" ht="15" x14ac:dyDescent="0.25">
      <c r="A30" s="160">
        <v>44075</v>
      </c>
      <c r="B30">
        <v>0</v>
      </c>
      <c r="C30" s="218" t="s">
        <v>243</v>
      </c>
      <c r="D30" s="161"/>
      <c r="O30" s="1"/>
    </row>
    <row r="31" spans="1:15" ht="15" x14ac:dyDescent="0.25">
      <c r="A31" s="160">
        <v>44105</v>
      </c>
      <c r="B31">
        <v>4</v>
      </c>
      <c r="C31" s="218" t="s">
        <v>243</v>
      </c>
      <c r="D31" s="161"/>
      <c r="O31" s="1"/>
    </row>
    <row r="32" spans="1:15" ht="15" x14ac:dyDescent="0.25">
      <c r="A32" s="160">
        <v>44136</v>
      </c>
      <c r="B32">
        <v>1</v>
      </c>
      <c r="C32" s="218" t="s">
        <v>243</v>
      </c>
      <c r="D32" s="161"/>
      <c r="O32" s="1"/>
    </row>
    <row r="33" spans="1:15" ht="15" x14ac:dyDescent="0.25">
      <c r="A33" s="160">
        <v>44166</v>
      </c>
      <c r="B33">
        <v>0</v>
      </c>
      <c r="C33" s="218" t="s">
        <v>243</v>
      </c>
      <c r="D33" s="161"/>
      <c r="O33" s="1"/>
    </row>
    <row r="34" spans="1:15" ht="15" x14ac:dyDescent="0.25">
      <c r="A34" s="160">
        <v>44197</v>
      </c>
      <c r="B34">
        <v>1</v>
      </c>
      <c r="C34" s="218" t="s">
        <v>243</v>
      </c>
      <c r="D34" s="161"/>
      <c r="O34" s="1"/>
    </row>
    <row r="35" spans="1:15" ht="15" x14ac:dyDescent="0.25">
      <c r="A35" s="160">
        <v>44228</v>
      </c>
      <c r="B35">
        <v>2</v>
      </c>
      <c r="C35" s="218" t="s">
        <v>243</v>
      </c>
      <c r="D35" s="161"/>
      <c r="O35" s="1"/>
    </row>
    <row r="36" spans="1:15" ht="15" x14ac:dyDescent="0.25">
      <c r="A36" s="160">
        <v>44256</v>
      </c>
      <c r="B36">
        <v>0</v>
      </c>
      <c r="C36" s="218" t="s">
        <v>243</v>
      </c>
      <c r="D36" s="161"/>
      <c r="O36" s="1"/>
    </row>
    <row r="37" spans="1:15" ht="15" x14ac:dyDescent="0.25">
      <c r="A37" s="160">
        <v>44287</v>
      </c>
      <c r="B37">
        <v>4</v>
      </c>
      <c r="C37" s="218" t="s">
        <v>243</v>
      </c>
      <c r="D37" s="161"/>
      <c r="O37" s="1"/>
    </row>
    <row r="38" spans="1:15" ht="15" x14ac:dyDescent="0.25">
      <c r="A38" s="160">
        <v>44317</v>
      </c>
      <c r="B38">
        <v>2</v>
      </c>
      <c r="C38" s="218" t="s">
        <v>243</v>
      </c>
      <c r="D38" s="161"/>
      <c r="O38" s="1"/>
    </row>
    <row r="39" spans="1:15" ht="15" x14ac:dyDescent="0.25">
      <c r="A39" s="160">
        <v>44348</v>
      </c>
      <c r="B39">
        <v>0</v>
      </c>
      <c r="C39" s="218" t="s">
        <v>243</v>
      </c>
      <c r="D39" s="161"/>
      <c r="O39" s="1"/>
    </row>
    <row r="40" spans="1:15" ht="15" x14ac:dyDescent="0.25">
      <c r="A40" s="160">
        <v>44378</v>
      </c>
      <c r="B40">
        <v>0</v>
      </c>
      <c r="C40" s="218" t="s">
        <v>243</v>
      </c>
      <c r="D40" s="161"/>
      <c r="O40" s="1"/>
    </row>
    <row r="41" spans="1:15" ht="15" x14ac:dyDescent="0.25">
      <c r="A41" s="160">
        <v>44409</v>
      </c>
      <c r="B41">
        <v>0</v>
      </c>
      <c r="C41" s="218" t="s">
        <v>243</v>
      </c>
      <c r="D41" s="161"/>
      <c r="O41" s="1"/>
    </row>
    <row r="42" spans="1:15" ht="15" x14ac:dyDescent="0.25">
      <c r="A42" s="160">
        <v>44440</v>
      </c>
      <c r="B42">
        <v>0</v>
      </c>
      <c r="C42" s="218" t="s">
        <v>243</v>
      </c>
      <c r="D42" s="161"/>
      <c r="O42" s="1"/>
    </row>
    <row r="43" spans="1:15" ht="15" x14ac:dyDescent="0.25">
      <c r="A43" s="160">
        <v>44470</v>
      </c>
      <c r="B43">
        <v>0</v>
      </c>
      <c r="C43" s="218" t="s">
        <v>243</v>
      </c>
      <c r="D43" s="161"/>
      <c r="O43" s="1"/>
    </row>
    <row r="44" spans="1:15" ht="15" x14ac:dyDescent="0.25">
      <c r="A44" s="160">
        <v>44501</v>
      </c>
      <c r="B44">
        <v>2</v>
      </c>
      <c r="C44" s="218" t="s">
        <v>243</v>
      </c>
      <c r="D44" s="161"/>
      <c r="O44" s="1"/>
    </row>
    <row r="45" spans="1:15" ht="15" x14ac:dyDescent="0.25">
      <c r="A45" s="160">
        <v>44531</v>
      </c>
      <c r="B45">
        <v>0</v>
      </c>
      <c r="C45" s="218" t="s">
        <v>243</v>
      </c>
      <c r="D45" s="161"/>
      <c r="O45" s="1"/>
    </row>
    <row r="46" spans="1:15" ht="15" x14ac:dyDescent="0.25">
      <c r="A46" s="160">
        <v>44562</v>
      </c>
      <c r="B46">
        <v>0</v>
      </c>
      <c r="C46" s="218" t="s">
        <v>243</v>
      </c>
      <c r="D46" s="161"/>
      <c r="O46" s="1"/>
    </row>
    <row r="47" spans="1:15" ht="15" x14ac:dyDescent="0.25">
      <c r="A47" s="160">
        <v>44593</v>
      </c>
      <c r="B47">
        <v>1</v>
      </c>
      <c r="C47" s="218" t="s">
        <v>243</v>
      </c>
      <c r="D47" s="161"/>
      <c r="O47" s="1"/>
    </row>
    <row r="48" spans="1:15" ht="15" x14ac:dyDescent="0.25">
      <c r="A48" s="160">
        <v>44621</v>
      </c>
      <c r="B48">
        <v>0</v>
      </c>
      <c r="C48" s="218" t="s">
        <v>243</v>
      </c>
      <c r="D48" s="161"/>
      <c r="O48" s="1"/>
    </row>
    <row r="49" spans="1:15" ht="15" x14ac:dyDescent="0.25">
      <c r="A49" s="160">
        <v>44652</v>
      </c>
      <c r="B49">
        <v>2</v>
      </c>
      <c r="C49" s="218" t="s">
        <v>243</v>
      </c>
      <c r="D49" s="161"/>
      <c r="O49" s="1"/>
    </row>
    <row r="50" spans="1:15" ht="15" x14ac:dyDescent="0.25">
      <c r="A50" s="160">
        <v>44682</v>
      </c>
      <c r="B50">
        <v>0</v>
      </c>
      <c r="C50" s="218" t="s">
        <v>243</v>
      </c>
      <c r="D50" s="161"/>
      <c r="O50" s="1"/>
    </row>
    <row r="51" spans="1:15" ht="15" x14ac:dyDescent="0.25">
      <c r="A51" s="160">
        <v>44713</v>
      </c>
      <c r="B51">
        <v>0</v>
      </c>
      <c r="C51" s="218" t="s">
        <v>243</v>
      </c>
      <c r="D51" s="161"/>
      <c r="O51" s="1"/>
    </row>
    <row r="52" spans="1:15" ht="15" x14ac:dyDescent="0.25">
      <c r="A52" s="160">
        <v>44743</v>
      </c>
      <c r="B52">
        <v>0</v>
      </c>
      <c r="C52" s="218" t="s">
        <v>243</v>
      </c>
      <c r="D52" s="161"/>
      <c r="O52" s="1"/>
    </row>
    <row r="53" spans="1:15" ht="15" x14ac:dyDescent="0.25">
      <c r="A53" s="160">
        <v>44774</v>
      </c>
      <c r="B53">
        <v>2</v>
      </c>
      <c r="C53" s="218" t="s">
        <v>243</v>
      </c>
      <c r="D53" s="161"/>
      <c r="O53" s="1"/>
    </row>
    <row r="54" spans="1:15" ht="15" x14ac:dyDescent="0.25">
      <c r="A54" s="160">
        <v>44805</v>
      </c>
      <c r="B54">
        <v>0</v>
      </c>
      <c r="C54" s="218" t="s">
        <v>243</v>
      </c>
      <c r="D54" s="161"/>
      <c r="O54" s="1"/>
    </row>
    <row r="55" spans="1:15" ht="15" x14ac:dyDescent="0.25">
      <c r="A55" s="160">
        <v>44835</v>
      </c>
      <c r="B55">
        <v>1</v>
      </c>
      <c r="C55" s="218" t="s">
        <v>243</v>
      </c>
      <c r="D55" s="161"/>
      <c r="O55" s="1"/>
    </row>
    <row r="56" spans="1:15" ht="15" x14ac:dyDescent="0.25">
      <c r="A56" s="160">
        <v>44866</v>
      </c>
      <c r="B56">
        <v>9</v>
      </c>
      <c r="C56" s="218" t="s">
        <v>243</v>
      </c>
      <c r="D56" s="161"/>
      <c r="O56" s="1"/>
    </row>
    <row r="57" spans="1:15" ht="15" x14ac:dyDescent="0.25">
      <c r="A57" s="160">
        <v>44896</v>
      </c>
      <c r="B57">
        <v>1</v>
      </c>
      <c r="C57" s="218" t="s">
        <v>243</v>
      </c>
      <c r="D57" s="161"/>
      <c r="O57" s="1"/>
    </row>
    <row r="58" spans="1:15" ht="15" x14ac:dyDescent="0.25">
      <c r="A58" s="160">
        <v>44927</v>
      </c>
      <c r="B58">
        <v>0</v>
      </c>
      <c r="C58" s="218" t="s">
        <v>243</v>
      </c>
      <c r="D58" s="161"/>
      <c r="O58" s="1"/>
    </row>
    <row r="59" spans="1:15" ht="15" x14ac:dyDescent="0.25">
      <c r="A59" s="160">
        <v>44958</v>
      </c>
      <c r="B59">
        <v>0</v>
      </c>
      <c r="C59" s="218" t="s">
        <v>243</v>
      </c>
      <c r="D59" s="161"/>
      <c r="O59" s="1"/>
    </row>
    <row r="60" spans="1:15" ht="15" x14ac:dyDescent="0.25">
      <c r="A60" s="160">
        <v>44986</v>
      </c>
      <c r="B60">
        <v>0</v>
      </c>
      <c r="C60" s="218" t="s">
        <v>243</v>
      </c>
      <c r="D60" s="161"/>
      <c r="O60" s="1"/>
    </row>
    <row r="61" spans="1:15" ht="15" x14ac:dyDescent="0.25">
      <c r="A61" s="160">
        <v>45017</v>
      </c>
      <c r="B61">
        <v>0</v>
      </c>
      <c r="C61" s="218" t="s">
        <v>243</v>
      </c>
      <c r="D61" s="161"/>
      <c r="O61" s="1"/>
    </row>
    <row r="62" spans="1:15" ht="15" x14ac:dyDescent="0.25">
      <c r="A62" s="160">
        <v>45047</v>
      </c>
      <c r="B62">
        <v>0</v>
      </c>
      <c r="C62" s="218" t="s">
        <v>243</v>
      </c>
      <c r="D62" s="161"/>
      <c r="O62" s="1"/>
    </row>
    <row r="63" spans="1:15" ht="15" x14ac:dyDescent="0.25">
      <c r="A63" s="160">
        <v>45078</v>
      </c>
      <c r="B63">
        <v>1</v>
      </c>
      <c r="C63" s="218" t="s">
        <v>243</v>
      </c>
      <c r="D63" s="161"/>
      <c r="O63" s="1"/>
    </row>
    <row r="64" spans="1:15" ht="15" x14ac:dyDescent="0.25">
      <c r="A64" s="160">
        <v>45108</v>
      </c>
      <c r="B64">
        <v>2</v>
      </c>
      <c r="C64" s="218" t="s">
        <v>243</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Props1.xml><?xml version="1.0" encoding="utf-8"?>
<ds:datastoreItem xmlns:ds="http://schemas.openxmlformats.org/officeDocument/2006/customXml" ds:itemID="{CC8E6ABC-05F3-4649-87B5-8660A8355832}">
  <ds:schemaRefs>
    <ds:schemaRef ds:uri="http://schemas.microsoft.com/sharepoint/v3/contenttype/forms"/>
  </ds:schemaRefs>
</ds:datastoreItem>
</file>

<file path=customXml/itemProps2.xml><?xml version="1.0" encoding="utf-8"?>
<ds:datastoreItem xmlns:ds="http://schemas.openxmlformats.org/officeDocument/2006/customXml" ds:itemID="{49E2A8C5-F59B-4338-86B7-349B2021228E}"/>
</file>

<file path=customXml/itemProps3.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Andrews</dc:creator>
  <cp:lastModifiedBy>Alex Andrews</cp:lastModifiedBy>
  <cp:lastPrinted>2023-08-14T15:40:12Z</cp:lastPrinted>
  <dcterms:created xsi:type="dcterms:W3CDTF">2023-03-27T15:01:32Z</dcterms:created>
  <dcterms:modified xsi:type="dcterms:W3CDTF">2023-11-15T19:04:36Z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