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4.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5.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6.xml" ContentType="application/vnd.openxmlformats-officedocument.themeOverride+xml"/>
  <Override PartName="/xl/drawings/drawing15.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7.xml" ContentType="application/vnd.openxmlformats-officedocument.themeOverride+xml"/>
  <Override PartName="/xl/drawings/drawing17.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8.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0.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3.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9.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10.xml" ContentType="application/vnd.openxmlformats-officedocument.themeOverride+xml"/>
  <Override PartName="/xl/drawings/drawing24.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5.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11.xml" ContentType="application/vnd.openxmlformats-officedocument.themeOverride+xml"/>
  <Override PartName="/xl/drawings/drawing26.xml" ContentType="application/vnd.openxmlformats-officedocument.drawingml.chartshapes+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12.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29.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30.xml" ContentType="application/vnd.openxmlformats-officedocument.drawing+xml"/>
  <Override PartName="/xl/drawings/drawing31.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32.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13.xml" ContentType="application/vnd.openxmlformats-officedocument.themeOverrid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14.xml" ContentType="application/vnd.openxmlformats-officedocument.themeOverride+xml"/>
  <Override PartName="/xl/drawings/drawing33.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34.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15.xml" ContentType="application/vnd.openxmlformats-officedocument.themeOverride+xml"/>
  <Override PartName="/xl/drawings/drawing35.xml" ContentType="application/vnd.openxmlformats-officedocument.drawingml.chartshapes+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theme/themeOverride16.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38.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3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talent2025inc.sharepoint.com/sites/SharedDrive/Shared Documents/Working Groups/Talent Demand/Initiatives/ECIC Wage Study/Report/Data/Final_Datasets_Regions/"/>
    </mc:Choice>
  </mc:AlternateContent>
  <xr:revisionPtr revIDLastSave="7549" documentId="8_{C35C686B-21C5-40FC-8B6C-8853F62AA08B}" xr6:coauthVersionLast="47" xr6:coauthVersionMax="47" xr10:uidLastSave="{CEE693A6-8CBC-4942-85C5-C6ED5D1C2129}"/>
  <bookViews>
    <workbookView xWindow="-120" yWindow="-120" windowWidth="23280" windowHeight="12480" xr2:uid="{AF3660DE-FA48-478F-90AA-0618152F5C5D}"/>
  </bookViews>
  <sheets>
    <sheet name="Main Menu" sheetId="2" r:id="rId1"/>
    <sheet name="1A" sheetId="13" r:id="rId2"/>
    <sheet name="1B" sheetId="12" r:id="rId3"/>
    <sheet name="2A" sheetId="15" r:id="rId4"/>
    <sheet name="2B" sheetId="17" r:id="rId5"/>
    <sheet name="2C" sheetId="18" r:id="rId6"/>
    <sheet name="2D" sheetId="19" r:id="rId7"/>
    <sheet name="2E" sheetId="20" r:id="rId8"/>
    <sheet name="2F" sheetId="21" r:id="rId9"/>
    <sheet name="2G" sheetId="31" r:id="rId10"/>
    <sheet name="3A" sheetId="22" r:id="rId11"/>
    <sheet name="3B" sheetId="26" r:id="rId12"/>
    <sheet name="3C" sheetId="32" r:id="rId13"/>
    <sheet name="3D" sheetId="33" r:id="rId14"/>
    <sheet name="3E" sheetId="29" r:id="rId15"/>
    <sheet name="3F" sheetId="30" r:id="rId16"/>
    <sheet name="3G" sheetId="34" r:id="rId17"/>
    <sheet name="4A" sheetId="23" r:id="rId18"/>
    <sheet name="4B" sheetId="35" r:id="rId19"/>
    <sheet name="4C" sheetId="36" r:id="rId20"/>
    <sheet name="4D" sheetId="37" r:id="rId21"/>
    <sheet name="4E" sheetId="38" r:id="rId22"/>
    <sheet name="4F" sheetId="39" r:id="rId23"/>
    <sheet name="4G" sheetId="40" r:id="rId24"/>
    <sheet name="5A" sheetId="25" r:id="rId25"/>
    <sheet name="5B" sheetId="41" r:id="rId26"/>
    <sheet name="5C" sheetId="48" r:id="rId27"/>
    <sheet name="5D" sheetId="43" r:id="rId28"/>
    <sheet name="5E" sheetId="44" r:id="rId29"/>
    <sheet name="5F" sheetId="45" r:id="rId30"/>
    <sheet name="5G" sheetId="46" r:id="rId31"/>
  </sheets>
  <externalReferences>
    <externalReference r:id="rId32"/>
    <externalReference r:id="rId33"/>
  </externalReferences>
  <definedNames>
    <definedName name="_GoBack" localSheetId="2">'1B'!#REF!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8" i="18" l="1"/>
  <c r="T43" i="48"/>
  <c r="U43" i="48" s="1"/>
  <c r="U42" i="48"/>
  <c r="T42" i="48"/>
  <c r="T41" i="48"/>
  <c r="U41" i="48" s="1"/>
  <c r="T40" i="48"/>
  <c r="U40" i="48" s="1"/>
  <c r="U39" i="48"/>
  <c r="T39" i="48"/>
  <c r="T38" i="48"/>
  <c r="U38" i="48" s="1"/>
  <c r="T43" i="36"/>
  <c r="U43" i="36" s="1"/>
  <c r="T42" i="36"/>
  <c r="U42" i="36" s="1"/>
  <c r="T41" i="36"/>
  <c r="U41" i="36" s="1"/>
  <c r="T40" i="36"/>
  <c r="U40" i="36" s="1"/>
  <c r="U39" i="36"/>
  <c r="T39" i="36"/>
  <c r="T38" i="36"/>
  <c r="U38" i="36" s="1"/>
  <c r="T43" i="32"/>
  <c r="U43" i="32" s="1"/>
  <c r="T42" i="32"/>
  <c r="U42" i="32" s="1"/>
  <c r="U41" i="32"/>
  <c r="T41" i="32"/>
  <c r="T40" i="32"/>
  <c r="U40" i="32" s="1"/>
  <c r="U39" i="32"/>
  <c r="T39" i="32"/>
  <c r="T38" i="32"/>
  <c r="U38" i="32" s="1"/>
  <c r="T43" i="18"/>
  <c r="U43" i="18" s="1"/>
  <c r="T42" i="18"/>
  <c r="U42" i="18" s="1"/>
  <c r="T41" i="18"/>
  <c r="U41" i="18" s="1"/>
  <c r="T40" i="18"/>
  <c r="U40" i="18" s="1"/>
  <c r="T39" i="18"/>
  <c r="U39" i="18" s="1"/>
  <c r="U38" i="18"/>
  <c r="D19" i="13" l="1"/>
  <c r="C18" i="43"/>
  <c r="D18" i="43"/>
  <c r="E18" i="43"/>
  <c r="F18" i="43"/>
  <c r="G18" i="43"/>
  <c r="H18" i="43"/>
  <c r="I18" i="43"/>
  <c r="J18" i="43"/>
  <c r="K18" i="43"/>
  <c r="L18" i="43"/>
  <c r="M18" i="43"/>
  <c r="N18" i="43"/>
  <c r="O18" i="43"/>
  <c r="P18" i="43"/>
  <c r="Q18" i="43"/>
  <c r="R18" i="43"/>
  <c r="S18" i="43"/>
  <c r="C5" i="43"/>
  <c r="D5" i="43"/>
  <c r="E5" i="43"/>
  <c r="F5" i="43"/>
  <c r="G5" i="43"/>
  <c r="H5" i="43"/>
  <c r="I5" i="43"/>
  <c r="J5" i="43"/>
  <c r="K5" i="43"/>
  <c r="L5" i="43"/>
  <c r="M5" i="43"/>
  <c r="N5" i="43"/>
  <c r="O5" i="43"/>
  <c r="P5" i="43"/>
  <c r="Q5" i="43"/>
  <c r="R5" i="43"/>
  <c r="S5" i="43"/>
  <c r="T5" i="43"/>
  <c r="U5" i="43"/>
  <c r="V5" i="43"/>
  <c r="W5" i="43"/>
  <c r="B18" i="43"/>
  <c r="B5" i="43"/>
  <c r="C18" i="37" l="1"/>
  <c r="D18" i="37"/>
  <c r="E18" i="37"/>
  <c r="F18" i="37"/>
  <c r="G18" i="37"/>
  <c r="H18" i="37"/>
  <c r="I18" i="37"/>
  <c r="J18" i="37"/>
  <c r="K18" i="37"/>
  <c r="L18" i="37"/>
  <c r="M18" i="37"/>
  <c r="N18" i="37"/>
  <c r="O18" i="37"/>
  <c r="P18" i="37"/>
  <c r="Q18" i="37"/>
  <c r="R18" i="37"/>
  <c r="S18" i="37"/>
  <c r="C5" i="37"/>
  <c r="D5" i="37"/>
  <c r="E5" i="37"/>
  <c r="F5" i="37"/>
  <c r="G5" i="37"/>
  <c r="H5" i="37"/>
  <c r="I5" i="37"/>
  <c r="J5" i="37"/>
  <c r="K5" i="37"/>
  <c r="L5" i="37"/>
  <c r="M5" i="37"/>
  <c r="N5" i="37"/>
  <c r="O5" i="37"/>
  <c r="P5" i="37"/>
  <c r="Q5" i="37"/>
  <c r="R5" i="37"/>
  <c r="S5" i="37"/>
  <c r="T5" i="37"/>
  <c r="U5" i="37"/>
  <c r="V5" i="37"/>
  <c r="W5" i="37"/>
  <c r="B18" i="37"/>
  <c r="B5" i="37"/>
  <c r="C18" i="33" l="1"/>
  <c r="D18" i="33"/>
  <c r="E18" i="33"/>
  <c r="F18" i="33"/>
  <c r="G18" i="33"/>
  <c r="H18" i="33"/>
  <c r="I18" i="33"/>
  <c r="J18" i="33"/>
  <c r="K18" i="33"/>
  <c r="L18" i="33"/>
  <c r="M18" i="33"/>
  <c r="N18" i="33"/>
  <c r="O18" i="33"/>
  <c r="P18" i="33"/>
  <c r="Q18" i="33"/>
  <c r="R18" i="33"/>
  <c r="S18" i="33"/>
  <c r="B18" i="33"/>
  <c r="C5" i="33"/>
  <c r="D5" i="33"/>
  <c r="E5" i="33"/>
  <c r="F5" i="33"/>
  <c r="G5" i="33"/>
  <c r="H5" i="33"/>
  <c r="I5" i="33"/>
  <c r="J5" i="33"/>
  <c r="K5" i="33"/>
  <c r="L5" i="33"/>
  <c r="M5" i="33"/>
  <c r="N5" i="33"/>
  <c r="O5" i="33"/>
  <c r="P5" i="33"/>
  <c r="Q5" i="33"/>
  <c r="R5" i="33"/>
  <c r="S5" i="33"/>
  <c r="T5" i="33"/>
  <c r="U5" i="33"/>
  <c r="V5" i="33"/>
  <c r="W5" i="33"/>
  <c r="B5" i="33"/>
  <c r="C18" i="19"/>
  <c r="D18" i="19"/>
  <c r="E18" i="19"/>
  <c r="F18" i="19"/>
  <c r="G18" i="19"/>
  <c r="H18" i="19"/>
  <c r="I18" i="19"/>
  <c r="J18" i="19"/>
  <c r="K18" i="19"/>
  <c r="L18" i="19"/>
  <c r="M18" i="19"/>
  <c r="N18" i="19"/>
  <c r="O18" i="19"/>
  <c r="P18" i="19"/>
  <c r="Q18" i="19"/>
  <c r="R18" i="19"/>
  <c r="S18" i="19"/>
  <c r="B18" i="19"/>
  <c r="C5" i="19"/>
  <c r="D5" i="19"/>
  <c r="E5" i="19"/>
  <c r="F5" i="19"/>
  <c r="G5" i="19"/>
  <c r="H5" i="19"/>
  <c r="I5" i="19"/>
  <c r="J5" i="19"/>
  <c r="K5" i="19"/>
  <c r="L5" i="19"/>
  <c r="M5" i="19"/>
  <c r="N5" i="19"/>
  <c r="O5" i="19"/>
  <c r="P5" i="19"/>
  <c r="Q5" i="19"/>
  <c r="R5" i="19"/>
  <c r="S5" i="19"/>
  <c r="T5" i="19"/>
  <c r="U5" i="19"/>
  <c r="V5" i="19"/>
  <c r="W5" i="19"/>
  <c r="B5" i="19"/>
  <c r="B22" i="13"/>
  <c r="B8" i="25" s="1"/>
  <c r="B21" i="13"/>
  <c r="B20" i="13"/>
  <c r="B19" i="13"/>
  <c r="C12" i="48" l="1"/>
  <c r="C11" i="48"/>
  <c r="C10" i="48"/>
  <c r="C9" i="48"/>
  <c r="C8" i="48"/>
  <c r="C12" i="36"/>
  <c r="C11" i="36"/>
  <c r="C10" i="36"/>
  <c r="C9" i="36"/>
  <c r="C8" i="36"/>
  <c r="C12" i="32"/>
  <c r="C11" i="32"/>
  <c r="C10" i="32"/>
  <c r="C9" i="32"/>
  <c r="C8" i="32"/>
  <c r="C12" i="18"/>
  <c r="C11" i="18"/>
  <c r="C10" i="18"/>
  <c r="C9" i="18"/>
  <c r="C8" i="18"/>
  <c r="B26" i="43" l="1"/>
  <c r="C26" i="43"/>
  <c r="D26" i="43"/>
  <c r="E26" i="43"/>
  <c r="F26" i="43"/>
  <c r="G26" i="43"/>
  <c r="H26" i="43"/>
  <c r="I26" i="43"/>
  <c r="J26" i="43"/>
  <c r="K26" i="43"/>
  <c r="L26" i="43"/>
  <c r="M26" i="43"/>
  <c r="N26" i="43"/>
  <c r="O26" i="43"/>
  <c r="P26" i="43"/>
  <c r="Q26" i="43"/>
  <c r="R26" i="43"/>
  <c r="S26" i="43"/>
  <c r="B13" i="43"/>
  <c r="C13" i="43"/>
  <c r="D13" i="43"/>
  <c r="E13" i="43"/>
  <c r="F13" i="43"/>
  <c r="G13" i="43"/>
  <c r="H13" i="43"/>
  <c r="I13" i="43"/>
  <c r="J13" i="43"/>
  <c r="K13" i="43"/>
  <c r="L13" i="43"/>
  <c r="M13" i="43"/>
  <c r="N13" i="43"/>
  <c r="O13" i="43"/>
  <c r="P13" i="43"/>
  <c r="Q13" i="43"/>
  <c r="R13" i="43"/>
  <c r="S13" i="43"/>
  <c r="T13" i="43"/>
  <c r="U13" i="43"/>
  <c r="V13" i="43"/>
  <c r="W13" i="43"/>
  <c r="B26" i="37"/>
  <c r="C26" i="37"/>
  <c r="D26" i="37"/>
  <c r="E26" i="37"/>
  <c r="F26" i="37"/>
  <c r="G26" i="37"/>
  <c r="H26" i="37"/>
  <c r="I26" i="37"/>
  <c r="J26" i="37"/>
  <c r="K26" i="37"/>
  <c r="L26" i="37"/>
  <c r="M26" i="37"/>
  <c r="N26" i="37"/>
  <c r="O26" i="37"/>
  <c r="P26" i="37"/>
  <c r="Q26" i="37"/>
  <c r="R26" i="37"/>
  <c r="S26" i="37"/>
  <c r="B13" i="37"/>
  <c r="C13" i="37"/>
  <c r="D13" i="37"/>
  <c r="E13" i="37"/>
  <c r="F13" i="37"/>
  <c r="G13" i="37"/>
  <c r="H13" i="37"/>
  <c r="I13" i="37"/>
  <c r="J13" i="37"/>
  <c r="K13" i="37"/>
  <c r="L13" i="37"/>
  <c r="M13" i="37"/>
  <c r="N13" i="37"/>
  <c r="O13" i="37"/>
  <c r="P13" i="37"/>
  <c r="Q13" i="37"/>
  <c r="R13" i="37"/>
  <c r="S13" i="37"/>
  <c r="T13" i="37"/>
  <c r="U13" i="37"/>
  <c r="V13" i="37"/>
  <c r="W13" i="37"/>
  <c r="B26" i="33" l="1"/>
  <c r="C26" i="33"/>
  <c r="D26" i="33"/>
  <c r="E26" i="33"/>
  <c r="F26" i="33"/>
  <c r="G26" i="33"/>
  <c r="H26" i="33"/>
  <c r="I26" i="33"/>
  <c r="J26" i="33"/>
  <c r="K26" i="33"/>
  <c r="L26" i="33"/>
  <c r="M26" i="33"/>
  <c r="N26" i="33"/>
  <c r="O26" i="33"/>
  <c r="P26" i="33"/>
  <c r="Q26" i="33"/>
  <c r="R26" i="33"/>
  <c r="S26" i="33"/>
  <c r="B13" i="33"/>
  <c r="C13" i="33"/>
  <c r="D13" i="33"/>
  <c r="E13" i="33"/>
  <c r="F13" i="33"/>
  <c r="G13" i="33"/>
  <c r="H13" i="33"/>
  <c r="I13" i="33"/>
  <c r="J13" i="33"/>
  <c r="K13" i="33"/>
  <c r="L13" i="33"/>
  <c r="M13" i="33"/>
  <c r="N13" i="33"/>
  <c r="O13" i="33"/>
  <c r="P13" i="33"/>
  <c r="Q13" i="33"/>
  <c r="R13" i="33"/>
  <c r="S13" i="33"/>
  <c r="T13" i="33"/>
  <c r="U13" i="33"/>
  <c r="V13" i="33"/>
  <c r="W13" i="33"/>
  <c r="B11" i="29"/>
  <c r="B10" i="29"/>
  <c r="B9" i="29"/>
  <c r="B8" i="29"/>
  <c r="B7" i="29"/>
  <c r="C7" i="48"/>
  <c r="C7" i="36"/>
  <c r="C7" i="32"/>
  <c r="D9" i="32" s="1"/>
  <c r="B26" i="19"/>
  <c r="C26" i="19"/>
  <c r="D26" i="19"/>
  <c r="E26" i="19"/>
  <c r="F26" i="19"/>
  <c r="G26" i="19"/>
  <c r="H26" i="19"/>
  <c r="I26" i="19"/>
  <c r="J26" i="19"/>
  <c r="K26" i="19"/>
  <c r="L26" i="19"/>
  <c r="M26" i="19"/>
  <c r="N26" i="19"/>
  <c r="O26" i="19"/>
  <c r="P26" i="19"/>
  <c r="Q26" i="19"/>
  <c r="R26" i="19"/>
  <c r="S26" i="19"/>
  <c r="B13" i="19"/>
  <c r="C13" i="19"/>
  <c r="D13" i="19"/>
  <c r="E13" i="19"/>
  <c r="F13" i="19"/>
  <c r="G13" i="19"/>
  <c r="H13" i="19"/>
  <c r="I13" i="19"/>
  <c r="J13" i="19"/>
  <c r="K13" i="19"/>
  <c r="L13" i="19"/>
  <c r="M13" i="19"/>
  <c r="N13" i="19"/>
  <c r="O13" i="19"/>
  <c r="P13" i="19"/>
  <c r="Q13" i="19"/>
  <c r="R13" i="19"/>
  <c r="S13" i="19"/>
  <c r="T13" i="19"/>
  <c r="U13" i="19"/>
  <c r="V13" i="19"/>
  <c r="W13" i="19"/>
  <c r="C7" i="18"/>
  <c r="D10" i="18" s="1"/>
  <c r="B8" i="23"/>
  <c r="B6" i="23"/>
  <c r="B8" i="22"/>
  <c r="B6" i="22"/>
  <c r="D8" i="15"/>
  <c r="B8" i="15"/>
  <c r="B6" i="15"/>
  <c r="B6" i="25"/>
  <c r="S53" i="48"/>
  <c r="H12" i="48" s="1"/>
  <c r="R53" i="48"/>
  <c r="Q53" i="48"/>
  <c r="P53" i="48"/>
  <c r="O53" i="48"/>
  <c r="N53" i="48"/>
  <c r="M53" i="48"/>
  <c r="L53" i="48"/>
  <c r="K53" i="48"/>
  <c r="J53" i="48"/>
  <c r="I53" i="48"/>
  <c r="H53" i="48"/>
  <c r="G53" i="48"/>
  <c r="F53" i="48"/>
  <c r="E53" i="48"/>
  <c r="D53" i="48"/>
  <c r="C53" i="48"/>
  <c r="B53" i="48"/>
  <c r="S52" i="48"/>
  <c r="H11" i="48" s="1"/>
  <c r="R52" i="48"/>
  <c r="Q52" i="48"/>
  <c r="P52" i="48"/>
  <c r="O52" i="48"/>
  <c r="N52" i="48"/>
  <c r="M52" i="48"/>
  <c r="L52" i="48"/>
  <c r="K52" i="48"/>
  <c r="J52" i="48"/>
  <c r="I52" i="48"/>
  <c r="H52" i="48"/>
  <c r="G52" i="48"/>
  <c r="F52" i="48"/>
  <c r="E52" i="48"/>
  <c r="D52" i="48"/>
  <c r="C52" i="48"/>
  <c r="B52" i="48"/>
  <c r="S49" i="48"/>
  <c r="H8" i="48" s="1"/>
  <c r="R49" i="48"/>
  <c r="Q49" i="48"/>
  <c r="P49" i="48"/>
  <c r="O49" i="48"/>
  <c r="N49" i="48"/>
  <c r="M49" i="48"/>
  <c r="L49" i="48"/>
  <c r="K49" i="48"/>
  <c r="J49" i="48"/>
  <c r="I49" i="48"/>
  <c r="H49" i="48"/>
  <c r="G49" i="48"/>
  <c r="F49" i="48"/>
  <c r="E49" i="48"/>
  <c r="D49" i="48"/>
  <c r="C49" i="48"/>
  <c r="B49" i="48"/>
  <c r="S51" i="48"/>
  <c r="H10" i="48" s="1"/>
  <c r="R51" i="48"/>
  <c r="Q51" i="48"/>
  <c r="P51" i="48"/>
  <c r="O51" i="48"/>
  <c r="N51" i="48"/>
  <c r="M51" i="48"/>
  <c r="L51" i="48"/>
  <c r="K51" i="48"/>
  <c r="J51" i="48"/>
  <c r="I51" i="48"/>
  <c r="H51" i="48"/>
  <c r="G51" i="48"/>
  <c r="F51" i="48"/>
  <c r="E51" i="48"/>
  <c r="D51" i="48"/>
  <c r="C51" i="48"/>
  <c r="B51" i="48"/>
  <c r="S50" i="48"/>
  <c r="H9" i="48" s="1"/>
  <c r="R50" i="48"/>
  <c r="Q50" i="48"/>
  <c r="P50" i="48"/>
  <c r="O50" i="48"/>
  <c r="N50" i="48"/>
  <c r="M50" i="48"/>
  <c r="L50" i="48"/>
  <c r="K50" i="48"/>
  <c r="J50" i="48"/>
  <c r="I50" i="48"/>
  <c r="H50" i="48"/>
  <c r="G50" i="48"/>
  <c r="F50" i="48"/>
  <c r="E50" i="48"/>
  <c r="D50" i="48"/>
  <c r="C50" i="48"/>
  <c r="B50" i="48"/>
  <c r="S48" i="48"/>
  <c r="H7" i="48" s="1"/>
  <c r="R48" i="48"/>
  <c r="Q48" i="48"/>
  <c r="P48" i="48"/>
  <c r="O48" i="48"/>
  <c r="N48" i="48"/>
  <c r="M48" i="48"/>
  <c r="L48" i="48"/>
  <c r="K48" i="48"/>
  <c r="J48" i="48"/>
  <c r="I48" i="48"/>
  <c r="H48" i="48"/>
  <c r="G48" i="48"/>
  <c r="F48" i="48"/>
  <c r="E48" i="48"/>
  <c r="D48" i="48"/>
  <c r="C48" i="48"/>
  <c r="B48" i="48"/>
  <c r="W34" i="48"/>
  <c r="F12" i="48" s="1"/>
  <c r="V34" i="48"/>
  <c r="U34" i="48"/>
  <c r="T34" i="48"/>
  <c r="S34" i="48"/>
  <c r="R34" i="48"/>
  <c r="Q34" i="48"/>
  <c r="P34" i="48"/>
  <c r="O34" i="48"/>
  <c r="N34" i="48"/>
  <c r="M34" i="48"/>
  <c r="L34" i="48"/>
  <c r="K34" i="48"/>
  <c r="J34" i="48"/>
  <c r="I34" i="48"/>
  <c r="H34" i="48"/>
  <c r="G34" i="48"/>
  <c r="F34" i="48"/>
  <c r="E34" i="48"/>
  <c r="D34" i="48"/>
  <c r="C34" i="48"/>
  <c r="B34" i="48"/>
  <c r="W33" i="48"/>
  <c r="F11" i="48" s="1"/>
  <c r="V33" i="48"/>
  <c r="U33" i="48"/>
  <c r="T33" i="48"/>
  <c r="S33" i="48"/>
  <c r="R33" i="48"/>
  <c r="Q33" i="48"/>
  <c r="P33" i="48"/>
  <c r="O33" i="48"/>
  <c r="N33" i="48"/>
  <c r="M33" i="48"/>
  <c r="L33" i="48"/>
  <c r="K33" i="48"/>
  <c r="J33" i="48"/>
  <c r="I33" i="48"/>
  <c r="H33" i="48"/>
  <c r="G33" i="48"/>
  <c r="F33" i="48"/>
  <c r="E33" i="48"/>
  <c r="D33" i="48"/>
  <c r="C33" i="48"/>
  <c r="B33" i="48"/>
  <c r="W30" i="48"/>
  <c r="F8" i="48" s="1"/>
  <c r="V30" i="48"/>
  <c r="U30" i="48"/>
  <c r="T30" i="48"/>
  <c r="S30" i="48"/>
  <c r="R30" i="48"/>
  <c r="Q30" i="48"/>
  <c r="P30" i="48"/>
  <c r="O30" i="48"/>
  <c r="N30" i="48"/>
  <c r="M30" i="48"/>
  <c r="L30" i="48"/>
  <c r="K30" i="48"/>
  <c r="J30" i="48"/>
  <c r="I30" i="48"/>
  <c r="H30" i="48"/>
  <c r="G30" i="48"/>
  <c r="F30" i="48"/>
  <c r="E30" i="48"/>
  <c r="D30" i="48"/>
  <c r="C30" i="48"/>
  <c r="B30" i="48"/>
  <c r="W32" i="48"/>
  <c r="F10" i="48" s="1"/>
  <c r="V32" i="48"/>
  <c r="U32" i="48"/>
  <c r="T32" i="48"/>
  <c r="S32" i="48"/>
  <c r="R32" i="48"/>
  <c r="Q32" i="48"/>
  <c r="P32" i="48"/>
  <c r="O32" i="48"/>
  <c r="N32" i="48"/>
  <c r="M32" i="48"/>
  <c r="L32" i="48"/>
  <c r="K32" i="48"/>
  <c r="J32" i="48"/>
  <c r="I32" i="48"/>
  <c r="H32" i="48"/>
  <c r="G32" i="48"/>
  <c r="F32" i="48"/>
  <c r="E32" i="48"/>
  <c r="D32" i="48"/>
  <c r="C32" i="48"/>
  <c r="B32" i="48"/>
  <c r="W31" i="48"/>
  <c r="F9" i="48" s="1"/>
  <c r="V31" i="48"/>
  <c r="U31" i="48"/>
  <c r="T31" i="48"/>
  <c r="S31" i="48"/>
  <c r="R31" i="48"/>
  <c r="Q31" i="48"/>
  <c r="P31" i="48"/>
  <c r="O31" i="48"/>
  <c r="N31" i="48"/>
  <c r="M31" i="48"/>
  <c r="L31" i="48"/>
  <c r="K31" i="48"/>
  <c r="J31" i="48"/>
  <c r="I31" i="48"/>
  <c r="H31" i="48"/>
  <c r="G31" i="48"/>
  <c r="F31" i="48"/>
  <c r="E31" i="48"/>
  <c r="D31" i="48"/>
  <c r="C31" i="48"/>
  <c r="B31" i="48"/>
  <c r="W29" i="48"/>
  <c r="F7" i="48" s="1"/>
  <c r="V29" i="48"/>
  <c r="U29" i="48"/>
  <c r="T29" i="48"/>
  <c r="S29" i="48"/>
  <c r="R29" i="48"/>
  <c r="Q29" i="48"/>
  <c r="P29" i="48"/>
  <c r="O29" i="48"/>
  <c r="N29" i="48"/>
  <c r="M29" i="48"/>
  <c r="L29" i="48"/>
  <c r="K29" i="48"/>
  <c r="J29" i="48"/>
  <c r="I29" i="48"/>
  <c r="H29" i="48"/>
  <c r="G29" i="48"/>
  <c r="F29" i="48"/>
  <c r="E29" i="48"/>
  <c r="D29" i="48"/>
  <c r="C29" i="48"/>
  <c r="B29" i="48"/>
  <c r="G12" i="48"/>
  <c r="E12" i="48"/>
  <c r="G11" i="48"/>
  <c r="E11" i="48"/>
  <c r="G8" i="48"/>
  <c r="E8" i="48"/>
  <c r="G10" i="48"/>
  <c r="E10" i="48"/>
  <c r="G9" i="48"/>
  <c r="E9" i="48"/>
  <c r="G7" i="48"/>
  <c r="E7" i="48"/>
  <c r="G12" i="32"/>
  <c r="E12" i="32"/>
  <c r="G11" i="32"/>
  <c r="E11" i="32"/>
  <c r="G10" i="32"/>
  <c r="E10" i="32"/>
  <c r="G9" i="32"/>
  <c r="E9" i="32"/>
  <c r="G8" i="32"/>
  <c r="E8" i="32"/>
  <c r="W33" i="32"/>
  <c r="F11" i="32" s="1"/>
  <c r="B33" i="32"/>
  <c r="D12" i="18" l="1"/>
  <c r="D8" i="18"/>
  <c r="D11" i="18"/>
  <c r="D10" i="36"/>
  <c r="D11" i="36"/>
  <c r="D9" i="36"/>
  <c r="D12" i="36"/>
  <c r="D8" i="36"/>
  <c r="D11" i="48"/>
  <c r="D10" i="48"/>
  <c r="D8" i="48"/>
  <c r="D9" i="48"/>
  <c r="D12" i="48"/>
  <c r="D8" i="32"/>
  <c r="D10" i="32"/>
  <c r="D11" i="32"/>
  <c r="D12" i="32"/>
  <c r="D9" i="18"/>
  <c r="O7" i="41" l="1"/>
  <c r="S27" i="43"/>
  <c r="R27" i="43"/>
  <c r="Q27" i="43"/>
  <c r="P27" i="43"/>
  <c r="O27" i="43"/>
  <c r="N27" i="43"/>
  <c r="M27" i="43"/>
  <c r="L27" i="43"/>
  <c r="K27" i="43"/>
  <c r="J27" i="43"/>
  <c r="I27" i="43"/>
  <c r="H27" i="43"/>
  <c r="G27" i="43"/>
  <c r="F27" i="43"/>
  <c r="E27" i="43"/>
  <c r="D27" i="43"/>
  <c r="C27" i="43"/>
  <c r="B27" i="43"/>
  <c r="S25" i="43"/>
  <c r="R25" i="43"/>
  <c r="Q25" i="43"/>
  <c r="P25" i="43"/>
  <c r="O25" i="43"/>
  <c r="N25" i="43"/>
  <c r="M25" i="43"/>
  <c r="L25" i="43"/>
  <c r="K25" i="43"/>
  <c r="J25" i="43"/>
  <c r="I25" i="43"/>
  <c r="H25" i="43"/>
  <c r="G25" i="43"/>
  <c r="F25" i="43"/>
  <c r="E25" i="43"/>
  <c r="D25" i="43"/>
  <c r="C25" i="43"/>
  <c r="B25" i="43"/>
  <c r="W14" i="43"/>
  <c r="V14" i="43"/>
  <c r="U14" i="43"/>
  <c r="T14" i="43"/>
  <c r="S14" i="43"/>
  <c r="R14" i="43"/>
  <c r="Q14" i="43"/>
  <c r="P14" i="43"/>
  <c r="O14" i="43"/>
  <c r="N14" i="43"/>
  <c r="M14" i="43"/>
  <c r="L14" i="43"/>
  <c r="K14" i="43"/>
  <c r="J14" i="43"/>
  <c r="I14" i="43"/>
  <c r="H14" i="43"/>
  <c r="G14" i="43"/>
  <c r="F14" i="43"/>
  <c r="E14" i="43"/>
  <c r="D14" i="43"/>
  <c r="C14" i="43"/>
  <c r="B14" i="43"/>
  <c r="W12" i="43"/>
  <c r="V12" i="43"/>
  <c r="U12" i="43"/>
  <c r="T12" i="43"/>
  <c r="S12" i="43"/>
  <c r="R12" i="43"/>
  <c r="Q12" i="43"/>
  <c r="P12" i="43"/>
  <c r="O12" i="43"/>
  <c r="N12" i="43"/>
  <c r="M12" i="43"/>
  <c r="L12" i="43"/>
  <c r="K12" i="43"/>
  <c r="J12" i="43"/>
  <c r="I12" i="43"/>
  <c r="H12" i="43"/>
  <c r="G12" i="43"/>
  <c r="F12" i="43"/>
  <c r="E12" i="43"/>
  <c r="D12" i="43"/>
  <c r="C12" i="43"/>
  <c r="B12" i="43"/>
  <c r="K13" i="41"/>
  <c r="C13" i="41"/>
  <c r="K12" i="41"/>
  <c r="C12" i="41"/>
  <c r="K11" i="41"/>
  <c r="C11" i="41"/>
  <c r="K10" i="41"/>
  <c r="C10" i="41"/>
  <c r="K9" i="41"/>
  <c r="C9" i="41"/>
  <c r="O8" i="41"/>
  <c r="K8" i="41"/>
  <c r="C8" i="41"/>
  <c r="K7" i="41"/>
  <c r="C7" i="41"/>
  <c r="S27" i="37"/>
  <c r="S53" i="36"/>
  <c r="H12" i="36" s="1"/>
  <c r="R27" i="37"/>
  <c r="Q27" i="37"/>
  <c r="P27" i="37"/>
  <c r="O27" i="37"/>
  <c r="N27" i="37"/>
  <c r="M27" i="37"/>
  <c r="L27" i="37"/>
  <c r="K27" i="37"/>
  <c r="J27" i="37"/>
  <c r="I27" i="37"/>
  <c r="H27" i="37"/>
  <c r="G27" i="37"/>
  <c r="F27" i="37"/>
  <c r="E27" i="37"/>
  <c r="D27" i="37"/>
  <c r="C27" i="37"/>
  <c r="B27" i="37"/>
  <c r="S25" i="37"/>
  <c r="R25" i="37"/>
  <c r="Q25" i="37"/>
  <c r="P25" i="37"/>
  <c r="O25" i="37"/>
  <c r="N25" i="37"/>
  <c r="M25" i="37"/>
  <c r="L25" i="37"/>
  <c r="K25" i="37"/>
  <c r="J25" i="37"/>
  <c r="I25" i="37"/>
  <c r="H25" i="37"/>
  <c r="G25" i="37"/>
  <c r="F25" i="37"/>
  <c r="E25" i="37"/>
  <c r="D25" i="37"/>
  <c r="C25" i="37"/>
  <c r="B25" i="37"/>
  <c r="W14" i="37"/>
  <c r="V14" i="37"/>
  <c r="U14" i="37"/>
  <c r="T14" i="37"/>
  <c r="S14" i="37"/>
  <c r="R14" i="37"/>
  <c r="Q14" i="37"/>
  <c r="P14" i="37"/>
  <c r="O14" i="37"/>
  <c r="N14" i="37"/>
  <c r="M14" i="37"/>
  <c r="L14" i="37"/>
  <c r="K14" i="37"/>
  <c r="J14" i="37"/>
  <c r="I14" i="37"/>
  <c r="H14" i="37"/>
  <c r="G14" i="37"/>
  <c r="F14" i="37"/>
  <c r="E14" i="37"/>
  <c r="D14" i="37"/>
  <c r="C14" i="37"/>
  <c r="B14" i="37"/>
  <c r="W12" i="37"/>
  <c r="V12" i="37"/>
  <c r="U12" i="37"/>
  <c r="T12" i="37"/>
  <c r="S12" i="37"/>
  <c r="R12" i="37"/>
  <c r="Q12" i="37"/>
  <c r="P12" i="37"/>
  <c r="O12" i="37"/>
  <c r="N12" i="37"/>
  <c r="M12" i="37"/>
  <c r="L12" i="37"/>
  <c r="K12" i="37"/>
  <c r="J12" i="37"/>
  <c r="I12" i="37"/>
  <c r="H12" i="37"/>
  <c r="G12" i="37"/>
  <c r="F12" i="37"/>
  <c r="E12" i="37"/>
  <c r="D12" i="37"/>
  <c r="C12" i="37"/>
  <c r="B12" i="37"/>
  <c r="R53" i="36"/>
  <c r="Q53" i="36"/>
  <c r="P53" i="36"/>
  <c r="O53" i="36"/>
  <c r="N53" i="36"/>
  <c r="M53" i="36"/>
  <c r="L53" i="36"/>
  <c r="K53" i="36"/>
  <c r="J53" i="36"/>
  <c r="I53" i="36"/>
  <c r="H53" i="36"/>
  <c r="G53" i="36"/>
  <c r="F53" i="36"/>
  <c r="E53" i="36"/>
  <c r="D53" i="36"/>
  <c r="C53" i="36"/>
  <c r="B53" i="36"/>
  <c r="S52" i="36"/>
  <c r="H11" i="36" s="1"/>
  <c r="R52" i="36"/>
  <c r="Q52" i="36"/>
  <c r="P52" i="36"/>
  <c r="O52" i="36"/>
  <c r="N52" i="36"/>
  <c r="M52" i="36"/>
  <c r="L52" i="36"/>
  <c r="K52" i="36"/>
  <c r="J52" i="36"/>
  <c r="I52" i="36"/>
  <c r="H52" i="36"/>
  <c r="G52" i="36"/>
  <c r="F52" i="36"/>
  <c r="E52" i="36"/>
  <c r="D52" i="36"/>
  <c r="C52" i="36"/>
  <c r="B52" i="36"/>
  <c r="S51" i="36"/>
  <c r="H10" i="36" s="1"/>
  <c r="R51" i="36"/>
  <c r="Q51" i="36"/>
  <c r="P51" i="36"/>
  <c r="O51" i="36"/>
  <c r="N51" i="36"/>
  <c r="M51" i="36"/>
  <c r="L51" i="36"/>
  <c r="K51" i="36"/>
  <c r="J51" i="36"/>
  <c r="I51" i="36"/>
  <c r="H51" i="36"/>
  <c r="G51" i="36"/>
  <c r="F51" i="36"/>
  <c r="E51" i="36"/>
  <c r="D51" i="36"/>
  <c r="C51" i="36"/>
  <c r="B51" i="36"/>
  <c r="S50" i="36"/>
  <c r="H9" i="36" s="1"/>
  <c r="R50" i="36"/>
  <c r="Q50" i="36"/>
  <c r="P50" i="36"/>
  <c r="O50" i="36"/>
  <c r="N50" i="36"/>
  <c r="M50" i="36"/>
  <c r="L50" i="36"/>
  <c r="K50" i="36"/>
  <c r="J50" i="36"/>
  <c r="I50" i="36"/>
  <c r="H50" i="36"/>
  <c r="G50" i="36"/>
  <c r="F50" i="36"/>
  <c r="E50" i="36"/>
  <c r="D50" i="36"/>
  <c r="C50" i="36"/>
  <c r="B50" i="36"/>
  <c r="S49" i="36"/>
  <c r="H8" i="36" s="1"/>
  <c r="R49" i="36"/>
  <c r="Q49" i="36"/>
  <c r="P49" i="36"/>
  <c r="O49" i="36"/>
  <c r="N49" i="36"/>
  <c r="M49" i="36"/>
  <c r="L49" i="36"/>
  <c r="K49" i="36"/>
  <c r="J49" i="36"/>
  <c r="I49" i="36"/>
  <c r="H49" i="36"/>
  <c r="G49" i="36"/>
  <c r="F49" i="36"/>
  <c r="E49" i="36"/>
  <c r="D49" i="36"/>
  <c r="C49" i="36"/>
  <c r="B49" i="36"/>
  <c r="S48" i="36"/>
  <c r="H7" i="36" s="1"/>
  <c r="R48" i="36"/>
  <c r="Q48" i="36"/>
  <c r="P48" i="36"/>
  <c r="O48" i="36"/>
  <c r="N48" i="36"/>
  <c r="M48" i="36"/>
  <c r="L48" i="36"/>
  <c r="K48" i="36"/>
  <c r="J48" i="36"/>
  <c r="I48" i="36"/>
  <c r="H48" i="36"/>
  <c r="G48" i="36"/>
  <c r="F48" i="36"/>
  <c r="E48" i="36"/>
  <c r="D48" i="36"/>
  <c r="C48" i="36"/>
  <c r="B48" i="36"/>
  <c r="W34" i="36"/>
  <c r="F12" i="36" s="1"/>
  <c r="V34" i="36"/>
  <c r="U34" i="36"/>
  <c r="T34" i="36"/>
  <c r="S34" i="36"/>
  <c r="R34" i="36"/>
  <c r="Q34" i="36"/>
  <c r="P34" i="36"/>
  <c r="O34" i="36"/>
  <c r="N34" i="36"/>
  <c r="M34" i="36"/>
  <c r="L34" i="36"/>
  <c r="K34" i="36"/>
  <c r="J34" i="36"/>
  <c r="I34" i="36"/>
  <c r="H34" i="36"/>
  <c r="G34" i="36"/>
  <c r="F34" i="36"/>
  <c r="E34" i="36"/>
  <c r="D34" i="36"/>
  <c r="C34" i="36"/>
  <c r="B34" i="36"/>
  <c r="W33" i="36"/>
  <c r="F11" i="36" s="1"/>
  <c r="V33" i="36"/>
  <c r="U33" i="36"/>
  <c r="T33" i="36"/>
  <c r="S33" i="36"/>
  <c r="R33" i="36"/>
  <c r="Q33" i="36"/>
  <c r="P33" i="36"/>
  <c r="O33" i="36"/>
  <c r="N33" i="36"/>
  <c r="M33" i="36"/>
  <c r="L33" i="36"/>
  <c r="K33" i="36"/>
  <c r="J33" i="36"/>
  <c r="I33" i="36"/>
  <c r="H33" i="36"/>
  <c r="G33" i="36"/>
  <c r="F33" i="36"/>
  <c r="E33" i="36"/>
  <c r="D33" i="36"/>
  <c r="C33" i="36"/>
  <c r="B33" i="36"/>
  <c r="W32" i="36"/>
  <c r="F10" i="36" s="1"/>
  <c r="V32" i="36"/>
  <c r="U32" i="36"/>
  <c r="T32" i="36"/>
  <c r="S32" i="36"/>
  <c r="R32" i="36"/>
  <c r="Q32" i="36"/>
  <c r="P32" i="36"/>
  <c r="O32" i="36"/>
  <c r="N32" i="36"/>
  <c r="M32" i="36"/>
  <c r="L32" i="36"/>
  <c r="K32" i="36"/>
  <c r="J32" i="36"/>
  <c r="I32" i="36"/>
  <c r="H32" i="36"/>
  <c r="G32" i="36"/>
  <c r="F32" i="36"/>
  <c r="E32" i="36"/>
  <c r="D32" i="36"/>
  <c r="C32" i="36"/>
  <c r="B32" i="36"/>
  <c r="W31" i="36"/>
  <c r="F9" i="36" s="1"/>
  <c r="V31" i="36"/>
  <c r="U31" i="36"/>
  <c r="T31" i="36"/>
  <c r="S31" i="36"/>
  <c r="R31" i="36"/>
  <c r="Q31" i="36"/>
  <c r="P31" i="36"/>
  <c r="O31" i="36"/>
  <c r="N31" i="36"/>
  <c r="M31" i="36"/>
  <c r="L31" i="36"/>
  <c r="K31" i="36"/>
  <c r="J31" i="36"/>
  <c r="I31" i="36"/>
  <c r="H31" i="36"/>
  <c r="G31" i="36"/>
  <c r="F31" i="36"/>
  <c r="E31" i="36"/>
  <c r="D31" i="36"/>
  <c r="C31" i="36"/>
  <c r="B31" i="36"/>
  <c r="W30" i="36"/>
  <c r="F8" i="36" s="1"/>
  <c r="V30" i="36"/>
  <c r="U30" i="36"/>
  <c r="T30" i="36"/>
  <c r="S30" i="36"/>
  <c r="R30" i="36"/>
  <c r="Q30" i="36"/>
  <c r="P30" i="36"/>
  <c r="O30" i="36"/>
  <c r="N30" i="36"/>
  <c r="M30" i="36"/>
  <c r="L30" i="36"/>
  <c r="K30" i="36"/>
  <c r="J30" i="36"/>
  <c r="I30" i="36"/>
  <c r="H30" i="36"/>
  <c r="G30" i="36"/>
  <c r="F30" i="36"/>
  <c r="E30" i="36"/>
  <c r="D30" i="36"/>
  <c r="C30" i="36"/>
  <c r="B30" i="36"/>
  <c r="W29" i="36"/>
  <c r="F7" i="36" s="1"/>
  <c r="V29" i="36"/>
  <c r="U29" i="36"/>
  <c r="T29" i="36"/>
  <c r="S29" i="36"/>
  <c r="R29" i="36"/>
  <c r="Q29" i="36"/>
  <c r="P29" i="36"/>
  <c r="O29" i="36"/>
  <c r="N29" i="36"/>
  <c r="M29" i="36"/>
  <c r="L29" i="36"/>
  <c r="K29" i="36"/>
  <c r="J29" i="36"/>
  <c r="I29" i="36"/>
  <c r="H29" i="36"/>
  <c r="G29" i="36"/>
  <c r="F29" i="36"/>
  <c r="E29" i="36"/>
  <c r="D29" i="36"/>
  <c r="C29" i="36"/>
  <c r="B29" i="36"/>
  <c r="G12" i="36"/>
  <c r="E12" i="36"/>
  <c r="G11" i="36"/>
  <c r="E11" i="36"/>
  <c r="G10" i="36"/>
  <c r="E10" i="36"/>
  <c r="G9" i="36"/>
  <c r="E9" i="36"/>
  <c r="G8" i="36"/>
  <c r="E8" i="36"/>
  <c r="G7" i="36"/>
  <c r="E7" i="36"/>
  <c r="K13" i="35"/>
  <c r="C13" i="35"/>
  <c r="K12" i="35"/>
  <c r="C12" i="35"/>
  <c r="K11" i="35"/>
  <c r="C11" i="35"/>
  <c r="K10" i="35"/>
  <c r="C10" i="35"/>
  <c r="K9" i="35"/>
  <c r="C9" i="35"/>
  <c r="O8" i="35"/>
  <c r="K8" i="35"/>
  <c r="C8" i="35"/>
  <c r="O7" i="35"/>
  <c r="K7" i="35"/>
  <c r="C7" i="35"/>
  <c r="B12" i="33"/>
  <c r="C34" i="32"/>
  <c r="S27" i="33"/>
  <c r="R27" i="33"/>
  <c r="Q27" i="33"/>
  <c r="P27" i="33"/>
  <c r="O27" i="33"/>
  <c r="N27" i="33"/>
  <c r="M27" i="33"/>
  <c r="L27" i="33"/>
  <c r="K27" i="33"/>
  <c r="J27" i="33"/>
  <c r="I27" i="33"/>
  <c r="H27" i="33"/>
  <c r="G27" i="33"/>
  <c r="F27" i="33"/>
  <c r="E27" i="33"/>
  <c r="D27" i="33"/>
  <c r="C27" i="33"/>
  <c r="B27" i="33"/>
  <c r="S25" i="33"/>
  <c r="R25" i="33"/>
  <c r="Q25" i="33"/>
  <c r="P25" i="33"/>
  <c r="O25" i="33"/>
  <c r="N25" i="33"/>
  <c r="M25" i="33"/>
  <c r="L25" i="33"/>
  <c r="K25" i="33"/>
  <c r="J25" i="33"/>
  <c r="I25" i="33"/>
  <c r="H25" i="33"/>
  <c r="G25" i="33"/>
  <c r="F25" i="33"/>
  <c r="E25" i="33"/>
  <c r="D25" i="33"/>
  <c r="C25" i="33"/>
  <c r="B25" i="33"/>
  <c r="W14" i="33"/>
  <c r="V14" i="33"/>
  <c r="U14" i="33"/>
  <c r="T14" i="33"/>
  <c r="S14" i="33"/>
  <c r="R14" i="33"/>
  <c r="Q14" i="33"/>
  <c r="P14" i="33"/>
  <c r="O14" i="33"/>
  <c r="N14" i="33"/>
  <c r="M14" i="33"/>
  <c r="L14" i="33"/>
  <c r="K14" i="33"/>
  <c r="J14" i="33"/>
  <c r="I14" i="33"/>
  <c r="H14" i="33"/>
  <c r="G14" i="33"/>
  <c r="F14" i="33"/>
  <c r="E14" i="33"/>
  <c r="D14" i="33"/>
  <c r="C14" i="33"/>
  <c r="B14" i="33"/>
  <c r="W12" i="33"/>
  <c r="V12" i="33"/>
  <c r="U12" i="33"/>
  <c r="T12" i="33"/>
  <c r="S12" i="33"/>
  <c r="R12" i="33"/>
  <c r="Q12" i="33"/>
  <c r="P12" i="33"/>
  <c r="O12" i="33"/>
  <c r="N12" i="33"/>
  <c r="M12" i="33"/>
  <c r="L12" i="33"/>
  <c r="K12" i="33"/>
  <c r="J12" i="33"/>
  <c r="I12" i="33"/>
  <c r="H12" i="33"/>
  <c r="G12" i="33"/>
  <c r="F12" i="33"/>
  <c r="E12" i="33"/>
  <c r="D12" i="33"/>
  <c r="C12" i="33"/>
  <c r="S53" i="32"/>
  <c r="H12" i="32" s="1"/>
  <c r="R53" i="32"/>
  <c r="Q53" i="32"/>
  <c r="P53" i="32"/>
  <c r="O53" i="32"/>
  <c r="N53" i="32"/>
  <c r="M53" i="32"/>
  <c r="L53" i="32"/>
  <c r="K53" i="32"/>
  <c r="J53" i="32"/>
  <c r="I53" i="32"/>
  <c r="H53" i="32"/>
  <c r="G53" i="32"/>
  <c r="F53" i="32"/>
  <c r="E53" i="32"/>
  <c r="D53" i="32"/>
  <c r="C53" i="32"/>
  <c r="B53" i="32"/>
  <c r="S52" i="32"/>
  <c r="H11" i="32" s="1"/>
  <c r="R52" i="32"/>
  <c r="Q52" i="32"/>
  <c r="P52" i="32"/>
  <c r="O52" i="32"/>
  <c r="N52" i="32"/>
  <c r="M52" i="32"/>
  <c r="L52" i="32"/>
  <c r="K52" i="32"/>
  <c r="J52" i="32"/>
  <c r="I52" i="32"/>
  <c r="H52" i="32"/>
  <c r="G52" i="32"/>
  <c r="F52" i="32"/>
  <c r="E52" i="32"/>
  <c r="D52" i="32"/>
  <c r="C52" i="32"/>
  <c r="B52" i="32"/>
  <c r="S51" i="32"/>
  <c r="H10" i="32" s="1"/>
  <c r="R51" i="32"/>
  <c r="Q51" i="32"/>
  <c r="P51" i="32"/>
  <c r="O51" i="32"/>
  <c r="N51" i="32"/>
  <c r="M51" i="32"/>
  <c r="L51" i="32"/>
  <c r="K51" i="32"/>
  <c r="J51" i="32"/>
  <c r="I51" i="32"/>
  <c r="H51" i="32"/>
  <c r="G51" i="32"/>
  <c r="F51" i="32"/>
  <c r="E51" i="32"/>
  <c r="D51" i="32"/>
  <c r="C51" i="32"/>
  <c r="B51" i="32"/>
  <c r="S50" i="32"/>
  <c r="H9" i="32" s="1"/>
  <c r="R50" i="32"/>
  <c r="Q50" i="32"/>
  <c r="P50" i="32"/>
  <c r="O50" i="32"/>
  <c r="N50" i="32"/>
  <c r="M50" i="32"/>
  <c r="L50" i="32"/>
  <c r="K50" i="32"/>
  <c r="J50" i="32"/>
  <c r="I50" i="32"/>
  <c r="H50" i="32"/>
  <c r="G50" i="32"/>
  <c r="F50" i="32"/>
  <c r="E50" i="32"/>
  <c r="D50" i="32"/>
  <c r="C50" i="32"/>
  <c r="B50" i="32"/>
  <c r="S49" i="32"/>
  <c r="H8" i="32" s="1"/>
  <c r="R49" i="32"/>
  <c r="Q49" i="32"/>
  <c r="P49" i="32"/>
  <c r="O49" i="32"/>
  <c r="N49" i="32"/>
  <c r="M49" i="32"/>
  <c r="L49" i="32"/>
  <c r="K49" i="32"/>
  <c r="J49" i="32"/>
  <c r="I49" i="32"/>
  <c r="H49" i="32"/>
  <c r="G49" i="32"/>
  <c r="F49" i="32"/>
  <c r="E49" i="32"/>
  <c r="D49" i="32"/>
  <c r="C49" i="32"/>
  <c r="B49" i="32"/>
  <c r="S48" i="32"/>
  <c r="H7" i="32" s="1"/>
  <c r="R48" i="32"/>
  <c r="Q48" i="32"/>
  <c r="P48" i="32"/>
  <c r="O48" i="32"/>
  <c r="N48" i="32"/>
  <c r="M48" i="32"/>
  <c r="L48" i="32"/>
  <c r="K48" i="32"/>
  <c r="J48" i="32"/>
  <c r="I48" i="32"/>
  <c r="H48" i="32"/>
  <c r="G48" i="32"/>
  <c r="F48" i="32"/>
  <c r="E48" i="32"/>
  <c r="D48" i="32"/>
  <c r="C48" i="32"/>
  <c r="B48" i="32"/>
  <c r="W34" i="32"/>
  <c r="F12" i="32" s="1"/>
  <c r="V34" i="32"/>
  <c r="U34" i="32"/>
  <c r="T34" i="32"/>
  <c r="S34" i="32"/>
  <c r="R34" i="32"/>
  <c r="Q34" i="32"/>
  <c r="P34" i="32"/>
  <c r="O34" i="32"/>
  <c r="N34" i="32"/>
  <c r="M34" i="32"/>
  <c r="L34" i="32"/>
  <c r="K34" i="32"/>
  <c r="J34" i="32"/>
  <c r="I34" i="32"/>
  <c r="H34" i="32"/>
  <c r="G34" i="32"/>
  <c r="F34" i="32"/>
  <c r="E34" i="32"/>
  <c r="D34" i="32"/>
  <c r="B34" i="32"/>
  <c r="V33" i="32"/>
  <c r="U33" i="32"/>
  <c r="T33" i="32"/>
  <c r="S33" i="32"/>
  <c r="R33" i="32"/>
  <c r="Q33" i="32"/>
  <c r="P33" i="32"/>
  <c r="O33" i="32"/>
  <c r="N33" i="32"/>
  <c r="M33" i="32"/>
  <c r="L33" i="32"/>
  <c r="K33" i="32"/>
  <c r="J33" i="32"/>
  <c r="I33" i="32"/>
  <c r="H33" i="32"/>
  <c r="G33" i="32"/>
  <c r="F33" i="32"/>
  <c r="E33" i="32"/>
  <c r="D33" i="32"/>
  <c r="C33" i="32"/>
  <c r="W32" i="32"/>
  <c r="F10" i="32" s="1"/>
  <c r="V32" i="32"/>
  <c r="U32" i="32"/>
  <c r="T32" i="32"/>
  <c r="S32" i="32"/>
  <c r="R32" i="32"/>
  <c r="Q32" i="32"/>
  <c r="P32" i="32"/>
  <c r="O32" i="32"/>
  <c r="N32" i="32"/>
  <c r="M32" i="32"/>
  <c r="L32" i="32"/>
  <c r="K32" i="32"/>
  <c r="J32" i="32"/>
  <c r="I32" i="32"/>
  <c r="H32" i="32"/>
  <c r="G32" i="32"/>
  <c r="F32" i="32"/>
  <c r="E32" i="32"/>
  <c r="D32" i="32"/>
  <c r="C32" i="32"/>
  <c r="B32" i="32"/>
  <c r="W31" i="32"/>
  <c r="F9" i="32" s="1"/>
  <c r="V31" i="32"/>
  <c r="U31" i="32"/>
  <c r="T31" i="32"/>
  <c r="S31" i="32"/>
  <c r="R31" i="32"/>
  <c r="Q31" i="32"/>
  <c r="P31" i="32"/>
  <c r="O31" i="32"/>
  <c r="N31" i="32"/>
  <c r="M31" i="32"/>
  <c r="L31" i="32"/>
  <c r="K31" i="32"/>
  <c r="J31" i="32"/>
  <c r="I31" i="32"/>
  <c r="H31" i="32"/>
  <c r="G31" i="32"/>
  <c r="F31" i="32"/>
  <c r="E31" i="32"/>
  <c r="D31" i="32"/>
  <c r="C31" i="32"/>
  <c r="B31" i="32"/>
  <c r="W30" i="32"/>
  <c r="F8" i="32" s="1"/>
  <c r="V30" i="32"/>
  <c r="U30" i="32"/>
  <c r="T30" i="32"/>
  <c r="S30" i="32"/>
  <c r="R30" i="32"/>
  <c r="Q30" i="32"/>
  <c r="P30" i="32"/>
  <c r="O30" i="32"/>
  <c r="N30" i="32"/>
  <c r="M30" i="32"/>
  <c r="L30" i="32"/>
  <c r="K30" i="32"/>
  <c r="J30" i="32"/>
  <c r="I30" i="32"/>
  <c r="H30" i="32"/>
  <c r="G30" i="32"/>
  <c r="F30" i="32"/>
  <c r="E30" i="32"/>
  <c r="D30" i="32"/>
  <c r="C30" i="32"/>
  <c r="B30" i="32"/>
  <c r="W29" i="32"/>
  <c r="F7" i="32" s="1"/>
  <c r="V29" i="32"/>
  <c r="U29" i="32"/>
  <c r="T29" i="32"/>
  <c r="S29" i="32"/>
  <c r="R29" i="32"/>
  <c r="Q29" i="32"/>
  <c r="P29" i="32"/>
  <c r="O29" i="32"/>
  <c r="N29" i="32"/>
  <c r="M29" i="32"/>
  <c r="L29" i="32"/>
  <c r="K29" i="32"/>
  <c r="J29" i="32"/>
  <c r="I29" i="32"/>
  <c r="H29" i="32"/>
  <c r="G29" i="32"/>
  <c r="F29" i="32"/>
  <c r="E29" i="32"/>
  <c r="D29" i="32"/>
  <c r="C29" i="32"/>
  <c r="B29" i="32"/>
  <c r="G7" i="32"/>
  <c r="E7" i="32"/>
  <c r="E12" i="18"/>
  <c r="E11" i="18"/>
  <c r="E10" i="18"/>
  <c r="E9" i="18"/>
  <c r="E8" i="18"/>
  <c r="E7" i="18"/>
  <c r="K13" i="26"/>
  <c r="C13" i="26"/>
  <c r="K12" i="26"/>
  <c r="C12" i="26"/>
  <c r="K11" i="26"/>
  <c r="C11" i="26"/>
  <c r="K10" i="26"/>
  <c r="C10" i="26"/>
  <c r="K9" i="26"/>
  <c r="C9" i="26"/>
  <c r="O8" i="26"/>
  <c r="K8" i="26"/>
  <c r="C8" i="26"/>
  <c r="O7" i="26"/>
  <c r="K7" i="26"/>
  <c r="C7" i="26"/>
  <c r="S27" i="19"/>
  <c r="R27" i="19"/>
  <c r="Q27" i="19"/>
  <c r="P27" i="19"/>
  <c r="O27" i="19"/>
  <c r="N27" i="19"/>
  <c r="M27" i="19"/>
  <c r="L27" i="19"/>
  <c r="K27" i="19"/>
  <c r="J27" i="19"/>
  <c r="I27" i="19"/>
  <c r="H27" i="19"/>
  <c r="G27" i="19"/>
  <c r="F27" i="19"/>
  <c r="E27" i="19"/>
  <c r="D27" i="19"/>
  <c r="C27" i="19"/>
  <c r="B27" i="19"/>
  <c r="S25" i="19"/>
  <c r="R25" i="19"/>
  <c r="Q25" i="19"/>
  <c r="P25" i="19"/>
  <c r="O25" i="19"/>
  <c r="N25" i="19"/>
  <c r="M25" i="19"/>
  <c r="L25" i="19"/>
  <c r="K25" i="19"/>
  <c r="J25" i="19"/>
  <c r="I25" i="19"/>
  <c r="H25" i="19"/>
  <c r="G25" i="19"/>
  <c r="F25" i="19"/>
  <c r="E25" i="19"/>
  <c r="D25" i="19"/>
  <c r="C25" i="19"/>
  <c r="B25" i="19"/>
  <c r="W14" i="19"/>
  <c r="V14" i="19"/>
  <c r="U14" i="19"/>
  <c r="T14" i="19"/>
  <c r="S14" i="19"/>
  <c r="R14" i="19"/>
  <c r="Q14" i="19"/>
  <c r="P14" i="19"/>
  <c r="O14" i="19"/>
  <c r="N14" i="19"/>
  <c r="M14" i="19"/>
  <c r="L14" i="19"/>
  <c r="K14" i="19"/>
  <c r="J14" i="19"/>
  <c r="I14" i="19"/>
  <c r="H14" i="19"/>
  <c r="G14" i="19"/>
  <c r="F14" i="19"/>
  <c r="E14" i="19"/>
  <c r="D14" i="19"/>
  <c r="C14" i="19"/>
  <c r="B14" i="19"/>
  <c r="W12" i="19"/>
  <c r="V12" i="19"/>
  <c r="U12" i="19"/>
  <c r="T12" i="19"/>
  <c r="S12" i="19"/>
  <c r="R12" i="19"/>
  <c r="Q12" i="19"/>
  <c r="P12" i="19"/>
  <c r="O12" i="19"/>
  <c r="N12" i="19"/>
  <c r="M12" i="19"/>
  <c r="L12" i="19"/>
  <c r="K12" i="19"/>
  <c r="J12" i="19"/>
  <c r="I12" i="19"/>
  <c r="H12" i="19"/>
  <c r="G12" i="19"/>
  <c r="F12" i="19"/>
  <c r="E12" i="19"/>
  <c r="D12" i="19"/>
  <c r="C12" i="19"/>
  <c r="B12" i="19"/>
  <c r="G12" i="18"/>
  <c r="G11" i="18"/>
  <c r="G10" i="18"/>
  <c r="G9" i="18"/>
  <c r="G8" i="18"/>
  <c r="G7" i="18"/>
  <c r="B30" i="18"/>
  <c r="B53" i="18"/>
  <c r="B52" i="18"/>
  <c r="B51" i="18"/>
  <c r="B50" i="18"/>
  <c r="B49" i="18"/>
  <c r="B48" i="18"/>
  <c r="S53" i="18"/>
  <c r="H12" i="18" s="1"/>
  <c r="R53" i="18"/>
  <c r="Q53" i="18"/>
  <c r="P53" i="18"/>
  <c r="O53" i="18"/>
  <c r="N53" i="18"/>
  <c r="M53" i="18"/>
  <c r="L53" i="18"/>
  <c r="K53" i="18"/>
  <c r="J53" i="18"/>
  <c r="I53" i="18"/>
  <c r="H53" i="18"/>
  <c r="G53" i="18"/>
  <c r="F53" i="18"/>
  <c r="E53" i="18"/>
  <c r="D53" i="18"/>
  <c r="C53" i="18"/>
  <c r="S52" i="18"/>
  <c r="H11" i="18" s="1"/>
  <c r="R52" i="18"/>
  <c r="Q52" i="18"/>
  <c r="P52" i="18"/>
  <c r="O52" i="18"/>
  <c r="N52" i="18"/>
  <c r="M52" i="18"/>
  <c r="L52" i="18"/>
  <c r="K52" i="18"/>
  <c r="J52" i="18"/>
  <c r="I52" i="18"/>
  <c r="H52" i="18"/>
  <c r="G52" i="18"/>
  <c r="F52" i="18"/>
  <c r="E52" i="18"/>
  <c r="D52" i="18"/>
  <c r="C52" i="18"/>
  <c r="S51" i="18"/>
  <c r="H10" i="18" s="1"/>
  <c r="R51" i="18"/>
  <c r="Q51" i="18"/>
  <c r="P51" i="18"/>
  <c r="O51" i="18"/>
  <c r="N51" i="18"/>
  <c r="M51" i="18"/>
  <c r="L51" i="18"/>
  <c r="K51" i="18"/>
  <c r="J51" i="18"/>
  <c r="I51" i="18"/>
  <c r="H51" i="18"/>
  <c r="G51" i="18"/>
  <c r="F51" i="18"/>
  <c r="E51" i="18"/>
  <c r="D51" i="18"/>
  <c r="C51" i="18"/>
  <c r="S50" i="18"/>
  <c r="H9" i="18" s="1"/>
  <c r="R50" i="18"/>
  <c r="Q50" i="18"/>
  <c r="P50" i="18"/>
  <c r="O50" i="18"/>
  <c r="N50" i="18"/>
  <c r="M50" i="18"/>
  <c r="L50" i="18"/>
  <c r="K50" i="18"/>
  <c r="J50" i="18"/>
  <c r="I50" i="18"/>
  <c r="H50" i="18"/>
  <c r="G50" i="18"/>
  <c r="F50" i="18"/>
  <c r="E50" i="18"/>
  <c r="D50" i="18"/>
  <c r="C50" i="18"/>
  <c r="S49" i="18"/>
  <c r="H8" i="18" s="1"/>
  <c r="R49" i="18"/>
  <c r="Q49" i="18"/>
  <c r="P49" i="18"/>
  <c r="O49" i="18"/>
  <c r="N49" i="18"/>
  <c r="M49" i="18"/>
  <c r="L49" i="18"/>
  <c r="K49" i="18"/>
  <c r="J49" i="18"/>
  <c r="I49" i="18"/>
  <c r="H49" i="18"/>
  <c r="G49" i="18"/>
  <c r="F49" i="18"/>
  <c r="E49" i="18"/>
  <c r="D49" i="18"/>
  <c r="C49" i="18"/>
  <c r="W34" i="18"/>
  <c r="F12" i="18" s="1"/>
  <c r="V34" i="18"/>
  <c r="U34" i="18"/>
  <c r="T34" i="18"/>
  <c r="S34" i="18"/>
  <c r="R34" i="18"/>
  <c r="Q34" i="18"/>
  <c r="P34" i="18"/>
  <c r="O34" i="18"/>
  <c r="N34" i="18"/>
  <c r="M34" i="18"/>
  <c r="L34" i="18"/>
  <c r="K34" i="18"/>
  <c r="J34" i="18"/>
  <c r="I34" i="18"/>
  <c r="H34" i="18"/>
  <c r="G34" i="18"/>
  <c r="F34" i="18"/>
  <c r="E34" i="18"/>
  <c r="D34" i="18"/>
  <c r="C34" i="18"/>
  <c r="B34" i="18"/>
  <c r="W33" i="18"/>
  <c r="F11" i="18" s="1"/>
  <c r="V33" i="18"/>
  <c r="U33" i="18"/>
  <c r="T33" i="18"/>
  <c r="S33" i="18"/>
  <c r="R33" i="18"/>
  <c r="Q33" i="18"/>
  <c r="P33" i="18"/>
  <c r="O33" i="18"/>
  <c r="N33" i="18"/>
  <c r="M33" i="18"/>
  <c r="L33" i="18"/>
  <c r="K33" i="18"/>
  <c r="J33" i="18"/>
  <c r="I33" i="18"/>
  <c r="H33" i="18"/>
  <c r="G33" i="18"/>
  <c r="F33" i="18"/>
  <c r="E33" i="18"/>
  <c r="D33" i="18"/>
  <c r="C33" i="18"/>
  <c r="B33" i="18"/>
  <c r="W32" i="18"/>
  <c r="F10" i="18" s="1"/>
  <c r="V32" i="18"/>
  <c r="U32" i="18"/>
  <c r="T32" i="18"/>
  <c r="S32" i="18"/>
  <c r="R32" i="18"/>
  <c r="Q32" i="18"/>
  <c r="P32" i="18"/>
  <c r="O32" i="18"/>
  <c r="N32" i="18"/>
  <c r="M32" i="18"/>
  <c r="L32" i="18"/>
  <c r="K32" i="18"/>
  <c r="J32" i="18"/>
  <c r="I32" i="18"/>
  <c r="H32" i="18"/>
  <c r="G32" i="18"/>
  <c r="F32" i="18"/>
  <c r="E32" i="18"/>
  <c r="D32" i="18"/>
  <c r="C32" i="18"/>
  <c r="B32" i="18"/>
  <c r="W31" i="18"/>
  <c r="F9" i="18" s="1"/>
  <c r="V31" i="18"/>
  <c r="U31" i="18"/>
  <c r="T31" i="18"/>
  <c r="S31" i="18"/>
  <c r="R31" i="18"/>
  <c r="Q31" i="18"/>
  <c r="P31" i="18"/>
  <c r="O31" i="18"/>
  <c r="N31" i="18"/>
  <c r="M31" i="18"/>
  <c r="L31" i="18"/>
  <c r="K31" i="18"/>
  <c r="J31" i="18"/>
  <c r="I31" i="18"/>
  <c r="H31" i="18"/>
  <c r="G31" i="18"/>
  <c r="F31" i="18"/>
  <c r="E31" i="18"/>
  <c r="D31" i="18"/>
  <c r="C31" i="18"/>
  <c r="B31" i="18"/>
  <c r="W30" i="18"/>
  <c r="F8" i="18" s="1"/>
  <c r="V30" i="18"/>
  <c r="U30" i="18"/>
  <c r="T30" i="18"/>
  <c r="S30" i="18"/>
  <c r="R30" i="18"/>
  <c r="Q30" i="18"/>
  <c r="P30" i="18"/>
  <c r="O30" i="18"/>
  <c r="N30" i="18"/>
  <c r="M30" i="18"/>
  <c r="L30" i="18"/>
  <c r="K30" i="18"/>
  <c r="J30" i="18"/>
  <c r="I30" i="18"/>
  <c r="H30" i="18"/>
  <c r="G30" i="18"/>
  <c r="F30" i="18"/>
  <c r="E30" i="18"/>
  <c r="D30" i="18"/>
  <c r="C30" i="18"/>
  <c r="F29" i="18"/>
  <c r="C29" i="18"/>
  <c r="B29" i="18"/>
  <c r="S48" i="18"/>
  <c r="H7" i="18" s="1"/>
  <c r="R48" i="18"/>
  <c r="Q48" i="18"/>
  <c r="P48" i="18"/>
  <c r="O48" i="18"/>
  <c r="N48" i="18"/>
  <c r="M48" i="18"/>
  <c r="L48" i="18"/>
  <c r="K48" i="18"/>
  <c r="J48" i="18"/>
  <c r="I48" i="18"/>
  <c r="H48" i="18"/>
  <c r="G48" i="18"/>
  <c r="F48" i="18"/>
  <c r="E48" i="18"/>
  <c r="D48" i="18"/>
  <c r="C48" i="18"/>
  <c r="W29" i="18"/>
  <c r="F7" i="18" s="1"/>
  <c r="V29" i="18"/>
  <c r="U29" i="18"/>
  <c r="T29" i="18"/>
  <c r="S29" i="18"/>
  <c r="R29" i="18"/>
  <c r="Q29" i="18"/>
  <c r="P29" i="18"/>
  <c r="O29" i="18"/>
  <c r="N29" i="18"/>
  <c r="M29" i="18"/>
  <c r="L29" i="18"/>
  <c r="K29" i="18"/>
  <c r="J29" i="18"/>
  <c r="I29" i="18"/>
  <c r="H29" i="18"/>
  <c r="G29" i="18"/>
  <c r="E29" i="18"/>
  <c r="D29" i="18"/>
  <c r="O8" i="17" l="1"/>
  <c r="K13" i="17"/>
  <c r="K9" i="17"/>
  <c r="C13" i="17"/>
  <c r="C7" i="17"/>
  <c r="AA30" i="25" l="1"/>
  <c r="AA31" i="25" s="1"/>
  <c r="AA32" i="25" s="1"/>
  <c r="AA33" i="25" s="1"/>
  <c r="AA34" i="25" s="1"/>
  <c r="AA35" i="25" s="1"/>
  <c r="AA36" i="25" s="1"/>
  <c r="AA37" i="25" s="1"/>
  <c r="AA38" i="25" s="1"/>
  <c r="AA39" i="25" s="1"/>
  <c r="AA40" i="25" s="1"/>
  <c r="AA41" i="25" s="1"/>
  <c r="AA42" i="25" s="1"/>
  <c r="AA43" i="25" s="1"/>
  <c r="AA44" i="25" s="1"/>
  <c r="AA45" i="25" s="1"/>
  <c r="AA46" i="25" s="1"/>
  <c r="AA47" i="25" s="1"/>
  <c r="AA48" i="25" s="1"/>
  <c r="AA49" i="25" s="1"/>
  <c r="AA50" i="25" s="1"/>
  <c r="Z30" i="25"/>
  <c r="Z31" i="25" s="1"/>
  <c r="Z32" i="25" s="1"/>
  <c r="Z33" i="25" s="1"/>
  <c r="Z34" i="25" s="1"/>
  <c r="Z35" i="25" s="1"/>
  <c r="Z36" i="25" s="1"/>
  <c r="Z37" i="25" s="1"/>
  <c r="Z38" i="25" s="1"/>
  <c r="Z39" i="25" s="1"/>
  <c r="Z40" i="25" s="1"/>
  <c r="Z41" i="25" s="1"/>
  <c r="Z42" i="25" s="1"/>
  <c r="Z43" i="25" s="1"/>
  <c r="Z44" i="25" s="1"/>
  <c r="Z45" i="25" s="1"/>
  <c r="Z46" i="25" s="1"/>
  <c r="Z47" i="25" s="1"/>
  <c r="Z48" i="25" s="1"/>
  <c r="Z49" i="25" s="1"/>
  <c r="Z50" i="25" s="1"/>
  <c r="AA5" i="25"/>
  <c r="AA6" i="25" s="1"/>
  <c r="AA7" i="25" s="1"/>
  <c r="AA8" i="25" s="1"/>
  <c r="AA9" i="25" s="1"/>
  <c r="AA10" i="25" s="1"/>
  <c r="AA11" i="25" s="1"/>
  <c r="AA12" i="25" s="1"/>
  <c r="AA13" i="25" s="1"/>
  <c r="AA14" i="25" s="1"/>
  <c r="AA15" i="25" s="1"/>
  <c r="AA16" i="25" s="1"/>
  <c r="AA17" i="25" s="1"/>
  <c r="AA18" i="25" s="1"/>
  <c r="AA19" i="25" s="1"/>
  <c r="AA20" i="25" s="1"/>
  <c r="AA21" i="25" s="1"/>
  <c r="AA22" i="25" s="1"/>
  <c r="AA23" i="25" s="1"/>
  <c r="AA24" i="25" s="1"/>
  <c r="AA25" i="25" s="1"/>
  <c r="Z5" i="25"/>
  <c r="Z6" i="25" s="1"/>
  <c r="Z7" i="25" s="1"/>
  <c r="Z8" i="25" s="1"/>
  <c r="Z9" i="25" s="1"/>
  <c r="Z10" i="25" s="1"/>
  <c r="Z11" i="25" s="1"/>
  <c r="Z12" i="25" s="1"/>
  <c r="Z13" i="25" s="1"/>
  <c r="Z14" i="25" s="1"/>
  <c r="Z15" i="25" s="1"/>
  <c r="Z16" i="25" s="1"/>
  <c r="Z17" i="25" s="1"/>
  <c r="Z18" i="25" s="1"/>
  <c r="Z19" i="25" s="1"/>
  <c r="Z20" i="25" s="1"/>
  <c r="Z21" i="25" s="1"/>
  <c r="Z22" i="25" s="1"/>
  <c r="Z23" i="25" s="1"/>
  <c r="Z24" i="25" s="1"/>
  <c r="Z25" i="25" s="1"/>
  <c r="O7" i="17" l="1"/>
  <c r="K12" i="17"/>
  <c r="K11" i="17"/>
  <c r="K10" i="17"/>
  <c r="K8" i="17"/>
  <c r="C12" i="17"/>
  <c r="C11" i="17"/>
  <c r="K7" i="17"/>
  <c r="C20" i="13" l="1"/>
  <c r="C8" i="22" s="1"/>
  <c r="C21" i="13"/>
  <c r="C8" i="23" s="1"/>
  <c r="C22" i="13"/>
  <c r="C8" i="25" s="1"/>
  <c r="C19" i="13"/>
  <c r="C8" i="15" s="1"/>
  <c r="C12" i="13"/>
  <c r="C6" i="22" s="1"/>
  <c r="C13" i="13"/>
  <c r="C6" i="23" s="1"/>
  <c r="C14" i="13"/>
  <c r="C6" i="25" s="1"/>
  <c r="C11" i="13"/>
  <c r="C6" i="15" s="1"/>
  <c r="C10" i="17" l="1"/>
  <c r="C9" i="17"/>
  <c r="C8" i="17"/>
  <c r="D20" i="13" l="1"/>
  <c r="D8" i="22" s="1"/>
  <c r="D21" i="13" l="1"/>
  <c r="D8" i="23" s="1"/>
  <c r="D22" i="13"/>
  <c r="D8" i="25" s="1"/>
  <c r="I19" i="13"/>
  <c r="I8" i="15" s="1"/>
  <c r="I20" i="13"/>
  <c r="E20" i="13"/>
  <c r="E19" i="13"/>
  <c r="E8" i="15" s="1"/>
  <c r="D11" i="13"/>
  <c r="D6" i="15" s="1"/>
  <c r="E22" i="13" l="1"/>
  <c r="E8" i="25" s="1"/>
  <c r="E8" i="22"/>
  <c r="I22" i="13"/>
  <c r="I8" i="25" s="1"/>
  <c r="I8" i="22"/>
  <c r="E32" i="15"/>
  <c r="W30" i="15"/>
  <c r="W31" i="15" s="1"/>
  <c r="W32" i="15" s="1"/>
  <c r="W33" i="15" s="1"/>
  <c r="W34" i="15" s="1"/>
  <c r="W35" i="15" s="1"/>
  <c r="W36" i="15" s="1"/>
  <c r="W37" i="15" s="1"/>
  <c r="W38" i="15" s="1"/>
  <c r="W39" i="15" s="1"/>
  <c r="W40" i="15" s="1"/>
  <c r="W41" i="15" s="1"/>
  <c r="W42" i="15" s="1"/>
  <c r="W43" i="15" s="1"/>
  <c r="W44" i="15" s="1"/>
  <c r="W45" i="15" s="1"/>
  <c r="W46" i="15" s="1"/>
  <c r="W47" i="15" s="1"/>
  <c r="W48" i="15" s="1"/>
  <c r="W49" i="15" s="1"/>
  <c r="W50" i="15" s="1"/>
  <c r="I21" i="13"/>
  <c r="K20" i="13"/>
  <c r="J20" i="13"/>
  <c r="K19" i="13"/>
  <c r="K8" i="15" s="1"/>
  <c r="J19" i="13"/>
  <c r="J8" i="15" s="1"/>
  <c r="J9" i="15" s="1"/>
  <c r="E21" i="13"/>
  <c r="E8" i="23" s="1"/>
  <c r="I11" i="13"/>
  <c r="I6" i="15" s="1"/>
  <c r="E11" i="13"/>
  <c r="E6" i="15" s="1"/>
  <c r="D12" i="13"/>
  <c r="D6" i="22" s="1"/>
  <c r="E33" i="25" l="1"/>
  <c r="W30" i="25"/>
  <c r="W31" i="25" s="1"/>
  <c r="W32" i="25" s="1"/>
  <c r="W33" i="25" s="1"/>
  <c r="W34" i="25" s="1"/>
  <c r="W35" i="25" s="1"/>
  <c r="W36" i="25" s="1"/>
  <c r="W37" i="25" s="1"/>
  <c r="W38" i="25" s="1"/>
  <c r="W39" i="25" s="1"/>
  <c r="W40" i="25" s="1"/>
  <c r="W41" i="25" s="1"/>
  <c r="W42" i="25" s="1"/>
  <c r="W43" i="25" s="1"/>
  <c r="W44" i="25" s="1"/>
  <c r="W45" i="25" s="1"/>
  <c r="W46" i="25" s="1"/>
  <c r="W47" i="25" s="1"/>
  <c r="W48" i="25" s="1"/>
  <c r="W49" i="25" s="1"/>
  <c r="W50" i="25" s="1"/>
  <c r="L20" i="13"/>
  <c r="K8" i="22"/>
  <c r="J22" i="13"/>
  <c r="J8" i="25" s="1"/>
  <c r="J9" i="25" s="1"/>
  <c r="J8" i="22"/>
  <c r="J9" i="22" s="1"/>
  <c r="G36" i="15"/>
  <c r="E37" i="15"/>
  <c r="E36" i="15"/>
  <c r="E35" i="15"/>
  <c r="G37" i="15"/>
  <c r="E34" i="15"/>
  <c r="E33" i="15"/>
  <c r="G32" i="15"/>
  <c r="F32" i="15" s="1"/>
  <c r="G35" i="15"/>
  <c r="G33" i="15"/>
  <c r="G34" i="15"/>
  <c r="K9" i="15"/>
  <c r="H32" i="15"/>
  <c r="X30" i="15"/>
  <c r="X31" i="15" s="1"/>
  <c r="X32" i="15" s="1"/>
  <c r="X33" i="15" s="1"/>
  <c r="X34" i="15" s="1"/>
  <c r="X35" i="15" s="1"/>
  <c r="X36" i="15" s="1"/>
  <c r="X37" i="15" s="1"/>
  <c r="X38" i="15" s="1"/>
  <c r="X39" i="15" s="1"/>
  <c r="X40" i="15" s="1"/>
  <c r="X41" i="15" s="1"/>
  <c r="X42" i="15" s="1"/>
  <c r="X43" i="15" s="1"/>
  <c r="X44" i="15" s="1"/>
  <c r="X45" i="15" s="1"/>
  <c r="X46" i="15" s="1"/>
  <c r="X47" i="15" s="1"/>
  <c r="X48" i="15" s="1"/>
  <c r="X49" i="15" s="1"/>
  <c r="X50" i="15" s="1"/>
  <c r="H21" i="13"/>
  <c r="H8" i="23" s="1"/>
  <c r="V30" i="23" s="1"/>
  <c r="V31" i="23" s="1"/>
  <c r="V32" i="23" s="1"/>
  <c r="V33" i="23" s="1"/>
  <c r="V34" i="23" s="1"/>
  <c r="V35" i="23" s="1"/>
  <c r="V36" i="23" s="1"/>
  <c r="V37" i="23" s="1"/>
  <c r="V38" i="23" s="1"/>
  <c r="V39" i="23" s="1"/>
  <c r="V40" i="23" s="1"/>
  <c r="V41" i="23" s="1"/>
  <c r="V42" i="23" s="1"/>
  <c r="V43" i="23" s="1"/>
  <c r="V44" i="23" s="1"/>
  <c r="V45" i="23" s="1"/>
  <c r="V46" i="23" s="1"/>
  <c r="V47" i="23" s="1"/>
  <c r="V48" i="23" s="1"/>
  <c r="V49" i="23" s="1"/>
  <c r="V50" i="23" s="1"/>
  <c r="I8" i="23"/>
  <c r="E32" i="22"/>
  <c r="W30" i="22"/>
  <c r="W31" i="22" s="1"/>
  <c r="W32" i="22" s="1"/>
  <c r="W33" i="22" s="1"/>
  <c r="W34" i="22" s="1"/>
  <c r="W35" i="22" s="1"/>
  <c r="W36" i="22" s="1"/>
  <c r="W37" i="22" s="1"/>
  <c r="W38" i="22" s="1"/>
  <c r="W39" i="22" s="1"/>
  <c r="W40" i="22" s="1"/>
  <c r="W41" i="22" s="1"/>
  <c r="W42" i="22" s="1"/>
  <c r="W43" i="22" s="1"/>
  <c r="W44" i="22" s="1"/>
  <c r="W45" i="22" s="1"/>
  <c r="W46" i="22" s="1"/>
  <c r="W47" i="22" s="1"/>
  <c r="W48" i="22" s="1"/>
  <c r="W49" i="22" s="1"/>
  <c r="W50" i="22" s="1"/>
  <c r="E18" i="15"/>
  <c r="W5" i="15"/>
  <c r="W6" i="15" s="1"/>
  <c r="W7" i="15" s="1"/>
  <c r="W8" i="15" s="1"/>
  <c r="W9" i="15" s="1"/>
  <c r="W10" i="15" s="1"/>
  <c r="W11" i="15" s="1"/>
  <c r="W12" i="15" s="1"/>
  <c r="W13" i="15" s="1"/>
  <c r="W14" i="15" s="1"/>
  <c r="W15" i="15" s="1"/>
  <c r="W16" i="15" s="1"/>
  <c r="W17" i="15" s="1"/>
  <c r="W18" i="15" s="1"/>
  <c r="W19" i="15" s="1"/>
  <c r="W20" i="15" s="1"/>
  <c r="W21" i="15" s="1"/>
  <c r="W22" i="15" s="1"/>
  <c r="W23" i="15" s="1"/>
  <c r="W24" i="15" s="1"/>
  <c r="W25" i="15" s="1"/>
  <c r="K21" i="13"/>
  <c r="K8" i="23" s="1"/>
  <c r="L19" i="13"/>
  <c r="L8" i="15" s="1"/>
  <c r="L9" i="15" s="1"/>
  <c r="M19" i="13"/>
  <c r="K11" i="13"/>
  <c r="K6" i="15" s="1"/>
  <c r="J11" i="13"/>
  <c r="J6" i="15" s="1"/>
  <c r="J7" i="15" s="1"/>
  <c r="M20" i="13"/>
  <c r="M8" i="22" s="1"/>
  <c r="K22" i="13"/>
  <c r="K8" i="25" s="1"/>
  <c r="D13" i="13"/>
  <c r="D6" i="23" s="1"/>
  <c r="D14" i="13"/>
  <c r="D6" i="25" s="1"/>
  <c r="J21" i="13"/>
  <c r="J8" i="23" s="1"/>
  <c r="I12" i="13"/>
  <c r="I6" i="22" s="1"/>
  <c r="E12" i="13"/>
  <c r="K9" i="25" l="1"/>
  <c r="H33" i="25"/>
  <c r="X30" i="25"/>
  <c r="X31" i="25" s="1"/>
  <c r="X32" i="25" s="1"/>
  <c r="X33" i="25" s="1"/>
  <c r="X34" i="25" s="1"/>
  <c r="X35" i="25" s="1"/>
  <c r="X36" i="25" s="1"/>
  <c r="X37" i="25" s="1"/>
  <c r="X38" i="25" s="1"/>
  <c r="X39" i="25" s="1"/>
  <c r="X40" i="25" s="1"/>
  <c r="X41" i="25" s="1"/>
  <c r="X42" i="25" s="1"/>
  <c r="X43" i="25" s="1"/>
  <c r="X44" i="25" s="1"/>
  <c r="X45" i="25" s="1"/>
  <c r="X46" i="25" s="1"/>
  <c r="X47" i="25" s="1"/>
  <c r="X48" i="25" s="1"/>
  <c r="X49" i="25" s="1"/>
  <c r="X50" i="25" s="1"/>
  <c r="F21" i="13"/>
  <c r="F8" i="23" s="1"/>
  <c r="B32" i="23" s="1"/>
  <c r="G21" i="13"/>
  <c r="G8" i="23" s="1"/>
  <c r="F33" i="15"/>
  <c r="E35" i="25"/>
  <c r="F35" i="25" s="1"/>
  <c r="E38" i="25"/>
  <c r="E34" i="25"/>
  <c r="F34" i="25" s="1"/>
  <c r="G36" i="25"/>
  <c r="G33" i="25"/>
  <c r="F33" i="25"/>
  <c r="E37" i="25"/>
  <c r="G37" i="25"/>
  <c r="G35" i="25"/>
  <c r="E36" i="25"/>
  <c r="G34" i="25"/>
  <c r="G38" i="25"/>
  <c r="F34" i="15"/>
  <c r="F37" i="15"/>
  <c r="F35" i="15"/>
  <c r="M21" i="13"/>
  <c r="N21" i="13" s="1"/>
  <c r="L21" i="13"/>
  <c r="L8" i="23" s="1"/>
  <c r="L9" i="23" s="1"/>
  <c r="G36" i="22"/>
  <c r="G34" i="22"/>
  <c r="G33" i="22"/>
  <c r="G32" i="22"/>
  <c r="F32" i="22" s="1"/>
  <c r="E37" i="22"/>
  <c r="E36" i="22"/>
  <c r="E34" i="22"/>
  <c r="F34" i="22" s="1"/>
  <c r="E35" i="22"/>
  <c r="E33" i="22"/>
  <c r="G37" i="22"/>
  <c r="G35" i="22"/>
  <c r="F36" i="15"/>
  <c r="J9" i="23"/>
  <c r="H18" i="15"/>
  <c r="X5" i="15"/>
  <c r="X6" i="15" s="1"/>
  <c r="X7" i="15" s="1"/>
  <c r="X8" i="15" s="1"/>
  <c r="X9" i="15" s="1"/>
  <c r="X10" i="15" s="1"/>
  <c r="X11" i="15" s="1"/>
  <c r="X12" i="15" s="1"/>
  <c r="X13" i="15" s="1"/>
  <c r="X14" i="15" s="1"/>
  <c r="X15" i="15" s="1"/>
  <c r="X16" i="15" s="1"/>
  <c r="X17" i="15" s="1"/>
  <c r="X18" i="15" s="1"/>
  <c r="X19" i="15" s="1"/>
  <c r="X20" i="15" s="1"/>
  <c r="X21" i="15" s="1"/>
  <c r="X22" i="15" s="1"/>
  <c r="X23" i="15" s="1"/>
  <c r="X24" i="15" s="1"/>
  <c r="X25" i="15" s="1"/>
  <c r="K7" i="15"/>
  <c r="H20" i="13"/>
  <c r="H8" i="22" s="1"/>
  <c r="N19" i="13"/>
  <c r="M8" i="15"/>
  <c r="J33" i="15"/>
  <c r="H36" i="15"/>
  <c r="H35" i="15"/>
  <c r="H33" i="15"/>
  <c r="H37" i="15"/>
  <c r="J36" i="15"/>
  <c r="J32" i="15"/>
  <c r="I32" i="15" s="1"/>
  <c r="H34" i="15"/>
  <c r="J37" i="15"/>
  <c r="J34" i="15"/>
  <c r="J35" i="15"/>
  <c r="H13" i="13"/>
  <c r="G18" i="15"/>
  <c r="F18" i="15" s="1"/>
  <c r="E21" i="15"/>
  <c r="G19" i="15"/>
  <c r="G22" i="15"/>
  <c r="G20" i="15"/>
  <c r="G21" i="15"/>
  <c r="E23" i="15"/>
  <c r="G23" i="15"/>
  <c r="E19" i="15"/>
  <c r="E20" i="15"/>
  <c r="F20" i="15" s="1"/>
  <c r="E22" i="15"/>
  <c r="K32" i="22"/>
  <c r="Y30" i="22"/>
  <c r="Y31" i="22" s="1"/>
  <c r="Y32" i="22" s="1"/>
  <c r="Y33" i="22" s="1"/>
  <c r="Y34" i="22" s="1"/>
  <c r="Y35" i="22" s="1"/>
  <c r="Y36" i="22" s="1"/>
  <c r="Y37" i="22" s="1"/>
  <c r="Y38" i="22" s="1"/>
  <c r="Y39" i="22" s="1"/>
  <c r="Y40" i="22" s="1"/>
  <c r="Y41" i="22" s="1"/>
  <c r="Y42" i="22" s="1"/>
  <c r="Y43" i="22" s="1"/>
  <c r="Y44" i="22" s="1"/>
  <c r="Y45" i="22" s="1"/>
  <c r="Y46" i="22" s="1"/>
  <c r="Y47" i="22" s="1"/>
  <c r="Y48" i="22" s="1"/>
  <c r="Y49" i="22" s="1"/>
  <c r="Y50" i="22" s="1"/>
  <c r="K9" i="23"/>
  <c r="H32" i="23"/>
  <c r="X30" i="23"/>
  <c r="X31" i="23" s="1"/>
  <c r="X32" i="23" s="1"/>
  <c r="X33" i="23" s="1"/>
  <c r="X34" i="23" s="1"/>
  <c r="X35" i="23" s="1"/>
  <c r="X36" i="23" s="1"/>
  <c r="X37" i="23" s="1"/>
  <c r="X38" i="23" s="1"/>
  <c r="X39" i="23" s="1"/>
  <c r="X40" i="23" s="1"/>
  <c r="X41" i="23" s="1"/>
  <c r="X42" i="23" s="1"/>
  <c r="X43" i="23" s="1"/>
  <c r="X44" i="23" s="1"/>
  <c r="X45" i="23" s="1"/>
  <c r="X46" i="23" s="1"/>
  <c r="X47" i="23" s="1"/>
  <c r="X48" i="23" s="1"/>
  <c r="X49" i="23" s="1"/>
  <c r="X50" i="23" s="1"/>
  <c r="E18" i="22"/>
  <c r="W5" i="22"/>
  <c r="W6" i="22" s="1"/>
  <c r="W7" i="22" s="1"/>
  <c r="W8" i="22" s="1"/>
  <c r="W9" i="22" s="1"/>
  <c r="W10" i="22" s="1"/>
  <c r="W11" i="22" s="1"/>
  <c r="W12" i="22" s="1"/>
  <c r="W13" i="22" s="1"/>
  <c r="W14" i="22" s="1"/>
  <c r="W15" i="22" s="1"/>
  <c r="W16" i="22" s="1"/>
  <c r="W17" i="22" s="1"/>
  <c r="W18" i="22" s="1"/>
  <c r="W19" i="22" s="1"/>
  <c r="W20" i="22" s="1"/>
  <c r="W21" i="22" s="1"/>
  <c r="W22" i="22" s="1"/>
  <c r="W23" i="22" s="1"/>
  <c r="W24" i="22" s="1"/>
  <c r="W25" i="22" s="1"/>
  <c r="H32" i="22"/>
  <c r="K9" i="22"/>
  <c r="X30" i="22"/>
  <c r="X31" i="22" s="1"/>
  <c r="X32" i="22" s="1"/>
  <c r="X33" i="22" s="1"/>
  <c r="X34" i="22" s="1"/>
  <c r="X35" i="22" s="1"/>
  <c r="X36" i="22" s="1"/>
  <c r="X37" i="22" s="1"/>
  <c r="X38" i="22" s="1"/>
  <c r="X39" i="22" s="1"/>
  <c r="X40" i="22" s="1"/>
  <c r="X41" i="22" s="1"/>
  <c r="X42" i="22" s="1"/>
  <c r="X43" i="22" s="1"/>
  <c r="X44" i="22" s="1"/>
  <c r="X45" i="22" s="1"/>
  <c r="X46" i="22" s="1"/>
  <c r="X47" i="22" s="1"/>
  <c r="X48" i="22" s="1"/>
  <c r="X49" i="22" s="1"/>
  <c r="X50" i="22" s="1"/>
  <c r="E14" i="13"/>
  <c r="E6" i="25" s="1"/>
  <c r="E6" i="22"/>
  <c r="E32" i="23"/>
  <c r="W30" i="23"/>
  <c r="W31" i="23" s="1"/>
  <c r="W32" i="23" s="1"/>
  <c r="W33" i="23" s="1"/>
  <c r="W34" i="23" s="1"/>
  <c r="W35" i="23" s="1"/>
  <c r="W36" i="23" s="1"/>
  <c r="W37" i="23" s="1"/>
  <c r="W38" i="23" s="1"/>
  <c r="W39" i="23" s="1"/>
  <c r="W40" i="23" s="1"/>
  <c r="W41" i="23" s="1"/>
  <c r="W42" i="23" s="1"/>
  <c r="W43" i="23" s="1"/>
  <c r="W44" i="23" s="1"/>
  <c r="W45" i="23" s="1"/>
  <c r="W46" i="23" s="1"/>
  <c r="W47" i="23" s="1"/>
  <c r="W48" i="23" s="1"/>
  <c r="W49" i="23" s="1"/>
  <c r="W50" i="23" s="1"/>
  <c r="I9" i="23"/>
  <c r="B36" i="23"/>
  <c r="D37" i="23"/>
  <c r="D35" i="23"/>
  <c r="D33" i="23"/>
  <c r="B34" i="23"/>
  <c r="D32" i="23"/>
  <c r="C32" i="23" s="1"/>
  <c r="D36" i="23"/>
  <c r="B37" i="23"/>
  <c r="B35" i="23"/>
  <c r="D34" i="23"/>
  <c r="B33" i="23"/>
  <c r="L22" i="13"/>
  <c r="L8" i="25" s="1"/>
  <c r="L9" i="25" s="1"/>
  <c r="L8" i="22"/>
  <c r="L9" i="22" s="1"/>
  <c r="L11" i="13"/>
  <c r="L6" i="15" s="1"/>
  <c r="L7" i="15" s="1"/>
  <c r="M11" i="13"/>
  <c r="H19" i="13"/>
  <c r="H8" i="15" s="1"/>
  <c r="G20" i="13"/>
  <c r="G8" i="22" s="1"/>
  <c r="G13" i="13"/>
  <c r="F20" i="13"/>
  <c r="F8" i="22" s="1"/>
  <c r="B32" i="22" s="1"/>
  <c r="F13" i="13"/>
  <c r="J12" i="13"/>
  <c r="I14" i="13"/>
  <c r="I6" i="25" s="1"/>
  <c r="N20" i="13"/>
  <c r="M22" i="13"/>
  <c r="M8" i="25" s="1"/>
  <c r="K12" i="13"/>
  <c r="I13" i="13"/>
  <c r="E13" i="13"/>
  <c r="E6" i="23" s="1"/>
  <c r="F38" i="25" l="1"/>
  <c r="M9" i="25"/>
  <c r="K33" i="25"/>
  <c r="Y30" i="25"/>
  <c r="Y31" i="25" s="1"/>
  <c r="Y32" i="25" s="1"/>
  <c r="Y33" i="25" s="1"/>
  <c r="Y34" i="25" s="1"/>
  <c r="Y35" i="25" s="1"/>
  <c r="Y36" i="25" s="1"/>
  <c r="Y37" i="25" s="1"/>
  <c r="Y38" i="25" s="1"/>
  <c r="Y39" i="25" s="1"/>
  <c r="Y40" i="25" s="1"/>
  <c r="Y41" i="25" s="1"/>
  <c r="Y42" i="25" s="1"/>
  <c r="Y43" i="25" s="1"/>
  <c r="Y44" i="25" s="1"/>
  <c r="Y45" i="25" s="1"/>
  <c r="Y46" i="25" s="1"/>
  <c r="Y47" i="25" s="1"/>
  <c r="Y48" i="25" s="1"/>
  <c r="Y49" i="25" s="1"/>
  <c r="Y50" i="25" s="1"/>
  <c r="F36" i="25"/>
  <c r="E19" i="25"/>
  <c r="W5" i="25"/>
  <c r="W6" i="25" s="1"/>
  <c r="W7" i="25" s="1"/>
  <c r="W8" i="25" s="1"/>
  <c r="W9" i="25" s="1"/>
  <c r="W10" i="25" s="1"/>
  <c r="W11" i="25" s="1"/>
  <c r="W12" i="25" s="1"/>
  <c r="W13" i="25" s="1"/>
  <c r="W14" i="25" s="1"/>
  <c r="W15" i="25" s="1"/>
  <c r="W16" i="25" s="1"/>
  <c r="W17" i="25" s="1"/>
  <c r="W18" i="25" s="1"/>
  <c r="W19" i="25" s="1"/>
  <c r="W20" i="25" s="1"/>
  <c r="W21" i="25" s="1"/>
  <c r="W22" i="25" s="1"/>
  <c r="W23" i="25" s="1"/>
  <c r="W24" i="25" s="1"/>
  <c r="W25" i="25" s="1"/>
  <c r="H37" i="25"/>
  <c r="I37" i="25" s="1"/>
  <c r="J38" i="25"/>
  <c r="H35" i="25"/>
  <c r="J35" i="25"/>
  <c r="J37" i="25"/>
  <c r="J34" i="25"/>
  <c r="H38" i="25"/>
  <c r="H34" i="25"/>
  <c r="I34" i="25" s="1"/>
  <c r="H36" i="25"/>
  <c r="J33" i="25"/>
  <c r="I33" i="25" s="1"/>
  <c r="J36" i="25"/>
  <c r="I36" i="25" s="1"/>
  <c r="F37" i="25"/>
  <c r="F22" i="15"/>
  <c r="C37" i="23"/>
  <c r="M9" i="22"/>
  <c r="M8" i="23"/>
  <c r="K32" i="23" s="1"/>
  <c r="F21" i="15"/>
  <c r="I36" i="15"/>
  <c r="H22" i="13"/>
  <c r="H8" i="25" s="1"/>
  <c r="I37" i="15"/>
  <c r="F36" i="22"/>
  <c r="F23" i="15"/>
  <c r="C36" i="23"/>
  <c r="C35" i="23"/>
  <c r="O21" i="13"/>
  <c r="O8" i="23" s="1"/>
  <c r="N8" i="23"/>
  <c r="J13" i="13"/>
  <c r="J6" i="23" s="1"/>
  <c r="I6" i="23"/>
  <c r="V30" i="15"/>
  <c r="V31" i="15" s="1"/>
  <c r="V32" i="15" s="1"/>
  <c r="V33" i="15" s="1"/>
  <c r="V34" i="15" s="1"/>
  <c r="V35" i="15" s="1"/>
  <c r="V36" i="15" s="1"/>
  <c r="V37" i="15" s="1"/>
  <c r="V38" i="15" s="1"/>
  <c r="V39" i="15" s="1"/>
  <c r="V40" i="15" s="1"/>
  <c r="V41" i="15" s="1"/>
  <c r="V42" i="15" s="1"/>
  <c r="V43" i="15" s="1"/>
  <c r="V44" i="15" s="1"/>
  <c r="V45" i="15" s="1"/>
  <c r="V46" i="15" s="1"/>
  <c r="V47" i="15" s="1"/>
  <c r="V48" i="15" s="1"/>
  <c r="V49" i="15" s="1"/>
  <c r="V50" i="15" s="1"/>
  <c r="I9" i="15"/>
  <c r="F33" i="22"/>
  <c r="J36" i="22"/>
  <c r="J34" i="22"/>
  <c r="J33" i="22"/>
  <c r="J32" i="22"/>
  <c r="I32" i="22" s="1"/>
  <c r="H37" i="22"/>
  <c r="H36" i="22"/>
  <c r="H33" i="22"/>
  <c r="H35" i="22"/>
  <c r="H34" i="22"/>
  <c r="J37" i="22"/>
  <c r="J35" i="22"/>
  <c r="H12" i="13"/>
  <c r="H6" i="23"/>
  <c r="I33" i="15"/>
  <c r="F35" i="22"/>
  <c r="K35" i="22"/>
  <c r="M37" i="22"/>
  <c r="M36" i="22"/>
  <c r="M35" i="22"/>
  <c r="K34" i="22"/>
  <c r="M33" i="22"/>
  <c r="K37" i="22"/>
  <c r="K33" i="22"/>
  <c r="K36" i="22"/>
  <c r="M32" i="22"/>
  <c r="L32" i="22" s="1"/>
  <c r="M34" i="22"/>
  <c r="N11" i="13"/>
  <c r="M6" i="15"/>
  <c r="I35" i="15"/>
  <c r="K32" i="15"/>
  <c r="M9" i="15"/>
  <c r="Y30" i="15"/>
  <c r="Y31" i="15" s="1"/>
  <c r="Y32" i="15" s="1"/>
  <c r="Y33" i="15" s="1"/>
  <c r="Y34" i="15" s="1"/>
  <c r="Y35" i="15" s="1"/>
  <c r="Y36" i="15" s="1"/>
  <c r="Y37" i="15" s="1"/>
  <c r="Y38" i="15" s="1"/>
  <c r="Y39" i="15" s="1"/>
  <c r="Y40" i="15" s="1"/>
  <c r="Y41" i="15" s="1"/>
  <c r="Y42" i="15" s="1"/>
  <c r="Y43" i="15" s="1"/>
  <c r="Y44" i="15" s="1"/>
  <c r="Y45" i="15" s="1"/>
  <c r="Y46" i="15" s="1"/>
  <c r="Y47" i="15" s="1"/>
  <c r="Y48" i="15" s="1"/>
  <c r="Y49" i="15" s="1"/>
  <c r="Y50" i="15" s="1"/>
  <c r="O19" i="13"/>
  <c r="O8" i="15" s="1"/>
  <c r="N8" i="15"/>
  <c r="G21" i="22"/>
  <c r="G19" i="22"/>
  <c r="E23" i="22"/>
  <c r="E22" i="22"/>
  <c r="E21" i="22"/>
  <c r="E20" i="22"/>
  <c r="E19" i="22"/>
  <c r="F19" i="22" s="1"/>
  <c r="G23" i="22"/>
  <c r="G22" i="22"/>
  <c r="G20" i="22"/>
  <c r="G18" i="22"/>
  <c r="F18" i="22" s="1"/>
  <c r="F19" i="15"/>
  <c r="V30" i="22"/>
  <c r="V31" i="22" s="1"/>
  <c r="V32" i="22" s="1"/>
  <c r="V33" i="22" s="1"/>
  <c r="V34" i="22" s="1"/>
  <c r="V35" i="22" s="1"/>
  <c r="V36" i="22" s="1"/>
  <c r="V37" i="22" s="1"/>
  <c r="V38" i="22" s="1"/>
  <c r="V39" i="22" s="1"/>
  <c r="V40" i="22" s="1"/>
  <c r="V41" i="22" s="1"/>
  <c r="V42" i="22" s="1"/>
  <c r="V43" i="22" s="1"/>
  <c r="V44" i="22" s="1"/>
  <c r="V45" i="22" s="1"/>
  <c r="V46" i="22" s="1"/>
  <c r="V47" i="22" s="1"/>
  <c r="V48" i="22" s="1"/>
  <c r="V49" i="22" s="1"/>
  <c r="V50" i="22" s="1"/>
  <c r="I9" i="22"/>
  <c r="F37" i="22"/>
  <c r="L12" i="13"/>
  <c r="K6" i="22"/>
  <c r="O20" i="13"/>
  <c r="O8" i="22" s="1"/>
  <c r="N8" i="22"/>
  <c r="J14" i="13"/>
  <c r="J6" i="25" s="1"/>
  <c r="J7" i="25" s="1"/>
  <c r="J6" i="22"/>
  <c r="J7" i="22" s="1"/>
  <c r="G12" i="13"/>
  <c r="G6" i="22" s="1"/>
  <c r="G6" i="23"/>
  <c r="I34" i="15"/>
  <c r="B36" i="22"/>
  <c r="B34" i="22"/>
  <c r="B37" i="22"/>
  <c r="B33" i="22"/>
  <c r="D34" i="22"/>
  <c r="D35" i="22"/>
  <c r="D33" i="22"/>
  <c r="B35" i="22"/>
  <c r="D32" i="22"/>
  <c r="C32" i="22" s="1"/>
  <c r="D36" i="22"/>
  <c r="D37" i="22"/>
  <c r="J22" i="15"/>
  <c r="H23" i="15"/>
  <c r="J20" i="15"/>
  <c r="J19" i="15"/>
  <c r="H22" i="15"/>
  <c r="H21" i="15"/>
  <c r="J23" i="15"/>
  <c r="H20" i="15"/>
  <c r="H19" i="15"/>
  <c r="J18" i="15"/>
  <c r="I18" i="15" s="1"/>
  <c r="J21" i="15"/>
  <c r="F12" i="13"/>
  <c r="F6" i="22" s="1"/>
  <c r="F6" i="23"/>
  <c r="C33" i="23"/>
  <c r="J32" i="23"/>
  <c r="I32" i="23" s="1"/>
  <c r="J35" i="23"/>
  <c r="J33" i="23"/>
  <c r="J36" i="23"/>
  <c r="H35" i="23"/>
  <c r="J37" i="23"/>
  <c r="H33" i="23"/>
  <c r="J34" i="23"/>
  <c r="H34" i="23"/>
  <c r="H37" i="23"/>
  <c r="H36" i="23"/>
  <c r="C34" i="23"/>
  <c r="E33" i="23"/>
  <c r="G32" i="23"/>
  <c r="F32" i="23" s="1"/>
  <c r="E37" i="23"/>
  <c r="G37" i="23"/>
  <c r="G36" i="23"/>
  <c r="G35" i="23"/>
  <c r="E36" i="23"/>
  <c r="G34" i="23"/>
  <c r="G33" i="23"/>
  <c r="E34" i="23"/>
  <c r="E35" i="23"/>
  <c r="F19" i="13"/>
  <c r="F8" i="15" s="1"/>
  <c r="B32" i="15" s="1"/>
  <c r="F22" i="13"/>
  <c r="F8" i="25" s="1"/>
  <c r="B33" i="25" s="1"/>
  <c r="G19" i="13"/>
  <c r="G8" i="15" s="1"/>
  <c r="G22" i="13"/>
  <c r="G8" i="25" s="1"/>
  <c r="M12" i="13"/>
  <c r="M6" i="22" s="1"/>
  <c r="K14" i="13"/>
  <c r="K6" i="25" s="1"/>
  <c r="K13" i="13"/>
  <c r="K6" i="23" s="1"/>
  <c r="I35" i="25" l="1"/>
  <c r="X5" i="25"/>
  <c r="X6" i="25" s="1"/>
  <c r="X7" i="25" s="1"/>
  <c r="X8" i="25" s="1"/>
  <c r="X9" i="25" s="1"/>
  <c r="X10" i="25" s="1"/>
  <c r="X11" i="25" s="1"/>
  <c r="X12" i="25" s="1"/>
  <c r="X13" i="25" s="1"/>
  <c r="X14" i="25" s="1"/>
  <c r="X15" i="25" s="1"/>
  <c r="X16" i="25" s="1"/>
  <c r="X17" i="25" s="1"/>
  <c r="X18" i="25" s="1"/>
  <c r="X19" i="25" s="1"/>
  <c r="X20" i="25" s="1"/>
  <c r="X21" i="25" s="1"/>
  <c r="X22" i="25" s="1"/>
  <c r="X23" i="25" s="1"/>
  <c r="X24" i="25" s="1"/>
  <c r="X25" i="25" s="1"/>
  <c r="K7" i="25"/>
  <c r="H19" i="25"/>
  <c r="G20" i="25"/>
  <c r="G22" i="25"/>
  <c r="G23" i="25"/>
  <c r="E22" i="25"/>
  <c r="F22" i="25" s="1"/>
  <c r="G21" i="25"/>
  <c r="E23" i="25"/>
  <c r="F23" i="25" s="1"/>
  <c r="E24" i="25"/>
  <c r="F24" i="25" s="1"/>
  <c r="E20" i="25"/>
  <c r="F20" i="25" s="1"/>
  <c r="G24" i="25"/>
  <c r="E21" i="25"/>
  <c r="F21" i="25" s="1"/>
  <c r="G19" i="25"/>
  <c r="F19" i="25" s="1"/>
  <c r="D33" i="25"/>
  <c r="C33" i="25" s="1"/>
  <c r="D36" i="25"/>
  <c r="B37" i="25"/>
  <c r="D34" i="25"/>
  <c r="B36" i="25"/>
  <c r="B34" i="25"/>
  <c r="C34" i="25" s="1"/>
  <c r="B35" i="25"/>
  <c r="C35" i="25" s="1"/>
  <c r="D37" i="25"/>
  <c r="D38" i="25"/>
  <c r="D35" i="25"/>
  <c r="B38" i="25"/>
  <c r="C38" i="25" s="1"/>
  <c r="V30" i="25"/>
  <c r="V31" i="25" s="1"/>
  <c r="V32" i="25" s="1"/>
  <c r="V33" i="25" s="1"/>
  <c r="V34" i="25" s="1"/>
  <c r="V35" i="25" s="1"/>
  <c r="V36" i="25" s="1"/>
  <c r="V37" i="25" s="1"/>
  <c r="V38" i="25" s="1"/>
  <c r="V39" i="25" s="1"/>
  <c r="V40" i="25" s="1"/>
  <c r="V41" i="25" s="1"/>
  <c r="V42" i="25" s="1"/>
  <c r="V43" i="25" s="1"/>
  <c r="V44" i="25" s="1"/>
  <c r="V45" i="25" s="1"/>
  <c r="V46" i="25" s="1"/>
  <c r="V47" i="25" s="1"/>
  <c r="V48" i="25" s="1"/>
  <c r="V49" i="25" s="1"/>
  <c r="V50" i="25" s="1"/>
  <c r="I9" i="25"/>
  <c r="I38" i="25"/>
  <c r="K36" i="25"/>
  <c r="M37" i="25"/>
  <c r="M36" i="25"/>
  <c r="M34" i="25"/>
  <c r="K37" i="25"/>
  <c r="M33" i="25"/>
  <c r="L33" i="25" s="1"/>
  <c r="M38" i="25"/>
  <c r="K35" i="25"/>
  <c r="K34" i="25"/>
  <c r="M35" i="25"/>
  <c r="K38" i="25"/>
  <c r="L38" i="25" s="1"/>
  <c r="G11" i="13"/>
  <c r="G6" i="15" s="1"/>
  <c r="L33" i="22"/>
  <c r="Y30" i="23"/>
  <c r="Y31" i="23" s="1"/>
  <c r="Y32" i="23" s="1"/>
  <c r="Y33" i="23" s="1"/>
  <c r="Y34" i="23" s="1"/>
  <c r="Y35" i="23" s="1"/>
  <c r="Y36" i="23" s="1"/>
  <c r="Y37" i="23" s="1"/>
  <c r="Y38" i="23" s="1"/>
  <c r="Y39" i="23" s="1"/>
  <c r="Y40" i="23" s="1"/>
  <c r="Y41" i="23" s="1"/>
  <c r="Y42" i="23" s="1"/>
  <c r="Y43" i="23" s="1"/>
  <c r="Y44" i="23" s="1"/>
  <c r="Y45" i="23" s="1"/>
  <c r="Y46" i="23" s="1"/>
  <c r="Y47" i="23" s="1"/>
  <c r="Y48" i="23" s="1"/>
  <c r="Y49" i="23" s="1"/>
  <c r="Y50" i="23" s="1"/>
  <c r="M9" i="23"/>
  <c r="I20" i="15"/>
  <c r="F34" i="23"/>
  <c r="G14" i="13"/>
  <c r="G6" i="25" s="1"/>
  <c r="I37" i="22"/>
  <c r="F20" i="22"/>
  <c r="F23" i="22"/>
  <c r="L36" i="22"/>
  <c r="L35" i="22"/>
  <c r="F14" i="13"/>
  <c r="F6" i="25" s="1"/>
  <c r="B19" i="25" s="1"/>
  <c r="I21" i="15"/>
  <c r="F21" i="22"/>
  <c r="I35" i="23"/>
  <c r="F11" i="13"/>
  <c r="F6" i="15" s="1"/>
  <c r="I22" i="15"/>
  <c r="C33" i="22"/>
  <c r="F22" i="22"/>
  <c r="N32" i="22"/>
  <c r="N9" i="22"/>
  <c r="Z30" i="22"/>
  <c r="Z31" i="22" s="1"/>
  <c r="Z32" i="22" s="1"/>
  <c r="Z33" i="22" s="1"/>
  <c r="Z34" i="22" s="1"/>
  <c r="Z35" i="22" s="1"/>
  <c r="Z36" i="22" s="1"/>
  <c r="Z37" i="22" s="1"/>
  <c r="Z38" i="22" s="1"/>
  <c r="Z39" i="22" s="1"/>
  <c r="Z40" i="22" s="1"/>
  <c r="Z41" i="22" s="1"/>
  <c r="Z42" i="22" s="1"/>
  <c r="Z43" i="22" s="1"/>
  <c r="Z44" i="22" s="1"/>
  <c r="Z45" i="22" s="1"/>
  <c r="Z46" i="22" s="1"/>
  <c r="Z47" i="22" s="1"/>
  <c r="Z48" i="22" s="1"/>
  <c r="Z49" i="22" s="1"/>
  <c r="Z50" i="22" s="1"/>
  <c r="K18" i="15"/>
  <c r="Y5" i="15"/>
  <c r="Y6" i="15" s="1"/>
  <c r="Y7" i="15" s="1"/>
  <c r="Y8" i="15" s="1"/>
  <c r="Y9" i="15" s="1"/>
  <c r="Y10" i="15" s="1"/>
  <c r="Y11" i="15" s="1"/>
  <c r="Y12" i="15" s="1"/>
  <c r="Y13" i="15" s="1"/>
  <c r="Y14" i="15" s="1"/>
  <c r="Y15" i="15" s="1"/>
  <c r="Y16" i="15" s="1"/>
  <c r="Y17" i="15" s="1"/>
  <c r="Y18" i="15" s="1"/>
  <c r="Y19" i="15" s="1"/>
  <c r="Y20" i="15" s="1"/>
  <c r="Y21" i="15" s="1"/>
  <c r="Y22" i="15" s="1"/>
  <c r="Y23" i="15" s="1"/>
  <c r="Y24" i="15" s="1"/>
  <c r="Y25" i="15" s="1"/>
  <c r="M7" i="15"/>
  <c r="L14" i="13"/>
  <c r="L6" i="25" s="1"/>
  <c r="L7" i="25" s="1"/>
  <c r="L6" i="22"/>
  <c r="L7" i="22" s="1"/>
  <c r="C37" i="22"/>
  <c r="B18" i="23"/>
  <c r="V5" i="23"/>
  <c r="V6" i="23" s="1"/>
  <c r="V7" i="23" s="1"/>
  <c r="V8" i="23" s="1"/>
  <c r="V9" i="23" s="1"/>
  <c r="V10" i="23" s="1"/>
  <c r="V11" i="23" s="1"/>
  <c r="V12" i="23" s="1"/>
  <c r="V13" i="23" s="1"/>
  <c r="V14" i="23" s="1"/>
  <c r="V15" i="23" s="1"/>
  <c r="V16" i="23" s="1"/>
  <c r="V17" i="23" s="1"/>
  <c r="V18" i="23" s="1"/>
  <c r="V19" i="23" s="1"/>
  <c r="V20" i="23" s="1"/>
  <c r="V21" i="23" s="1"/>
  <c r="V22" i="23" s="1"/>
  <c r="V23" i="23" s="1"/>
  <c r="V24" i="23" s="1"/>
  <c r="V25" i="23" s="1"/>
  <c r="B33" i="15"/>
  <c r="B35" i="15"/>
  <c r="D37" i="15"/>
  <c r="D36" i="15"/>
  <c r="D35" i="15"/>
  <c r="D34" i="15"/>
  <c r="B36" i="15"/>
  <c r="D33" i="15"/>
  <c r="B37" i="15"/>
  <c r="B34" i="15"/>
  <c r="D32" i="15"/>
  <c r="C32" i="15" s="1"/>
  <c r="F37" i="23"/>
  <c r="K7" i="23"/>
  <c r="H18" i="23"/>
  <c r="X5" i="23"/>
  <c r="X6" i="23" s="1"/>
  <c r="X7" i="23" s="1"/>
  <c r="X8" i="23" s="1"/>
  <c r="X9" i="23" s="1"/>
  <c r="X10" i="23" s="1"/>
  <c r="X11" i="23" s="1"/>
  <c r="X12" i="23" s="1"/>
  <c r="X13" i="23" s="1"/>
  <c r="X14" i="23" s="1"/>
  <c r="X15" i="23" s="1"/>
  <c r="X16" i="23" s="1"/>
  <c r="X17" i="23" s="1"/>
  <c r="X18" i="23" s="1"/>
  <c r="X19" i="23" s="1"/>
  <c r="X20" i="23" s="1"/>
  <c r="X21" i="23" s="1"/>
  <c r="X22" i="23" s="1"/>
  <c r="X23" i="23" s="1"/>
  <c r="X24" i="23" s="1"/>
  <c r="X25" i="23" s="1"/>
  <c r="F33" i="23"/>
  <c r="C34" i="22"/>
  <c r="H6" i="22"/>
  <c r="H11" i="13"/>
  <c r="H6" i="15" s="1"/>
  <c r="H14" i="13"/>
  <c r="H6" i="25" s="1"/>
  <c r="M34" i="23"/>
  <c r="M36" i="23"/>
  <c r="M35" i="23"/>
  <c r="K37" i="23"/>
  <c r="K34" i="23"/>
  <c r="M33" i="23"/>
  <c r="K33" i="23"/>
  <c r="M32" i="23"/>
  <c r="L32" i="23" s="1"/>
  <c r="K36" i="23"/>
  <c r="K35" i="23"/>
  <c r="M37" i="23"/>
  <c r="K18" i="22"/>
  <c r="Y5" i="22"/>
  <c r="Y6" i="22" s="1"/>
  <c r="Y7" i="22" s="1"/>
  <c r="Y8" i="22" s="1"/>
  <c r="Y9" i="22" s="1"/>
  <c r="Y10" i="22" s="1"/>
  <c r="Y11" i="22" s="1"/>
  <c r="Y12" i="22" s="1"/>
  <c r="Y13" i="22" s="1"/>
  <c r="Y14" i="22" s="1"/>
  <c r="Y15" i="22" s="1"/>
  <c r="Y16" i="22" s="1"/>
  <c r="Y17" i="22" s="1"/>
  <c r="Y18" i="22" s="1"/>
  <c r="Y19" i="22" s="1"/>
  <c r="Y20" i="22" s="1"/>
  <c r="Y21" i="22" s="1"/>
  <c r="Y22" i="22" s="1"/>
  <c r="Y23" i="22" s="1"/>
  <c r="Y24" i="22" s="1"/>
  <c r="Y25" i="22" s="1"/>
  <c r="F35" i="23"/>
  <c r="I36" i="23"/>
  <c r="N9" i="15"/>
  <c r="N32" i="15"/>
  <c r="Z30" i="15"/>
  <c r="Z31" i="15" s="1"/>
  <c r="Z32" i="15" s="1"/>
  <c r="Z33" i="15" s="1"/>
  <c r="Z34" i="15" s="1"/>
  <c r="Z35" i="15" s="1"/>
  <c r="Z36" i="15" s="1"/>
  <c r="Z37" i="15" s="1"/>
  <c r="Z38" i="15" s="1"/>
  <c r="Z39" i="15" s="1"/>
  <c r="Z40" i="15" s="1"/>
  <c r="Z41" i="15" s="1"/>
  <c r="Z42" i="15" s="1"/>
  <c r="Z43" i="15" s="1"/>
  <c r="Z44" i="15" s="1"/>
  <c r="Z45" i="15" s="1"/>
  <c r="Z46" i="15" s="1"/>
  <c r="Z47" i="15" s="1"/>
  <c r="Z48" i="15" s="1"/>
  <c r="Z49" i="15" s="1"/>
  <c r="Z50" i="15" s="1"/>
  <c r="L37" i="22"/>
  <c r="Q32" i="15"/>
  <c r="O9" i="15"/>
  <c r="AA30" i="15"/>
  <c r="AA31" i="15" s="1"/>
  <c r="AA32" i="15" s="1"/>
  <c r="AA33" i="15" s="1"/>
  <c r="AA34" i="15" s="1"/>
  <c r="AA35" i="15" s="1"/>
  <c r="AA36" i="15" s="1"/>
  <c r="AA37" i="15" s="1"/>
  <c r="AA38" i="15" s="1"/>
  <c r="AA39" i="15" s="1"/>
  <c r="AA40" i="15" s="1"/>
  <c r="AA41" i="15" s="1"/>
  <c r="AA42" i="15" s="1"/>
  <c r="AA43" i="15" s="1"/>
  <c r="AA44" i="15" s="1"/>
  <c r="AA45" i="15" s="1"/>
  <c r="AA46" i="15" s="1"/>
  <c r="AA47" i="15" s="1"/>
  <c r="AA48" i="15" s="1"/>
  <c r="AA49" i="15" s="1"/>
  <c r="AA50" i="15" s="1"/>
  <c r="I34" i="22"/>
  <c r="E18" i="23"/>
  <c r="I7" i="23"/>
  <c r="W5" i="23"/>
  <c r="W6" i="23" s="1"/>
  <c r="W7" i="23" s="1"/>
  <c r="W8" i="23" s="1"/>
  <c r="W9" i="23" s="1"/>
  <c r="W10" i="23" s="1"/>
  <c r="W11" i="23" s="1"/>
  <c r="W12" i="23" s="1"/>
  <c r="W13" i="23" s="1"/>
  <c r="W14" i="23" s="1"/>
  <c r="W15" i="23" s="1"/>
  <c r="W16" i="23" s="1"/>
  <c r="W17" i="23" s="1"/>
  <c r="W18" i="23" s="1"/>
  <c r="W19" i="23" s="1"/>
  <c r="W20" i="23" s="1"/>
  <c r="W21" i="23" s="1"/>
  <c r="W22" i="23" s="1"/>
  <c r="W23" i="23" s="1"/>
  <c r="W24" i="23" s="1"/>
  <c r="W25" i="23" s="1"/>
  <c r="O9" i="22"/>
  <c r="Q32" i="22"/>
  <c r="AA30" i="22"/>
  <c r="AA31" i="22" s="1"/>
  <c r="AA32" i="22" s="1"/>
  <c r="AA33" i="22" s="1"/>
  <c r="AA34" i="22" s="1"/>
  <c r="AA35" i="22" s="1"/>
  <c r="AA36" i="22" s="1"/>
  <c r="AA37" i="22" s="1"/>
  <c r="AA38" i="22" s="1"/>
  <c r="AA39" i="22" s="1"/>
  <c r="AA40" i="22" s="1"/>
  <c r="AA41" i="22" s="1"/>
  <c r="AA42" i="22" s="1"/>
  <c r="AA43" i="22" s="1"/>
  <c r="AA44" i="22" s="1"/>
  <c r="AA45" i="22" s="1"/>
  <c r="AA46" i="22" s="1"/>
  <c r="AA47" i="22" s="1"/>
  <c r="AA48" i="22" s="1"/>
  <c r="AA49" i="22" s="1"/>
  <c r="AA50" i="22" s="1"/>
  <c r="H18" i="22"/>
  <c r="K7" i="22"/>
  <c r="X5" i="22"/>
  <c r="X6" i="22" s="1"/>
  <c r="X7" i="22" s="1"/>
  <c r="X8" i="22" s="1"/>
  <c r="X9" i="22" s="1"/>
  <c r="X10" i="22" s="1"/>
  <c r="X11" i="22" s="1"/>
  <c r="X12" i="22" s="1"/>
  <c r="X13" i="22" s="1"/>
  <c r="X14" i="22" s="1"/>
  <c r="X15" i="22" s="1"/>
  <c r="X16" i="22" s="1"/>
  <c r="X17" i="22" s="1"/>
  <c r="X18" i="22" s="1"/>
  <c r="X19" i="22" s="1"/>
  <c r="X20" i="22" s="1"/>
  <c r="X21" i="22" s="1"/>
  <c r="X22" i="22" s="1"/>
  <c r="X23" i="22" s="1"/>
  <c r="X24" i="22" s="1"/>
  <c r="X25" i="22" s="1"/>
  <c r="I23" i="15"/>
  <c r="I37" i="23"/>
  <c r="C36" i="22"/>
  <c r="L34" i="22"/>
  <c r="I35" i="22"/>
  <c r="J7" i="23"/>
  <c r="I34" i="23"/>
  <c r="I33" i="22"/>
  <c r="N9" i="23"/>
  <c r="N32" i="23"/>
  <c r="Z30" i="23"/>
  <c r="Z31" i="23" s="1"/>
  <c r="Z32" i="23" s="1"/>
  <c r="Z33" i="23" s="1"/>
  <c r="Z34" i="23" s="1"/>
  <c r="Z35" i="23" s="1"/>
  <c r="Z36" i="23" s="1"/>
  <c r="Z37" i="23" s="1"/>
  <c r="Z38" i="23" s="1"/>
  <c r="Z39" i="23" s="1"/>
  <c r="Z40" i="23" s="1"/>
  <c r="Z41" i="23" s="1"/>
  <c r="Z42" i="23" s="1"/>
  <c r="Z43" i="23" s="1"/>
  <c r="Z44" i="23" s="1"/>
  <c r="Z45" i="23" s="1"/>
  <c r="Z46" i="23" s="1"/>
  <c r="Z47" i="23" s="1"/>
  <c r="Z48" i="23" s="1"/>
  <c r="Z49" i="23" s="1"/>
  <c r="Z50" i="23" s="1"/>
  <c r="O11" i="13"/>
  <c r="O6" i="15" s="1"/>
  <c r="N6" i="15"/>
  <c r="F36" i="23"/>
  <c r="I33" i="23"/>
  <c r="I19" i="15"/>
  <c r="C35" i="22"/>
  <c r="K36" i="15"/>
  <c r="K34" i="15"/>
  <c r="K33" i="15"/>
  <c r="M32" i="15"/>
  <c r="L32" i="15" s="1"/>
  <c r="M35" i="15"/>
  <c r="M34" i="15"/>
  <c r="M37" i="15"/>
  <c r="M33" i="15"/>
  <c r="M36" i="15"/>
  <c r="K37" i="15"/>
  <c r="K35" i="15"/>
  <c r="I36" i="22"/>
  <c r="O9" i="23"/>
  <c r="Q32" i="23"/>
  <c r="AA30" i="23"/>
  <c r="AA31" i="23" s="1"/>
  <c r="AA32" i="23" s="1"/>
  <c r="AA33" i="23" s="1"/>
  <c r="AA34" i="23" s="1"/>
  <c r="AA35" i="23" s="1"/>
  <c r="AA36" i="23" s="1"/>
  <c r="AA37" i="23" s="1"/>
  <c r="AA38" i="23" s="1"/>
  <c r="AA39" i="23" s="1"/>
  <c r="AA40" i="23" s="1"/>
  <c r="AA41" i="23" s="1"/>
  <c r="AA42" i="23" s="1"/>
  <c r="AA43" i="23" s="1"/>
  <c r="AA44" i="23" s="1"/>
  <c r="AA45" i="23" s="1"/>
  <c r="AA46" i="23" s="1"/>
  <c r="AA47" i="23" s="1"/>
  <c r="AA48" i="23" s="1"/>
  <c r="AA49" i="23" s="1"/>
  <c r="AA50" i="23" s="1"/>
  <c r="M13" i="13"/>
  <c r="L13" i="13"/>
  <c r="L6" i="23" s="1"/>
  <c r="L7" i="23" s="1"/>
  <c r="N12" i="13"/>
  <c r="M14" i="13"/>
  <c r="M6" i="25" s="1"/>
  <c r="V5" i="25" l="1"/>
  <c r="V6" i="25" s="1"/>
  <c r="V7" i="25" s="1"/>
  <c r="V8" i="25" s="1"/>
  <c r="V9" i="25" s="1"/>
  <c r="V10" i="25" s="1"/>
  <c r="V11" i="25" s="1"/>
  <c r="V12" i="25" s="1"/>
  <c r="V13" i="25" s="1"/>
  <c r="V14" i="25" s="1"/>
  <c r="V15" i="25" s="1"/>
  <c r="V16" i="25" s="1"/>
  <c r="V17" i="25" s="1"/>
  <c r="V18" i="25" s="1"/>
  <c r="V19" i="25" s="1"/>
  <c r="V20" i="25" s="1"/>
  <c r="V21" i="25" s="1"/>
  <c r="V22" i="25" s="1"/>
  <c r="V23" i="25" s="1"/>
  <c r="V24" i="25" s="1"/>
  <c r="V25" i="25" s="1"/>
  <c r="I7" i="25"/>
  <c r="L37" i="25"/>
  <c r="D21" i="25"/>
  <c r="B24" i="25"/>
  <c r="B21" i="25"/>
  <c r="C21" i="25" s="1"/>
  <c r="D22" i="25"/>
  <c r="D23" i="25"/>
  <c r="D24" i="25"/>
  <c r="D19" i="25"/>
  <c r="C19" i="25" s="1"/>
  <c r="B22" i="25"/>
  <c r="C22" i="25" s="1"/>
  <c r="D20" i="25"/>
  <c r="B23" i="25"/>
  <c r="B20" i="25"/>
  <c r="C20" i="25" s="1"/>
  <c r="L36" i="25"/>
  <c r="C37" i="25"/>
  <c r="C36" i="25"/>
  <c r="M7" i="25"/>
  <c r="K19" i="25"/>
  <c r="Y5" i="25"/>
  <c r="Y6" i="25" s="1"/>
  <c r="Y7" i="25" s="1"/>
  <c r="Y8" i="25" s="1"/>
  <c r="Y9" i="25" s="1"/>
  <c r="Y10" i="25" s="1"/>
  <c r="Y11" i="25" s="1"/>
  <c r="Y12" i="25" s="1"/>
  <c r="Y13" i="25" s="1"/>
  <c r="Y14" i="25" s="1"/>
  <c r="Y15" i="25" s="1"/>
  <c r="Y16" i="25" s="1"/>
  <c r="Y17" i="25" s="1"/>
  <c r="Y18" i="25" s="1"/>
  <c r="Y19" i="25" s="1"/>
  <c r="Y20" i="25" s="1"/>
  <c r="Y21" i="25" s="1"/>
  <c r="Y22" i="25" s="1"/>
  <c r="Y23" i="25" s="1"/>
  <c r="Y24" i="25" s="1"/>
  <c r="Y25" i="25" s="1"/>
  <c r="L35" i="25"/>
  <c r="J20" i="25"/>
  <c r="H23" i="25"/>
  <c r="H20" i="25"/>
  <c r="J24" i="25"/>
  <c r="H21" i="25"/>
  <c r="H24" i="25"/>
  <c r="I24" i="25" s="1"/>
  <c r="J19" i="25"/>
  <c r="I19" i="25" s="1"/>
  <c r="J23" i="25"/>
  <c r="J21" i="25"/>
  <c r="J22" i="25"/>
  <c r="H22" i="25"/>
  <c r="I22" i="25" s="1"/>
  <c r="L34" i="25"/>
  <c r="M7" i="22"/>
  <c r="C37" i="15"/>
  <c r="C34" i="15"/>
  <c r="L33" i="15"/>
  <c r="C35" i="15"/>
  <c r="L37" i="23"/>
  <c r="L36" i="15"/>
  <c r="C36" i="15"/>
  <c r="L36" i="23"/>
  <c r="L34" i="15"/>
  <c r="J19" i="23"/>
  <c r="H22" i="23"/>
  <c r="J21" i="23"/>
  <c r="H21" i="23"/>
  <c r="J22" i="23"/>
  <c r="H20" i="23"/>
  <c r="H19" i="23"/>
  <c r="J18" i="23"/>
  <c r="I18" i="23" s="1"/>
  <c r="J23" i="23"/>
  <c r="J20" i="23"/>
  <c r="H23" i="23"/>
  <c r="S32" i="23"/>
  <c r="R32" i="23" s="1"/>
  <c r="S35" i="23"/>
  <c r="S37" i="23"/>
  <c r="S33" i="23"/>
  <c r="Q35" i="23"/>
  <c r="Q37" i="23"/>
  <c r="Q36" i="23"/>
  <c r="Q34" i="23"/>
  <c r="Q33" i="23"/>
  <c r="S34" i="23"/>
  <c r="S36" i="23"/>
  <c r="L34" i="23"/>
  <c r="C33" i="15"/>
  <c r="D21" i="23"/>
  <c r="D19" i="23"/>
  <c r="B23" i="23"/>
  <c r="D23" i="23"/>
  <c r="B22" i="23"/>
  <c r="B20" i="23"/>
  <c r="D18" i="23"/>
  <c r="C18" i="23" s="1"/>
  <c r="B19" i="23"/>
  <c r="B21" i="23"/>
  <c r="D22" i="23"/>
  <c r="D20" i="23"/>
  <c r="L35" i="15"/>
  <c r="G20" i="23"/>
  <c r="E23" i="23"/>
  <c r="E22" i="23"/>
  <c r="E20" i="23"/>
  <c r="E19" i="23"/>
  <c r="G18" i="23"/>
  <c r="F18" i="23" s="1"/>
  <c r="G22" i="23"/>
  <c r="E21" i="23"/>
  <c r="G23" i="23"/>
  <c r="G21" i="23"/>
  <c r="G19" i="23"/>
  <c r="K20" i="22"/>
  <c r="K19" i="22"/>
  <c r="M23" i="22"/>
  <c r="M18" i="22"/>
  <c r="L18" i="22" s="1"/>
  <c r="M21" i="22"/>
  <c r="M19" i="22"/>
  <c r="K23" i="22"/>
  <c r="M22" i="22"/>
  <c r="K21" i="22"/>
  <c r="M20" i="22"/>
  <c r="K22" i="22"/>
  <c r="L37" i="15"/>
  <c r="Z5" i="15"/>
  <c r="Z6" i="15" s="1"/>
  <c r="Z7" i="15" s="1"/>
  <c r="Z8" i="15" s="1"/>
  <c r="Z9" i="15" s="1"/>
  <c r="Z10" i="15" s="1"/>
  <c r="Z11" i="15" s="1"/>
  <c r="Z12" i="15" s="1"/>
  <c r="Z13" i="15" s="1"/>
  <c r="Z14" i="15" s="1"/>
  <c r="Z15" i="15" s="1"/>
  <c r="Z16" i="15" s="1"/>
  <c r="Z17" i="15" s="1"/>
  <c r="Z18" i="15" s="1"/>
  <c r="Z19" i="15" s="1"/>
  <c r="Z20" i="15" s="1"/>
  <c r="Z21" i="15" s="1"/>
  <c r="Z22" i="15" s="1"/>
  <c r="Z23" i="15" s="1"/>
  <c r="Z24" i="15" s="1"/>
  <c r="Z25" i="15" s="1"/>
  <c r="N7" i="15"/>
  <c r="N18" i="15"/>
  <c r="L35" i="23"/>
  <c r="B18" i="15"/>
  <c r="V5" i="15"/>
  <c r="V6" i="15" s="1"/>
  <c r="V7" i="15" s="1"/>
  <c r="V8" i="15" s="1"/>
  <c r="V9" i="15" s="1"/>
  <c r="V10" i="15" s="1"/>
  <c r="V11" i="15" s="1"/>
  <c r="V12" i="15" s="1"/>
  <c r="V13" i="15" s="1"/>
  <c r="V14" i="15" s="1"/>
  <c r="V15" i="15" s="1"/>
  <c r="V16" i="15" s="1"/>
  <c r="V17" i="15" s="1"/>
  <c r="V18" i="15" s="1"/>
  <c r="V19" i="15" s="1"/>
  <c r="V20" i="15" s="1"/>
  <c r="V21" i="15" s="1"/>
  <c r="V22" i="15" s="1"/>
  <c r="V23" i="15" s="1"/>
  <c r="V24" i="15" s="1"/>
  <c r="V25" i="15" s="1"/>
  <c r="I7" i="15"/>
  <c r="Q18" i="15"/>
  <c r="O7" i="15"/>
  <c r="AA5" i="15"/>
  <c r="AA6" i="15" s="1"/>
  <c r="AA7" i="15" s="1"/>
  <c r="AA8" i="15" s="1"/>
  <c r="AA9" i="15" s="1"/>
  <c r="AA10" i="15" s="1"/>
  <c r="AA11" i="15" s="1"/>
  <c r="AA12" i="15" s="1"/>
  <c r="AA13" i="15" s="1"/>
  <c r="AA14" i="15" s="1"/>
  <c r="AA15" i="15" s="1"/>
  <c r="AA16" i="15" s="1"/>
  <c r="AA17" i="15" s="1"/>
  <c r="AA18" i="15" s="1"/>
  <c r="AA19" i="15" s="1"/>
  <c r="AA20" i="15" s="1"/>
  <c r="AA21" i="15" s="1"/>
  <c r="AA22" i="15" s="1"/>
  <c r="AA23" i="15" s="1"/>
  <c r="AA24" i="15" s="1"/>
  <c r="AA25" i="15" s="1"/>
  <c r="Q37" i="15"/>
  <c r="Q35" i="15"/>
  <c r="S37" i="15"/>
  <c r="S35" i="15"/>
  <c r="S34" i="15"/>
  <c r="S32" i="15"/>
  <c r="R32" i="15" s="1"/>
  <c r="Q36" i="15"/>
  <c r="Q33" i="15"/>
  <c r="S36" i="15"/>
  <c r="S33" i="15"/>
  <c r="Q34" i="15"/>
  <c r="B18" i="22"/>
  <c r="V5" i="22"/>
  <c r="V6" i="22" s="1"/>
  <c r="V7" i="22" s="1"/>
  <c r="V8" i="22" s="1"/>
  <c r="V9" i="22" s="1"/>
  <c r="V10" i="22" s="1"/>
  <c r="V11" i="22" s="1"/>
  <c r="V12" i="22" s="1"/>
  <c r="V13" i="22" s="1"/>
  <c r="V14" i="22" s="1"/>
  <c r="V15" i="22" s="1"/>
  <c r="V16" i="22" s="1"/>
  <c r="V17" i="22" s="1"/>
  <c r="V18" i="22" s="1"/>
  <c r="V19" i="22" s="1"/>
  <c r="V20" i="22" s="1"/>
  <c r="V21" i="22" s="1"/>
  <c r="V22" i="22" s="1"/>
  <c r="V23" i="22" s="1"/>
  <c r="V24" i="22" s="1"/>
  <c r="V25" i="22" s="1"/>
  <c r="I7" i="22"/>
  <c r="M20" i="15"/>
  <c r="K23" i="15"/>
  <c r="K21" i="15"/>
  <c r="K20" i="15"/>
  <c r="M18" i="15"/>
  <c r="L18" i="15" s="1"/>
  <c r="K19" i="15"/>
  <c r="M23" i="15"/>
  <c r="M22" i="15"/>
  <c r="K22" i="15"/>
  <c r="M21" i="15"/>
  <c r="M19" i="15"/>
  <c r="H19" i="22"/>
  <c r="J19" i="22"/>
  <c r="H20" i="22"/>
  <c r="H22" i="22"/>
  <c r="J23" i="22"/>
  <c r="J18" i="22"/>
  <c r="I18" i="22" s="1"/>
  <c r="J21" i="22"/>
  <c r="J20" i="22"/>
  <c r="H21" i="22"/>
  <c r="H23" i="22"/>
  <c r="J22" i="22"/>
  <c r="O12" i="13"/>
  <c r="O6" i="22" s="1"/>
  <c r="N6" i="22"/>
  <c r="N36" i="23"/>
  <c r="N33" i="23"/>
  <c r="N37" i="23"/>
  <c r="P37" i="23"/>
  <c r="P36" i="23"/>
  <c r="P35" i="23"/>
  <c r="P34" i="23"/>
  <c r="N35" i="23"/>
  <c r="P33" i="23"/>
  <c r="P32" i="23"/>
  <c r="O32" i="23" s="1"/>
  <c r="N34" i="23"/>
  <c r="N13" i="13"/>
  <c r="M6" i="23"/>
  <c r="P32" i="15"/>
  <c r="O32" i="15" s="1"/>
  <c r="P37" i="15"/>
  <c r="N34" i="15"/>
  <c r="P36" i="15"/>
  <c r="P35" i="15"/>
  <c r="P34" i="15"/>
  <c r="P33" i="15"/>
  <c r="N35" i="15"/>
  <c r="N33" i="15"/>
  <c r="N37" i="15"/>
  <c r="N36" i="15"/>
  <c r="L33" i="23"/>
  <c r="Q35" i="22"/>
  <c r="Q33" i="22"/>
  <c r="S37" i="22"/>
  <c r="Q37" i="22"/>
  <c r="R37" i="22" s="1"/>
  <c r="S36" i="22"/>
  <c r="S33" i="22"/>
  <c r="S32" i="22"/>
  <c r="R32" i="22" s="1"/>
  <c r="S35" i="22"/>
  <c r="S34" i="22"/>
  <c r="Q36" i="22"/>
  <c r="Q34" i="22"/>
  <c r="N37" i="22"/>
  <c r="N35" i="22"/>
  <c r="N33" i="22"/>
  <c r="P32" i="22"/>
  <c r="O32" i="22" s="1"/>
  <c r="P36" i="22"/>
  <c r="P33" i="22"/>
  <c r="N36" i="22"/>
  <c r="P35" i="22"/>
  <c r="P34" i="22"/>
  <c r="N34" i="22"/>
  <c r="P37" i="22"/>
  <c r="M23" i="25" l="1"/>
  <c r="M20" i="25"/>
  <c r="K23" i="25"/>
  <c r="K24" i="25"/>
  <c r="M22" i="25"/>
  <c r="M19" i="25"/>
  <c r="L19" i="25" s="1"/>
  <c r="M21" i="25"/>
  <c r="M24" i="25"/>
  <c r="K22" i="25"/>
  <c r="L22" i="25" s="1"/>
  <c r="K20" i="25"/>
  <c r="L20" i="25" s="1"/>
  <c r="K21" i="25"/>
  <c r="L21" i="25" s="1"/>
  <c r="I23" i="25"/>
  <c r="C24" i="25"/>
  <c r="I21" i="25"/>
  <c r="C23" i="25"/>
  <c r="I20" i="25"/>
  <c r="L20" i="22"/>
  <c r="F20" i="23"/>
  <c r="C23" i="23"/>
  <c r="I21" i="23"/>
  <c r="I19" i="22"/>
  <c r="I23" i="23"/>
  <c r="O37" i="15"/>
  <c r="I19" i="23"/>
  <c r="R37" i="23"/>
  <c r="I22" i="23"/>
  <c r="R33" i="15"/>
  <c r="L22" i="15"/>
  <c r="L21" i="22"/>
  <c r="C19" i="23"/>
  <c r="R33" i="23"/>
  <c r="L23" i="22"/>
  <c r="L20" i="15"/>
  <c r="O37" i="23"/>
  <c r="O34" i="15"/>
  <c r="O33" i="22"/>
  <c r="R35" i="15"/>
  <c r="I23" i="22"/>
  <c r="O34" i="23"/>
  <c r="O34" i="22"/>
  <c r="O33" i="15"/>
  <c r="F23" i="23"/>
  <c r="C21" i="23"/>
  <c r="D21" i="22"/>
  <c r="D19" i="22"/>
  <c r="B23" i="22"/>
  <c r="B21" i="22"/>
  <c r="B20" i="22"/>
  <c r="B19" i="22"/>
  <c r="C19" i="22" s="1"/>
  <c r="D18" i="22"/>
  <c r="C18" i="22" s="1"/>
  <c r="B22" i="22"/>
  <c r="D23" i="22"/>
  <c r="D22" i="22"/>
  <c r="D20" i="22"/>
  <c r="R37" i="15"/>
  <c r="L22" i="22"/>
  <c r="R34" i="15"/>
  <c r="R34" i="23"/>
  <c r="N7" i="22"/>
  <c r="N18" i="22"/>
  <c r="Z5" i="22"/>
  <c r="Z6" i="22" s="1"/>
  <c r="Z7" i="22" s="1"/>
  <c r="Z8" i="22" s="1"/>
  <c r="Z9" i="22" s="1"/>
  <c r="Z10" i="22" s="1"/>
  <c r="Z11" i="22" s="1"/>
  <c r="Z12" i="22" s="1"/>
  <c r="Z13" i="22" s="1"/>
  <c r="Z14" i="22" s="1"/>
  <c r="Z15" i="22" s="1"/>
  <c r="Z16" i="22" s="1"/>
  <c r="Z17" i="22" s="1"/>
  <c r="Z18" i="22" s="1"/>
  <c r="Z19" i="22" s="1"/>
  <c r="Z20" i="22" s="1"/>
  <c r="Z21" i="22" s="1"/>
  <c r="Z22" i="22" s="1"/>
  <c r="Z23" i="22" s="1"/>
  <c r="Z24" i="22" s="1"/>
  <c r="Z25" i="22" s="1"/>
  <c r="Q18" i="22"/>
  <c r="O7" i="22"/>
  <c r="AA5" i="22"/>
  <c r="AA6" i="22" s="1"/>
  <c r="AA7" i="22" s="1"/>
  <c r="AA8" i="22" s="1"/>
  <c r="AA9" i="22" s="1"/>
  <c r="AA10" i="22" s="1"/>
  <c r="AA11" i="22" s="1"/>
  <c r="AA12" i="22" s="1"/>
  <c r="AA13" i="22" s="1"/>
  <c r="AA14" i="22" s="1"/>
  <c r="AA15" i="22" s="1"/>
  <c r="AA16" i="22" s="1"/>
  <c r="AA17" i="22" s="1"/>
  <c r="AA18" i="22" s="1"/>
  <c r="AA19" i="22" s="1"/>
  <c r="AA20" i="22" s="1"/>
  <c r="AA21" i="22" s="1"/>
  <c r="AA22" i="22" s="1"/>
  <c r="AA23" i="22" s="1"/>
  <c r="AA24" i="22" s="1"/>
  <c r="AA25" i="22" s="1"/>
  <c r="O35" i="15"/>
  <c r="O36" i="22"/>
  <c r="O35" i="23"/>
  <c r="I21" i="22"/>
  <c r="F21" i="23"/>
  <c r="S19" i="15"/>
  <c r="S22" i="15"/>
  <c r="Q23" i="15"/>
  <c r="Q22" i="15"/>
  <c r="Q21" i="15"/>
  <c r="Q20" i="15"/>
  <c r="S23" i="15"/>
  <c r="S21" i="15"/>
  <c r="Q19" i="15"/>
  <c r="S20" i="15"/>
  <c r="S18" i="15"/>
  <c r="R18" i="15" s="1"/>
  <c r="C20" i="23"/>
  <c r="R36" i="23"/>
  <c r="I20" i="23"/>
  <c r="R36" i="15"/>
  <c r="F19" i="23"/>
  <c r="C22" i="23"/>
  <c r="L19" i="15"/>
  <c r="O35" i="22"/>
  <c r="R33" i="22"/>
  <c r="D18" i="15"/>
  <c r="C18" i="15" s="1"/>
  <c r="B20" i="15"/>
  <c r="B22" i="15"/>
  <c r="B23" i="15"/>
  <c r="D23" i="15"/>
  <c r="B19" i="15"/>
  <c r="D19" i="15"/>
  <c r="D22" i="15"/>
  <c r="D21" i="15"/>
  <c r="D20" i="15"/>
  <c r="B21" i="15"/>
  <c r="R35" i="23"/>
  <c r="F22" i="23"/>
  <c r="O37" i="22"/>
  <c r="R35" i="22"/>
  <c r="I22" i="22"/>
  <c r="L21" i="15"/>
  <c r="R34" i="22"/>
  <c r="K18" i="23"/>
  <c r="M7" i="23"/>
  <c r="Y5" i="23"/>
  <c r="Y6" i="23" s="1"/>
  <c r="Y7" i="23" s="1"/>
  <c r="Y8" i="23" s="1"/>
  <c r="Y9" i="23" s="1"/>
  <c r="Y10" i="23" s="1"/>
  <c r="Y11" i="23" s="1"/>
  <c r="Y12" i="23" s="1"/>
  <c r="Y13" i="23" s="1"/>
  <c r="Y14" i="23" s="1"/>
  <c r="Y15" i="23" s="1"/>
  <c r="Y16" i="23" s="1"/>
  <c r="Y17" i="23" s="1"/>
  <c r="Y18" i="23" s="1"/>
  <c r="Y19" i="23" s="1"/>
  <c r="Y20" i="23" s="1"/>
  <c r="Y21" i="23" s="1"/>
  <c r="Y22" i="23" s="1"/>
  <c r="Y23" i="23" s="1"/>
  <c r="Y24" i="23" s="1"/>
  <c r="Y25" i="23" s="1"/>
  <c r="O33" i="23"/>
  <c r="I20" i="22"/>
  <c r="L23" i="15"/>
  <c r="N20" i="15"/>
  <c r="N19" i="15"/>
  <c r="P22" i="15"/>
  <c r="P23" i="15"/>
  <c r="P21" i="15"/>
  <c r="P20" i="15"/>
  <c r="N22" i="15"/>
  <c r="P18" i="15"/>
  <c r="O18" i="15" s="1"/>
  <c r="P19" i="15"/>
  <c r="N23" i="15"/>
  <c r="N21" i="15"/>
  <c r="R36" i="22"/>
  <c r="O36" i="15"/>
  <c r="O13" i="13"/>
  <c r="O6" i="23" s="1"/>
  <c r="N6" i="23"/>
  <c r="O36" i="23"/>
  <c r="L19" i="22"/>
  <c r="L24" i="25" l="1"/>
  <c r="L23" i="25"/>
  <c r="C19" i="15"/>
  <c r="C20" i="15"/>
  <c r="C22" i="15"/>
  <c r="C21" i="22"/>
  <c r="O19" i="15"/>
  <c r="R19" i="15"/>
  <c r="O21" i="15"/>
  <c r="C23" i="22"/>
  <c r="C21" i="15"/>
  <c r="O23" i="15"/>
  <c r="R21" i="15"/>
  <c r="O22" i="15"/>
  <c r="Q18" i="23"/>
  <c r="O7" i="23"/>
  <c r="AA5" i="23"/>
  <c r="AA6" i="23" s="1"/>
  <c r="AA7" i="23" s="1"/>
  <c r="AA8" i="23" s="1"/>
  <c r="AA9" i="23" s="1"/>
  <c r="AA10" i="23" s="1"/>
  <c r="AA11" i="23" s="1"/>
  <c r="AA12" i="23" s="1"/>
  <c r="AA13" i="23" s="1"/>
  <c r="AA14" i="23" s="1"/>
  <c r="AA15" i="23" s="1"/>
  <c r="AA16" i="23" s="1"/>
  <c r="AA17" i="23" s="1"/>
  <c r="AA18" i="23" s="1"/>
  <c r="AA19" i="23" s="1"/>
  <c r="AA20" i="23" s="1"/>
  <c r="AA21" i="23" s="1"/>
  <c r="AA22" i="23" s="1"/>
  <c r="AA23" i="23" s="1"/>
  <c r="AA24" i="23" s="1"/>
  <c r="AA25" i="23" s="1"/>
  <c r="O20" i="15"/>
  <c r="R20" i="15"/>
  <c r="C22" i="22"/>
  <c r="S19" i="22"/>
  <c r="S23" i="22"/>
  <c r="S22" i="22"/>
  <c r="Q22" i="22"/>
  <c r="Q23" i="22"/>
  <c r="S20" i="22"/>
  <c r="Q20" i="22"/>
  <c r="S21" i="22"/>
  <c r="Q21" i="22"/>
  <c r="Q19" i="22"/>
  <c r="S18" i="22"/>
  <c r="R18" i="22" s="1"/>
  <c r="M19" i="23"/>
  <c r="M21" i="23"/>
  <c r="K22" i="23"/>
  <c r="K21" i="23"/>
  <c r="K20" i="23"/>
  <c r="K19" i="23"/>
  <c r="M23" i="23"/>
  <c r="M22" i="23"/>
  <c r="M18" i="23"/>
  <c r="L18" i="23" s="1"/>
  <c r="M20" i="23"/>
  <c r="K23" i="23"/>
  <c r="R23" i="15"/>
  <c r="P19" i="22"/>
  <c r="N22" i="22"/>
  <c r="N21" i="22"/>
  <c r="N20" i="22"/>
  <c r="N19" i="22"/>
  <c r="P23" i="22"/>
  <c r="P22" i="22"/>
  <c r="P21" i="22"/>
  <c r="P18" i="22"/>
  <c r="O18" i="22" s="1"/>
  <c r="P20" i="22"/>
  <c r="N23" i="22"/>
  <c r="C20" i="22"/>
  <c r="R22" i="15"/>
  <c r="N7" i="23"/>
  <c r="N18" i="23"/>
  <c r="Z5" i="23"/>
  <c r="Z6" i="23" s="1"/>
  <c r="Z7" i="23" s="1"/>
  <c r="Z8" i="23" s="1"/>
  <c r="Z9" i="23" s="1"/>
  <c r="Z10" i="23" s="1"/>
  <c r="Z11" i="23" s="1"/>
  <c r="Z12" i="23" s="1"/>
  <c r="Z13" i="23" s="1"/>
  <c r="Z14" i="23" s="1"/>
  <c r="Z15" i="23" s="1"/>
  <c r="Z16" i="23" s="1"/>
  <c r="Z17" i="23" s="1"/>
  <c r="Z18" i="23" s="1"/>
  <c r="Z19" i="23" s="1"/>
  <c r="Z20" i="23" s="1"/>
  <c r="Z21" i="23" s="1"/>
  <c r="Z22" i="23" s="1"/>
  <c r="Z23" i="23" s="1"/>
  <c r="Z24" i="23" s="1"/>
  <c r="Z25" i="23" s="1"/>
  <c r="C23" i="15"/>
  <c r="O22" i="22" l="1"/>
  <c r="R19" i="22"/>
  <c r="R21" i="22"/>
  <c r="O19" i="22"/>
  <c r="L20" i="23"/>
  <c r="R23" i="22"/>
  <c r="O20" i="22"/>
  <c r="L19" i="23"/>
  <c r="R22" i="22"/>
  <c r="P22" i="23"/>
  <c r="P21" i="23"/>
  <c r="N21" i="23"/>
  <c r="O21" i="23" s="1"/>
  <c r="P19" i="23"/>
  <c r="N22" i="23"/>
  <c r="P20" i="23"/>
  <c r="N23" i="23"/>
  <c r="P18" i="23"/>
  <c r="O18" i="23" s="1"/>
  <c r="P23" i="23"/>
  <c r="N19" i="23"/>
  <c r="N20" i="23"/>
  <c r="L21" i="23"/>
  <c r="O23" i="22"/>
  <c r="O21" i="22"/>
  <c r="L22" i="23"/>
  <c r="L23" i="23"/>
  <c r="R20" i="22"/>
  <c r="S18" i="23"/>
  <c r="R18" i="23" s="1"/>
  <c r="Q21" i="23"/>
  <c r="Q19" i="23"/>
  <c r="S22" i="23"/>
  <c r="Q22" i="23"/>
  <c r="S20" i="23"/>
  <c r="Q20" i="23"/>
  <c r="S23" i="23"/>
  <c r="S21" i="23"/>
  <c r="S19" i="23"/>
  <c r="Q23" i="23"/>
  <c r="R20" i="23" l="1"/>
  <c r="O20" i="23"/>
  <c r="O22" i="23"/>
  <c r="R23" i="23"/>
  <c r="R19" i="23"/>
  <c r="R21" i="23"/>
  <c r="O23" i="23"/>
  <c r="R22" i="23"/>
  <c r="O19" i="23"/>
</calcChain>
</file>

<file path=xl/sharedStrings.xml><?xml version="1.0" encoding="utf-8"?>
<sst xmlns="http://schemas.openxmlformats.org/spreadsheetml/2006/main" count="2591" uniqueCount="536">
  <si>
    <t>Min</t>
  </si>
  <si>
    <t>Median</t>
  </si>
  <si>
    <t>Max</t>
  </si>
  <si>
    <t>0-3 Years</t>
  </si>
  <si>
    <t>4-6 Years</t>
  </si>
  <si>
    <t>7-9 Years</t>
  </si>
  <si>
    <t>10-12 Years</t>
  </si>
  <si>
    <t>Data Supplement</t>
  </si>
  <si>
    <t>Table of Contents (Click on links)</t>
  </si>
  <si>
    <t>A</t>
  </si>
  <si>
    <t>B</t>
  </si>
  <si>
    <t>C</t>
  </si>
  <si>
    <t>Substitute Teacher</t>
  </si>
  <si>
    <t>How to Use the Proposed Wage Scales</t>
  </si>
  <si>
    <t>Base Wage</t>
  </si>
  <si>
    <t>Proposed Models</t>
  </si>
  <si>
    <t xml:space="preserve">We have included a three separate tables that outline the educational requirements for  each role based on setting, as well as the MiRegistry and Power to the Professions Framework. </t>
  </si>
  <si>
    <t>MiRegistry Foundational &amp; Professional Level Overview</t>
  </si>
  <si>
    <t>ECE Level</t>
  </si>
  <si>
    <t>Education Requirement</t>
  </si>
  <si>
    <t>F1 (ECE I)</t>
  </si>
  <si>
    <t>High School Diploma</t>
  </si>
  <si>
    <t>F2 (ECE I)</t>
  </si>
  <si>
    <t>High School Diploma + 60 hrs of training</t>
  </si>
  <si>
    <t>F3 (ECE I)</t>
  </si>
  <si>
    <t>High School Diploma + 90 hrs of training + 6 semesters</t>
  </si>
  <si>
    <t>P1 (ECE I)</t>
  </si>
  <si>
    <t>CDA + 12 semesters</t>
  </si>
  <si>
    <t>P2 (ECE II)</t>
  </si>
  <si>
    <t>Associate Degree in ECE</t>
  </si>
  <si>
    <t>P3 (ECE III)</t>
  </si>
  <si>
    <t>BA in ECE or related field &amp; 30 credit hours in ECE</t>
  </si>
  <si>
    <t>P4 (ECE III)</t>
  </si>
  <si>
    <t>Masters Degree</t>
  </si>
  <si>
    <t>P5 (ECE III)</t>
  </si>
  <si>
    <t>Ph.D or Ed.D. in ECE</t>
  </si>
  <si>
    <t>The following shows at a glance, the licensing requirements required for each role of the Wage Scale for each setting:</t>
  </si>
  <si>
    <t>Position</t>
  </si>
  <si>
    <t>Family/Group Child Care Homes</t>
  </si>
  <si>
    <t>Child Care Centers</t>
  </si>
  <si>
    <t>School-Aged Only</t>
  </si>
  <si>
    <t>Lead Teacher, Infant-Toddler</t>
  </si>
  <si>
    <t>F1</t>
  </si>
  <si>
    <t>P1</t>
  </si>
  <si>
    <t>not applicable</t>
  </si>
  <si>
    <t>Assistant Teacher, Infant-Toddler</t>
  </si>
  <si>
    <t>Aide/floater, Infant-Toddler</t>
  </si>
  <si>
    <t>Substitute, Infant-Toddler</t>
  </si>
  <si>
    <t>Lead Teacher, Preschool</t>
  </si>
  <si>
    <t>P3</t>
  </si>
  <si>
    <t>Assistant Teacher, Preschool</t>
  </si>
  <si>
    <t>Aide/floater, Preschool</t>
  </si>
  <si>
    <t>Substitute, Preschool</t>
  </si>
  <si>
    <t>Varies, but mostly P2/ECE II</t>
  </si>
  <si>
    <t xml:space="preserve">- </t>
  </si>
  <si>
    <t xml:space="preserve">The following Comparison Chart (also located in the accompanying report "Early Childhood Education Wage Scale and Strategy") shows the licensing requirements based on setting.  </t>
  </si>
  <si>
    <t>Comparison Chart</t>
  </si>
  <si>
    <t>Feature</t>
  </si>
  <si>
    <t>School-Based, including Head Start &amp; GSRP</t>
  </si>
  <si>
    <t>Family Care Centers</t>
  </si>
  <si>
    <t>Lead Teacher Minimum Qualifications</t>
  </si>
  <si>
    <t>High School Diploma and Child Development Associate (CDA) credential</t>
  </si>
  <si>
    <t>Assistant Teacher Minimum Qualifications</t>
  </si>
  <si>
    <t>High School Diploma + Child Development Associate (CDA) credential</t>
  </si>
  <si>
    <t>Childcare Aide Minimum Qualifications</t>
  </si>
  <si>
    <t>High School Diploma + 12 early childhood education credit hours</t>
  </si>
  <si>
    <t>Annual Work Schedule</t>
  </si>
  <si>
    <t>10 months each year</t>
  </si>
  <si>
    <t>12 months each year</t>
  </si>
  <si>
    <t>12 months per year</t>
  </si>
  <si>
    <t>Expected Daily Work Schedule</t>
  </si>
  <si>
    <t>8 hours per day</t>
  </si>
  <si>
    <t>Hours may vary from part-time to full-time. In some cases, may include non-traditional hours.</t>
  </si>
  <si>
    <t>Years of Experience/Annual Salary Increase</t>
  </si>
  <si>
    <t xml:space="preserve">Decided by the leadership of the private for-profit business, nonprofit, or faith-based organization.  </t>
  </si>
  <si>
    <t xml:space="preserve">Decided by the owner.  </t>
  </si>
  <si>
    <t>Instructional Staff</t>
  </si>
  <si>
    <t>Proposed Base Wage</t>
  </si>
  <si>
    <t>ECE I</t>
  </si>
  <si>
    <t>ECE II</t>
  </si>
  <si>
    <t>ECE III</t>
  </si>
  <si>
    <t xml:space="preserve">Explanation for Proposed Base Wage </t>
  </si>
  <si>
    <t>Note: All Professional Levels increase by 10% - Infant/Toddler instructional roles are 10% more than Preschool roles</t>
  </si>
  <si>
    <t>25% less than Lead Teacher</t>
  </si>
  <si>
    <t>25% less than Assistant Teacher</t>
  </si>
  <si>
    <t>Lead Teacher</t>
  </si>
  <si>
    <t>Substitute</t>
  </si>
  <si>
    <t>Teaching Assistants, Except Postsecondary</t>
  </si>
  <si>
    <t>Childcare Workers</t>
  </si>
  <si>
    <t>Wage Scale</t>
  </si>
  <si>
    <t>Systemwide Wage Scale</t>
  </si>
  <si>
    <t>Notes</t>
  </si>
  <si>
    <t>Michigan</t>
  </si>
  <si>
    <t>September 2023</t>
  </si>
  <si>
    <t>Lead Teachers</t>
  </si>
  <si>
    <t>Proposed - Pay Parity with K-12 Teachers</t>
  </si>
  <si>
    <t>1B | Systemwide Wage Scale -- Notes</t>
  </si>
  <si>
    <t>Wage Scaling</t>
  </si>
  <si>
    <t>2A | Lead Teacher -- Proposed Wage Scaling</t>
  </si>
  <si>
    <t>Note: All Infant/Toddler instructional roles are 10% more than Preschool roles</t>
  </si>
  <si>
    <t>Current Median Wage</t>
  </si>
  <si>
    <t>Hourly</t>
  </si>
  <si>
    <t>Hourly Wage Increments</t>
  </si>
  <si>
    <t>F1, F2, F3 HSE</t>
  </si>
  <si>
    <t>Years of Experience</t>
  </si>
  <si>
    <t>Proposed Pay Scale for Lead Teacher, Infant-Toddler</t>
  </si>
  <si>
    <t>Proposed Pay Scale for Lead Teacher, Preschool</t>
  </si>
  <si>
    <t>13-15 Years</t>
  </si>
  <si>
    <t>16+ Years</t>
  </si>
  <si>
    <t>D</t>
  </si>
  <si>
    <t>Workforce Demographics</t>
  </si>
  <si>
    <t>Top Comparable Occupations</t>
  </si>
  <si>
    <t>2B | Lead Teacher -- Workforce Demographics</t>
  </si>
  <si>
    <t>2C | Lead Teacher -- Top Comparable Occupations</t>
  </si>
  <si>
    <t>Elementary School Teachers</t>
  </si>
  <si>
    <t>Age</t>
  </si>
  <si>
    <t>Jobs</t>
  </si>
  <si>
    <t>Percentage</t>
  </si>
  <si>
    <t>14-18</t>
  </si>
  <si>
    <t>19-24</t>
  </si>
  <si>
    <t>25-34</t>
  </si>
  <si>
    <t>35-44</t>
  </si>
  <si>
    <t>45-54</t>
  </si>
  <si>
    <t>55-64</t>
  </si>
  <si>
    <t>65+</t>
  </si>
  <si>
    <t>Less than high school</t>
  </si>
  <si>
    <t>High school</t>
  </si>
  <si>
    <t>Some college</t>
  </si>
  <si>
    <t>Associate's degree</t>
  </si>
  <si>
    <t>Bachelor's degree</t>
  </si>
  <si>
    <t>Master's degree</t>
  </si>
  <si>
    <t>Doctoral or professional degree</t>
  </si>
  <si>
    <t>Gender</t>
  </si>
  <si>
    <t>Males</t>
  </si>
  <si>
    <t>Females</t>
  </si>
  <si>
    <t>Race/Ethnicity</t>
  </si>
  <si>
    <t>White</t>
  </si>
  <si>
    <t>Hispanic/Latino (any race)</t>
  </si>
  <si>
    <t>Black/African American</t>
  </si>
  <si>
    <t>Asian</t>
  </si>
  <si>
    <t>Two or More Races</t>
  </si>
  <si>
    <t>American Indian/Alaska Native</t>
  </si>
  <si>
    <t>Native Hawaiian/Other Pacific Islander</t>
  </si>
  <si>
    <t>Share of overlapping skills</t>
  </si>
  <si>
    <t>Previous</t>
  </si>
  <si>
    <t>Following</t>
  </si>
  <si>
    <t>Teaching Assistants</t>
  </si>
  <si>
    <t>Retail Salespersons</t>
  </si>
  <si>
    <t>Social and Human Service Assistants</t>
  </si>
  <si>
    <t>Postsecondary Teachers</t>
  </si>
  <si>
    <t>Secondary School Teachers</t>
  </si>
  <si>
    <t>Secretaries and Admin. Assistants</t>
  </si>
  <si>
    <t>Managers</t>
  </si>
  <si>
    <t>Preschool Teachers</t>
  </si>
  <si>
    <t>2E | Lead Teacher -- Occupation Flows</t>
  </si>
  <si>
    <t>E</t>
  </si>
  <si>
    <t>Occupation Flows</t>
  </si>
  <si>
    <t>#</t>
  </si>
  <si>
    <t xml:space="preserve"> Occupation</t>
  </si>
  <si>
    <t>Employment and Wage Trends</t>
  </si>
  <si>
    <t>F</t>
  </si>
  <si>
    <t>Real-time Demand</t>
  </si>
  <si>
    <t>2F | Lead Teacher -- Real-time Demand</t>
  </si>
  <si>
    <t>2D | Lead Teacher -- Employment and Wage Trends</t>
  </si>
  <si>
    <t>Median Advertised Wage</t>
  </si>
  <si>
    <t>Date</t>
  </si>
  <si>
    <t>Assistant Teachers</t>
  </si>
  <si>
    <t>Years in Lane</t>
  </si>
  <si>
    <t>CDA</t>
  </si>
  <si>
    <t>CDA + Apprenticeship</t>
  </si>
  <si>
    <t>HSE</t>
  </si>
  <si>
    <t>AA</t>
  </si>
  <si>
    <t>BA</t>
  </si>
  <si>
    <t>MA</t>
  </si>
  <si>
    <t>Ed.D. or Ph.D.</t>
  </si>
  <si>
    <t>3A | Assistant Teacher -- Proposed Wage Scaling</t>
  </si>
  <si>
    <t>Proposed Pay Scale for Assistant Teacher, Infant-Toddler</t>
  </si>
  <si>
    <t>Proposed Pay Scale for Assistant Teacher, Preschool</t>
  </si>
  <si>
    <t>4A | Aide/Floater -- Proposed Wage Scaling</t>
  </si>
  <si>
    <t xml:space="preserve"> Aide/Floater</t>
  </si>
  <si>
    <t>Proposed Pay Scale for Aide/Floater, Infant-Toddler</t>
  </si>
  <si>
    <t>Proposed Pay Scale for Aide/Floater, Preschool</t>
  </si>
  <si>
    <t>Aide/Floater, Infant-Toddler</t>
  </si>
  <si>
    <t>United States</t>
  </si>
  <si>
    <t xml:space="preserve">25% less than Assistant Teacher </t>
  </si>
  <si>
    <t>Parity with Assistant Teacher, which has similar responsibilities             (10% increase for long-term assignments)</t>
  </si>
  <si>
    <t>-</t>
  </si>
  <si>
    <t>ECE Wage Scale</t>
  </si>
  <si>
    <t>5A | Substitute -- Proposed Wage Scaling</t>
  </si>
  <si>
    <t>Proposed Pay Scale for Substitute, Infant-Toddler</t>
  </si>
  <si>
    <t>Proposed Pay Scale for Substitute, Preschool</t>
  </si>
  <si>
    <t>Lead Teacher, Employment Growth (Indexed to 2001)</t>
  </si>
  <si>
    <t>Customer Service Representatives</t>
  </si>
  <si>
    <t>Supervisors of Office and Admin. Support Occupations</t>
  </si>
  <si>
    <t>Top Comparable Roles, Lead Teacher</t>
  </si>
  <si>
    <r>
      <t xml:space="preserve">Annual Salary      </t>
    </r>
    <r>
      <rPr>
        <b/>
        <sz val="10"/>
        <rFont val="Arial"/>
        <family val="2"/>
      </rPr>
      <t xml:space="preserve"> </t>
    </r>
    <r>
      <rPr>
        <sz val="10"/>
        <rFont val="Arial"/>
        <family val="2"/>
      </rPr>
      <t>(52 weeks)</t>
    </r>
  </si>
  <si>
    <r>
      <t xml:space="preserve">F1 </t>
    </r>
    <r>
      <rPr>
        <i/>
        <sz val="11"/>
        <color rgb="FFFFFFFF"/>
        <rFont val="Arial"/>
        <family val="2"/>
      </rPr>
      <t>HSE</t>
    </r>
  </si>
  <si>
    <r>
      <t xml:space="preserve">F2 </t>
    </r>
    <r>
      <rPr>
        <i/>
        <sz val="11"/>
        <color rgb="FFFFFFFF"/>
        <rFont val="Arial"/>
        <family val="2"/>
      </rPr>
      <t>HSE</t>
    </r>
  </si>
  <si>
    <r>
      <t xml:space="preserve">F3 </t>
    </r>
    <r>
      <rPr>
        <i/>
        <sz val="11"/>
        <color rgb="FFFFFFFF"/>
        <rFont val="Arial"/>
        <family val="2"/>
      </rPr>
      <t>HSE</t>
    </r>
  </si>
  <si>
    <r>
      <t xml:space="preserve">P1 </t>
    </r>
    <r>
      <rPr>
        <i/>
        <sz val="11"/>
        <color rgb="FFFFFFFF"/>
        <rFont val="Arial"/>
        <family val="2"/>
      </rPr>
      <t>CDA</t>
    </r>
  </si>
  <si>
    <r>
      <t xml:space="preserve">P2 </t>
    </r>
    <r>
      <rPr>
        <i/>
        <sz val="11"/>
        <color rgb="FFFFFFFF"/>
        <rFont val="Arial"/>
        <family val="2"/>
      </rPr>
      <t>AA</t>
    </r>
  </si>
  <si>
    <r>
      <t xml:space="preserve">P3 </t>
    </r>
    <r>
      <rPr>
        <i/>
        <sz val="11"/>
        <color rgb="FFFFFFFF"/>
        <rFont val="Arial"/>
        <family val="2"/>
      </rPr>
      <t>BA</t>
    </r>
  </si>
  <si>
    <r>
      <t xml:space="preserve">P4 </t>
    </r>
    <r>
      <rPr>
        <i/>
        <sz val="11"/>
        <color rgb="FFFFFFFF"/>
        <rFont val="Arial"/>
        <family val="2"/>
      </rPr>
      <t>MA</t>
    </r>
  </si>
  <si>
    <r>
      <t xml:space="preserve">P5 </t>
    </r>
    <r>
      <rPr>
        <i/>
        <sz val="11"/>
        <color rgb="FFFFFFFF"/>
        <rFont val="Arial"/>
        <family val="2"/>
      </rPr>
      <t>Ed.D. or Ph.D.</t>
    </r>
  </si>
  <si>
    <r>
      <t xml:space="preserve">F1, F2, F3 </t>
    </r>
    <r>
      <rPr>
        <i/>
        <sz val="11"/>
        <color rgb="FFFFFFFF"/>
        <rFont val="Arial"/>
        <family val="2"/>
      </rPr>
      <t>HSE</t>
    </r>
  </si>
  <si>
    <r>
      <t>P3 B</t>
    </r>
    <r>
      <rPr>
        <i/>
        <sz val="11"/>
        <color rgb="FFFFFFFF"/>
        <rFont val="Arial"/>
        <family val="2"/>
      </rPr>
      <t>A</t>
    </r>
  </si>
  <si>
    <r>
      <t xml:space="preserve">P5 </t>
    </r>
    <r>
      <rPr>
        <i/>
        <sz val="11"/>
        <color rgb="FFFFFFFF"/>
        <rFont val="Arial"/>
        <family val="2"/>
      </rPr>
      <t>Ed.D or Ph.D</t>
    </r>
  </si>
  <si>
    <r>
      <t xml:space="preserve">P5 </t>
    </r>
    <r>
      <rPr>
        <i/>
        <sz val="11"/>
        <color rgb="FFFFFFFF"/>
        <rFont val="Arial"/>
        <family val="2"/>
      </rPr>
      <t>Ed.D. or Ph.D</t>
    </r>
  </si>
  <si>
    <r>
      <t xml:space="preserve">High School Diploma + one college course in Early Childhood Education </t>
    </r>
    <r>
      <rPr>
        <u/>
        <sz val="11"/>
        <color theme="1"/>
        <rFont val="Arial"/>
        <family val="2"/>
      </rPr>
      <t>or</t>
    </r>
    <r>
      <rPr>
        <sz val="11"/>
        <color theme="1"/>
        <rFont val="Arial"/>
        <family val="2"/>
      </rPr>
      <t xml:space="preserve"> 20 hours of training</t>
    </r>
  </si>
  <si>
    <r>
      <t xml:space="preserve">High School Diploma + Child Development Associate (CDA) credential </t>
    </r>
    <r>
      <rPr>
        <i/>
        <sz val="11"/>
        <color theme="1"/>
        <rFont val="Arial"/>
        <family val="2"/>
      </rPr>
      <t xml:space="preserve">or </t>
    </r>
    <r>
      <rPr>
        <sz val="11"/>
        <color theme="1"/>
        <rFont val="Arial"/>
        <family val="2"/>
      </rPr>
      <t>up to 2 Child Development credits</t>
    </r>
  </si>
  <si>
    <r>
      <t xml:space="preserve">Annual Salary       </t>
    </r>
    <r>
      <rPr>
        <sz val="11"/>
        <rFont val="Arial"/>
        <family val="2"/>
      </rPr>
      <t>(52 weeks)</t>
    </r>
  </si>
  <si>
    <t>Occupation</t>
  </si>
  <si>
    <t>Kindergarten Teacher</t>
  </si>
  <si>
    <t>Median Hourly Wage, 2022</t>
  </si>
  <si>
    <r>
      <t xml:space="preserve">Median Hourly Wage Growth </t>
    </r>
    <r>
      <rPr>
        <sz val="10"/>
        <color theme="0"/>
        <rFont val="Arial"/>
        <family val="2"/>
      </rPr>
      <t>(2005-2022)</t>
    </r>
  </si>
  <si>
    <t>%</t>
  </si>
  <si>
    <t>Lead Teacher (Average of Infant-Toddler and Preschool), Growth in Median Hourly Earnings (2005-2022)</t>
  </si>
  <si>
    <t>Lead Teacher (Average of Infant-Toddler and Preschool), Median Hourly Wage Growth (Indexed to 2005)</t>
  </si>
  <si>
    <t>Job Postings</t>
  </si>
  <si>
    <t>Employer</t>
  </si>
  <si>
    <t>Online Postings</t>
  </si>
  <si>
    <t>Median Posting Duration</t>
  </si>
  <si>
    <t>32 days</t>
  </si>
  <si>
    <t>YMCA</t>
  </si>
  <si>
    <t>36 days</t>
  </si>
  <si>
    <t>37 days</t>
  </si>
  <si>
    <t>3B | Assistant Teacher -- Workforce Demographics</t>
  </si>
  <si>
    <t>3C | Assistant Teacher -- Top Comparable Occupations</t>
  </si>
  <si>
    <t>3D | Assistant Teacher -- Employment and Wage Trends</t>
  </si>
  <si>
    <t>3E | Assistant Teacher -- Occupation Flows</t>
  </si>
  <si>
    <t>3F | Assistant Teacher -- Real-time Demand</t>
  </si>
  <si>
    <t>G</t>
  </si>
  <si>
    <t>Commuting Patterns</t>
  </si>
  <si>
    <t>2G | Lead Teacher -- Commuting Patterns</t>
  </si>
  <si>
    <r>
      <t xml:space="preserve">Employment Growth            </t>
    </r>
    <r>
      <rPr>
        <sz val="10"/>
        <color theme="0"/>
        <rFont val="Arial"/>
        <family val="2"/>
      </rPr>
      <t>(2001-2022)</t>
    </r>
  </si>
  <si>
    <t>Lead Teacher, Employment Trends (2001-2022)</t>
  </si>
  <si>
    <t>3G | Assistant Teacher -- Commuting Patterns</t>
  </si>
  <si>
    <t>Top Comparable Roles, Assistant Teacher</t>
  </si>
  <si>
    <t>Assistant Teacher</t>
  </si>
  <si>
    <t>Assistant Teacher, Employment Trends (2001-2022)</t>
  </si>
  <si>
    <t>Assistant Teacher, Employment Growth (Indexed to 2001)</t>
  </si>
  <si>
    <t xml:space="preserve">Difference from Assistant Teacher Wage            </t>
  </si>
  <si>
    <t>Assistant Teacher, Growth in Median Hourly Earnings (2005-2022)</t>
  </si>
  <si>
    <t>Assistant Teacher, Median Hourly Wage Growth (Indexed to 2005)</t>
  </si>
  <si>
    <t>Life, Physical, and Social Science Technicians</t>
  </si>
  <si>
    <t>Teaching Assistants, Postsecondary</t>
  </si>
  <si>
    <t>Software Developers</t>
  </si>
  <si>
    <t>25 days</t>
  </si>
  <si>
    <t>N/A</t>
  </si>
  <si>
    <t>Top Comparable Roles, Aide/Floater</t>
  </si>
  <si>
    <t xml:space="preserve">Difference from Aide/Floater Wage            </t>
  </si>
  <si>
    <t>Aide/Floater</t>
  </si>
  <si>
    <t>Aide/Floater, Employment Trends (2001-2022)</t>
  </si>
  <si>
    <t>Aide/Floater, Employment Growth (Indexed to 2001)</t>
  </si>
  <si>
    <t>Aide/Floater, Growth in Median Hourly Earnings (2005-2022)</t>
  </si>
  <si>
    <t>Aide/Floater, Median Hourly Wage Growth (Indexed to 2005)</t>
  </si>
  <si>
    <t>Waiters and Waitresses</t>
  </si>
  <si>
    <t>Recreation Workers</t>
  </si>
  <si>
    <t>Cashiers</t>
  </si>
  <si>
    <t>Fast Food and Counter Workers</t>
  </si>
  <si>
    <t>Registered Nurses</t>
  </si>
  <si>
    <t>Difference from  Lead Teacher Wage</t>
  </si>
  <si>
    <t>Library Assistant</t>
  </si>
  <si>
    <t>Library Technician</t>
  </si>
  <si>
    <t>Waiter/Waitress</t>
  </si>
  <si>
    <t>Bank Teller</t>
  </si>
  <si>
    <t>Home Health and Personal Care Aide</t>
  </si>
  <si>
    <t>4B | Aide/Floater -- Workforce Demographics</t>
  </si>
  <si>
    <t>4C | Aide/Floater -- Top Comparable Occupations</t>
  </si>
  <si>
    <t>4D | Aide/Floater -- Employment and Wage Trends</t>
  </si>
  <si>
    <t>4E | Aide/Floater -- Occupation Flows</t>
  </si>
  <si>
    <t>4F | Aide/Floater -- Real-time Demand</t>
  </si>
  <si>
    <t>4G | Aide/Floater -- Commuting Patterns</t>
  </si>
  <si>
    <t>Care Group</t>
  </si>
  <si>
    <t>5B | Substitute -- Workforce Demographics</t>
  </si>
  <si>
    <t>5C | Substitute -- Top Comparable Occupations</t>
  </si>
  <si>
    <t>Top Comparable Roles, Substitute</t>
  </si>
  <si>
    <t xml:space="preserve">Difference from Substitute Wage            </t>
  </si>
  <si>
    <t>Teachers and Instructors</t>
  </si>
  <si>
    <t>Coaches and Scouts</t>
  </si>
  <si>
    <t>Middle School Teachers</t>
  </si>
  <si>
    <t xml:space="preserve">  </t>
  </si>
  <si>
    <t>5D | Substitute -- Employment and Wage Trends</t>
  </si>
  <si>
    <t>Substitute, Employment Trends (2001-2022)</t>
  </si>
  <si>
    <t>Substitute, Employment Growth (Indexed to 2001)</t>
  </si>
  <si>
    <t>Substitute, Growth in Median Hourly Earnings (2005-2022)</t>
  </si>
  <si>
    <t>Substitute, Median Hourly Wage Growth (Indexed to 2005)</t>
  </si>
  <si>
    <t>5E | Substitute -- Occupation Flows</t>
  </si>
  <si>
    <t>5F | Substitute -- Real-time Demand</t>
  </si>
  <si>
    <t>5G | Substitute -- Commuting Patterns</t>
  </si>
  <si>
    <t>23 days</t>
  </si>
  <si>
    <t>AA + Apprenticeship</t>
  </si>
  <si>
    <t>Office Clerk</t>
  </si>
  <si>
    <t>Self-Enrichment Teacher</t>
  </si>
  <si>
    <t>Psychiatric Aide</t>
  </si>
  <si>
    <t>Tutor</t>
  </si>
  <si>
    <t>Administrative Assistant</t>
  </si>
  <si>
    <t>Customer Service Representative</t>
  </si>
  <si>
    <t>Methodology</t>
  </si>
  <si>
    <t>21 days</t>
  </si>
  <si>
    <t>Tutors</t>
  </si>
  <si>
    <t>43 days</t>
  </si>
  <si>
    <t>The proposed wage scale benchmarks ECE wages against comparable K-12 roles by setting the Lead Teacher wage on par with the starting salary of a K-12 teacher, which serves as the base wage. Column P lists which wage/role is the base (also highlighted in yellow). If you change the base wage, the formulas in every cell will reflect this change.</t>
  </si>
  <si>
    <t>42 days</t>
  </si>
  <si>
    <t>n/a</t>
  </si>
  <si>
    <t>18 days</t>
  </si>
  <si>
    <t>Community Action</t>
  </si>
  <si>
    <t>Typically negotiated through a union contract. However, less than half of School-based teachers are covered by a contract.</t>
  </si>
  <si>
    <t xml:space="preserve">The proposed wage scale benchmarks ECE wages against comparable K-12 roles by setting the Lead Teacher wage on par with the starting salary of a K-12 teacher in Region 4a (adjusted for the standard school schedule), which serves as the base wage for the systemwide wage scale. The base wage for an Assistant Teacher and Substitute stands 25% below the base wage of a Lead Teacher, while the base wage for an Aide/Floater is 50% less than a Lead Teacher. This scaling reflects the accumulation of responsibility, knowledge, and experience that occurs as one transgresses along the ECE career pathway from Aide to Lead Teacher.
The systemwide wage scale is agnostic to setting (school-based, center-based, family or group childcare home). Thus, wages are based on the specific role, professional level/education, and experience an individual has — irrespective of the setting in which they are employed. The base wages shown below increase by 10% for each professional/educational level an individual has obtained above a Child Development Associate (CDA) credential. This method encourages progression, which is strongly linked to quality, and helps account for the fact that licensing requirements vary across settings for these ECE roles. 
ECE professionals supervising infant- and toddler-aged children will receive a 10% increase from the base wage associated with that role supervising preschool-aged children. This wage bump reflects the intense level of supervision required for infants and toddlers compared to preschoolers, a notion which is further reinforced by the provider-to-child ratios set by the state — which become less restrictive as children age.  
To account for longevity, early educators should receive a 2.5% increase for each year of employment. This reflects the average step increase offered to K-12 educators and is equal to the average rate of inflation forecasted in the state over the next 10 years — ensuring wages rise at a rate equal to the cost of living. </t>
  </si>
  <si>
    <t xml:space="preserve">The Systemwide Wage Scales is agnostic to setting and so all functional and foundational level have a proposed wage. We recommend that Region 4a implements a wage scale that is the same across settings and so utilizing a unified "systemwide" wage scale may make messaging more clear to those both within and outside of the field. We recognize that licensing requirements differ between settings (school-based, center-based, family or group childcare home). Most states who have explored wage scales do so similarly, while utilizing a comparison chart to highlight the different requirements based on settings. The wages are still the same across setting based on the specific role and professional level/education experience an individual has. </t>
  </si>
  <si>
    <t>Bachelor’s Degree with at least 18 hours in Early Childhood Education; sometimes requires valid Region 4a teaching certificate</t>
  </si>
  <si>
    <t>Age Distribution, Region 4a, 2022</t>
  </si>
  <si>
    <t>Education, Region 4a, 2022</t>
  </si>
  <si>
    <t>Racial/Ethnic Distribution, Region 4a, 2022</t>
  </si>
  <si>
    <t>Gender Distribution, Region 4a, 2022</t>
  </si>
  <si>
    <t>Lead Teacher, Employment Trends, Region 4a (2001-2022)</t>
  </si>
  <si>
    <t>Lead Teacher, Employment Growth, Region 4a (Indexed to 2001)</t>
  </si>
  <si>
    <t>Lead Teacher, Growth in Median Hourly Earnings, Region 4a (2005-2022)</t>
  </si>
  <si>
    <t>Lead Teacher, Median Hourly Wage Growth, Region 4a (Indexed to 2005)</t>
  </si>
  <si>
    <t>Top Preceeding and Superseding Occupations, Region 4a, 2022</t>
  </si>
  <si>
    <t>Region 4a</t>
  </si>
  <si>
    <t xml:space="preserve">Region 4a </t>
  </si>
  <si>
    <t>Online Ads and Median Wages, Lead Teacher, Region 4a</t>
  </si>
  <si>
    <t>Top Posting Employers, Lead Teacher, Region 4a (Jan. 2022 - Jul. 2023)</t>
  </si>
  <si>
    <t>Assistant Teacher, Employment Trends, Region 4a (2001-2022)</t>
  </si>
  <si>
    <t>Assistant Teacher, Employment Growth, Region 4a (Indexed to 2001)</t>
  </si>
  <si>
    <t>Assistant Teacher, Growth in Median Hourly Earnings, Region 4a (2005-2022)</t>
  </si>
  <si>
    <t>Assistant Teacher, Median Hourly Wage Growth, Region 4a (Indexed to 2005)</t>
  </si>
  <si>
    <t>Top Preceeding and Superseding Occupations, Region 4a</t>
  </si>
  <si>
    <t>Online Ads and Median Wages, Assistant Teacher, Region 4a</t>
  </si>
  <si>
    <t>Top Posting Employers, Assistant Teacher, Region 4a (Jan. 2022 - Jul. 2023)</t>
  </si>
  <si>
    <t>Aide/Floater, Employment Trends, Region 4a (2001-2022)</t>
  </si>
  <si>
    <t>Aide/Floater, Employment Growth, Region 4a (Indexed to 2001)</t>
  </si>
  <si>
    <t>Aide/Floater, Growth in Median Hourly Earnings, Region 4a (2005-2022)</t>
  </si>
  <si>
    <t>Aide/Floater, Median Hourly Wage Growth, Region 4a (Indexed to 2005)</t>
  </si>
  <si>
    <t>Online Ads and Median Wages, Aide/Floater, Region 4a</t>
  </si>
  <si>
    <t>Top Posting Employers, Aide/Floater, Region 4a (Jan. 2022 - Jul. 2023)</t>
  </si>
  <si>
    <t>Substitute, Employment Trends, Region 4a (2001-2022)</t>
  </si>
  <si>
    <t>Substitute, Employment Growth, Region 4a (Indexed to 2001)</t>
  </si>
  <si>
    <t>Substitute, Growth in Median Hourly Earnings, Region 4a (2005-2022)</t>
  </si>
  <si>
    <t>Substitute, Median Hourly Wage Growth, Region 4a (Indexed to 2005)</t>
  </si>
  <si>
    <t>Online Ads and Median Wages, Substitute, Region 4a</t>
  </si>
  <si>
    <t>Top Posting Employers, Substitute, Region 4a (Jan. 2022 - Jul. 2023)</t>
  </si>
  <si>
    <t>Region 4a - Barry, Ionia, Kent, Mecosta, and Montcalm Counties</t>
  </si>
  <si>
    <t>Median Hourly rate for Step 1 Teacher Salary ($43,500 a year)</t>
  </si>
  <si>
    <t>KinderCare Education</t>
  </si>
  <si>
    <t>Learning Care Group</t>
  </si>
  <si>
    <t>Eightcap</t>
  </si>
  <si>
    <t>Bright Horizons</t>
  </si>
  <si>
    <t>Grand Rapids Community College</t>
  </si>
  <si>
    <t>Kent Isd</t>
  </si>
  <si>
    <t>Childtime Learning Centers</t>
  </si>
  <si>
    <t>Milestones Child Development Center</t>
  </si>
  <si>
    <t>Appletree &amp; Gilden Woods Early Care And Preschool</t>
  </si>
  <si>
    <t>27 days</t>
  </si>
  <si>
    <t>38 days</t>
  </si>
  <si>
    <t>33 days</t>
  </si>
  <si>
    <t>54 days</t>
  </si>
  <si>
    <t>30 days</t>
  </si>
  <si>
    <t>29 days</t>
  </si>
  <si>
    <t>49508</t>
  </si>
  <si>
    <t>49504</t>
  </si>
  <si>
    <t>49341</t>
  </si>
  <si>
    <t>49506</t>
  </si>
  <si>
    <t>49503</t>
  </si>
  <si>
    <t>49505</t>
  </si>
  <si>
    <t>49418</t>
  </si>
  <si>
    <t>49507</t>
  </si>
  <si>
    <t>49525</t>
  </si>
  <si>
    <t>49546</t>
  </si>
  <si>
    <t>49519</t>
  </si>
  <si>
    <t>49548</t>
  </si>
  <si>
    <t>49315</t>
  </si>
  <si>
    <t>49316</t>
  </si>
  <si>
    <t>49534</t>
  </si>
  <si>
    <t>49509</t>
  </si>
  <si>
    <t>49058</t>
  </si>
  <si>
    <t>49331</t>
  </si>
  <si>
    <t>49301</t>
  </si>
  <si>
    <t>49321</t>
  </si>
  <si>
    <t>49512</t>
  </si>
  <si>
    <t>49307</t>
  </si>
  <si>
    <t>49319</t>
  </si>
  <si>
    <t>49333</t>
  </si>
  <si>
    <t>48838</t>
  </si>
  <si>
    <t>49345</t>
  </si>
  <si>
    <t>48846</t>
  </si>
  <si>
    <t>49306</t>
  </si>
  <si>
    <t>48809</t>
  </si>
  <si>
    <t>48811</t>
  </si>
  <si>
    <t>48815</t>
  </si>
  <si>
    <t>48818</t>
  </si>
  <si>
    <t>48829</t>
  </si>
  <si>
    <t>48834</t>
  </si>
  <si>
    <t>48845</t>
  </si>
  <si>
    <t>48849</t>
  </si>
  <si>
    <t>48850</t>
  </si>
  <si>
    <t>48851</t>
  </si>
  <si>
    <t>48860</t>
  </si>
  <si>
    <t>48865</t>
  </si>
  <si>
    <t>48873</t>
  </si>
  <si>
    <t>48875</t>
  </si>
  <si>
    <t>48881</t>
  </si>
  <si>
    <t>48884</t>
  </si>
  <si>
    <t>48885</t>
  </si>
  <si>
    <t>48886</t>
  </si>
  <si>
    <t>48888</t>
  </si>
  <si>
    <t>48891</t>
  </si>
  <si>
    <t>48897</t>
  </si>
  <si>
    <t>49046</t>
  </si>
  <si>
    <t>49050</t>
  </si>
  <si>
    <t>49060</t>
  </si>
  <si>
    <t>49073</t>
  </si>
  <si>
    <t>49302</t>
  </si>
  <si>
    <t>49305</t>
  </si>
  <si>
    <t>49322</t>
  </si>
  <si>
    <t>49325</t>
  </si>
  <si>
    <t>49326</t>
  </si>
  <si>
    <t>49329</t>
  </si>
  <si>
    <t>49330</t>
  </si>
  <si>
    <t>49332</t>
  </si>
  <si>
    <t>49336</t>
  </si>
  <si>
    <t>49338</t>
  </si>
  <si>
    <t>49339</t>
  </si>
  <si>
    <t>49340</t>
  </si>
  <si>
    <t>49342</t>
  </si>
  <si>
    <t>Grand Rapids, MI</t>
  </si>
  <si>
    <t>Rockford, MI</t>
  </si>
  <si>
    <t>Grandville, MI</t>
  </si>
  <si>
    <t>Wyoming, MI</t>
  </si>
  <si>
    <t>Byron Center, MI</t>
  </si>
  <si>
    <t>Caledonia, MI</t>
  </si>
  <si>
    <t>Hastings, MI</t>
  </si>
  <si>
    <t>Lowell, MI</t>
  </si>
  <si>
    <t>Ada, MI</t>
  </si>
  <si>
    <t>Comstock Park, MI</t>
  </si>
  <si>
    <t>Big Rapids, MI</t>
  </si>
  <si>
    <t>Cedar Springs, MI</t>
  </si>
  <si>
    <t>Middleville, MI</t>
  </si>
  <si>
    <t>Greenville, MI</t>
  </si>
  <si>
    <t>Sparta, MI</t>
  </si>
  <si>
    <t>Ionia, MI</t>
  </si>
  <si>
    <t>Belmont, MI</t>
  </si>
  <si>
    <t>Belding, MI</t>
  </si>
  <si>
    <t>Carson City, MI</t>
  </si>
  <si>
    <t>Clarksville, MI</t>
  </si>
  <si>
    <t>Crystal, MI</t>
  </si>
  <si>
    <t>Edmore, MI</t>
  </si>
  <si>
    <t>Fenwick, MI</t>
  </si>
  <si>
    <t>Hubbardston, MI</t>
  </si>
  <si>
    <t>Lake Odessa, MI</t>
  </si>
  <si>
    <t>Lakeview, MI</t>
  </si>
  <si>
    <t>Lyons, MI</t>
  </si>
  <si>
    <t>Muir, MI</t>
  </si>
  <si>
    <t>Orleans, MI</t>
  </si>
  <si>
    <t>Pewamo, MI</t>
  </si>
  <si>
    <t>Portland, MI</t>
  </si>
  <si>
    <t>Saranac, MI</t>
  </si>
  <si>
    <t>Sheridan, MI</t>
  </si>
  <si>
    <t>Sidney, MI</t>
  </si>
  <si>
    <t>Six Lakes, MI</t>
  </si>
  <si>
    <t>Stanton, MI</t>
  </si>
  <si>
    <t>Vestaburg, MI</t>
  </si>
  <si>
    <t>Woodland, MI</t>
  </si>
  <si>
    <t>Delton, MI</t>
  </si>
  <si>
    <t>Dowling, MI</t>
  </si>
  <si>
    <t>Hickory Corners, MI</t>
  </si>
  <si>
    <t>Nashville, MI</t>
  </si>
  <si>
    <t>Alto, MI</t>
  </si>
  <si>
    <t>Barryton, MI</t>
  </si>
  <si>
    <t>Coral, MI</t>
  </si>
  <si>
    <t>Freeport, MI</t>
  </si>
  <si>
    <t>Gowen, MI</t>
  </si>
  <si>
    <t>Howard City, MI</t>
  </si>
  <si>
    <t>Kent City, MI</t>
  </si>
  <si>
    <t>Mecosta, MI</t>
  </si>
  <si>
    <t>Morley, MI</t>
  </si>
  <si>
    <t>Paris, MI</t>
  </si>
  <si>
    <t>Pierson, MI</t>
  </si>
  <si>
    <t>Remus, MI</t>
  </si>
  <si>
    <t>Rodney, MI</t>
  </si>
  <si>
    <t>&lt;10</t>
  </si>
  <si>
    <t>Insf. Data</t>
  </si>
  <si>
    <t>ZIP Code</t>
  </si>
  <si>
    <t>ZIP Name</t>
  </si>
  <si>
    <t>Resident Workers</t>
  </si>
  <si>
    <t>Net Commuters</t>
  </si>
  <si>
    <t>Commuting Patterns, Lead Teachers, Region 4a, 2022</t>
  </si>
  <si>
    <t>National Heritage Academies</t>
  </si>
  <si>
    <t>Relate Kent Consortium</t>
  </si>
  <si>
    <t>Grand Rapids Public Schools</t>
  </si>
  <si>
    <t>Kentwood Public Schools</t>
  </si>
  <si>
    <t>Forest Hills Public Schools</t>
  </si>
  <si>
    <t>Kenowa Hills Public Schools</t>
  </si>
  <si>
    <t>34 days</t>
  </si>
  <si>
    <t>22 days</t>
  </si>
  <si>
    <t>39 days</t>
  </si>
  <si>
    <t>15 days</t>
  </si>
  <si>
    <t>49544</t>
  </si>
  <si>
    <t>49343</t>
  </si>
  <si>
    <t>49346</t>
  </si>
  <si>
    <t>48812</t>
  </si>
  <si>
    <t>48852</t>
  </si>
  <si>
    <t>48870</t>
  </si>
  <si>
    <t>49035</t>
  </si>
  <si>
    <t>Sand Lake, MI</t>
  </si>
  <si>
    <t>Stanwood, MI</t>
  </si>
  <si>
    <t>Cedar Lake, MI</t>
  </si>
  <si>
    <t>Mcbrides, MI</t>
  </si>
  <si>
    <t>Palo, MI</t>
  </si>
  <si>
    <t>Cloverdale, MI</t>
  </si>
  <si>
    <t>Rover</t>
  </si>
  <si>
    <t>Cedar Springs Public Schools</t>
  </si>
  <si>
    <t>The Salvation Army</t>
  </si>
  <si>
    <t>50 days</t>
  </si>
  <si>
    <t>26 days</t>
  </si>
  <si>
    <t>16 days</t>
  </si>
  <si>
    <t>49 days</t>
  </si>
  <si>
    <t>28 days</t>
  </si>
  <si>
    <t>49320</t>
  </si>
  <si>
    <t>Chippewa Lake, MI</t>
  </si>
  <si>
    <t xml:space="preserve"> </t>
  </si>
  <si>
    <t>Northpointe Christian Schools</t>
  </si>
  <si>
    <t>Gerald R Ford Job Corps</t>
  </si>
  <si>
    <t>Edustaff</t>
  </si>
  <si>
    <t>Integrity Educational Services</t>
  </si>
  <si>
    <t>48 days</t>
  </si>
  <si>
    <t>49347</t>
  </si>
  <si>
    <t>49351</t>
  </si>
  <si>
    <t>49355</t>
  </si>
  <si>
    <t>Trufant, MI</t>
  </si>
  <si>
    <t>Commuting Patterns, Assistant Teacher, Region 4a, 2022</t>
  </si>
  <si>
    <t>Commuting Patterns, Aide/Floater, Region 4a, 2022</t>
  </si>
  <si>
    <t>Commuting Patterns, Substitute, Region 4a, 2022</t>
  </si>
  <si>
    <t>Median Hourly rate for Step 1 Teacher Salary ($43,500 a year) + 10%</t>
  </si>
  <si>
    <t>Number of Occupations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</si>
</sst>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Red]\ \(#,##0\)"/>
    <numFmt numFmtId="166" formatCode="0.0%"/>
    <numFmt numFmtId="167" formatCode="0.0%;[Red]\ \(0.0%\)"/>
    <numFmt numFmtId="168" formatCode="&quot;$&quot;#,##0"/>
  </numFmts>
  <fonts count="39" x14ac:knownFonts="1">
    <font>
      <sz val="11"/>
      <color theme="1"/>
      <name val="Calibri"/>
      <family val="2"/>
      <scheme val="minor"/>
    </font>
    <font>
      <sz val="11"/>
      <color theme="1"/>
      <name val="Calibri"/>
      <family val="2"/>
      <scheme val="minor"/>
    </font>
    <font>
      <b/>
      <sz val="18"/>
      <color theme="0"/>
      <name val="Arial"/>
      <family val="2"/>
    </font>
    <font>
      <sz val="11"/>
      <color theme="1"/>
      <name val="Arial"/>
      <family val="2"/>
    </font>
    <font>
      <u/>
      <sz val="11"/>
      <color theme="10"/>
      <name val="Calibri"/>
      <family val="2"/>
      <scheme val="minor"/>
    </font>
    <font>
      <b/>
      <sz val="16"/>
      <color theme="0"/>
      <name val="Arial"/>
      <family val="2"/>
    </font>
    <font>
      <i/>
      <sz val="11"/>
      <color theme="0" tint="-0.249977111117893"/>
      <name val="Arial"/>
      <family val="2"/>
    </font>
    <font>
      <sz val="11"/>
      <color theme="5" tint="0.59999389629810485"/>
      <name val="Arial"/>
      <family val="2"/>
    </font>
    <font>
      <u/>
      <sz val="11"/>
      <color theme="10"/>
      <name val="Arial"/>
      <family val="2"/>
    </font>
    <font>
      <sz val="11"/>
      <color theme="0"/>
      <name val="Arial"/>
      <family val="2"/>
    </font>
    <font>
      <b/>
      <sz val="14"/>
      <color rgb="FFD45D00"/>
      <name val="Arial"/>
      <family val="2"/>
    </font>
    <font>
      <b/>
      <sz val="11"/>
      <color theme="0"/>
      <name val="Arial"/>
      <family val="2"/>
    </font>
    <font>
      <sz val="10"/>
      <color theme="1"/>
      <name val="Arial"/>
      <family val="2"/>
    </font>
    <font>
      <b/>
      <u/>
      <sz val="11"/>
      <color rgb="FFD45D00"/>
      <name val="Arial"/>
      <family val="2"/>
    </font>
    <font>
      <b/>
      <sz val="14"/>
      <color rgb="FFD45D00"/>
      <name val="Calibri"/>
      <family val="2"/>
      <scheme val="minor"/>
    </font>
    <font>
      <b/>
      <sz val="12"/>
      <color rgb="FFD45D00"/>
      <name val="Arial"/>
      <family val="2"/>
    </font>
    <font>
      <sz val="10"/>
      <color theme="0"/>
      <name val="Arial"/>
      <family val="2"/>
    </font>
    <font>
      <b/>
      <sz val="11"/>
      <color rgb="FFD45D00"/>
      <name val="Arial"/>
      <family val="2"/>
    </font>
    <font>
      <i/>
      <sz val="11"/>
      <color theme="1"/>
      <name val="Arial"/>
      <family val="2"/>
    </font>
    <font>
      <b/>
      <i/>
      <sz val="11"/>
      <color theme="1"/>
      <name val="Arial"/>
      <family val="2"/>
    </font>
    <font>
      <b/>
      <sz val="11"/>
      <name val="Arial"/>
      <family val="2"/>
    </font>
    <font>
      <b/>
      <sz val="11"/>
      <color theme="1"/>
      <name val="Arial"/>
      <family val="2"/>
    </font>
    <font>
      <b/>
      <sz val="10"/>
      <name val="Arial"/>
      <family val="2"/>
    </font>
    <font>
      <sz val="10"/>
      <name val="Arial"/>
      <family val="2"/>
    </font>
    <font>
      <b/>
      <sz val="11"/>
      <color rgb="FFFFFFFF"/>
      <name val="Arial"/>
      <family val="2"/>
    </font>
    <font>
      <i/>
      <sz val="11"/>
      <color rgb="FFFFFFFF"/>
      <name val="Arial"/>
      <family val="2"/>
    </font>
    <font>
      <b/>
      <sz val="9"/>
      <color rgb="FFFFFFFF"/>
      <name val="Arial"/>
      <family val="2"/>
    </font>
    <font>
      <b/>
      <sz val="14"/>
      <color rgb="FF346C88"/>
      <name val="Arial"/>
      <family val="2"/>
    </font>
    <font>
      <b/>
      <u/>
      <sz val="11"/>
      <color theme="2" tint="-0.749992370372631"/>
      <name val="Arial"/>
      <family val="2"/>
    </font>
    <font>
      <b/>
      <sz val="11"/>
      <color rgb="FF000000"/>
      <name val="Arial"/>
      <family val="2"/>
    </font>
    <font>
      <sz val="11"/>
      <color rgb="FF000000"/>
      <name val="Arial"/>
      <family val="2"/>
    </font>
    <font>
      <u/>
      <sz val="11"/>
      <color theme="1"/>
      <name val="Arial"/>
      <family val="2"/>
    </font>
    <font>
      <b/>
      <i/>
      <sz val="11"/>
      <color rgb="FF000000"/>
      <name val="Arial"/>
      <family val="2"/>
    </font>
    <font>
      <sz val="11"/>
      <name val="Arial"/>
      <family val="2"/>
    </font>
    <font>
      <sz val="11"/>
      <color rgb="FFFFFFFF"/>
      <name val="Arial"/>
      <family val="2"/>
    </font>
    <font>
      <b/>
      <i/>
      <sz val="9"/>
      <color rgb="FFFFFFFF"/>
      <name val="Arial"/>
      <family val="2"/>
    </font>
    <font>
      <b/>
      <sz val="10"/>
      <color theme="0"/>
      <name val="Arial"/>
      <family val="2"/>
    </font>
    <font>
      <b/>
      <sz val="16"/>
      <color theme="1"/>
      <name val="Arial"/>
      <family val="2"/>
    </font>
    <font>
      <sz val="12"/>
      <color theme="1"/>
      <name val="Arial"/>
      <family val="2"/>
    </font>
  </fonts>
  <fills count="22">
    <fill>
      <patternFill patternType="none"/>
    </fill>
    <fill>
      <patternFill patternType="gray125"/>
    </fill>
    <fill>
      <patternFill patternType="solid">
        <fgColor rgb="FF003E5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A2AE74"/>
        <bgColor indexed="64"/>
      </patternFill>
    </fill>
    <fill>
      <patternFill patternType="solid">
        <fgColor rgb="FF605677"/>
        <bgColor indexed="64"/>
      </patternFill>
    </fill>
    <fill>
      <patternFill patternType="solid">
        <fgColor theme="5" tint="0.79998168889431442"/>
        <bgColor indexed="64"/>
      </patternFill>
    </fill>
    <fill>
      <patternFill patternType="solid">
        <fgColor rgb="FFDAEEF3"/>
        <bgColor indexed="64"/>
      </patternFill>
    </fill>
    <fill>
      <patternFill patternType="solid">
        <fgColor rgb="FFB4C6E7"/>
        <bgColor indexed="64"/>
      </patternFill>
    </fill>
    <fill>
      <patternFill patternType="solid">
        <fgColor theme="0"/>
        <bgColor indexed="64"/>
      </patternFill>
    </fill>
    <fill>
      <patternFill patternType="solid">
        <fgColor theme="9" tint="0.79998168889431442"/>
        <bgColor indexed="64"/>
      </patternFill>
    </fill>
    <fill>
      <patternFill patternType="solid">
        <fgColor rgb="FF006595"/>
        <bgColor indexed="64"/>
      </patternFill>
    </fill>
    <fill>
      <patternFill patternType="solid">
        <fgColor theme="1"/>
        <bgColor indexed="64"/>
      </patternFill>
    </fill>
    <fill>
      <patternFill patternType="solid">
        <fgColor theme="4" tint="0.39997558519241921"/>
        <bgColor indexed="64"/>
      </patternFill>
    </fill>
    <fill>
      <patternFill patternType="solid">
        <fgColor rgb="FF204354"/>
        <bgColor indexed="64"/>
      </patternFill>
    </fill>
    <fill>
      <patternFill patternType="solid">
        <fgColor rgb="FF346C88"/>
        <bgColor indexed="64"/>
      </patternFill>
    </fill>
    <fill>
      <patternFill patternType="solid">
        <fgColor rgb="FFFFFF00"/>
        <bgColor indexed="64"/>
      </patternFill>
    </fill>
    <fill>
      <patternFill patternType="solid">
        <fgColor theme="4" tint="0.79998168889431442"/>
        <bgColor indexed="64"/>
      </patternFill>
    </fill>
    <fill>
      <patternFill patternType="solid">
        <fgColor rgb="FF5E82A3"/>
        <bgColor indexed="64"/>
      </patternFill>
    </fill>
    <fill>
      <patternFill patternType="solid">
        <fgColor rgb="FF609191"/>
        <bgColor indexed="64"/>
      </patternFill>
    </fill>
    <fill>
      <patternFill patternType="solid">
        <fgColor theme="4" tint="0.59999389629810485"/>
        <bgColor indexed="64"/>
      </patternFill>
    </fill>
  </fills>
  <borders count="80">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rgb="FF006595"/>
      </left>
      <right style="dotted">
        <color rgb="FFFFFFFF"/>
      </right>
      <top style="medium">
        <color rgb="FF006595"/>
      </top>
      <bottom style="medium">
        <color rgb="FF006595"/>
      </bottom>
      <diagonal/>
    </border>
    <border>
      <left/>
      <right style="dotted">
        <color rgb="FFFFFFFF"/>
      </right>
      <top style="medium">
        <color rgb="FF006595"/>
      </top>
      <bottom style="medium">
        <color rgb="FF006595"/>
      </bottom>
      <diagonal/>
    </border>
    <border>
      <left/>
      <right style="medium">
        <color rgb="FF006595"/>
      </right>
      <top style="medium">
        <color rgb="FF006595"/>
      </top>
      <bottom style="medium">
        <color rgb="FF006595"/>
      </bottom>
      <diagonal/>
    </border>
    <border>
      <left style="medium">
        <color rgb="FF006595"/>
      </left>
      <right style="medium">
        <color rgb="FF006595"/>
      </right>
      <top/>
      <bottom style="medium">
        <color rgb="FF006595"/>
      </bottom>
      <diagonal/>
    </border>
    <border>
      <left/>
      <right style="medium">
        <color rgb="FF006595"/>
      </right>
      <top/>
      <bottom style="medium">
        <color rgb="FF006595"/>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rgb="FFA2AE74"/>
      </right>
      <top/>
      <bottom style="thin">
        <color rgb="FFA2AE74"/>
      </bottom>
      <diagonal/>
    </border>
    <border>
      <left/>
      <right/>
      <top/>
      <bottom style="thin">
        <color rgb="FFA2AE74"/>
      </bottom>
      <diagonal/>
    </border>
    <border>
      <left/>
      <right style="medium">
        <color rgb="FFA2AE74"/>
      </right>
      <top style="thin">
        <color rgb="FFA2AE74"/>
      </top>
      <bottom style="thin">
        <color rgb="FFA2AE74"/>
      </bottom>
      <diagonal/>
    </border>
    <border>
      <left/>
      <right/>
      <top style="thin">
        <color rgb="FFA2AE74"/>
      </top>
      <bottom style="thin">
        <color rgb="FFA2AE7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s>
  <cellStyleXfs count="6">
    <xf numFmtId="0" fontId="0" fillId="0" borderId="0"/>
    <xf numFmtId="44" fontId="1"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3" fillId="0" borderId="0"/>
  </cellStyleXfs>
  <cellXfs count="341">
    <xf numFmtId="0" fontId="0" fillId="0" borderId="0" xfId="0"/>
    <xf numFmtId="0" fontId="3" fillId="0" borderId="0" xfId="0" applyFont="1"/>
    <xf numFmtId="0" fontId="3" fillId="3" borderId="0" xfId="0" applyFont="1" applyFill="1" applyAlignment="1">
      <alignment horizontal="center"/>
    </xf>
    <xf numFmtId="0" fontId="8" fillId="0" borderId="0" xfId="2" applyFont="1"/>
    <xf numFmtId="0" fontId="3" fillId="4" borderId="0" xfId="0" applyFont="1" applyFill="1"/>
    <xf numFmtId="0" fontId="3" fillId="4" borderId="0" xfId="0" applyFont="1" applyFill="1" applyAlignment="1">
      <alignment horizontal="center"/>
    </xf>
    <xf numFmtId="0" fontId="8" fillId="0" borderId="0" xfId="2" applyFont="1" applyAlignment="1">
      <alignment vertical="center"/>
    </xf>
    <xf numFmtId="0" fontId="3" fillId="5" borderId="0" xfId="0" applyFont="1" applyFill="1" applyAlignment="1">
      <alignment horizontal="center" vertical="center"/>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0" fillId="0" borderId="0" xfId="0" applyAlignment="1">
      <alignment wrapText="1"/>
    </xf>
    <xf numFmtId="0" fontId="0" fillId="13" borderId="0" xfId="0" applyFill="1"/>
    <xf numFmtId="0" fontId="0" fillId="0" borderId="0" xfId="0" applyAlignment="1">
      <alignment horizontal="center"/>
    </xf>
    <xf numFmtId="0" fontId="2" fillId="0" borderId="0" xfId="0" applyFont="1" applyAlignment="1">
      <alignment horizontal="center"/>
    </xf>
    <xf numFmtId="0" fontId="10" fillId="0" borderId="0" xfId="0" applyFont="1"/>
    <xf numFmtId="0" fontId="13" fillId="0" borderId="0" xfId="0" applyFont="1"/>
    <xf numFmtId="0" fontId="11" fillId="2" borderId="0" xfId="0" applyFont="1" applyFill="1" applyAlignment="1" applyProtection="1">
      <alignment horizontal="center" vertical="center" wrapText="1"/>
      <protection locked="0"/>
    </xf>
    <xf numFmtId="0" fontId="3" fillId="7" borderId="49" xfId="0" applyFont="1" applyFill="1" applyBorder="1" applyAlignment="1" applyProtection="1">
      <alignment horizontal="center" vertical="center"/>
      <protection locked="0"/>
    </xf>
    <xf numFmtId="165" fontId="3" fillId="0" borderId="50" xfId="0" applyNumberFormat="1" applyFont="1" applyBorder="1" applyAlignment="1" applyProtection="1">
      <alignment horizontal="center" vertical="center"/>
      <protection locked="0"/>
    </xf>
    <xf numFmtId="167" fontId="3" fillId="0" borderId="50" xfId="0" applyNumberFormat="1" applyFont="1" applyBorder="1" applyAlignment="1" applyProtection="1">
      <alignment horizontal="center" vertical="center"/>
      <protection locked="0"/>
    </xf>
    <xf numFmtId="0" fontId="3" fillId="7" borderId="51" xfId="0" applyFont="1" applyFill="1" applyBorder="1" applyAlignment="1" applyProtection="1">
      <alignment horizontal="center" vertical="center"/>
      <protection locked="0"/>
    </xf>
    <xf numFmtId="165" fontId="3" fillId="0" borderId="52" xfId="0" applyNumberFormat="1" applyFont="1" applyBorder="1" applyAlignment="1" applyProtection="1">
      <alignment horizontal="center" vertical="center"/>
      <protection locked="0"/>
    </xf>
    <xf numFmtId="167" fontId="3" fillId="0" borderId="52" xfId="0" applyNumberFormat="1" applyFont="1" applyBorder="1" applyAlignment="1" applyProtection="1">
      <alignment horizontal="center" vertical="center"/>
      <protection locked="0"/>
    </xf>
    <xf numFmtId="0" fontId="3" fillId="7" borderId="49" xfId="0" applyFont="1" applyFill="1" applyBorder="1" applyAlignment="1" applyProtection="1">
      <alignment horizontal="left" vertical="center"/>
      <protection locked="0"/>
    </xf>
    <xf numFmtId="0" fontId="3" fillId="7" borderId="51" xfId="0" applyFont="1" applyFill="1" applyBorder="1" applyAlignment="1" applyProtection="1">
      <alignment horizontal="left" vertical="center"/>
      <protection locked="0"/>
    </xf>
    <xf numFmtId="0" fontId="11" fillId="2" borderId="0" xfId="0" applyFont="1" applyFill="1" applyAlignment="1" applyProtection="1">
      <alignment horizontal="left" vertical="center" wrapText="1"/>
      <protection locked="0"/>
    </xf>
    <xf numFmtId="0" fontId="3" fillId="20" borderId="0" xfId="0" applyFont="1" applyFill="1" applyAlignment="1">
      <alignment horizontal="center" vertical="center"/>
    </xf>
    <xf numFmtId="0" fontId="3" fillId="19" borderId="0" xfId="0" applyFont="1" applyFill="1" applyAlignment="1">
      <alignment horizontal="center" vertical="center"/>
    </xf>
    <xf numFmtId="0" fontId="15" fillId="0" borderId="0" xfId="0" applyFont="1"/>
    <xf numFmtId="0" fontId="3" fillId="6" borderId="0" xfId="0" applyFont="1" applyFill="1" applyAlignment="1">
      <alignment horizontal="center" vertical="center"/>
    </xf>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15" fillId="0" borderId="0" xfId="0" applyFont="1" applyAlignment="1" applyProtection="1">
      <alignment vertical="center"/>
      <protection locked="0"/>
    </xf>
    <xf numFmtId="9" fontId="3" fillId="0" borderId="0" xfId="3" applyFont="1"/>
    <xf numFmtId="44" fontId="3" fillId="0" borderId="0" xfId="1" applyFont="1"/>
    <xf numFmtId="0" fontId="9" fillId="2" borderId="0" xfId="0" applyFont="1" applyFill="1" applyAlignment="1">
      <alignment horizontal="center" vertical="center" wrapText="1"/>
    </xf>
    <xf numFmtId="14" fontId="18" fillId="0" borderId="0" xfId="0" applyNumberFormat="1" applyFont="1"/>
    <xf numFmtId="0" fontId="3" fillId="0" borderId="0" xfId="0" applyFont="1" applyAlignment="1">
      <alignment horizontal="center"/>
    </xf>
    <xf numFmtId="0" fontId="3" fillId="0" borderId="0" xfId="0" applyFont="1" applyAlignment="1">
      <alignment wrapText="1"/>
    </xf>
    <xf numFmtId="0" fontId="21" fillId="19" borderId="2" xfId="0" applyFont="1" applyFill="1" applyBorder="1" applyAlignment="1">
      <alignment horizontal="center"/>
    </xf>
    <xf numFmtId="0" fontId="21" fillId="19" borderId="18" xfId="0" applyFont="1" applyFill="1" applyBorder="1" applyAlignment="1">
      <alignment horizontal="center"/>
    </xf>
    <xf numFmtId="0" fontId="21" fillId="19" borderId="3" xfId="0" applyFont="1" applyFill="1" applyBorder="1" applyAlignment="1">
      <alignment horizontal="center"/>
    </xf>
    <xf numFmtId="0" fontId="21" fillId="0" borderId="0" xfId="0" applyFont="1"/>
    <xf numFmtId="0" fontId="26" fillId="2" borderId="69" xfId="0" applyFont="1" applyFill="1" applyBorder="1" applyAlignment="1">
      <alignment horizontal="center" vertical="center" wrapText="1"/>
    </xf>
    <xf numFmtId="164" fontId="3" fillId="0" borderId="0" xfId="0" applyNumberFormat="1" applyFont="1"/>
    <xf numFmtId="0" fontId="3" fillId="7" borderId="24" xfId="0" applyFont="1" applyFill="1" applyBorder="1" applyAlignment="1">
      <alignment vertical="center"/>
    </xf>
    <xf numFmtId="8" fontId="3" fillId="0" borderId="28" xfId="0" applyNumberFormat="1" applyFont="1" applyBorder="1" applyAlignment="1">
      <alignment horizontal="center" vertical="center"/>
    </xf>
    <xf numFmtId="6" fontId="3" fillId="0" borderId="41" xfId="0" applyNumberFormat="1" applyFont="1" applyBorder="1" applyAlignment="1">
      <alignment horizontal="center" vertical="center"/>
    </xf>
    <xf numFmtId="164" fontId="3" fillId="0" borderId="28" xfId="1" applyNumberFormat="1" applyFont="1" applyBorder="1" applyAlignment="1">
      <alignment horizontal="center" vertical="center"/>
    </xf>
    <xf numFmtId="164" fontId="3" fillId="0" borderId="28" xfId="1" quotePrefix="1" applyNumberFormat="1" applyFont="1" applyBorder="1" applyAlignment="1">
      <alignment horizontal="center" vertical="center"/>
    </xf>
    <xf numFmtId="164" fontId="3" fillId="0" borderId="40" xfId="1" quotePrefix="1" applyNumberFormat="1" applyFont="1" applyBorder="1" applyAlignment="1">
      <alignment horizontal="center" vertical="center"/>
    </xf>
    <xf numFmtId="164" fontId="3" fillId="0" borderId="40" xfId="1" applyNumberFormat="1" applyFont="1" applyBorder="1" applyAlignment="1">
      <alignment horizontal="center" vertical="center"/>
    </xf>
    <xf numFmtId="164" fontId="3" fillId="0" borderId="40" xfId="1" applyNumberFormat="1" applyFont="1" applyFill="1" applyBorder="1" applyAlignment="1">
      <alignment horizontal="center" vertical="center"/>
    </xf>
    <xf numFmtId="164" fontId="3" fillId="21" borderId="6" xfId="1" applyNumberFormat="1" applyFont="1" applyFill="1" applyBorder="1" applyAlignment="1">
      <alignment horizontal="center" vertical="center"/>
    </xf>
    <xf numFmtId="0" fontId="3" fillId="7" borderId="24" xfId="0" applyFont="1" applyFill="1" applyBorder="1"/>
    <xf numFmtId="7" fontId="3" fillId="0" borderId="27" xfId="1" applyNumberFormat="1" applyFont="1" applyBorder="1" applyAlignment="1">
      <alignment horizontal="center" vertical="center"/>
    </xf>
    <xf numFmtId="5" fontId="3" fillId="0" borderId="24" xfId="1" applyNumberFormat="1" applyFont="1" applyBorder="1" applyAlignment="1">
      <alignment horizontal="center" vertical="center"/>
    </xf>
    <xf numFmtId="164" fontId="3" fillId="0" borderId="27" xfId="1" applyNumberFormat="1" applyFont="1" applyBorder="1" applyAlignment="1">
      <alignment horizontal="center" vertical="center"/>
    </xf>
    <xf numFmtId="164" fontId="3" fillId="0" borderId="6" xfId="1" applyNumberFormat="1" applyFont="1" applyBorder="1" applyAlignment="1">
      <alignment horizontal="center" vertical="center"/>
    </xf>
    <xf numFmtId="164" fontId="3" fillId="0" borderId="6" xfId="0" applyNumberFormat="1" applyFont="1" applyBorder="1" applyAlignment="1">
      <alignment horizontal="center" vertical="center"/>
    </xf>
    <xf numFmtId="164" fontId="3" fillId="0" borderId="6" xfId="0" applyNumberFormat="1" applyFont="1" applyBorder="1" applyAlignment="1">
      <alignment horizontal="center" vertical="center" wrapText="1"/>
    </xf>
    <xf numFmtId="44" fontId="21" fillId="0" borderId="0" xfId="1" applyFont="1" applyFill="1" applyBorder="1" applyAlignment="1">
      <alignment horizontal="center"/>
    </xf>
    <xf numFmtId="0" fontId="24" fillId="0" borderId="0" xfId="0" applyFont="1" applyAlignment="1">
      <alignment horizontal="center" vertical="center"/>
    </xf>
    <xf numFmtId="44" fontId="3" fillId="0" borderId="47" xfId="1" applyFont="1" applyBorder="1" applyAlignment="1">
      <alignment horizontal="center" vertical="center"/>
    </xf>
    <xf numFmtId="44" fontId="3" fillId="0" borderId="48" xfId="1" applyFont="1" applyBorder="1" applyAlignment="1">
      <alignment horizontal="center" vertical="center"/>
    </xf>
    <xf numFmtId="44" fontId="3" fillId="0" borderId="47" xfId="1" applyFont="1" applyBorder="1" applyAlignment="1">
      <alignment horizontal="center"/>
    </xf>
    <xf numFmtId="44" fontId="3" fillId="0" borderId="48" xfId="1" applyFont="1" applyBorder="1" applyAlignment="1">
      <alignment horizontal="center"/>
    </xf>
    <xf numFmtId="44" fontId="3" fillId="0" borderId="5" xfId="1" applyFont="1" applyBorder="1" applyAlignment="1">
      <alignment horizontal="center"/>
    </xf>
    <xf numFmtId="44" fontId="3" fillId="0" borderId="5" xfId="1" applyFont="1" applyBorder="1" applyAlignment="1">
      <alignment horizontal="center" vertical="center"/>
    </xf>
    <xf numFmtId="44" fontId="3" fillId="0" borderId="0" xfId="1" applyFont="1" applyFill="1" applyBorder="1" applyAlignment="1">
      <alignment horizontal="center" vertical="center"/>
    </xf>
    <xf numFmtId="0" fontId="3" fillId="7" borderId="56" xfId="0" applyFont="1" applyFill="1" applyBorder="1"/>
    <xf numFmtId="164" fontId="3" fillId="0" borderId="0" xfId="0" applyNumberFormat="1" applyFont="1" applyAlignment="1">
      <alignment horizontal="center" vertical="center"/>
    </xf>
    <xf numFmtId="164" fontId="3" fillId="0" borderId="39" xfId="0" applyNumberFormat="1" applyFont="1" applyBorder="1" applyAlignment="1">
      <alignment horizontal="center" vertical="center"/>
    </xf>
    <xf numFmtId="164" fontId="3" fillId="0" borderId="37" xfId="0" applyNumberFormat="1" applyFont="1" applyBorder="1" applyAlignment="1">
      <alignment horizontal="center" vertical="center"/>
    </xf>
    <xf numFmtId="0" fontId="3" fillId="7" borderId="37" xfId="0" applyFont="1" applyFill="1" applyBorder="1"/>
    <xf numFmtId="0" fontId="3" fillId="7" borderId="62" xfId="0" applyFont="1" applyFill="1" applyBorder="1"/>
    <xf numFmtId="164" fontId="3" fillId="0" borderId="64" xfId="0" applyNumberFormat="1" applyFont="1" applyBorder="1" applyAlignment="1">
      <alignment horizontal="center" vertical="center"/>
    </xf>
    <xf numFmtId="164" fontId="3" fillId="0" borderId="19" xfId="0" applyNumberFormat="1" applyFont="1" applyBorder="1" applyAlignment="1">
      <alignment horizontal="center" vertical="center"/>
    </xf>
    <xf numFmtId="164" fontId="3" fillId="0" borderId="62" xfId="0" applyNumberFormat="1" applyFont="1" applyBorder="1" applyAlignment="1">
      <alignment horizontal="center" vertical="center"/>
    </xf>
    <xf numFmtId="44" fontId="3" fillId="0" borderId="0" xfId="1" applyFont="1" applyBorder="1"/>
    <xf numFmtId="7" fontId="3" fillId="0" borderId="0" xfId="1" applyNumberFormat="1" applyFont="1"/>
    <xf numFmtId="164" fontId="3" fillId="0" borderId="0" xfId="0" applyNumberFormat="1" applyFont="1" applyAlignment="1">
      <alignment horizontal="center"/>
    </xf>
    <xf numFmtId="0" fontId="3" fillId="13" borderId="0" xfId="0" applyFont="1" applyFill="1"/>
    <xf numFmtId="0" fontId="9" fillId="0" borderId="0" xfId="0" applyFont="1"/>
    <xf numFmtId="0" fontId="9" fillId="0" borderId="0" xfId="0" applyFont="1" applyAlignment="1">
      <alignment wrapText="1"/>
    </xf>
    <xf numFmtId="0" fontId="27" fillId="0" borderId="0" xfId="0" applyFont="1"/>
    <xf numFmtId="0" fontId="28" fillId="0" borderId="0" xfId="0" applyFont="1"/>
    <xf numFmtId="0" fontId="3" fillId="0" borderId="0" xfId="0" applyFont="1" applyAlignment="1">
      <alignment horizontal="left" wrapText="1"/>
    </xf>
    <xf numFmtId="0" fontId="29" fillId="8" borderId="4" xfId="0" applyFont="1" applyFill="1" applyBorder="1" applyAlignment="1">
      <alignment horizontal="justify" vertical="center"/>
    </xf>
    <xf numFmtId="0" fontId="29" fillId="8" borderId="5" xfId="0" applyFont="1" applyFill="1" applyBorder="1" applyAlignment="1">
      <alignment horizontal="justify" vertical="center"/>
    </xf>
    <xf numFmtId="0" fontId="30" fillId="9" borderId="4" xfId="0" applyFont="1" applyFill="1" applyBorder="1" applyAlignment="1">
      <alignment horizontal="justify" vertical="center" wrapText="1"/>
    </xf>
    <xf numFmtId="0" fontId="30" fillId="0" borderId="5" xfId="0" applyFont="1" applyBorder="1" applyAlignment="1">
      <alignment horizontal="justify" vertical="center"/>
    </xf>
    <xf numFmtId="0" fontId="21" fillId="11" borderId="0" xfId="0" applyFont="1" applyFill="1"/>
    <xf numFmtId="0" fontId="29" fillId="11" borderId="0" xfId="0" applyFont="1" applyFill="1" applyAlignment="1">
      <alignment vertical="center"/>
    </xf>
    <xf numFmtId="0" fontId="3" fillId="0" borderId="6" xfId="0" applyFont="1" applyBorder="1" applyAlignment="1">
      <alignment vertical="center"/>
    </xf>
    <xf numFmtId="0" fontId="3" fillId="0" borderId="6" xfId="0" applyFont="1" applyBorder="1"/>
    <xf numFmtId="0" fontId="3" fillId="0" borderId="0" xfId="0" applyFont="1" applyAlignment="1">
      <alignment vertical="center"/>
    </xf>
    <xf numFmtId="0" fontId="24" fillId="12" borderId="7" xfId="0" applyFont="1" applyFill="1" applyBorder="1" applyAlignment="1">
      <alignment vertical="center" wrapText="1"/>
    </xf>
    <xf numFmtId="0" fontId="24" fillId="12" borderId="8" xfId="0" applyFont="1" applyFill="1" applyBorder="1" applyAlignment="1">
      <alignment vertical="center" wrapText="1"/>
    </xf>
    <xf numFmtId="0" fontId="24" fillId="12" borderId="9" xfId="0" applyFont="1" applyFill="1" applyBorder="1" applyAlignment="1">
      <alignment vertical="center" wrapText="1"/>
    </xf>
    <xf numFmtId="0" fontId="29" fillId="8" borderId="10" xfId="0" applyFont="1" applyFill="1" applyBorder="1" applyAlignment="1">
      <alignment vertical="center" wrapText="1"/>
    </xf>
    <xf numFmtId="0" fontId="3" fillId="0" borderId="11" xfId="0" applyFont="1" applyBorder="1" applyAlignment="1">
      <alignment vertical="center" wrapText="1"/>
    </xf>
    <xf numFmtId="0" fontId="32" fillId="8" borderId="10" xfId="0" applyFont="1" applyFill="1" applyBorder="1" applyAlignment="1">
      <alignment vertical="center" wrapText="1"/>
    </xf>
    <xf numFmtId="0" fontId="21" fillId="13" borderId="15" xfId="0" applyFont="1" applyFill="1" applyBorder="1" applyAlignment="1">
      <alignment horizontal="center"/>
    </xf>
    <xf numFmtId="0" fontId="24" fillId="15" borderId="17" xfId="0" applyFont="1" applyFill="1" applyBorder="1" applyAlignment="1">
      <alignment horizontal="center" vertical="center" wrapText="1"/>
    </xf>
    <xf numFmtId="0" fontId="21" fillId="13" borderId="0" xfId="0" applyFont="1" applyFill="1" applyAlignment="1">
      <alignment horizontal="center"/>
    </xf>
    <xf numFmtId="0" fontId="24" fillId="13" borderId="1" xfId="0" applyFont="1" applyFill="1" applyBorder="1" applyAlignment="1">
      <alignment horizontal="right" vertical="center" wrapText="1"/>
    </xf>
    <xf numFmtId="0" fontId="35" fillId="15" borderId="40" xfId="0" applyFont="1" applyFill="1" applyBorder="1" applyAlignment="1">
      <alignment horizontal="center" vertical="center" wrapText="1"/>
    </xf>
    <xf numFmtId="0" fontId="24" fillId="13" borderId="0" xfId="0" applyFont="1" applyFill="1" applyAlignment="1">
      <alignment horizontal="right" vertical="center" wrapText="1"/>
    </xf>
    <xf numFmtId="0" fontId="3" fillId="7" borderId="23" xfId="0" applyFont="1" applyFill="1" applyBorder="1" applyAlignment="1">
      <alignment vertical="center"/>
    </xf>
    <xf numFmtId="8" fontId="3" fillId="0" borderId="22" xfId="0" applyNumberFormat="1" applyFont="1" applyBorder="1" applyAlignment="1">
      <alignment horizontal="center" vertical="center"/>
    </xf>
    <xf numFmtId="6" fontId="3" fillId="0" borderId="24" xfId="0" applyNumberFormat="1" applyFont="1" applyBorder="1" applyAlignment="1">
      <alignment horizontal="center" vertical="center"/>
    </xf>
    <xf numFmtId="168" fontId="3" fillId="0" borderId="24" xfId="1" applyNumberFormat="1" applyFont="1" applyBorder="1" applyAlignment="1">
      <alignment horizontal="center" vertical="center"/>
    </xf>
    <xf numFmtId="164" fontId="3" fillId="0" borderId="27" xfId="1" quotePrefix="1" applyNumberFormat="1" applyFont="1" applyBorder="1" applyAlignment="1">
      <alignment horizontal="center" vertical="center"/>
    </xf>
    <xf numFmtId="164" fontId="3" fillId="0" borderId="6" xfId="1" applyNumberFormat="1" applyFont="1" applyFill="1" applyBorder="1" applyAlignment="1">
      <alignment horizontal="center" vertical="center"/>
    </xf>
    <xf numFmtId="164" fontId="3" fillId="0" borderId="24" xfId="1" applyNumberFormat="1" applyFont="1" applyBorder="1" applyAlignment="1">
      <alignment horizontal="center" vertical="center"/>
    </xf>
    <xf numFmtId="0" fontId="18" fillId="0" borderId="26" xfId="0" applyFont="1" applyBorder="1" applyAlignment="1">
      <alignment horizontal="right"/>
    </xf>
    <xf numFmtId="0" fontId="18" fillId="0" borderId="26" xfId="0" applyFont="1" applyBorder="1" applyAlignment="1">
      <alignment horizontal="right" wrapText="1"/>
    </xf>
    <xf numFmtId="44" fontId="3" fillId="13" borderId="27" xfId="1" applyFont="1" applyFill="1" applyBorder="1"/>
    <xf numFmtId="44" fontId="3" fillId="13" borderId="28" xfId="1" applyFont="1" applyFill="1" applyBorder="1"/>
    <xf numFmtId="164" fontId="3" fillId="0" borderId="6" xfId="1" quotePrefix="1" applyNumberFormat="1" applyFont="1" applyBorder="1" applyAlignment="1">
      <alignment horizontal="center" vertical="center"/>
    </xf>
    <xf numFmtId="164" fontId="3" fillId="0" borderId="24" xfId="1" quotePrefix="1" applyNumberFormat="1" applyFont="1" applyBorder="1" applyAlignment="1">
      <alignment horizontal="center" vertical="center"/>
    </xf>
    <xf numFmtId="0" fontId="3" fillId="13" borderId="16" xfId="0" applyFont="1" applyFill="1" applyBorder="1" applyAlignment="1">
      <alignment vertical="center"/>
    </xf>
    <xf numFmtId="8" fontId="3" fillId="13" borderId="29" xfId="0" applyNumberFormat="1" applyFont="1" applyFill="1" applyBorder="1" applyAlignment="1">
      <alignment horizontal="center" vertical="center"/>
    </xf>
    <xf numFmtId="8" fontId="3" fillId="13" borderId="20" xfId="0" applyNumberFormat="1" applyFont="1" applyFill="1" applyBorder="1" applyAlignment="1">
      <alignment horizontal="center" vertical="center"/>
    </xf>
    <xf numFmtId="44" fontId="3" fillId="13" borderId="30" xfId="1" applyFont="1" applyFill="1" applyBorder="1"/>
    <xf numFmtId="44" fontId="3" fillId="13" borderId="21" xfId="1" applyFont="1" applyFill="1" applyBorder="1"/>
    <xf numFmtId="44" fontId="3" fillId="13" borderId="1" xfId="1" applyFont="1" applyFill="1" applyBorder="1"/>
    <xf numFmtId="44" fontId="3" fillId="13" borderId="31" xfId="1" applyFont="1" applyFill="1" applyBorder="1"/>
    <xf numFmtId="44" fontId="3" fillId="13" borderId="32" xfId="1" applyFont="1" applyFill="1" applyBorder="1"/>
    <xf numFmtId="44" fontId="3" fillId="13" borderId="24" xfId="1" applyFont="1" applyFill="1" applyBorder="1" applyAlignment="1">
      <alignment wrapText="1"/>
    </xf>
    <xf numFmtId="0" fontId="21" fillId="14" borderId="2" xfId="0" applyFont="1" applyFill="1" applyBorder="1" applyAlignment="1">
      <alignment horizontal="center"/>
    </xf>
    <xf numFmtId="0" fontId="21" fillId="14" borderId="18" xfId="0" applyFont="1" applyFill="1" applyBorder="1" applyAlignment="1">
      <alignment horizontal="center"/>
    </xf>
    <xf numFmtId="0" fontId="24" fillId="13" borderId="27" xfId="0" applyFont="1" applyFill="1" applyBorder="1" applyAlignment="1">
      <alignment horizontal="right" vertical="center" wrapText="1"/>
    </xf>
    <xf numFmtId="164" fontId="3" fillId="17" borderId="27" xfId="1" applyNumberFormat="1" applyFont="1" applyFill="1" applyBorder="1" applyAlignment="1">
      <alignment horizontal="center" vertical="center"/>
    </xf>
    <xf numFmtId="0" fontId="18" fillId="17" borderId="26" xfId="0" applyFont="1" applyFill="1" applyBorder="1" applyAlignment="1">
      <alignment horizontal="right" wrapText="1"/>
    </xf>
    <xf numFmtId="164" fontId="3" fillId="0" borderId="22" xfId="1" applyNumberFormat="1" applyFont="1" applyBorder="1" applyAlignment="1">
      <alignment horizontal="center" vertical="center"/>
    </xf>
    <xf numFmtId="0" fontId="18" fillId="0" borderId="0" xfId="0" applyFont="1" applyAlignment="1">
      <alignment vertical="center"/>
    </xf>
    <xf numFmtId="168" fontId="3" fillId="0" borderId="0" xfId="0" applyNumberFormat="1" applyFont="1"/>
    <xf numFmtId="5" fontId="3" fillId="0" borderId="41" xfId="1" applyNumberFormat="1" applyFont="1" applyBorder="1" applyAlignment="1">
      <alignment horizontal="center" vertical="center"/>
    </xf>
    <xf numFmtId="0" fontId="3" fillId="0" borderId="0" xfId="0" applyFont="1" applyProtection="1">
      <protection locked="0"/>
    </xf>
    <xf numFmtId="0" fontId="3" fillId="7" borderId="0" xfId="0" applyFont="1" applyFill="1" applyProtection="1">
      <protection locked="0"/>
    </xf>
    <xf numFmtId="165" fontId="3" fillId="0" borderId="0" xfId="0" applyNumberFormat="1" applyFont="1" applyAlignment="1" applyProtection="1">
      <alignment horizontal="right" vertical="center"/>
      <protection locked="0"/>
    </xf>
    <xf numFmtId="165" fontId="3" fillId="0" borderId="0" xfId="0" applyNumberFormat="1" applyFont="1" applyProtection="1">
      <protection locked="0"/>
    </xf>
    <xf numFmtId="3" fontId="3" fillId="0" borderId="0" xfId="0" applyNumberFormat="1" applyFont="1" applyProtection="1">
      <protection locked="0"/>
    </xf>
    <xf numFmtId="166" fontId="3" fillId="0" borderId="0" xfId="3" applyNumberFormat="1" applyFont="1" applyAlignment="1" applyProtection="1">
      <alignment horizontal="right" vertical="center"/>
      <protection locked="0"/>
    </xf>
    <xf numFmtId="166" fontId="3" fillId="0" borderId="0" xfId="3" applyNumberFormat="1" applyFont="1" applyProtection="1">
      <protection locked="0"/>
    </xf>
    <xf numFmtId="0" fontId="15" fillId="0" borderId="0" xfId="0" applyFont="1" applyProtection="1">
      <protection locked="0"/>
    </xf>
    <xf numFmtId="164" fontId="3" fillId="0" borderId="0" xfId="0" applyNumberFormat="1" applyFont="1" applyAlignment="1" applyProtection="1">
      <alignment horizontal="right" vertical="center"/>
      <protection locked="0"/>
    </xf>
    <xf numFmtId="7" fontId="3" fillId="0" borderId="0" xfId="0" applyNumberFormat="1" applyFont="1" applyAlignment="1" applyProtection="1">
      <alignment horizontal="right" vertical="center"/>
      <protection locked="0"/>
    </xf>
    <xf numFmtId="164" fontId="3" fillId="0" borderId="0" xfId="0" applyNumberFormat="1" applyFont="1" applyProtection="1">
      <protection locked="0"/>
    </xf>
    <xf numFmtId="7" fontId="3" fillId="0" borderId="0" xfId="0" applyNumberFormat="1" applyFont="1" applyProtection="1">
      <protection locked="0"/>
    </xf>
    <xf numFmtId="0" fontId="9" fillId="2" borderId="0" xfId="0" applyFont="1" applyFill="1" applyAlignment="1">
      <alignment horizontal="left"/>
    </xf>
    <xf numFmtId="0" fontId="9" fillId="2" borderId="37" xfId="0" applyFont="1" applyFill="1" applyBorder="1" applyAlignment="1">
      <alignment horizontal="center"/>
    </xf>
    <xf numFmtId="0" fontId="9" fillId="2" borderId="0" xfId="0" applyFont="1" applyFill="1" applyAlignment="1">
      <alignment horizontal="center"/>
    </xf>
    <xf numFmtId="166" fontId="3" fillId="0" borderId="37" xfId="3" applyNumberFormat="1" applyFont="1" applyBorder="1"/>
    <xf numFmtId="166" fontId="3" fillId="0" borderId="0" xfId="3" applyNumberFormat="1" applyFont="1"/>
    <xf numFmtId="3" fontId="3" fillId="0" borderId="0" xfId="0" applyNumberFormat="1" applyFont="1"/>
    <xf numFmtId="17" fontId="3" fillId="0" borderId="0" xfId="0" applyNumberFormat="1" applyFont="1"/>
    <xf numFmtId="7" fontId="3" fillId="0" borderId="0" xfId="0" applyNumberFormat="1" applyFont="1"/>
    <xf numFmtId="164" fontId="3" fillId="0" borderId="71" xfId="1" applyNumberFormat="1" applyFont="1" applyBorder="1" applyAlignment="1">
      <alignment horizontal="center" vertical="center"/>
    </xf>
    <xf numFmtId="0" fontId="36" fillId="2" borderId="0" xfId="0" applyFont="1" applyFill="1" applyAlignment="1">
      <alignment horizontal="center" vertical="center" wrapText="1"/>
    </xf>
    <xf numFmtId="9" fontId="3" fillId="0" borderId="0" xfId="3" applyFont="1" applyBorder="1" applyAlignment="1">
      <alignment horizontal="center" vertical="center"/>
    </xf>
    <xf numFmtId="0" fontId="3" fillId="7" borderId="72" xfId="0" applyFont="1" applyFill="1" applyBorder="1" applyProtection="1">
      <protection locked="0"/>
    </xf>
    <xf numFmtId="165" fontId="3" fillId="0" borderId="72" xfId="0" applyNumberFormat="1" applyFont="1" applyBorder="1" applyAlignment="1" applyProtection="1">
      <alignment horizontal="right" vertical="center"/>
      <protection locked="0"/>
    </xf>
    <xf numFmtId="166" fontId="3" fillId="0" borderId="72" xfId="3" applyNumberFormat="1" applyFont="1" applyBorder="1" applyAlignment="1" applyProtection="1">
      <alignment horizontal="right" vertical="center"/>
      <protection locked="0"/>
    </xf>
    <xf numFmtId="164" fontId="3" fillId="0" borderId="72" xfId="0" applyNumberFormat="1" applyFont="1" applyBorder="1" applyAlignment="1" applyProtection="1">
      <alignment horizontal="right" vertical="center"/>
      <protection locked="0"/>
    </xf>
    <xf numFmtId="7" fontId="3" fillId="0" borderId="72" xfId="0" applyNumberFormat="1" applyFont="1" applyBorder="1" applyAlignment="1" applyProtection="1">
      <alignment horizontal="right" vertical="center"/>
      <protection locked="0"/>
    </xf>
    <xf numFmtId="166" fontId="3" fillId="0" borderId="0" xfId="3" applyNumberFormat="1" applyFont="1" applyBorder="1" applyAlignment="1" applyProtection="1">
      <alignment horizontal="right" vertical="center"/>
      <protection locked="0"/>
    </xf>
    <xf numFmtId="0" fontId="37" fillId="0" borderId="0" xfId="0" applyFont="1" applyAlignment="1">
      <alignment horizontal="center"/>
    </xf>
    <xf numFmtId="9" fontId="3" fillId="0" borderId="0" xfId="3" applyFont="1" applyFill="1" applyBorder="1" applyAlignment="1">
      <alignment horizontal="center" vertical="center"/>
    </xf>
    <xf numFmtId="9" fontId="3" fillId="0" borderId="1" xfId="3" applyFont="1" applyFill="1" applyBorder="1" applyAlignment="1">
      <alignment horizontal="center" vertical="center"/>
    </xf>
    <xf numFmtId="3" fontId="3" fillId="0" borderId="0" xfId="3" applyNumberFormat="1" applyFont="1" applyFill="1" applyBorder="1" applyAlignment="1">
      <alignment horizontal="center" vertical="center"/>
    </xf>
    <xf numFmtId="164" fontId="3" fillId="0" borderId="0" xfId="3" applyNumberFormat="1" applyFont="1" applyBorder="1" applyAlignment="1">
      <alignment horizontal="center" vertical="center"/>
    </xf>
    <xf numFmtId="164" fontId="3" fillId="0" borderId="0" xfId="3" applyNumberFormat="1" applyFont="1" applyFill="1" applyBorder="1" applyAlignment="1">
      <alignment horizontal="center" vertical="center"/>
    </xf>
    <xf numFmtId="9" fontId="3" fillId="0" borderId="37" xfId="3" applyFont="1" applyBorder="1" applyAlignment="1">
      <alignment horizontal="center" vertical="center"/>
    </xf>
    <xf numFmtId="0" fontId="3" fillId="7" borderId="39" xfId="0" applyFont="1" applyFill="1" applyBorder="1" applyAlignment="1">
      <alignment vertical="center"/>
    </xf>
    <xf numFmtId="0" fontId="3" fillId="7" borderId="47" xfId="0" applyFont="1" applyFill="1" applyBorder="1" applyAlignment="1">
      <alignment vertical="center"/>
    </xf>
    <xf numFmtId="9" fontId="3" fillId="0" borderId="48" xfId="3" applyFont="1" applyBorder="1" applyAlignment="1">
      <alignment horizontal="center" vertical="center"/>
    </xf>
    <xf numFmtId="3" fontId="3" fillId="0" borderId="48" xfId="3" applyNumberFormat="1" applyFont="1" applyFill="1" applyBorder="1" applyAlignment="1">
      <alignment horizontal="center" vertical="center"/>
    </xf>
    <xf numFmtId="9" fontId="3" fillId="0" borderId="73" xfId="3" applyFont="1" applyFill="1" applyBorder="1" applyAlignment="1">
      <alignment horizontal="center" vertical="center"/>
    </xf>
    <xf numFmtId="164" fontId="3" fillId="0" borderId="48" xfId="3" applyNumberFormat="1" applyFont="1" applyBorder="1" applyAlignment="1">
      <alignment horizontal="center" vertical="center"/>
    </xf>
    <xf numFmtId="9" fontId="3" fillId="0" borderId="5" xfId="3" applyFont="1" applyBorder="1" applyAlignment="1">
      <alignment horizontal="center" vertical="center"/>
    </xf>
    <xf numFmtId="7" fontId="3" fillId="0" borderId="66" xfId="1" applyNumberFormat="1" applyFont="1" applyBorder="1" applyAlignment="1">
      <alignment horizontal="center" vertical="center"/>
    </xf>
    <xf numFmtId="7" fontId="3" fillId="0" borderId="67" xfId="1" applyNumberFormat="1" applyFont="1" applyBorder="1" applyAlignment="1">
      <alignment horizontal="center" vertical="center"/>
    </xf>
    <xf numFmtId="7" fontId="3" fillId="11" borderId="54" xfId="1" applyNumberFormat="1" applyFont="1" applyFill="1" applyBorder="1" applyAlignment="1">
      <alignment horizontal="center" vertical="center"/>
    </xf>
    <xf numFmtId="7" fontId="3" fillId="11" borderId="68" xfId="1" applyNumberFormat="1" applyFont="1" applyFill="1" applyBorder="1" applyAlignment="1">
      <alignment horizontal="center" vertical="center"/>
    </xf>
    <xf numFmtId="0" fontId="9" fillId="2" borderId="0" xfId="0" applyFont="1" applyFill="1" applyProtection="1">
      <protection locked="0"/>
    </xf>
    <xf numFmtId="0" fontId="9" fillId="2" borderId="0" xfId="0" applyFont="1" applyFill="1" applyAlignment="1" applyProtection="1">
      <alignment horizontal="center" vertical="center" wrapText="1"/>
      <protection locked="0"/>
    </xf>
    <xf numFmtId="0" fontId="9" fillId="2" borderId="0" xfId="0" applyFont="1" applyFill="1" applyAlignment="1">
      <alignment vertical="center"/>
    </xf>
    <xf numFmtId="0" fontId="9" fillId="2" borderId="0" xfId="0" applyFont="1" applyFill="1" applyAlignment="1">
      <alignment vertical="center" wrapText="1"/>
    </xf>
    <xf numFmtId="0" fontId="17" fillId="0" borderId="0" xfId="0" applyFont="1"/>
    <xf numFmtId="3" fontId="3" fillId="0" borderId="0" xfId="4" applyNumberFormat="1" applyFont="1"/>
    <xf numFmtId="0" fontId="3" fillId="7" borderId="74" xfId="0" applyFont="1" applyFill="1" applyBorder="1" applyAlignment="1">
      <alignment vertical="center"/>
    </xf>
    <xf numFmtId="9" fontId="3" fillId="0" borderId="75" xfId="3" applyFont="1" applyBorder="1" applyAlignment="1">
      <alignment horizontal="center" vertical="center"/>
    </xf>
    <xf numFmtId="7" fontId="3" fillId="0" borderId="76" xfId="1" applyNumberFormat="1" applyFont="1" applyBorder="1" applyAlignment="1">
      <alignment horizontal="center" vertical="center"/>
    </xf>
    <xf numFmtId="7" fontId="3" fillId="0" borderId="77" xfId="1" applyNumberFormat="1" applyFont="1" applyBorder="1" applyAlignment="1">
      <alignment horizontal="center" vertical="center"/>
    </xf>
    <xf numFmtId="3" fontId="3" fillId="0" borderId="75" xfId="3" applyNumberFormat="1" applyFont="1" applyBorder="1" applyAlignment="1">
      <alignment horizontal="center" vertical="center"/>
    </xf>
    <xf numFmtId="9" fontId="3" fillId="0" borderId="78" xfId="3" applyFont="1" applyBorder="1" applyAlignment="1">
      <alignment horizontal="center" vertical="center"/>
    </xf>
    <xf numFmtId="164" fontId="3" fillId="0" borderId="75" xfId="3" applyNumberFormat="1" applyFont="1" applyBorder="1" applyAlignment="1">
      <alignment horizontal="center" vertical="center"/>
    </xf>
    <xf numFmtId="9" fontId="3" fillId="0" borderId="79" xfId="3" applyFont="1" applyBorder="1" applyAlignment="1">
      <alignment horizontal="center" vertical="center"/>
    </xf>
    <xf numFmtId="0" fontId="3" fillId="0" borderId="0" xfId="0" applyFont="1" applyAlignment="1">
      <alignment horizontal="right"/>
    </xf>
    <xf numFmtId="8" fontId="3" fillId="11" borderId="54" xfId="1" applyNumberFormat="1" applyFont="1" applyFill="1" applyBorder="1" applyAlignment="1">
      <alignment horizontal="center" vertical="center"/>
    </xf>
    <xf numFmtId="8" fontId="3" fillId="11" borderId="68" xfId="1" applyNumberFormat="1" applyFont="1" applyFill="1" applyBorder="1" applyAlignment="1">
      <alignment horizontal="center" vertical="center"/>
    </xf>
    <xf numFmtId="0" fontId="21" fillId="14" borderId="3" xfId="0" applyFont="1" applyFill="1" applyBorder="1" applyAlignment="1">
      <alignment horizontal="center"/>
    </xf>
    <xf numFmtId="0" fontId="35" fillId="2" borderId="40" xfId="0" applyFont="1" applyFill="1" applyBorder="1" applyAlignment="1">
      <alignment horizontal="center" vertical="center" wrapText="1"/>
    </xf>
    <xf numFmtId="0" fontId="35" fillId="2" borderId="69" xfId="0" applyFont="1" applyFill="1" applyBorder="1" applyAlignment="1">
      <alignment horizontal="center" vertical="center" wrapText="1"/>
    </xf>
    <xf numFmtId="164" fontId="3" fillId="0" borderId="0" xfId="1" applyNumberFormat="1" applyFont="1"/>
    <xf numFmtId="8" fontId="33" fillId="11" borderId="54" xfId="1" applyNumberFormat="1" applyFont="1" applyFill="1" applyBorder="1" applyAlignment="1">
      <alignment horizontal="center" vertical="center"/>
    </xf>
    <xf numFmtId="0" fontId="21" fillId="19" borderId="18" xfId="0" applyFont="1" applyFill="1" applyBorder="1" applyAlignment="1">
      <alignment horizontal="center" vertical="center"/>
    </xf>
    <xf numFmtId="0" fontId="21" fillId="19" borderId="2" xfId="0" applyFont="1" applyFill="1" applyBorder="1" applyAlignment="1">
      <alignment horizontal="center" vertical="center"/>
    </xf>
    <xf numFmtId="0" fontId="21" fillId="19" borderId="3" xfId="0" applyFont="1" applyFill="1" applyBorder="1" applyAlignment="1">
      <alignment horizontal="center" vertical="center"/>
    </xf>
    <xf numFmtId="44" fontId="0" fillId="0" borderId="0" xfId="1" applyFont="1"/>
    <xf numFmtId="164" fontId="0" fillId="0" borderId="0" xfId="0" applyNumberFormat="1"/>
    <xf numFmtId="164" fontId="0" fillId="0" borderId="0" xfId="1" applyNumberFormat="1" applyFont="1"/>
    <xf numFmtId="7" fontId="33" fillId="11" borderId="54" xfId="1" applyNumberFormat="1" applyFont="1" applyFill="1" applyBorder="1" applyAlignment="1">
      <alignment horizontal="center" vertical="center"/>
    </xf>
    <xf numFmtId="7" fontId="3" fillId="0" borderId="0" xfId="1" applyNumberFormat="1" applyFont="1" applyAlignment="1">
      <alignment horizontal="right"/>
    </xf>
    <xf numFmtId="7" fontId="3" fillId="0" borderId="0" xfId="0" applyNumberFormat="1" applyFont="1" applyAlignment="1" applyProtection="1">
      <alignment vertical="center"/>
      <protection locked="0"/>
    </xf>
    <xf numFmtId="0" fontId="0" fillId="0" borderId="0" xfId="0" applyAlignment="1" applyProtection="1">
      <alignment horizontal="left" vertical="center"/>
      <protection locked="0"/>
    </xf>
    <xf numFmtId="165" fontId="0" fillId="0" borderId="0" xfId="0" applyNumberFormat="1" applyAlignment="1" applyProtection="1">
      <alignment horizontal="right" vertical="center"/>
      <protection locked="0"/>
    </xf>
    <xf numFmtId="0" fontId="0" fillId="0" borderId="0" xfId="0" applyAlignment="1" applyProtection="1">
      <alignment horizontal="right" vertical="center"/>
      <protection locked="0"/>
    </xf>
    <xf numFmtId="0" fontId="9" fillId="2" borderId="0" xfId="0" applyFont="1" applyFill="1" applyAlignment="1">
      <alignment horizontal="center" vertical="center"/>
    </xf>
    <xf numFmtId="17" fontId="3" fillId="7" borderId="0" xfId="0" applyNumberFormat="1" applyFont="1" applyFill="1"/>
    <xf numFmtId="3" fontId="3" fillId="0" borderId="0" xfId="1" applyNumberFormat="1" applyFont="1"/>
    <xf numFmtId="0" fontId="3" fillId="7" borderId="0" xfId="0" applyFont="1" applyFill="1"/>
    <xf numFmtId="0" fontId="23" fillId="0" borderId="0" xfId="5" applyAlignment="1" applyProtection="1">
      <alignment horizontal="left" vertical="center"/>
      <protection locked="0"/>
    </xf>
    <xf numFmtId="165" fontId="23" fillId="0" borderId="0" xfId="5" applyNumberFormat="1" applyAlignment="1" applyProtection="1">
      <alignment horizontal="right" vertical="center"/>
      <protection locked="0"/>
    </xf>
    <xf numFmtId="0" fontId="23" fillId="0" borderId="0" xfId="5" applyAlignment="1" applyProtection="1">
      <alignment horizontal="right" vertical="center"/>
      <protection locked="0"/>
    </xf>
    <xf numFmtId="3" fontId="0" fillId="0" borderId="0" xfId="0" applyNumberFormat="1"/>
    <xf numFmtId="9" fontId="0" fillId="0" borderId="0" xfId="3" applyFont="1"/>
    <xf numFmtId="0" fontId="38" fillId="0" borderId="0" xfId="0" applyFont="1"/>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5" fillId="2" borderId="0" xfId="0" applyFont="1" applyFill="1" applyAlignment="1">
      <alignment horizontal="center"/>
    </xf>
    <xf numFmtId="17" fontId="6" fillId="2" borderId="0" xfId="0" quotePrefix="1" applyNumberFormat="1" applyFont="1" applyFill="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xf>
    <xf numFmtId="0" fontId="7" fillId="2" borderId="0" xfId="0" applyFont="1" applyFill="1" applyAlignment="1">
      <alignment horizontal="center" vertical="center"/>
    </xf>
    <xf numFmtId="0" fontId="3" fillId="3" borderId="0" xfId="0" applyFont="1" applyFill="1" applyAlignment="1">
      <alignment horizontal="center" vertical="center" wrapText="1"/>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21" fillId="19" borderId="18" xfId="0" applyFont="1" applyFill="1" applyBorder="1" applyAlignment="1">
      <alignment horizontal="center"/>
    </xf>
    <xf numFmtId="0" fontId="24" fillId="15" borderId="45"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1" fillId="14" borderId="18" xfId="0" applyFont="1" applyFill="1" applyBorder="1" applyAlignment="1">
      <alignment horizontal="center"/>
    </xf>
    <xf numFmtId="0" fontId="2" fillId="2" borderId="0" xfId="0" applyFont="1" applyFill="1" applyAlignment="1">
      <alignment horizontal="center"/>
    </xf>
    <xf numFmtId="0" fontId="11" fillId="2" borderId="12" xfId="0" applyFont="1" applyFill="1" applyBorder="1" applyAlignment="1">
      <alignment horizontal="left"/>
    </xf>
    <xf numFmtId="0" fontId="11" fillId="2" borderId="13" xfId="0" applyFont="1" applyFill="1" applyBorder="1" applyAlignment="1">
      <alignment horizontal="left"/>
    </xf>
    <xf numFmtId="0" fontId="11" fillId="2" borderId="14" xfId="0" applyFont="1" applyFill="1" applyBorder="1" applyAlignment="1">
      <alignment horizontal="left"/>
    </xf>
    <xf numFmtId="0" fontId="19" fillId="0" borderId="57" xfId="0" applyFont="1" applyBorder="1" applyAlignment="1">
      <alignment horizontal="left" vertical="center"/>
    </xf>
    <xf numFmtId="0" fontId="19" fillId="0" borderId="53" xfId="0" applyFont="1" applyBorder="1" applyAlignment="1">
      <alignment horizontal="left" vertical="center"/>
    </xf>
    <xf numFmtId="0" fontId="19" fillId="0" borderId="58" xfId="0" applyFont="1" applyBorder="1" applyAlignment="1">
      <alignment horizontal="left" vertical="center"/>
    </xf>
    <xf numFmtId="0" fontId="20" fillId="5" borderId="33"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59" xfId="0" applyFont="1" applyFill="1" applyBorder="1" applyAlignment="1">
      <alignment horizontal="center" vertical="center" wrapText="1"/>
    </xf>
    <xf numFmtId="0" fontId="20" fillId="5" borderId="54" xfId="0" applyFont="1" applyFill="1" applyBorder="1" applyAlignment="1">
      <alignment horizontal="center" vertical="center" wrapText="1"/>
    </xf>
    <xf numFmtId="0" fontId="20" fillId="5" borderId="41" xfId="0" applyFont="1" applyFill="1" applyBorder="1" applyAlignment="1">
      <alignment horizontal="center" vertical="center" wrapText="1"/>
    </xf>
    <xf numFmtId="0" fontId="24" fillId="16" borderId="66" xfId="0" applyFont="1" applyFill="1" applyBorder="1" applyAlignment="1">
      <alignment horizontal="center" vertical="center" wrapText="1"/>
    </xf>
    <xf numFmtId="0" fontId="24" fillId="16" borderId="61" xfId="0" applyFont="1" applyFill="1" applyBorder="1" applyAlignment="1">
      <alignment horizontal="center" vertical="center" wrapText="1"/>
    </xf>
    <xf numFmtId="0" fontId="24" fillId="16" borderId="31" xfId="0" applyFont="1" applyFill="1" applyBorder="1" applyAlignment="1">
      <alignment horizontal="center" vertical="center" wrapText="1"/>
    </xf>
    <xf numFmtId="0" fontId="24" fillId="16" borderId="40" xfId="0" applyFont="1" applyFill="1" applyBorder="1" applyAlignment="1">
      <alignment horizontal="center" vertical="center" wrapText="1"/>
    </xf>
    <xf numFmtId="0" fontId="24" fillId="15" borderId="31" xfId="0" applyFont="1" applyFill="1" applyBorder="1" applyAlignment="1">
      <alignment horizontal="center" vertical="center" wrapText="1"/>
    </xf>
    <xf numFmtId="0" fontId="24" fillId="15" borderId="40" xfId="0" applyFont="1" applyFill="1" applyBorder="1" applyAlignment="1">
      <alignment horizontal="center" vertical="center" wrapText="1"/>
    </xf>
    <xf numFmtId="14" fontId="12" fillId="18" borderId="0" xfId="0" applyNumberFormat="1" applyFont="1" applyFill="1" applyAlignment="1">
      <alignment horizontal="left" vertical="center" wrapText="1"/>
    </xf>
    <xf numFmtId="0" fontId="20" fillId="20" borderId="12" xfId="0" applyFont="1" applyFill="1" applyBorder="1" applyAlignment="1">
      <alignment horizontal="center" vertical="center" wrapText="1"/>
    </xf>
    <xf numFmtId="0" fontId="20" fillId="20" borderId="14" xfId="0" applyFont="1" applyFill="1" applyBorder="1" applyAlignment="1">
      <alignment horizontal="center" vertical="center" wrapText="1"/>
    </xf>
    <xf numFmtId="0" fontId="20" fillId="20" borderId="65" xfId="0" applyFont="1" applyFill="1" applyBorder="1" applyAlignment="1">
      <alignment horizontal="center" vertical="center" wrapText="1"/>
    </xf>
    <xf numFmtId="0" fontId="20" fillId="20" borderId="66" xfId="0" applyFont="1" applyFill="1" applyBorder="1" applyAlignment="1">
      <alignment horizontal="center" vertical="center" wrapText="1"/>
    </xf>
    <xf numFmtId="0" fontId="20" fillId="20" borderId="55" xfId="0" applyFont="1" applyFill="1" applyBorder="1" applyAlignment="1">
      <alignment horizontal="center" vertical="center" wrapText="1"/>
    </xf>
    <xf numFmtId="0" fontId="20" fillId="20" borderId="54" xfId="0" applyFont="1" applyFill="1" applyBorder="1" applyAlignment="1">
      <alignment horizontal="center" vertical="center" wrapText="1"/>
    </xf>
    <xf numFmtId="0" fontId="24" fillId="15" borderId="54" xfId="0" applyFont="1" applyFill="1" applyBorder="1" applyAlignment="1">
      <alignment horizontal="center" vertical="center" wrapText="1"/>
    </xf>
    <xf numFmtId="0" fontId="24" fillId="15" borderId="41" xfId="0" applyFont="1" applyFill="1" applyBorder="1" applyAlignment="1">
      <alignment horizontal="center" vertical="center" wrapText="1"/>
    </xf>
    <xf numFmtId="0" fontId="34" fillId="15" borderId="56" xfId="0" applyFont="1" applyFill="1" applyBorder="1" applyAlignment="1">
      <alignment horizontal="center" vertical="center" wrapText="1"/>
    </xf>
    <xf numFmtId="0" fontId="34" fillId="15" borderId="62" xfId="0" applyFont="1" applyFill="1" applyBorder="1" applyAlignment="1">
      <alignment horizontal="center" vertical="center" wrapText="1"/>
    </xf>
    <xf numFmtId="0" fontId="29" fillId="0" borderId="2" xfId="0" applyFont="1" applyBorder="1" applyAlignment="1">
      <alignment horizontal="justify" vertical="center"/>
    </xf>
    <xf numFmtId="0" fontId="29" fillId="0" borderId="3" xfId="0" applyFont="1" applyBorder="1" applyAlignment="1">
      <alignment horizontal="justify" vertical="center"/>
    </xf>
    <xf numFmtId="0" fontId="30" fillId="10" borderId="0" xfId="0" applyFont="1" applyFill="1" applyAlignment="1">
      <alignment horizontal="left" vertical="center" wrapText="1"/>
    </xf>
    <xf numFmtId="0" fontId="3" fillId="0" borderId="0" xfId="0" applyFont="1" applyAlignment="1">
      <alignment horizontal="left" wrapText="1"/>
    </xf>
    <xf numFmtId="0" fontId="24" fillId="2" borderId="46"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36" xfId="0" applyFont="1" applyFill="1" applyBorder="1" applyAlignment="1">
      <alignment horizontal="center" vertical="center"/>
    </xf>
    <xf numFmtId="0" fontId="21" fillId="19" borderId="18" xfId="0" applyFont="1" applyFill="1" applyBorder="1" applyAlignment="1">
      <alignment horizontal="center" vertical="center"/>
    </xf>
    <xf numFmtId="0" fontId="24" fillId="2" borderId="43" xfId="0" applyFont="1" applyFill="1" applyBorder="1" applyAlignment="1">
      <alignment horizontal="center" vertical="center" wrapText="1"/>
    </xf>
    <xf numFmtId="0" fontId="24" fillId="2" borderId="42" xfId="0" applyFont="1" applyFill="1" applyBorder="1" applyAlignment="1">
      <alignment horizontal="center" vertical="center" wrapText="1"/>
    </xf>
    <xf numFmtId="44" fontId="21" fillId="19" borderId="18" xfId="1" applyFont="1" applyFill="1" applyBorder="1" applyAlignment="1">
      <alignment horizontal="center"/>
    </xf>
    <xf numFmtId="0" fontId="24" fillId="2" borderId="59"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3" fillId="21" borderId="25" xfId="0" applyFont="1" applyFill="1" applyBorder="1" applyAlignment="1">
      <alignment horizontal="right" vertical="center"/>
    </xf>
    <xf numFmtId="0" fontId="3" fillId="21" borderId="15" xfId="0" applyFont="1" applyFill="1" applyBorder="1" applyAlignment="1">
      <alignment horizontal="right" vertical="center"/>
    </xf>
    <xf numFmtId="0" fontId="3" fillId="21" borderId="27" xfId="0" applyFont="1" applyFill="1" applyBorder="1" applyAlignment="1">
      <alignment horizontal="right" vertical="center"/>
    </xf>
    <xf numFmtId="0" fontId="24" fillId="16" borderId="34" xfId="0" applyFont="1" applyFill="1" applyBorder="1" applyAlignment="1">
      <alignment horizontal="center" vertical="center" wrapText="1"/>
    </xf>
    <xf numFmtId="0" fontId="24" fillId="16" borderId="69" xfId="0" applyFont="1" applyFill="1" applyBorder="1" applyAlignment="1">
      <alignment horizontal="center" vertical="center" wrapText="1"/>
    </xf>
    <xf numFmtId="0" fontId="24" fillId="16" borderId="60" xfId="0" applyFont="1" applyFill="1" applyBorder="1" applyAlignment="1">
      <alignment horizontal="center" vertical="center" wrapText="1"/>
    </xf>
    <xf numFmtId="0" fontId="24" fillId="16" borderId="67"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69" xfId="0" applyFont="1" applyFill="1" applyBorder="1" applyAlignment="1">
      <alignment horizontal="center" vertical="center" wrapText="1"/>
    </xf>
    <xf numFmtId="0" fontId="24" fillId="2" borderId="39" xfId="0" applyFont="1" applyFill="1" applyBorder="1" applyAlignment="1">
      <alignment horizontal="center" vertical="center"/>
    </xf>
    <xf numFmtId="0" fontId="24" fillId="2" borderId="0" xfId="0" applyFont="1" applyFill="1" applyAlignment="1">
      <alignment horizontal="center" vertical="center"/>
    </xf>
    <xf numFmtId="0" fontId="24" fillId="2" borderId="37" xfId="0" applyFont="1" applyFill="1" applyBorder="1" applyAlignment="1">
      <alignment horizontal="center" vertical="center"/>
    </xf>
    <xf numFmtId="44" fontId="21" fillId="19" borderId="3" xfId="1" applyFont="1" applyFill="1" applyBorder="1" applyAlignment="1">
      <alignment horizontal="center"/>
    </xf>
    <xf numFmtId="0" fontId="19" fillId="0" borderId="44" xfId="0" applyFont="1" applyBorder="1" applyAlignment="1">
      <alignment horizontal="left" vertical="center"/>
    </xf>
    <xf numFmtId="0" fontId="19" fillId="0" borderId="32" xfId="0" applyFont="1" applyBorder="1" applyAlignment="1">
      <alignment horizontal="left" vertical="center"/>
    </xf>
    <xf numFmtId="0" fontId="19" fillId="0" borderId="45" xfId="0" applyFont="1" applyBorder="1" applyAlignment="1">
      <alignment horizontal="left" vertical="center"/>
    </xf>
    <xf numFmtId="0" fontId="20" fillId="5" borderId="38" xfId="0" applyFont="1" applyFill="1" applyBorder="1" applyAlignment="1">
      <alignment horizontal="center" vertical="center" wrapText="1"/>
    </xf>
    <xf numFmtId="0" fontId="20" fillId="5" borderId="14" xfId="0" applyFont="1" applyFill="1" applyBorder="1" applyAlignment="1">
      <alignment horizontal="center" vertical="center" wrapText="1"/>
    </xf>
    <xf numFmtId="44" fontId="21" fillId="19" borderId="2" xfId="1" applyFont="1" applyFill="1" applyBorder="1" applyAlignment="1">
      <alignment horizontal="center"/>
    </xf>
    <xf numFmtId="0" fontId="24" fillId="16" borderId="39" xfId="0" applyFont="1" applyFill="1" applyBorder="1" applyAlignment="1">
      <alignment horizontal="center" vertical="center"/>
    </xf>
    <xf numFmtId="0" fontId="24" fillId="16" borderId="0" xfId="0" applyFont="1" applyFill="1" applyAlignment="1">
      <alignment horizontal="center" vertical="center"/>
    </xf>
    <xf numFmtId="0" fontId="19" fillId="0" borderId="63" xfId="0" applyFont="1" applyBorder="1" applyAlignment="1">
      <alignment horizontal="left" vertical="center"/>
    </xf>
    <xf numFmtId="0" fontId="19" fillId="0" borderId="0" xfId="0" applyFont="1" applyAlignment="1">
      <alignment horizontal="left" vertical="center"/>
    </xf>
    <xf numFmtId="0" fontId="19" fillId="0" borderId="64" xfId="0" applyFont="1" applyBorder="1" applyAlignment="1">
      <alignment horizontal="left" vertical="center"/>
    </xf>
    <xf numFmtId="0" fontId="20" fillId="20" borderId="67" xfId="0" applyFont="1" applyFill="1" applyBorder="1" applyAlignment="1">
      <alignment horizontal="center" vertical="center" wrapText="1"/>
    </xf>
    <xf numFmtId="0" fontId="3" fillId="0" borderId="0" xfId="0" applyFont="1" applyAlignment="1">
      <alignment horizontal="center"/>
    </xf>
    <xf numFmtId="0" fontId="24" fillId="16" borderId="37" xfId="0" applyFont="1" applyFill="1" applyBorder="1" applyAlignment="1">
      <alignment horizontal="center" vertical="center"/>
    </xf>
    <xf numFmtId="0" fontId="20" fillId="20" borderId="68" xfId="0" applyFont="1" applyFill="1" applyBorder="1" applyAlignment="1">
      <alignment horizontal="center" vertical="center" wrapText="1"/>
    </xf>
    <xf numFmtId="0" fontId="20" fillId="5" borderId="65" xfId="0" applyFont="1" applyFill="1" applyBorder="1" applyAlignment="1">
      <alignment horizontal="center" vertical="center" wrapText="1"/>
    </xf>
    <xf numFmtId="0" fontId="20" fillId="5" borderId="67"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15" fillId="0" borderId="0" xfId="0" applyFont="1" applyAlignment="1" applyProtection="1">
      <alignment horizontal="center" vertical="center"/>
      <protection locked="0"/>
    </xf>
    <xf numFmtId="0" fontId="15" fillId="0" borderId="0" xfId="0" applyFont="1" applyAlignment="1" applyProtection="1">
      <alignment horizontal="center"/>
      <protection locked="0"/>
    </xf>
    <xf numFmtId="0" fontId="11" fillId="2" borderId="0" xfId="0" applyFont="1" applyFill="1" applyAlignment="1">
      <alignment horizontal="left" vertical="center"/>
    </xf>
    <xf numFmtId="0" fontId="36" fillId="2" borderId="0" xfId="0" applyFont="1" applyFill="1" applyAlignment="1">
      <alignment horizontal="center" vertical="center" wrapText="1"/>
    </xf>
    <xf numFmtId="0" fontId="14" fillId="0" borderId="0" xfId="0" applyFont="1" applyAlignment="1">
      <alignment horizontal="center"/>
    </xf>
    <xf numFmtId="0" fontId="36" fillId="2" borderId="48" xfId="0" applyFont="1" applyFill="1" applyBorder="1" applyAlignment="1">
      <alignment horizontal="center" vertical="center" wrapText="1"/>
    </xf>
    <xf numFmtId="0" fontId="17" fillId="0" borderId="0" xfId="0" applyFont="1" applyAlignment="1">
      <alignment horizontal="center"/>
    </xf>
    <xf numFmtId="0" fontId="11" fillId="2" borderId="0" xfId="0" applyFont="1" applyFill="1" applyAlignment="1">
      <alignment horizontal="center"/>
    </xf>
    <xf numFmtId="0" fontId="11" fillId="2" borderId="37" xfId="0" applyFont="1" applyFill="1" applyBorder="1" applyAlignment="1">
      <alignment horizontal="center"/>
    </xf>
    <xf numFmtId="0" fontId="19" fillId="0" borderId="56" xfId="0" applyFont="1" applyBorder="1" applyAlignment="1">
      <alignment horizontal="left" vertical="center"/>
    </xf>
    <xf numFmtId="0" fontId="19" fillId="0" borderId="37" xfId="0" applyFont="1" applyBorder="1" applyAlignment="1">
      <alignment horizontal="left" vertical="center"/>
    </xf>
    <xf numFmtId="0" fontId="19" fillId="0" borderId="62" xfId="0" applyFont="1" applyBorder="1" applyAlignment="1">
      <alignment horizontal="left" vertical="center"/>
    </xf>
    <xf numFmtId="0" fontId="20" fillId="20" borderId="38" xfId="0" applyFont="1" applyFill="1" applyBorder="1" applyAlignment="1">
      <alignment horizontal="center" vertical="center" wrapText="1"/>
    </xf>
    <xf numFmtId="0" fontId="20" fillId="20" borderId="56" xfId="0" applyFont="1" applyFill="1" applyBorder="1" applyAlignment="1">
      <alignment horizontal="center" vertical="center" wrapText="1"/>
    </xf>
    <xf numFmtId="0" fontId="20" fillId="20" borderId="5"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70" xfId="0" applyFont="1" applyFill="1" applyBorder="1" applyAlignment="1">
      <alignment horizontal="center" vertical="center" wrapText="1"/>
    </xf>
  </cellXfs>
  <cellStyles count="6">
    <cellStyle name="Comma" xfId="4" builtinId="3"/>
    <cellStyle name="Currency" xfId="1" builtinId="4"/>
    <cellStyle name="Hyperlink" xfId="2" builtinId="8"/>
    <cellStyle name="Normal" xfId="0" builtinId="0"/>
    <cellStyle name="Normal 2" xfId="5" xr:uid="{EA14D289-C3E9-4DF2-8758-3883F00BEC32}"/>
    <cellStyle name="Percent" xfId="3" builtinId="5"/>
  </cellStyles>
  <dxfs count="0"/>
  <tableStyles count="0" defaultTableStyle="TableStyleMedium2" defaultPivotStyle="PivotStyleLight16"/>
  <colors>
    <mruColors>
      <color rgb="FFD45D00"/>
      <color rgb="FF003E51"/>
      <color rgb="FFA2AE74"/>
      <color rgb="FF605677"/>
      <color rgb="FF60605B"/>
      <color rgb="FF5E82A3"/>
      <color rgb="FF609191"/>
      <color rgb="FF204354"/>
      <color rgb="FFEEEEEE"/>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9.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3.xml"/><Relationship Id="rId1" Type="http://schemas.microsoft.com/office/2011/relationships/chartStyle" Target="style23.xml"/><Relationship Id="rId4" Type="http://schemas.openxmlformats.org/officeDocument/2006/relationships/chartUserShapes" Target="../drawings/drawing17.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4.xml"/><Relationship Id="rId1" Type="http://schemas.microsoft.com/office/2011/relationships/chartStyle" Target="style24.xml"/><Relationship Id="rId4" Type="http://schemas.openxmlformats.org/officeDocument/2006/relationships/chartUserShapes" Target="../drawings/drawing18.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37.xml"/><Relationship Id="rId1" Type="http://schemas.microsoft.com/office/2011/relationships/chartStyle" Target="style37.xml"/><Relationship Id="rId4" Type="http://schemas.openxmlformats.org/officeDocument/2006/relationships/chartUserShapes" Target="../drawings/drawing26.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38.xml"/><Relationship Id="rId1" Type="http://schemas.microsoft.com/office/2011/relationships/chartStyle" Target="style38.xml"/><Relationship Id="rId4" Type="http://schemas.openxmlformats.org/officeDocument/2006/relationships/chartUserShapes" Target="../drawings/drawing27.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51.xml"/><Relationship Id="rId1" Type="http://schemas.microsoft.com/office/2011/relationships/chartStyle" Target="style51.xml"/><Relationship Id="rId4" Type="http://schemas.openxmlformats.org/officeDocument/2006/relationships/chartUserShapes" Target="../drawings/drawing35.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52.xml"/><Relationship Id="rId1" Type="http://schemas.microsoft.com/office/2011/relationships/chartStyle" Target="style52.xml"/><Relationship Id="rId4" Type="http://schemas.openxmlformats.org/officeDocument/2006/relationships/chartUserShapes" Target="../drawings/drawing36.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4a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2779508914548357"/>
          <c:w val="0.87985636974531278"/>
          <c:h val="0.77032143707742484"/>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dPt>
            <c:idx val="3"/>
            <c:marker>
              <c:symbol val="none"/>
            </c:marker>
            <c:bubble3D val="0"/>
            <c:spPr>
              <a:ln w="28575" cap="rnd">
                <a:solidFill>
                  <a:srgbClr val="A2AE74"/>
                </a:solidFill>
                <a:round/>
              </a:ln>
              <a:effectLst/>
            </c:spPr>
            <c:extLst>
              <c:ext xmlns:c16="http://schemas.microsoft.com/office/drawing/2014/chart" uri="{C3380CC4-5D6E-409C-BE32-E72D297353CC}">
                <c16:uniqueId val="{00000007-2EC7-4418-903F-6F108D530CD4}"/>
              </c:ext>
            </c:extLst>
          </c:dPt>
          <c:dPt>
            <c:idx val="4"/>
            <c:marker>
              <c:symbol val="none"/>
            </c:marker>
            <c:bubble3D val="0"/>
            <c:extLst>
              <c:ext xmlns:c16="http://schemas.microsoft.com/office/drawing/2014/chart" uri="{C3380CC4-5D6E-409C-BE32-E72D297353CC}">
                <c16:uniqueId val="{00000008-2EC7-4418-903F-6F108D530CD4}"/>
              </c:ext>
            </c:extLst>
          </c:dPt>
          <c:dPt>
            <c:idx val="5"/>
            <c:marker>
              <c:symbol val="none"/>
            </c:marker>
            <c:bubble3D val="0"/>
            <c:spPr>
              <a:ln w="28575" cap="rnd">
                <a:solidFill>
                  <a:srgbClr val="A2AE74"/>
                </a:solidFill>
                <a:round/>
              </a:ln>
              <a:effectLst/>
            </c:spPr>
            <c:extLst>
              <c:ext xmlns:c16="http://schemas.microsoft.com/office/drawing/2014/chart" uri="{C3380CC4-5D6E-409C-BE32-E72D297353CC}">
                <c16:uniqueId val="{00000009-2EC7-4418-903F-6F108D530CD4}"/>
              </c:ext>
            </c:extLst>
          </c:dPt>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'2A'!$V$5:$V$25</c:f>
              <c:numCache>
                <c:formatCode>"$"#,##0.00</c:formatCode>
                <c:ptCount val="21"/>
                <c:pt idx="0">
                  <c:v>22.757396248953686</c:v>
                </c:pt>
                <c:pt idx="1">
                  <c:v>23.326331155177527</c:v>
                </c:pt>
                <c:pt idx="2">
                  <c:v>23.909489434056965</c:v>
                </c:pt>
                <c:pt idx="3">
                  <c:v>24.507226669908388</c:v>
                </c:pt>
                <c:pt idx="4">
                  <c:v>25.119907336656095</c:v>
                </c:pt>
                <c:pt idx="5">
                  <c:v>25.747905020072494</c:v>
                </c:pt>
                <c:pt idx="6">
                  <c:v>26.391602645574306</c:v>
                </c:pt>
                <c:pt idx="7">
                  <c:v>27.05139271171366</c:v>
                </c:pt>
                <c:pt idx="8">
                  <c:v>27.727677529506501</c:v>
                </c:pt>
                <c:pt idx="9">
                  <c:v>28.420869467744161</c:v>
                </c:pt>
                <c:pt idx="10">
                  <c:v>29.131391204437762</c:v>
                </c:pt>
                <c:pt idx="11">
                  <c:v>29.859675984548701</c:v>
                </c:pt>
                <c:pt idx="12">
                  <c:v>30.606167884162417</c:v>
                </c:pt>
                <c:pt idx="13">
                  <c:v>31.371322081266474</c:v>
                </c:pt>
                <c:pt idx="14">
                  <c:v>32.155605133298131</c:v>
                </c:pt>
                <c:pt idx="15">
                  <c:v>32.959495261630579</c:v>
                </c:pt>
                <c:pt idx="16">
                  <c:v>33.78348264317134</c:v>
                </c:pt>
                <c:pt idx="17">
                  <c:v>34.628069709250617</c:v>
                </c:pt>
                <c:pt idx="18">
                  <c:v>35.493771451981878</c:v>
                </c:pt>
                <c:pt idx="19">
                  <c:v>36.381115738281423</c:v>
                </c:pt>
                <c:pt idx="20">
                  <c:v>37.290643631738455</c:v>
                </c:pt>
              </c:numCache>
            </c:numRef>
          </c:val>
          <c:smooth val="0"/>
          <c:extLst>
            <c:ext xmlns:c16="http://schemas.microsoft.com/office/drawing/2014/chart" uri="{C3380CC4-5D6E-409C-BE32-E72D297353CC}">
              <c16:uniqueId val="{00000000-2EC7-4418-903F-6F108D530CD4}"/>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'2A'!$W$5:$W$25</c:f>
              <c:numCache>
                <c:formatCode>"$"#,##0.00</c:formatCode>
                <c:ptCount val="21"/>
                <c:pt idx="0">
                  <c:v>28.482142857142858</c:v>
                </c:pt>
                <c:pt idx="1">
                  <c:v>29.194196428571427</c:v>
                </c:pt>
                <c:pt idx="2">
                  <c:v>29.924051339285711</c:v>
                </c:pt>
                <c:pt idx="3">
                  <c:v>30.67215262276785</c:v>
                </c:pt>
                <c:pt idx="4">
                  <c:v>31.438956438337044</c:v>
                </c:pt>
                <c:pt idx="5">
                  <c:v>32.22493034929547</c:v>
                </c:pt>
                <c:pt idx="6">
                  <c:v>33.030553608027851</c:v>
                </c:pt>
                <c:pt idx="7">
                  <c:v>33.856317448228545</c:v>
                </c:pt>
                <c:pt idx="8">
                  <c:v>34.702725384434252</c:v>
                </c:pt>
                <c:pt idx="9">
                  <c:v>35.570293519045109</c:v>
                </c:pt>
                <c:pt idx="10">
                  <c:v>36.459550857021235</c:v>
                </c:pt>
                <c:pt idx="11">
                  <c:v>37.371039628446759</c:v>
                </c:pt>
                <c:pt idx="12">
                  <c:v>38.305315619157923</c:v>
                </c:pt>
                <c:pt idx="13">
                  <c:v>39.262948509636871</c:v>
                </c:pt>
                <c:pt idx="14">
                  <c:v>40.244522222377789</c:v>
                </c:pt>
                <c:pt idx="15">
                  <c:v>41.250635277937228</c:v>
                </c:pt>
                <c:pt idx="16">
                  <c:v>42.281901159885656</c:v>
                </c:pt>
                <c:pt idx="17">
                  <c:v>43.338948688882795</c:v>
                </c:pt>
                <c:pt idx="18">
                  <c:v>44.422422406104857</c:v>
                </c:pt>
                <c:pt idx="19">
                  <c:v>45.532982966257478</c:v>
                </c:pt>
                <c:pt idx="20">
                  <c:v>46.671307540413913</c:v>
                </c:pt>
              </c:numCache>
            </c:numRef>
          </c:val>
          <c:smooth val="0"/>
          <c:extLst>
            <c:ext xmlns:c16="http://schemas.microsoft.com/office/drawing/2014/chart" uri="{C3380CC4-5D6E-409C-BE32-E72D297353CC}">
              <c16:uniqueId val="{00000001-2EC7-4418-903F-6F108D530CD4}"/>
            </c:ext>
          </c:extLst>
        </c:ser>
        <c:ser>
          <c:idx val="2"/>
          <c:order val="2"/>
          <c:tx>
            <c:strRef>
              <c:f>'2A'!$X$4</c:f>
              <c:strCache>
                <c:ptCount val="1"/>
                <c:pt idx="0">
                  <c:v>AA</c:v>
                </c:pt>
              </c:strCache>
            </c:strRef>
          </c:tx>
          <c:spPr>
            <a:ln w="28575" cap="rnd">
              <a:solidFill>
                <a:schemeClr val="accent4"/>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'2A'!$X$5:$X$25</c:f>
              <c:numCache>
                <c:formatCode>"$"#,##0.00</c:formatCode>
                <c:ptCount val="21"/>
                <c:pt idx="0">
                  <c:v>31.330357142857146</c:v>
                </c:pt>
                <c:pt idx="1">
                  <c:v>32.113616071428574</c:v>
                </c:pt>
                <c:pt idx="2">
                  <c:v>32.916456473214282</c:v>
                </c:pt>
                <c:pt idx="3">
                  <c:v>33.739367885044636</c:v>
                </c:pt>
                <c:pt idx="4">
                  <c:v>34.582852082170753</c:v>
                </c:pt>
                <c:pt idx="5">
                  <c:v>35.447423384225019</c:v>
                </c:pt>
                <c:pt idx="6">
                  <c:v>36.333608968830639</c:v>
                </c:pt>
                <c:pt idx="7">
                  <c:v>37.241949193051404</c:v>
                </c:pt>
                <c:pt idx="8">
                  <c:v>38.172997922877684</c:v>
                </c:pt>
                <c:pt idx="9">
                  <c:v>39.127322870949619</c:v>
                </c:pt>
                <c:pt idx="10">
                  <c:v>40.105505942723354</c:v>
                </c:pt>
                <c:pt idx="11">
                  <c:v>41.108143591291437</c:v>
                </c:pt>
                <c:pt idx="12">
                  <c:v>42.135847181073721</c:v>
                </c:pt>
                <c:pt idx="13">
                  <c:v>43.189243360600564</c:v>
                </c:pt>
                <c:pt idx="14">
                  <c:v>44.268974444615573</c:v>
                </c:pt>
                <c:pt idx="15">
                  <c:v>45.375698805730956</c:v>
                </c:pt>
                <c:pt idx="16">
                  <c:v>46.510091275874224</c:v>
                </c:pt>
                <c:pt idx="17">
                  <c:v>47.672843557771074</c:v>
                </c:pt>
                <c:pt idx="18">
                  <c:v>48.864664646715347</c:v>
                </c:pt>
                <c:pt idx="19">
                  <c:v>50.086281262883226</c:v>
                </c:pt>
                <c:pt idx="20">
                  <c:v>51.338438294455301</c:v>
                </c:pt>
              </c:numCache>
            </c:numRef>
          </c:val>
          <c:smooth val="0"/>
          <c:extLst>
            <c:ext xmlns:c16="http://schemas.microsoft.com/office/drawing/2014/chart" uri="{C3380CC4-5D6E-409C-BE32-E72D297353CC}">
              <c16:uniqueId val="{00000002-2EC7-4418-903F-6F108D530CD4}"/>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'2A'!$Y$5:$Y$25</c:f>
              <c:numCache>
                <c:formatCode>"$"#,##0.00</c:formatCode>
                <c:ptCount val="21"/>
                <c:pt idx="0">
                  <c:v>34.463392857142864</c:v>
                </c:pt>
                <c:pt idx="1">
                  <c:v>35.324977678571436</c:v>
                </c:pt>
                <c:pt idx="2">
                  <c:v>36.20810212053572</c:v>
                </c:pt>
                <c:pt idx="3">
                  <c:v>37.113304673549109</c:v>
                </c:pt>
                <c:pt idx="4">
                  <c:v>38.04113729038783</c:v>
                </c:pt>
                <c:pt idx="5">
                  <c:v>38.99216572264752</c:v>
                </c:pt>
                <c:pt idx="6">
                  <c:v>39.966969865713708</c:v>
                </c:pt>
                <c:pt idx="7">
                  <c:v>40.966144112356545</c:v>
                </c:pt>
                <c:pt idx="8">
                  <c:v>41.990297715165454</c:v>
                </c:pt>
                <c:pt idx="9">
                  <c:v>43.040055158044588</c:v>
                </c:pt>
                <c:pt idx="10">
                  <c:v>44.1160565369957</c:v>
                </c:pt>
                <c:pt idx="11">
                  <c:v>45.218957950420588</c:v>
                </c:pt>
                <c:pt idx="12">
                  <c:v>46.349431899181099</c:v>
                </c:pt>
                <c:pt idx="13">
                  <c:v>47.508167696660621</c:v>
                </c:pt>
                <c:pt idx="14">
                  <c:v>48.695871889077132</c:v>
                </c:pt>
                <c:pt idx="15">
                  <c:v>49.913268686304058</c:v>
                </c:pt>
                <c:pt idx="16">
                  <c:v>51.161100403461653</c:v>
                </c:pt>
                <c:pt idx="17">
                  <c:v>52.440127913548189</c:v>
                </c:pt>
                <c:pt idx="18">
                  <c:v>53.75113111138689</c:v>
                </c:pt>
                <c:pt idx="19">
                  <c:v>55.094909389171555</c:v>
                </c:pt>
                <c:pt idx="20">
                  <c:v>56.47228212390084</c:v>
                </c:pt>
              </c:numCache>
            </c:numRef>
          </c:val>
          <c:smooth val="0"/>
          <c:extLst>
            <c:ext xmlns:c16="http://schemas.microsoft.com/office/drawing/2014/chart" uri="{C3380CC4-5D6E-409C-BE32-E72D297353CC}">
              <c16:uniqueId val="{00000003-2EC7-4418-903F-6F108D530CD4}"/>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'2A'!$Z$5:$Z$25</c:f>
              <c:numCache>
                <c:formatCode>"$"#,##0.00</c:formatCode>
                <c:ptCount val="21"/>
                <c:pt idx="0">
                  <c:v>37.909732142857152</c:v>
                </c:pt>
                <c:pt idx="1">
                  <c:v>38.85747544642858</c:v>
                </c:pt>
                <c:pt idx="2">
                  <c:v>39.82891233258929</c:v>
                </c:pt>
                <c:pt idx="3">
                  <c:v>40.824635140904022</c:v>
                </c:pt>
                <c:pt idx="4">
                  <c:v>41.84525101942662</c:v>
                </c:pt>
                <c:pt idx="5">
                  <c:v>42.891382294912283</c:v>
                </c:pt>
                <c:pt idx="6">
                  <c:v>43.963666852285087</c:v>
                </c:pt>
                <c:pt idx="7">
                  <c:v>45.062758523592208</c:v>
                </c:pt>
                <c:pt idx="8">
                  <c:v>46.189327486682011</c:v>
                </c:pt>
                <c:pt idx="9">
                  <c:v>47.344060673849057</c:v>
                </c:pt>
                <c:pt idx="10">
                  <c:v>48.527662190695281</c:v>
                </c:pt>
                <c:pt idx="11">
                  <c:v>49.740853745462658</c:v>
                </c:pt>
                <c:pt idx="12">
                  <c:v>50.984375089099217</c:v>
                </c:pt>
                <c:pt idx="13">
                  <c:v>52.258984466326694</c:v>
                </c:pt>
                <c:pt idx="14">
                  <c:v>53.565459077984855</c:v>
                </c:pt>
                <c:pt idx="15">
                  <c:v>54.904595554934474</c:v>
                </c:pt>
                <c:pt idx="16">
                  <c:v>56.277210443807832</c:v>
                </c:pt>
                <c:pt idx="17">
                  <c:v>57.684140704903022</c:v>
                </c:pt>
                <c:pt idx="18">
                  <c:v>59.126244222525592</c:v>
                </c:pt>
                <c:pt idx="19">
                  <c:v>60.60440032808873</c:v>
                </c:pt>
                <c:pt idx="20">
                  <c:v>62.119510336290944</c:v>
                </c:pt>
              </c:numCache>
            </c:numRef>
          </c:val>
          <c:smooth val="0"/>
          <c:extLst>
            <c:ext xmlns:c16="http://schemas.microsoft.com/office/drawing/2014/chart" uri="{C3380CC4-5D6E-409C-BE32-E72D297353CC}">
              <c16:uniqueId val="{00000004-2EC7-4418-903F-6F108D530CD4}"/>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'2A'!$AA$5:$AA$25</c:f>
              <c:numCache>
                <c:formatCode>"$"#,##0.00</c:formatCode>
                <c:ptCount val="21"/>
                <c:pt idx="0">
                  <c:v>41.700705357142873</c:v>
                </c:pt>
                <c:pt idx="1">
                  <c:v>42.743222991071441</c:v>
                </c:pt>
                <c:pt idx="2">
                  <c:v>43.811803565848223</c:v>
                </c:pt>
                <c:pt idx="3">
                  <c:v>44.907098654994428</c:v>
                </c:pt>
                <c:pt idx="4">
                  <c:v>46.029776121369288</c:v>
                </c:pt>
                <c:pt idx="5">
                  <c:v>47.180520524403519</c:v>
                </c:pt>
                <c:pt idx="6">
                  <c:v>48.360033537513601</c:v>
                </c:pt>
                <c:pt idx="7">
                  <c:v>49.569034375951439</c:v>
                </c:pt>
                <c:pt idx="8">
                  <c:v>50.808260235350218</c:v>
                </c:pt>
                <c:pt idx="9">
                  <c:v>52.078466741233967</c:v>
                </c:pt>
                <c:pt idx="10">
                  <c:v>53.380428409764811</c:v>
                </c:pt>
                <c:pt idx="11">
                  <c:v>54.714939120008928</c:v>
                </c:pt>
                <c:pt idx="12">
                  <c:v>56.082812598009149</c:v>
                </c:pt>
                <c:pt idx="13">
                  <c:v>57.484882912959371</c:v>
                </c:pt>
                <c:pt idx="14">
                  <c:v>58.922004985783353</c:v>
                </c:pt>
                <c:pt idx="15">
                  <c:v>60.395055110427933</c:v>
                </c:pt>
                <c:pt idx="16">
                  <c:v>61.904931488188623</c:v>
                </c:pt>
                <c:pt idx="17">
                  <c:v>63.452554775393331</c:v>
                </c:pt>
                <c:pt idx="18">
                  <c:v>65.038868644778162</c:v>
                </c:pt>
                <c:pt idx="19">
                  <c:v>66.664840360897614</c:v>
                </c:pt>
                <c:pt idx="20">
                  <c:v>68.331461369920049</c:v>
                </c:pt>
              </c:numCache>
            </c:numRef>
          </c:val>
          <c:smooth val="0"/>
          <c:extLst>
            <c:ext xmlns:c16="http://schemas.microsoft.com/office/drawing/2014/chart" uri="{C3380CC4-5D6E-409C-BE32-E72D297353CC}">
              <c16:uniqueId val="{00000005-2EC7-4418-903F-6F108D530CD4}"/>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40928068030584"/>
              <c:y val="0.9500044108772036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70"/>
          <c:min val="2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0200847784230408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'2D'!$A$25</c:f>
              <c:strCache>
                <c:ptCount val="1"/>
                <c:pt idx="0">
                  <c:v>Region 4a </c:v>
                </c:pt>
              </c:strCache>
            </c:strRef>
          </c:tx>
          <c:spPr>
            <a:ln w="28575" cap="rnd">
              <a:solidFill>
                <a:srgbClr val="D45D00"/>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'2D'!$B$25:$S$25</c:f>
              <c:numCache>
                <c:formatCode>0.0%</c:formatCode>
                <c:ptCount val="18"/>
                <c:pt idx="0">
                  <c:v>0</c:v>
                </c:pt>
                <c:pt idx="1">
                  <c:v>7.0588235294117632E-2</c:v>
                </c:pt>
                <c:pt idx="2">
                  <c:v>0.27647058823529402</c:v>
                </c:pt>
                <c:pt idx="3">
                  <c:v>9.9159663865546185E-2</c:v>
                </c:pt>
                <c:pt idx="4">
                  <c:v>9.3277310924369694E-2</c:v>
                </c:pt>
                <c:pt idx="5">
                  <c:v>-8.7394957983193355E-2</c:v>
                </c:pt>
                <c:pt idx="6">
                  <c:v>3.8655462184873868E-2</c:v>
                </c:pt>
                <c:pt idx="7">
                  <c:v>0.14369747899159654</c:v>
                </c:pt>
                <c:pt idx="8">
                  <c:v>0.23949579831932769</c:v>
                </c:pt>
                <c:pt idx="9">
                  <c:v>2.5210084033612909E-3</c:v>
                </c:pt>
                <c:pt idx="10">
                  <c:v>1.5126050420168043E-2</c:v>
                </c:pt>
                <c:pt idx="11">
                  <c:v>2.4369747899159591E-2</c:v>
                </c:pt>
                <c:pt idx="12">
                  <c:v>0.14285714285714279</c:v>
                </c:pt>
                <c:pt idx="13">
                  <c:v>0.2310924369747899</c:v>
                </c:pt>
                <c:pt idx="14">
                  <c:v>0.40924369747899153</c:v>
                </c:pt>
                <c:pt idx="15">
                  <c:v>0.23529411764705874</c:v>
                </c:pt>
                <c:pt idx="16">
                  <c:v>0.21848739495798317</c:v>
                </c:pt>
                <c:pt idx="17">
                  <c:v>0.25294117647058822</c:v>
                </c:pt>
              </c:numCache>
            </c:numRef>
          </c:val>
          <c:smooth val="0"/>
          <c:extLst>
            <c:ext xmlns:c16="http://schemas.microsoft.com/office/drawing/2014/chart" uri="{C3380CC4-5D6E-409C-BE32-E72D297353CC}">
              <c16:uniqueId val="{00000000-882D-45CF-921E-994BB1E99697}"/>
            </c:ext>
          </c:extLst>
        </c:ser>
        <c:ser>
          <c:idx val="2"/>
          <c:order val="1"/>
          <c:tx>
            <c:strRef>
              <c:f>'2D'!$A$26</c:f>
              <c:strCache>
                <c:ptCount val="1"/>
                <c:pt idx="0">
                  <c:v>Michigan</c:v>
                </c:pt>
              </c:strCache>
            </c:strRef>
          </c:tx>
          <c:spPr>
            <a:ln w="28575" cap="rnd">
              <a:solidFill>
                <a:srgbClr val="A2AE74"/>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'2D'!$B$26:$S$26</c:f>
              <c:numCache>
                <c:formatCode>0.0%</c:formatCode>
                <c:ptCount val="18"/>
                <c:pt idx="0">
                  <c:v>0</c:v>
                </c:pt>
                <c:pt idx="1">
                  <c:v>6.6170388751033968E-2</c:v>
                </c:pt>
                <c:pt idx="2">
                  <c:v>0.12985938792390408</c:v>
                </c:pt>
                <c:pt idx="3">
                  <c:v>0.12406947890818859</c:v>
                </c:pt>
                <c:pt idx="4">
                  <c:v>0.13730355665839539</c:v>
                </c:pt>
                <c:pt idx="5">
                  <c:v>0.11083540115798179</c:v>
                </c:pt>
                <c:pt idx="6">
                  <c:v>0.23904052936311007</c:v>
                </c:pt>
                <c:pt idx="7">
                  <c:v>0.19354838709677419</c:v>
                </c:pt>
                <c:pt idx="8">
                  <c:v>0.14309346567411088</c:v>
                </c:pt>
                <c:pt idx="9">
                  <c:v>9.4292803970223368E-2</c:v>
                </c:pt>
                <c:pt idx="10">
                  <c:v>0.10339123242349049</c:v>
                </c:pt>
                <c:pt idx="11">
                  <c:v>0.10090984284532677</c:v>
                </c:pt>
                <c:pt idx="12">
                  <c:v>0.1530190239867659</c:v>
                </c:pt>
                <c:pt idx="13">
                  <c:v>0.24813895781637718</c:v>
                </c:pt>
                <c:pt idx="14">
                  <c:v>0.23159636062861874</c:v>
                </c:pt>
                <c:pt idx="15">
                  <c:v>0.21009098428453274</c:v>
                </c:pt>
                <c:pt idx="16">
                  <c:v>0.1885856079404466</c:v>
                </c:pt>
                <c:pt idx="17">
                  <c:v>0.33498759305210923</c:v>
                </c:pt>
              </c:numCache>
            </c:numRef>
          </c:val>
          <c:smooth val="0"/>
          <c:extLst>
            <c:ext xmlns:c16="http://schemas.microsoft.com/office/drawing/2014/chart" uri="{C3380CC4-5D6E-409C-BE32-E72D297353CC}">
              <c16:uniqueId val="{00000000-7B70-469E-97C6-0611DA745BC1}"/>
            </c:ext>
          </c:extLst>
        </c:ser>
        <c:ser>
          <c:idx val="1"/>
          <c:order val="2"/>
          <c:tx>
            <c:strRef>
              <c:f>'2D'!$A$27</c:f>
              <c:strCache>
                <c:ptCount val="1"/>
                <c:pt idx="0">
                  <c:v>United States</c:v>
                </c:pt>
              </c:strCache>
            </c:strRef>
          </c:tx>
          <c:spPr>
            <a:ln w="28575" cap="rnd">
              <a:solidFill>
                <a:srgbClr val="003E51"/>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'2D'!$B$27:$S$27</c:f>
              <c:numCache>
                <c:formatCode>0.0%</c:formatCode>
                <c:ptCount val="18"/>
                <c:pt idx="0">
                  <c:v>0</c:v>
                </c:pt>
                <c:pt idx="1">
                  <c:v>3.2166508987701029E-2</c:v>
                </c:pt>
                <c:pt idx="2">
                  <c:v>5.2034058656575108E-2</c:v>
                </c:pt>
                <c:pt idx="3">
                  <c:v>8.6092715231788089E-2</c:v>
                </c:pt>
                <c:pt idx="4">
                  <c:v>0.11636707663197733</c:v>
                </c:pt>
                <c:pt idx="5">
                  <c:v>0.16840113528855244</c:v>
                </c:pt>
                <c:pt idx="6">
                  <c:v>0.21097445600756862</c:v>
                </c:pt>
                <c:pt idx="7">
                  <c:v>0.23368022705771038</c:v>
                </c:pt>
                <c:pt idx="8">
                  <c:v>0.25449385052034051</c:v>
                </c:pt>
                <c:pt idx="9">
                  <c:v>0.27909176915799427</c:v>
                </c:pt>
                <c:pt idx="10">
                  <c:v>0.29990539262062438</c:v>
                </c:pt>
                <c:pt idx="11">
                  <c:v>0.30936613055818352</c:v>
                </c:pt>
                <c:pt idx="12">
                  <c:v>0.3188268684957426</c:v>
                </c:pt>
                <c:pt idx="13">
                  <c:v>0.35477767265846732</c:v>
                </c:pt>
                <c:pt idx="14">
                  <c:v>0.38789025543992428</c:v>
                </c:pt>
                <c:pt idx="15">
                  <c:v>0.45222327341532631</c:v>
                </c:pt>
                <c:pt idx="16">
                  <c:v>0.37369914853358555</c:v>
                </c:pt>
                <c:pt idx="17">
                  <c:v>0.60737937559129596</c:v>
                </c:pt>
              </c:numCache>
            </c:numRef>
          </c:val>
          <c:smooth val="0"/>
          <c:extLst>
            <c:ext xmlns:c16="http://schemas.microsoft.com/office/drawing/2014/chart" uri="{C3380CC4-5D6E-409C-BE32-E72D297353CC}">
              <c16:uniqueId val="{00000001-882D-45CF-921E-994BB1E99697}"/>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73398943932197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'2E'!$A$5:$B$5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'2E'!$B$7:$B$16</c:f>
              <c:numCache>
                <c:formatCode>0.0%</c:formatCode>
                <c:ptCount val="10"/>
                <c:pt idx="0">
                  <c:v>0.2079</c:v>
                </c:pt>
                <c:pt idx="1">
                  <c:v>0.1321</c:v>
                </c:pt>
                <c:pt idx="2">
                  <c:v>8.3299999999999999E-2</c:v>
                </c:pt>
                <c:pt idx="3">
                  <c:v>7.8700000000000006E-2</c:v>
                </c:pt>
                <c:pt idx="4">
                  <c:v>6.7900000000000002E-2</c:v>
                </c:pt>
                <c:pt idx="5">
                  <c:v>6.6890000000000005E-2</c:v>
                </c:pt>
                <c:pt idx="6">
                  <c:v>6.6500000000000004E-2</c:v>
                </c:pt>
                <c:pt idx="7">
                  <c:v>6.6299999999999998E-2</c:v>
                </c:pt>
                <c:pt idx="8">
                  <c:v>6.5600000000000006E-2</c:v>
                </c:pt>
                <c:pt idx="9">
                  <c:v>6.0319999999999999E-2</c:v>
                </c:pt>
              </c:numCache>
            </c:numRef>
          </c:val>
          <c:extLst>
            <c:ext xmlns:c16="http://schemas.microsoft.com/office/drawing/2014/chart" uri="{C3380CC4-5D6E-409C-BE32-E72D297353CC}">
              <c16:uniqueId val="{00000000-5054-484E-9424-6C4313391516}"/>
            </c:ext>
          </c:extLst>
        </c:ser>
        <c:ser>
          <c:idx val="1"/>
          <c:order val="1"/>
          <c:spPr>
            <a:solidFill>
              <a:schemeClr val="accent2"/>
            </a:solidFill>
            <a:ln>
              <a:noFill/>
            </a:ln>
            <a:effectLst/>
          </c:spPr>
          <c:invertIfNegative val="0"/>
          <c:dLbls>
            <c:delete val="1"/>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054-484E-9424-6C4313391516}"/>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'2E'!$C$5:$D$5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'2E'!$C$7:$C$16</c:f>
              <c:strCache>
                <c:ptCount val="10"/>
                <c:pt idx="0">
                  <c:v>Preschool Teachers</c:v>
                </c:pt>
                <c:pt idx="1">
                  <c:v>Teaching Assistants</c:v>
                </c:pt>
                <c:pt idx="2">
                  <c:v>Social and Human Service Assistants</c:v>
                </c:pt>
                <c:pt idx="3">
                  <c:v>Managers</c:v>
                </c:pt>
                <c:pt idx="4">
                  <c:v>Elementary School Teachers</c:v>
                </c:pt>
                <c:pt idx="5">
                  <c:v>Postsecondary Teachers</c:v>
                </c:pt>
                <c:pt idx="6">
                  <c:v>Secretaries and Admin. Assistants</c:v>
                </c:pt>
                <c:pt idx="7">
                  <c:v>Customer Service Representatives</c:v>
                </c:pt>
                <c:pt idx="8">
                  <c:v>Secondary School Teachers</c:v>
                </c:pt>
                <c:pt idx="9">
                  <c:v>Supervisors of Office and Admin. Support Occupations</c:v>
                </c:pt>
              </c:strCache>
            </c:strRef>
          </c:cat>
          <c:val>
            <c:numRef>
              <c:f>'2E'!$D$7:$D$16</c:f>
              <c:numCache>
                <c:formatCode>0.0%</c:formatCode>
                <c:ptCount val="10"/>
                <c:pt idx="0">
                  <c:v>0.1502</c:v>
                </c:pt>
                <c:pt idx="1">
                  <c:v>140.13999999999999</c:v>
                </c:pt>
                <c:pt idx="2">
                  <c:v>0.1195</c:v>
                </c:pt>
                <c:pt idx="3">
                  <c:v>0.1011</c:v>
                </c:pt>
                <c:pt idx="4">
                  <c:v>9.7350000000000006E-2</c:v>
                </c:pt>
                <c:pt idx="5">
                  <c:v>9.1399999999999995E-2</c:v>
                </c:pt>
                <c:pt idx="6">
                  <c:v>8.9149999999999993E-2</c:v>
                </c:pt>
                <c:pt idx="7">
                  <c:v>7.17E-2</c:v>
                </c:pt>
                <c:pt idx="8">
                  <c:v>6.9260000000000002E-2</c:v>
                </c:pt>
                <c:pt idx="9">
                  <c:v>6.8599999999999994E-2</c:v>
                </c:pt>
              </c:numCache>
            </c:numRef>
          </c:val>
          <c:extLst>
            <c:ext xmlns:c16="http://schemas.microsoft.com/office/drawing/2014/chart" uri="{C3380CC4-5D6E-409C-BE32-E72D297353CC}">
              <c16:uniqueId val="{00000000-5F7B-4FBA-B7D9-D5D0C2E3DAD3}"/>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25"/>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740455904481891E-2"/>
          <c:y val="0.12381337038752507"/>
          <c:w val="0.89070518031849721"/>
          <c:h val="0.80762620796732609"/>
        </c:manualLayout>
      </c:layout>
      <c:areaChart>
        <c:grouping val="stacked"/>
        <c:varyColors val="0"/>
        <c:ser>
          <c:idx val="0"/>
          <c:order val="0"/>
          <c:tx>
            <c:strRef>
              <c:f>'2F'!$B$4</c:f>
              <c:strCache>
                <c:ptCount val="1"/>
                <c:pt idx="0">
                  <c:v>Job Postings</c:v>
                </c:pt>
              </c:strCache>
            </c:strRef>
          </c:tx>
          <c:spPr>
            <a:solidFill>
              <a:srgbClr val="003E51"/>
            </a:solidFill>
            <a:ln w="25400">
              <a:noFill/>
            </a:ln>
            <a:effectLst/>
          </c:spPr>
          <c:cat>
            <c:numRef>
              <c:f>'2F'!$A$5:$A$64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'2F'!$B$5:$B$64</c:f>
              <c:numCache>
                <c:formatCode>General</c:formatCode>
                <c:ptCount val="60"/>
                <c:pt idx="0">
                  <c:v>27</c:v>
                </c:pt>
                <c:pt idx="1">
                  <c:v>28</c:v>
                </c:pt>
                <c:pt idx="2">
                  <c:v>18</c:v>
                </c:pt>
                <c:pt idx="3">
                  <c:v>21</c:v>
                </c:pt>
                <c:pt idx="4">
                  <c:v>25</c:v>
                </c:pt>
                <c:pt idx="5">
                  <c:v>26</c:v>
                </c:pt>
                <c:pt idx="6">
                  <c:v>22</c:v>
                </c:pt>
                <c:pt idx="7">
                  <c:v>29</c:v>
                </c:pt>
                <c:pt idx="8">
                  <c:v>34</c:v>
                </c:pt>
                <c:pt idx="9">
                  <c:v>26</c:v>
                </c:pt>
                <c:pt idx="10">
                  <c:v>25</c:v>
                </c:pt>
                <c:pt idx="11">
                  <c:v>25</c:v>
                </c:pt>
                <c:pt idx="12">
                  <c:v>51</c:v>
                </c:pt>
                <c:pt idx="13">
                  <c:v>43</c:v>
                </c:pt>
                <c:pt idx="14">
                  <c:v>41</c:v>
                </c:pt>
                <c:pt idx="15">
                  <c:v>45</c:v>
                </c:pt>
                <c:pt idx="16">
                  <c:v>23</c:v>
                </c:pt>
                <c:pt idx="17">
                  <c:v>25</c:v>
                </c:pt>
                <c:pt idx="18">
                  <c:v>24</c:v>
                </c:pt>
                <c:pt idx="19">
                  <c:v>32</c:v>
                </c:pt>
                <c:pt idx="20">
                  <c:v>10</c:v>
                </c:pt>
                <c:pt idx="21">
                  <c:v>9</c:v>
                </c:pt>
                <c:pt idx="22">
                  <c:v>47</c:v>
                </c:pt>
                <c:pt idx="23">
                  <c:v>24</c:v>
                </c:pt>
                <c:pt idx="24">
                  <c:v>49</c:v>
                </c:pt>
                <c:pt idx="25">
                  <c:v>47</c:v>
                </c:pt>
                <c:pt idx="26">
                  <c:v>45</c:v>
                </c:pt>
                <c:pt idx="27">
                  <c:v>35</c:v>
                </c:pt>
                <c:pt idx="28">
                  <c:v>25</c:v>
                </c:pt>
                <c:pt idx="29">
                  <c:v>33</c:v>
                </c:pt>
                <c:pt idx="30">
                  <c:v>29</c:v>
                </c:pt>
                <c:pt idx="31">
                  <c:v>48</c:v>
                </c:pt>
                <c:pt idx="32">
                  <c:v>26</c:v>
                </c:pt>
                <c:pt idx="33">
                  <c:v>50</c:v>
                </c:pt>
                <c:pt idx="34">
                  <c:v>36</c:v>
                </c:pt>
                <c:pt idx="35">
                  <c:v>54</c:v>
                </c:pt>
                <c:pt idx="36">
                  <c:v>47</c:v>
                </c:pt>
                <c:pt idx="37">
                  <c:v>42</c:v>
                </c:pt>
                <c:pt idx="38">
                  <c:v>36</c:v>
                </c:pt>
                <c:pt idx="39">
                  <c:v>45</c:v>
                </c:pt>
                <c:pt idx="40">
                  <c:v>71</c:v>
                </c:pt>
                <c:pt idx="41">
                  <c:v>42</c:v>
                </c:pt>
                <c:pt idx="42">
                  <c:v>42</c:v>
                </c:pt>
                <c:pt idx="43">
                  <c:v>47</c:v>
                </c:pt>
                <c:pt idx="44">
                  <c:v>45</c:v>
                </c:pt>
                <c:pt idx="45">
                  <c:v>33</c:v>
                </c:pt>
                <c:pt idx="46">
                  <c:v>32</c:v>
                </c:pt>
                <c:pt idx="47">
                  <c:v>52</c:v>
                </c:pt>
                <c:pt idx="48">
                  <c:v>42</c:v>
                </c:pt>
                <c:pt idx="49">
                  <c:v>32</c:v>
                </c:pt>
                <c:pt idx="50">
                  <c:v>54</c:v>
                </c:pt>
                <c:pt idx="51">
                  <c:v>30</c:v>
                </c:pt>
                <c:pt idx="52">
                  <c:v>36</c:v>
                </c:pt>
                <c:pt idx="53">
                  <c:v>57</c:v>
                </c:pt>
                <c:pt idx="54">
                  <c:v>56</c:v>
                </c:pt>
                <c:pt idx="55">
                  <c:v>62</c:v>
                </c:pt>
                <c:pt idx="56">
                  <c:v>51</c:v>
                </c:pt>
                <c:pt idx="57">
                  <c:v>53</c:v>
                </c:pt>
                <c:pt idx="58">
                  <c:v>44</c:v>
                </c:pt>
                <c:pt idx="59">
                  <c:v>53</c:v>
                </c:pt>
              </c:numCache>
            </c:numRef>
          </c:val>
          <c:extLst>
            <c:ext xmlns:c16="http://schemas.microsoft.com/office/drawing/2014/chart" uri="{C3380CC4-5D6E-409C-BE32-E72D297353CC}">
              <c16:uniqueId val="{00000000-D092-4181-B896-8121D23C48CC}"/>
            </c:ext>
          </c:extLst>
        </c:ser>
        <c:dLbls>
          <c:showLegendKey val="0"/>
          <c:showVal val="0"/>
          <c:showCatName val="0"/>
          <c:showSerName val="0"/>
          <c:showPercent val="0"/>
          <c:showBubbleSize val="0"/>
        </c:dLbls>
        <c:axId val="309875983"/>
        <c:axId val="309892623"/>
      </c:area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7229390260960291"/>
                      <c:h val="0.11995534481685467"/>
                    </c:manualLayout>
                  </c15:layout>
                </c:ext>
                <c:ext xmlns:c16="http://schemas.microsoft.com/office/drawing/2014/chart" uri="{C3380CC4-5D6E-409C-BE32-E72D297353CC}">
                  <c16:uniqueId val="{00000000-C604-4F5B-8A35-BFD459203F1C}"/>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0752713374640392"/>
                      <c:h val="0.1723382047594956"/>
                    </c:manualLayout>
                  </c15:layout>
                </c:ext>
                <c:ext xmlns:c16="http://schemas.microsoft.com/office/drawing/2014/chart" uri="{C3380CC4-5D6E-409C-BE32-E72D297353CC}">
                  <c16:uniqueId val="{00000001-C604-4F5B-8A35-BFD459203F1C}"/>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604-4F5B-8A35-BFD459203F1C}"/>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604-4F5B-8A35-BFD459203F1C}"/>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604-4F5B-8A35-BFD459203F1C}"/>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604-4F5B-8A35-BFD459203F1C}"/>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604-4F5B-8A35-BFD459203F1C}"/>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604-4F5B-8A35-BFD459203F1C}"/>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604-4F5B-8A35-BFD459203F1C}"/>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604-4F5B-8A35-BFD459203F1C}"/>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'2F'!$F$5:$F$14</c:f>
              <c:strCache>
                <c:ptCount val="10"/>
                <c:pt idx="0">
                  <c:v>KinderCare Education</c:v>
                </c:pt>
                <c:pt idx="1">
                  <c:v>Learning Care Group</c:v>
                </c:pt>
                <c:pt idx="2">
                  <c:v>YMCA</c:v>
                </c:pt>
                <c:pt idx="3">
                  <c:v>Eightcap</c:v>
                </c:pt>
                <c:pt idx="4">
                  <c:v>Bright Horizons</c:v>
                </c:pt>
                <c:pt idx="5">
                  <c:v>Grand Rapids Community College</c:v>
                </c:pt>
                <c:pt idx="6">
                  <c:v>Kent Isd</c:v>
                </c:pt>
                <c:pt idx="7">
                  <c:v>Childtime Learning Centers</c:v>
                </c:pt>
                <c:pt idx="8">
                  <c:v>Milestones Child Development Center</c:v>
                </c:pt>
                <c:pt idx="9">
                  <c:v>Appletree &amp; Gilden Woods Early Care And Preschool</c:v>
                </c:pt>
              </c:strCache>
            </c:strRef>
          </c:cat>
          <c:val>
            <c:numRef>
              <c:f>'2F'!$G$5:$G$14</c:f>
              <c:numCache>
                <c:formatCode>#,##0</c:formatCode>
                <c:ptCount val="10"/>
                <c:pt idx="0">
                  <c:v>128</c:v>
                </c:pt>
                <c:pt idx="1">
                  <c:v>66</c:v>
                </c:pt>
                <c:pt idx="2">
                  <c:v>36</c:v>
                </c:pt>
                <c:pt idx="3">
                  <c:v>33</c:v>
                </c:pt>
                <c:pt idx="4">
                  <c:v>30</c:v>
                </c:pt>
                <c:pt idx="5">
                  <c:v>27</c:v>
                </c:pt>
                <c:pt idx="6">
                  <c:v>27</c:v>
                </c:pt>
                <c:pt idx="7">
                  <c:v>26</c:v>
                </c:pt>
                <c:pt idx="8">
                  <c:v>25</c:v>
                </c:pt>
                <c:pt idx="9">
                  <c:v>23</c:v>
                </c:pt>
              </c:numCache>
            </c:numRef>
          </c:val>
          <c:extLst>
            <c:ext xmlns:c16="http://schemas.microsoft.com/office/drawing/2014/chart" uri="{C3380CC4-5D6E-409C-BE32-E72D297353CC}">
              <c16:uniqueId val="{0000000A-C604-4F5B-8A35-BFD459203F1C}"/>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4a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745979303418866"/>
          <c:w val="0.87985636974531278"/>
          <c:h val="0.75065675016131306"/>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'3A'!$V$5:$V$25</c:f>
              <c:numCache>
                <c:formatCode>"$"#,##0.00</c:formatCode>
                <c:ptCount val="21"/>
                <c:pt idx="0">
                  <c:v>18.205916999162948</c:v>
                </c:pt>
                <c:pt idx="1">
                  <c:v>18.661064924142021</c:v>
                </c:pt>
                <c:pt idx="2">
                  <c:v>19.127591547245569</c:v>
                </c:pt>
                <c:pt idx="3">
                  <c:v>19.605781335926707</c:v>
                </c:pt>
                <c:pt idx="4">
                  <c:v>20.095925869324873</c:v>
                </c:pt>
                <c:pt idx="5">
                  <c:v>20.598324016057994</c:v>
                </c:pt>
                <c:pt idx="6">
                  <c:v>21.113282116459441</c:v>
                </c:pt>
                <c:pt idx="7">
                  <c:v>21.641114169370926</c:v>
                </c:pt>
                <c:pt idx="8">
                  <c:v>22.182142023605198</c:v>
                </c:pt>
                <c:pt idx="9">
                  <c:v>22.736695574195327</c:v>
                </c:pt>
                <c:pt idx="10">
                  <c:v>23.305112963550208</c:v>
                </c:pt>
                <c:pt idx="11">
                  <c:v>23.887740787638961</c:v>
                </c:pt>
                <c:pt idx="12">
                  <c:v>24.484934307329933</c:v>
                </c:pt>
                <c:pt idx="13">
                  <c:v>25.097057665013178</c:v>
                </c:pt>
                <c:pt idx="14">
                  <c:v>25.724484106638506</c:v>
                </c:pt>
                <c:pt idx="15">
                  <c:v>26.367596209304466</c:v>
                </c:pt>
                <c:pt idx="16">
                  <c:v>27.026786114537074</c:v>
                </c:pt>
                <c:pt idx="17">
                  <c:v>27.702455767400497</c:v>
                </c:pt>
                <c:pt idx="18">
                  <c:v>28.395017161585507</c:v>
                </c:pt>
                <c:pt idx="19">
                  <c:v>29.104892590625141</c:v>
                </c:pt>
                <c:pt idx="20">
                  <c:v>29.832514905390767</c:v>
                </c:pt>
              </c:numCache>
            </c:numRef>
          </c:val>
          <c:smooth val="0"/>
          <c:extLst>
            <c:ext xmlns:c16="http://schemas.microsoft.com/office/drawing/2014/chart" uri="{C3380CC4-5D6E-409C-BE32-E72D297353CC}">
              <c16:uniqueId val="{00000000-F9AD-414A-B9A1-C7DD8750975C}"/>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'3A'!$W$5:$W$25</c:f>
              <c:numCache>
                <c:formatCode>"$"#,##0.00</c:formatCode>
                <c:ptCount val="21"/>
                <c:pt idx="0">
                  <c:v>21.361607142857142</c:v>
                </c:pt>
                <c:pt idx="1">
                  <c:v>21.895647321428569</c:v>
                </c:pt>
                <c:pt idx="2">
                  <c:v>22.443038504464283</c:v>
                </c:pt>
                <c:pt idx="3">
                  <c:v>23.004114467075887</c:v>
                </c:pt>
                <c:pt idx="4">
                  <c:v>23.579217328752783</c:v>
                </c:pt>
                <c:pt idx="5">
                  <c:v>24.1686977619716</c:v>
                </c:pt>
                <c:pt idx="6">
                  <c:v>24.772915206020887</c:v>
                </c:pt>
                <c:pt idx="7">
                  <c:v>25.392238086171407</c:v>
                </c:pt>
                <c:pt idx="8">
                  <c:v>26.027044038325691</c:v>
                </c:pt>
                <c:pt idx="9">
                  <c:v>26.677720139283831</c:v>
                </c:pt>
                <c:pt idx="10">
                  <c:v>27.344663142765924</c:v>
                </c:pt>
                <c:pt idx="11">
                  <c:v>28.028279721335071</c:v>
                </c:pt>
                <c:pt idx="12">
                  <c:v>28.728986714368446</c:v>
                </c:pt>
                <c:pt idx="13">
                  <c:v>29.447211382227653</c:v>
                </c:pt>
                <c:pt idx="14">
                  <c:v>30.183391666783344</c:v>
                </c:pt>
                <c:pt idx="15">
                  <c:v>30.937976458452923</c:v>
                </c:pt>
                <c:pt idx="16">
                  <c:v>31.711425869914244</c:v>
                </c:pt>
                <c:pt idx="17">
                  <c:v>32.504211516662096</c:v>
                </c:pt>
                <c:pt idx="18">
                  <c:v>33.316816804578643</c:v>
                </c:pt>
                <c:pt idx="19">
                  <c:v>34.149737224693105</c:v>
                </c:pt>
                <c:pt idx="20">
                  <c:v>35.003480655310426</c:v>
                </c:pt>
              </c:numCache>
            </c:numRef>
          </c:val>
          <c:smooth val="0"/>
          <c:extLst>
            <c:ext xmlns:c16="http://schemas.microsoft.com/office/drawing/2014/chart" uri="{C3380CC4-5D6E-409C-BE32-E72D297353CC}">
              <c16:uniqueId val="{00000001-F9AD-414A-B9A1-C7DD8750975C}"/>
            </c:ext>
          </c:extLst>
        </c:ser>
        <c:ser>
          <c:idx val="2"/>
          <c:order val="2"/>
          <c:tx>
            <c:strRef>
              <c:f>'3A'!$X$4</c:f>
              <c:strCache>
                <c:ptCount val="1"/>
                <c:pt idx="0">
                  <c:v>AA</c:v>
                </c:pt>
              </c:strCache>
            </c:strRef>
          </c:tx>
          <c:spPr>
            <a:ln w="28575" cap="rnd">
              <a:solidFill>
                <a:schemeClr val="accent4"/>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'3A'!$X$5:$X$25</c:f>
              <c:numCache>
                <c:formatCode>"$"#,##0.00</c:formatCode>
                <c:ptCount val="21"/>
                <c:pt idx="0">
                  <c:v>23.497767857142858</c:v>
                </c:pt>
                <c:pt idx="1">
                  <c:v>24.085212053571428</c:v>
                </c:pt>
                <c:pt idx="2">
                  <c:v>24.687342354910712</c:v>
                </c:pt>
                <c:pt idx="3">
                  <c:v>25.304525913783475</c:v>
                </c:pt>
                <c:pt idx="4">
                  <c:v>25.937139061628059</c:v>
                </c:pt>
                <c:pt idx="5">
                  <c:v>26.585567538168757</c:v>
                </c:pt>
                <c:pt idx="6">
                  <c:v>27.250206726622974</c:v>
                </c:pt>
                <c:pt idx="7">
                  <c:v>27.931461894788544</c:v>
                </c:pt>
                <c:pt idx="8">
                  <c:v>28.629748442158256</c:v>
                </c:pt>
                <c:pt idx="9">
                  <c:v>29.345492153212209</c:v>
                </c:pt>
                <c:pt idx="10">
                  <c:v>30.079129457042512</c:v>
                </c:pt>
                <c:pt idx="11">
                  <c:v>30.831107693468571</c:v>
                </c:pt>
                <c:pt idx="12">
                  <c:v>31.601885385805282</c:v>
                </c:pt>
                <c:pt idx="13">
                  <c:v>32.39193252045041</c:v>
                </c:pt>
                <c:pt idx="14">
                  <c:v>33.201730833461667</c:v>
                </c:pt>
                <c:pt idx="15">
                  <c:v>34.031774104298208</c:v>
                </c:pt>
                <c:pt idx="16">
                  <c:v>34.882568456905659</c:v>
                </c:pt>
                <c:pt idx="17">
                  <c:v>35.754632668328298</c:v>
                </c:pt>
                <c:pt idx="18">
                  <c:v>36.648498485036505</c:v>
                </c:pt>
                <c:pt idx="19">
                  <c:v>37.564710947162418</c:v>
                </c:pt>
                <c:pt idx="20">
                  <c:v>38.503828720841476</c:v>
                </c:pt>
              </c:numCache>
            </c:numRef>
          </c:val>
          <c:smooth val="0"/>
          <c:extLst>
            <c:ext xmlns:c16="http://schemas.microsoft.com/office/drawing/2014/chart" uri="{C3380CC4-5D6E-409C-BE32-E72D297353CC}">
              <c16:uniqueId val="{00000002-F9AD-414A-B9A1-C7DD8750975C}"/>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'3A'!$Y$5:$Y$25</c:f>
              <c:numCache>
                <c:formatCode>"$"#,##0.00</c:formatCode>
                <c:ptCount val="21"/>
                <c:pt idx="0">
                  <c:v>25.847544642857144</c:v>
                </c:pt>
                <c:pt idx="1">
                  <c:v>26.493733258928572</c:v>
                </c:pt>
                <c:pt idx="2">
                  <c:v>27.156076590401785</c:v>
                </c:pt>
                <c:pt idx="3">
                  <c:v>27.834978505161828</c:v>
                </c:pt>
                <c:pt idx="4">
                  <c:v>28.530852967790871</c:v>
                </c:pt>
                <c:pt idx="5">
                  <c:v>29.244124291985639</c:v>
                </c:pt>
                <c:pt idx="6">
                  <c:v>29.975227399285277</c:v>
                </c:pt>
                <c:pt idx="7">
                  <c:v>30.724608084267405</c:v>
                </c:pt>
                <c:pt idx="8">
                  <c:v>31.492723286374087</c:v>
                </c:pt>
                <c:pt idx="9">
                  <c:v>32.280041368533439</c:v>
                </c:pt>
                <c:pt idx="10">
                  <c:v>33.087042402746775</c:v>
                </c:pt>
                <c:pt idx="11">
                  <c:v>33.914218462815441</c:v>
                </c:pt>
                <c:pt idx="12">
                  <c:v>34.762073924385824</c:v>
                </c:pt>
                <c:pt idx="13">
                  <c:v>35.631125772495466</c:v>
                </c:pt>
                <c:pt idx="14">
                  <c:v>36.521903916807851</c:v>
                </c:pt>
                <c:pt idx="15">
                  <c:v>37.434951514728041</c:v>
                </c:pt>
                <c:pt idx="16">
                  <c:v>38.370825302596238</c:v>
                </c:pt>
                <c:pt idx="17">
                  <c:v>39.33009593516114</c:v>
                </c:pt>
                <c:pt idx="18">
                  <c:v>40.313348333540162</c:v>
                </c:pt>
                <c:pt idx="19">
                  <c:v>41.321182041878664</c:v>
                </c:pt>
                <c:pt idx="20">
                  <c:v>42.35421159292563</c:v>
                </c:pt>
              </c:numCache>
            </c:numRef>
          </c:val>
          <c:smooth val="0"/>
          <c:extLst>
            <c:ext xmlns:c16="http://schemas.microsoft.com/office/drawing/2014/chart" uri="{C3380CC4-5D6E-409C-BE32-E72D297353CC}">
              <c16:uniqueId val="{00000003-F9AD-414A-B9A1-C7DD8750975C}"/>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'3A'!$Z$5:$Z$25</c:f>
              <c:numCache>
                <c:formatCode>"$"#,##0.00</c:formatCode>
                <c:ptCount val="21"/>
                <c:pt idx="0">
                  <c:v>28.43229910714286</c:v>
                </c:pt>
                <c:pt idx="1">
                  <c:v>29.143106584821428</c:v>
                </c:pt>
                <c:pt idx="2">
                  <c:v>29.871684249441962</c:v>
                </c:pt>
                <c:pt idx="3">
                  <c:v>30.618476355678009</c:v>
                </c:pt>
                <c:pt idx="4">
                  <c:v>31.383938264569956</c:v>
                </c:pt>
                <c:pt idx="5">
                  <c:v>32.168536721184203</c:v>
                </c:pt>
                <c:pt idx="6">
                  <c:v>32.972750139213808</c:v>
                </c:pt>
                <c:pt idx="7">
                  <c:v>33.797068892694149</c:v>
                </c:pt>
                <c:pt idx="8">
                  <c:v>34.641995615011503</c:v>
                </c:pt>
                <c:pt idx="9">
                  <c:v>35.508045505386789</c:v>
                </c:pt>
                <c:pt idx="10">
                  <c:v>36.395746643021454</c:v>
                </c:pt>
                <c:pt idx="11">
                  <c:v>37.305640309096987</c:v>
                </c:pt>
                <c:pt idx="12">
                  <c:v>38.238281316824406</c:v>
                </c:pt>
                <c:pt idx="13">
                  <c:v>39.194238349745014</c:v>
                </c:pt>
                <c:pt idx="14">
                  <c:v>40.174094308488634</c:v>
                </c:pt>
                <c:pt idx="15">
                  <c:v>41.178446666200848</c:v>
                </c:pt>
                <c:pt idx="16">
                  <c:v>42.207907832855867</c:v>
                </c:pt>
                <c:pt idx="17">
                  <c:v>43.263105528677258</c:v>
                </c:pt>
                <c:pt idx="18">
                  <c:v>44.344683166894185</c:v>
                </c:pt>
                <c:pt idx="19">
                  <c:v>45.453300246066533</c:v>
                </c:pt>
                <c:pt idx="20">
                  <c:v>46.589632752218193</c:v>
                </c:pt>
              </c:numCache>
            </c:numRef>
          </c:val>
          <c:smooth val="0"/>
          <c:extLst>
            <c:ext xmlns:c16="http://schemas.microsoft.com/office/drawing/2014/chart" uri="{C3380CC4-5D6E-409C-BE32-E72D297353CC}">
              <c16:uniqueId val="{00000004-F9AD-414A-B9A1-C7DD8750975C}"/>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'3A'!$AA$5:$AA$25</c:f>
              <c:numCache>
                <c:formatCode>"$"#,##0.00</c:formatCode>
                <c:ptCount val="21"/>
                <c:pt idx="0">
                  <c:v>31.275529017857149</c:v>
                </c:pt>
                <c:pt idx="1">
                  <c:v>32.057417243303576</c:v>
                </c:pt>
                <c:pt idx="2">
                  <c:v>32.858852674386164</c:v>
                </c:pt>
                <c:pt idx="3">
                  <c:v>33.680323991245814</c:v>
                </c:pt>
                <c:pt idx="4">
                  <c:v>34.522332091026954</c:v>
                </c:pt>
                <c:pt idx="5">
                  <c:v>35.385390393302622</c:v>
                </c:pt>
                <c:pt idx="6">
                  <c:v>36.270025153135187</c:v>
                </c:pt>
                <c:pt idx="7">
                  <c:v>37.176775781963563</c:v>
                </c:pt>
                <c:pt idx="8">
                  <c:v>38.106195176512649</c:v>
                </c:pt>
                <c:pt idx="9">
                  <c:v>39.058850055925461</c:v>
                </c:pt>
                <c:pt idx="10">
                  <c:v>40.035321307323592</c:v>
                </c:pt>
                <c:pt idx="11">
                  <c:v>41.036204340006677</c:v>
                </c:pt>
                <c:pt idx="12">
                  <c:v>42.062109448506838</c:v>
                </c:pt>
                <c:pt idx="13">
                  <c:v>43.113662184719509</c:v>
                </c:pt>
                <c:pt idx="14">
                  <c:v>44.191503739337492</c:v>
                </c:pt>
                <c:pt idx="15">
                  <c:v>45.296291332820928</c:v>
                </c:pt>
                <c:pt idx="16">
                  <c:v>46.428698616141446</c:v>
                </c:pt>
                <c:pt idx="17">
                  <c:v>47.589416081544975</c:v>
                </c:pt>
                <c:pt idx="18">
                  <c:v>48.779151483583597</c:v>
                </c:pt>
                <c:pt idx="19">
                  <c:v>49.998630270673182</c:v>
                </c:pt>
                <c:pt idx="20">
                  <c:v>51.248596027440009</c:v>
                </c:pt>
              </c:numCache>
            </c:numRef>
          </c:val>
          <c:smooth val="0"/>
          <c:extLst>
            <c:ext xmlns:c16="http://schemas.microsoft.com/office/drawing/2014/chart" uri="{C3380CC4-5D6E-409C-BE32-E72D297353CC}">
              <c16:uniqueId val="{00000005-F9AD-414A-B9A1-C7DD8750975C}"/>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9"/>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4a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760150591157619"/>
          <c:w val="0.87985636974531278"/>
          <c:h val="0.76051503728392533"/>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'3A'!$V$30:$V$50</c:f>
              <c:numCache>
                <c:formatCode>"$"#,##0.00</c:formatCode>
                <c:ptCount val="21"/>
                <c:pt idx="0">
                  <c:v>16.550833635602679</c:v>
                </c:pt>
                <c:pt idx="1">
                  <c:v>16.964604476492745</c:v>
                </c:pt>
                <c:pt idx="2">
                  <c:v>17.388719588405063</c:v>
                </c:pt>
                <c:pt idx="3">
                  <c:v>17.82343757811519</c:v>
                </c:pt>
                <c:pt idx="4">
                  <c:v>18.269023517568069</c:v>
                </c:pt>
                <c:pt idx="5">
                  <c:v>18.725749105507269</c:v>
                </c:pt>
                <c:pt idx="6">
                  <c:v>19.19389283314495</c:v>
                </c:pt>
                <c:pt idx="7">
                  <c:v>19.673740153973572</c:v>
                </c:pt>
                <c:pt idx="8">
                  <c:v>20.165583657822911</c:v>
                </c:pt>
                <c:pt idx="9">
                  <c:v>20.669723249268483</c:v>
                </c:pt>
                <c:pt idx="10">
                  <c:v>21.186466330500192</c:v>
                </c:pt>
                <c:pt idx="11">
                  <c:v>21.716127988762693</c:v>
                </c:pt>
                <c:pt idx="12">
                  <c:v>22.25903118848176</c:v>
                </c:pt>
                <c:pt idx="13">
                  <c:v>22.815506968193802</c:v>
                </c:pt>
                <c:pt idx="14">
                  <c:v>23.385894642398643</c:v>
                </c:pt>
                <c:pt idx="15">
                  <c:v>23.970542008458608</c:v>
                </c:pt>
                <c:pt idx="16">
                  <c:v>24.569805558670073</c:v>
                </c:pt>
                <c:pt idx="17">
                  <c:v>25.184050697636824</c:v>
                </c:pt>
                <c:pt idx="18">
                  <c:v>25.813651965077742</c:v>
                </c:pt>
                <c:pt idx="19">
                  <c:v>26.458993264204683</c:v>
                </c:pt>
                <c:pt idx="20">
                  <c:v>27.120468095809798</c:v>
                </c:pt>
              </c:numCache>
            </c:numRef>
          </c:val>
          <c:smooth val="0"/>
          <c:extLst>
            <c:ext xmlns:c16="http://schemas.microsoft.com/office/drawing/2014/chart" uri="{C3380CC4-5D6E-409C-BE32-E72D297353CC}">
              <c16:uniqueId val="{00000000-C3A0-4794-A79F-875D27EC5DE8}"/>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'3A'!$W$30:$W$50</c:f>
              <c:numCache>
                <c:formatCode>"$"#,##0.00</c:formatCode>
                <c:ptCount val="21"/>
                <c:pt idx="0">
                  <c:v>19.419642857142858</c:v>
                </c:pt>
                <c:pt idx="1">
                  <c:v>19.905133928571427</c:v>
                </c:pt>
                <c:pt idx="2">
                  <c:v>20.402762276785712</c:v>
                </c:pt>
                <c:pt idx="3">
                  <c:v>20.912831333705352</c:v>
                </c:pt>
                <c:pt idx="4">
                  <c:v>21.435652117047983</c:v>
                </c:pt>
                <c:pt idx="5">
                  <c:v>21.971543419974182</c:v>
                </c:pt>
                <c:pt idx="6">
                  <c:v>22.520832005473533</c:v>
                </c:pt>
                <c:pt idx="7">
                  <c:v>23.08385280561037</c:v>
                </c:pt>
                <c:pt idx="8">
                  <c:v>23.660949125750626</c:v>
                </c:pt>
                <c:pt idx="9">
                  <c:v>24.252472853894389</c:v>
                </c:pt>
                <c:pt idx="10">
                  <c:v>24.858784675241747</c:v>
                </c:pt>
                <c:pt idx="11">
                  <c:v>25.480254292122787</c:v>
                </c:pt>
                <c:pt idx="12">
                  <c:v>26.117260649425855</c:v>
                </c:pt>
                <c:pt idx="13">
                  <c:v>26.770192165661499</c:v>
                </c:pt>
                <c:pt idx="14">
                  <c:v>27.439446969803033</c:v>
                </c:pt>
                <c:pt idx="15">
                  <c:v>28.125433144048106</c:v>
                </c:pt>
                <c:pt idx="16">
                  <c:v>28.828568972649308</c:v>
                </c:pt>
                <c:pt idx="17">
                  <c:v>29.549283196965536</c:v>
                </c:pt>
                <c:pt idx="18">
                  <c:v>30.288015276889674</c:v>
                </c:pt>
                <c:pt idx="19">
                  <c:v>31.045215658811912</c:v>
                </c:pt>
                <c:pt idx="20">
                  <c:v>31.821346050282209</c:v>
                </c:pt>
              </c:numCache>
            </c:numRef>
          </c:val>
          <c:smooth val="0"/>
          <c:extLst>
            <c:ext xmlns:c16="http://schemas.microsoft.com/office/drawing/2014/chart" uri="{C3380CC4-5D6E-409C-BE32-E72D297353CC}">
              <c16:uniqueId val="{00000001-C3A0-4794-A79F-875D27EC5DE8}"/>
            </c:ext>
          </c:extLst>
        </c:ser>
        <c:ser>
          <c:idx val="2"/>
          <c:order val="2"/>
          <c:tx>
            <c:strRef>
              <c:f>'3A'!$X$4</c:f>
              <c:strCache>
                <c:ptCount val="1"/>
                <c:pt idx="0">
                  <c:v>AA</c:v>
                </c:pt>
              </c:strCache>
            </c:strRef>
          </c:tx>
          <c:spPr>
            <a:ln w="28575" cap="rnd">
              <a:solidFill>
                <a:schemeClr val="accent4"/>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'3A'!$X$30:$X$50</c:f>
              <c:numCache>
                <c:formatCode>"$"#,##0.00</c:formatCode>
                <c:ptCount val="21"/>
                <c:pt idx="0">
                  <c:v>21.361607142857146</c:v>
                </c:pt>
                <c:pt idx="1">
                  <c:v>21.895647321428573</c:v>
                </c:pt>
                <c:pt idx="2">
                  <c:v>22.443038504464287</c:v>
                </c:pt>
                <c:pt idx="3">
                  <c:v>23.00411446707589</c:v>
                </c:pt>
                <c:pt idx="4">
                  <c:v>23.579217328752787</c:v>
                </c:pt>
                <c:pt idx="5">
                  <c:v>24.168697761971604</c:v>
                </c:pt>
                <c:pt idx="6">
                  <c:v>24.77291520602089</c:v>
                </c:pt>
                <c:pt idx="7">
                  <c:v>25.39223808617141</c:v>
                </c:pt>
                <c:pt idx="8">
                  <c:v>26.027044038325695</c:v>
                </c:pt>
                <c:pt idx="9">
                  <c:v>26.677720139283835</c:v>
                </c:pt>
                <c:pt idx="10">
                  <c:v>27.344663142765928</c:v>
                </c:pt>
                <c:pt idx="11">
                  <c:v>28.028279721335075</c:v>
                </c:pt>
                <c:pt idx="12">
                  <c:v>28.72898671436845</c:v>
                </c:pt>
                <c:pt idx="13">
                  <c:v>29.447211382227657</c:v>
                </c:pt>
                <c:pt idx="14">
                  <c:v>30.183391666783347</c:v>
                </c:pt>
                <c:pt idx="15">
                  <c:v>30.93797645845293</c:v>
                </c:pt>
                <c:pt idx="16">
                  <c:v>31.711425869914251</c:v>
                </c:pt>
                <c:pt idx="17">
                  <c:v>32.504211516662103</c:v>
                </c:pt>
                <c:pt idx="18">
                  <c:v>33.31681680457865</c:v>
                </c:pt>
                <c:pt idx="19">
                  <c:v>34.149737224693112</c:v>
                </c:pt>
                <c:pt idx="20">
                  <c:v>35.00348065531044</c:v>
                </c:pt>
              </c:numCache>
            </c:numRef>
          </c:val>
          <c:smooth val="0"/>
          <c:extLst>
            <c:ext xmlns:c16="http://schemas.microsoft.com/office/drawing/2014/chart" uri="{C3380CC4-5D6E-409C-BE32-E72D297353CC}">
              <c16:uniqueId val="{00000002-C3A0-4794-A79F-875D27EC5DE8}"/>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'3A'!$Y$30:$Y$50</c:f>
              <c:numCache>
                <c:formatCode>"$"#,##0.00</c:formatCode>
                <c:ptCount val="21"/>
                <c:pt idx="0">
                  <c:v>23.497767857142861</c:v>
                </c:pt>
                <c:pt idx="1">
                  <c:v>24.085212053571432</c:v>
                </c:pt>
                <c:pt idx="2">
                  <c:v>24.687342354910715</c:v>
                </c:pt>
                <c:pt idx="3">
                  <c:v>25.304525913783483</c:v>
                </c:pt>
                <c:pt idx="4">
                  <c:v>25.937139061628066</c:v>
                </c:pt>
                <c:pt idx="5">
                  <c:v>26.585567538168767</c:v>
                </c:pt>
                <c:pt idx="6">
                  <c:v>27.250206726622984</c:v>
                </c:pt>
                <c:pt idx="7">
                  <c:v>27.931461894788555</c:v>
                </c:pt>
                <c:pt idx="8">
                  <c:v>28.629748442158267</c:v>
                </c:pt>
                <c:pt idx="9">
                  <c:v>29.34549215321222</c:v>
                </c:pt>
                <c:pt idx="10">
                  <c:v>30.079129457042523</c:v>
                </c:pt>
                <c:pt idx="11">
                  <c:v>30.831107693468585</c:v>
                </c:pt>
                <c:pt idx="12">
                  <c:v>31.601885385805296</c:v>
                </c:pt>
                <c:pt idx="13">
                  <c:v>32.391932520450425</c:v>
                </c:pt>
                <c:pt idx="14">
                  <c:v>33.201730833461681</c:v>
                </c:pt>
                <c:pt idx="15">
                  <c:v>34.031774104298222</c:v>
                </c:pt>
                <c:pt idx="16">
                  <c:v>34.882568456905673</c:v>
                </c:pt>
                <c:pt idx="17">
                  <c:v>35.754632668328313</c:v>
                </c:pt>
                <c:pt idx="18">
                  <c:v>36.648498485036519</c:v>
                </c:pt>
                <c:pt idx="19">
                  <c:v>37.564710947162432</c:v>
                </c:pt>
                <c:pt idx="20">
                  <c:v>38.50382872084149</c:v>
                </c:pt>
              </c:numCache>
            </c:numRef>
          </c:val>
          <c:smooth val="0"/>
          <c:extLst>
            <c:ext xmlns:c16="http://schemas.microsoft.com/office/drawing/2014/chart" uri="{C3380CC4-5D6E-409C-BE32-E72D297353CC}">
              <c16:uniqueId val="{00000003-C3A0-4794-A79F-875D27EC5DE8}"/>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'3A'!$Z$30:$Z$50</c:f>
              <c:numCache>
                <c:formatCode>"$"#,##0.00</c:formatCode>
                <c:ptCount val="21"/>
                <c:pt idx="0">
                  <c:v>25.847544642857148</c:v>
                </c:pt>
                <c:pt idx="1">
                  <c:v>26.493733258928575</c:v>
                </c:pt>
                <c:pt idx="2">
                  <c:v>27.156076590401788</c:v>
                </c:pt>
                <c:pt idx="3">
                  <c:v>27.834978505161832</c:v>
                </c:pt>
                <c:pt idx="4">
                  <c:v>28.530852967790874</c:v>
                </c:pt>
                <c:pt idx="5">
                  <c:v>29.244124291985642</c:v>
                </c:pt>
                <c:pt idx="6">
                  <c:v>29.975227399285281</c:v>
                </c:pt>
                <c:pt idx="7">
                  <c:v>30.724608084267409</c:v>
                </c:pt>
                <c:pt idx="8">
                  <c:v>31.49272328637409</c:v>
                </c:pt>
                <c:pt idx="9">
                  <c:v>32.280041368533439</c:v>
                </c:pt>
                <c:pt idx="10">
                  <c:v>33.087042402746775</c:v>
                </c:pt>
                <c:pt idx="11">
                  <c:v>33.914218462815441</c:v>
                </c:pt>
                <c:pt idx="12">
                  <c:v>34.762073924385824</c:v>
                </c:pt>
                <c:pt idx="13">
                  <c:v>35.631125772495466</c:v>
                </c:pt>
                <c:pt idx="14">
                  <c:v>36.521903916807851</c:v>
                </c:pt>
                <c:pt idx="15">
                  <c:v>37.434951514728041</c:v>
                </c:pt>
                <c:pt idx="16">
                  <c:v>38.370825302596238</c:v>
                </c:pt>
                <c:pt idx="17">
                  <c:v>39.33009593516114</c:v>
                </c:pt>
                <c:pt idx="18">
                  <c:v>40.313348333540162</c:v>
                </c:pt>
                <c:pt idx="19">
                  <c:v>41.321182041878664</c:v>
                </c:pt>
                <c:pt idx="20">
                  <c:v>42.35421159292563</c:v>
                </c:pt>
              </c:numCache>
            </c:numRef>
          </c:val>
          <c:smooth val="0"/>
          <c:extLst>
            <c:ext xmlns:c16="http://schemas.microsoft.com/office/drawing/2014/chart" uri="{C3380CC4-5D6E-409C-BE32-E72D297353CC}">
              <c16:uniqueId val="{00000004-C3A0-4794-A79F-875D27EC5DE8}"/>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'3A'!$AA$30:$AA$50</c:f>
              <c:numCache>
                <c:formatCode>"$"#,##0.00</c:formatCode>
                <c:ptCount val="21"/>
                <c:pt idx="0">
                  <c:v>28.432299107142864</c:v>
                </c:pt>
                <c:pt idx="1">
                  <c:v>29.143106584821432</c:v>
                </c:pt>
                <c:pt idx="2">
                  <c:v>29.871684249441966</c:v>
                </c:pt>
                <c:pt idx="3">
                  <c:v>30.618476355678013</c:v>
                </c:pt>
                <c:pt idx="4">
                  <c:v>31.383938264569959</c:v>
                </c:pt>
                <c:pt idx="5">
                  <c:v>32.168536721184203</c:v>
                </c:pt>
                <c:pt idx="6">
                  <c:v>32.972750139213808</c:v>
                </c:pt>
                <c:pt idx="7">
                  <c:v>33.797068892694149</c:v>
                </c:pt>
                <c:pt idx="8">
                  <c:v>34.641995615011503</c:v>
                </c:pt>
                <c:pt idx="9">
                  <c:v>35.508045505386789</c:v>
                </c:pt>
                <c:pt idx="10">
                  <c:v>36.395746643021454</c:v>
                </c:pt>
                <c:pt idx="11">
                  <c:v>37.305640309096987</c:v>
                </c:pt>
                <c:pt idx="12">
                  <c:v>38.238281316824406</c:v>
                </c:pt>
                <c:pt idx="13">
                  <c:v>39.194238349745014</c:v>
                </c:pt>
                <c:pt idx="14">
                  <c:v>40.174094308488634</c:v>
                </c:pt>
                <c:pt idx="15">
                  <c:v>41.178446666200848</c:v>
                </c:pt>
                <c:pt idx="16">
                  <c:v>42.207907832855867</c:v>
                </c:pt>
                <c:pt idx="17">
                  <c:v>43.263105528677258</c:v>
                </c:pt>
                <c:pt idx="18">
                  <c:v>44.344683166894185</c:v>
                </c:pt>
                <c:pt idx="19">
                  <c:v>45.453300246066533</c:v>
                </c:pt>
                <c:pt idx="20">
                  <c:v>46.589632752218193</c:v>
                </c:pt>
              </c:numCache>
            </c:numRef>
          </c:val>
          <c:smooth val="0"/>
          <c:extLst>
            <c:ext xmlns:c16="http://schemas.microsoft.com/office/drawing/2014/chart" uri="{C3380CC4-5D6E-409C-BE32-E72D297353CC}">
              <c16:uniqueId val="{00000005-C3A0-4794-A79F-875D27EC5DE8}"/>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151589764634468"/>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3"/>
          <c:min val="18"/>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166149426761398"/>
          <c:y val="8.7750010915918317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9.0090947988817296E-2"/>
          <c:w val="0.88364242704955998"/>
          <c:h val="0.75700640528637198"/>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'3B'!$A$7:$A$13</c:f>
              <c:strCache>
                <c:ptCount val="7"/>
                <c:pt idx="0">
                  <c:v>14-18</c:v>
                </c:pt>
                <c:pt idx="1">
                  <c:v>19-24</c:v>
                </c:pt>
                <c:pt idx="2">
                  <c:v>25-34</c:v>
                </c:pt>
                <c:pt idx="3">
                  <c:v>35-44</c:v>
                </c:pt>
                <c:pt idx="4">
                  <c:v>45-54</c:v>
                </c:pt>
                <c:pt idx="5">
                  <c:v>55-64</c:v>
                </c:pt>
                <c:pt idx="6">
                  <c:v>65+</c:v>
                </c:pt>
              </c:strCache>
            </c:strRef>
          </c:cat>
          <c:val>
            <c:numRef>
              <c:f>'3B'!$C$7:$C$13</c:f>
              <c:numCache>
                <c:formatCode>0.0%;[Red]\ \(0.0%\)</c:formatCode>
                <c:ptCount val="7"/>
                <c:pt idx="0">
                  <c:v>6.1425061425061421E-3</c:v>
                </c:pt>
                <c:pt idx="1">
                  <c:v>6.5417690417690424E-2</c:v>
                </c:pt>
                <c:pt idx="2">
                  <c:v>0.17014742014742015</c:v>
                </c:pt>
                <c:pt idx="3">
                  <c:v>0.25737100737100738</c:v>
                </c:pt>
                <c:pt idx="4">
                  <c:v>0.28378378378378377</c:v>
                </c:pt>
                <c:pt idx="5">
                  <c:v>0.17628992628992629</c:v>
                </c:pt>
                <c:pt idx="6">
                  <c:v>4.1154791154791155E-2</c:v>
                </c:pt>
              </c:numCache>
            </c:numRef>
          </c:val>
          <c:extLst>
            <c:ext xmlns:c16="http://schemas.microsoft.com/office/drawing/2014/chart" uri="{C3380CC4-5D6E-409C-BE32-E72D297353CC}">
              <c16:uniqueId val="{00000000-DC29-4937-AF72-A64BC0BFD291}"/>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2706-414A-B180-9BCB9C23396F}"/>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2706-414A-B180-9BCB9C23396F}"/>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2706-414A-B180-9BCB9C23396F}"/>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2706-414A-B180-9BCB9C23396F}"/>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2706-414A-B180-9BCB9C23396F}"/>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2706-414A-B180-9BCB9C23396F}"/>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2706-414A-B180-9BCB9C23396F}"/>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06-414A-B180-9BCB9C23396F}"/>
                </c:ext>
              </c:extLst>
            </c:dLbl>
            <c:dLbl>
              <c:idx val="2"/>
              <c:layout>
                <c:manualLayout>
                  <c:x val="-9.3299732654192488E-2"/>
                  <c:y val="-0.121213224275648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06-414A-B180-9BCB9C23396F}"/>
                </c:ext>
              </c:extLst>
            </c:dLbl>
            <c:dLbl>
              <c:idx val="3"/>
              <c:layout>
                <c:manualLayout>
                  <c:x val="0.13400388240885081"/>
                  <c:y val="-0.1625533427733510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06-414A-B180-9BCB9C23396F}"/>
                </c:ext>
              </c:extLst>
            </c:dLbl>
            <c:dLbl>
              <c:idx val="5"/>
              <c:layout>
                <c:manualLayout>
                  <c:x val="8.8322970723766742E-2"/>
                  <c:y val="0.125693592557674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706-414A-B180-9BCB9C23396F}"/>
                </c:ext>
              </c:extLst>
            </c:dLbl>
            <c:dLbl>
              <c:idx val="6"/>
              <c:layout>
                <c:manualLayout>
                  <c:x val="-3.1980079771712605E-2"/>
                  <c:y val="5.8945508772057544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706-414A-B180-9BCB9C23396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'3B'!$G$7:$G$13</c:f>
              <c:numCache>
                <c:formatCode>0.0%;[Red]\ \(0.0%\)</c:formatCode>
                <c:ptCount val="7"/>
                <c:pt idx="0">
                  <c:v>4.2000000000000003E-2</c:v>
                </c:pt>
                <c:pt idx="1">
                  <c:v>0.25700000000000001</c:v>
                </c:pt>
                <c:pt idx="2">
                  <c:v>0.24399999999999999</c:v>
                </c:pt>
                <c:pt idx="3">
                  <c:v>0.14399999999999999</c:v>
                </c:pt>
                <c:pt idx="4">
                  <c:v>0.22800000000000001</c:v>
                </c:pt>
                <c:pt idx="5">
                  <c:v>7.0999999999999994E-2</c:v>
                </c:pt>
                <c:pt idx="6">
                  <c:v>1.4E-2</c:v>
                </c:pt>
              </c:numCache>
            </c:numRef>
          </c:val>
          <c:extLst>
            <c:ext xmlns:c16="http://schemas.microsoft.com/office/drawing/2014/chart" uri="{C3380CC4-5D6E-409C-BE32-E72D297353CC}">
              <c16:uniqueId val="{0000000E-2706-414A-B180-9BCB9C23396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3396494452277976"/>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5EB3-4B7A-9868-AA5F1E9031A8}"/>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5EB3-4B7A-9868-AA5F1E9031A8}"/>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5EB3-4B7A-9868-AA5F1E9031A8}"/>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5EB3-4B7A-9868-AA5F1E9031A8}"/>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5EB3-4B7A-9868-AA5F1E9031A8}"/>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5EB3-4B7A-9868-AA5F1E9031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EB3-4B7A-9868-AA5F1E9031A8}"/>
              </c:ext>
            </c:extLst>
          </c:dPt>
          <c:dLbls>
            <c:dLbl>
              <c:idx val="2"/>
              <c:layout>
                <c:manualLayout>
                  <c:x val="-4.4746906636670414E-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B3-4B7A-9868-AA5F1E9031A8}"/>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B3-4B7A-9868-AA5F1E9031A8}"/>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B3-4B7A-9868-AA5F1E9031A8}"/>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B3-4B7A-9868-AA5F1E9031A8}"/>
                </c:ext>
              </c:extLst>
            </c:dLbl>
            <c:dLbl>
              <c:idx val="6"/>
              <c:delete val="1"/>
              <c:extLst>
                <c:ext xmlns:c15="http://schemas.microsoft.com/office/drawing/2012/chart" uri="{CE6537A1-D6FC-4f65-9D91-7224C49458BB}"/>
                <c:ext xmlns:c16="http://schemas.microsoft.com/office/drawing/2014/chart" uri="{C3380CC4-5D6E-409C-BE32-E72D297353CC}">
                  <c16:uniqueId val="{0000000D-5EB3-4B7A-9868-AA5F1E9031A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'3B'!$K$7:$K$13</c:f>
              <c:numCache>
                <c:formatCode>0.0%;[Red]\ \(0.0%\)</c:formatCode>
                <c:ptCount val="7"/>
                <c:pt idx="0">
                  <c:v>0.81203931203931201</c:v>
                </c:pt>
                <c:pt idx="1">
                  <c:v>9.7358722358722352E-2</c:v>
                </c:pt>
                <c:pt idx="2">
                  <c:v>5.3746928746928747E-2</c:v>
                </c:pt>
                <c:pt idx="3">
                  <c:v>2.1805896805896806E-2</c:v>
                </c:pt>
                <c:pt idx="4">
                  <c:v>1.2285012285012284E-2</c:v>
                </c:pt>
                <c:pt idx="5">
                  <c:v>2.764127764127764E-3</c:v>
                </c:pt>
                <c:pt idx="6">
                  <c:v>0</c:v>
                </c:pt>
              </c:numCache>
            </c:numRef>
          </c:val>
          <c:extLst>
            <c:ext xmlns:c16="http://schemas.microsoft.com/office/drawing/2014/chart" uri="{C3380CC4-5D6E-409C-BE32-E72D297353CC}">
              <c16:uniqueId val="{0000000E-5EB3-4B7A-9868-AA5F1E9031A8}"/>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4a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26343316586281"/>
          <c:w val="0.87985636974531278"/>
          <c:h val="0.75548219456428023"/>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'2A'!$V$31:$V$51</c:f>
              <c:numCache>
                <c:formatCode>"$"#,##0.00</c:formatCode>
                <c:ptCount val="21"/>
                <c:pt idx="0">
                  <c:v>21.205755595615933</c:v>
                </c:pt>
                <c:pt idx="1">
                  <c:v>21.73589948550633</c:v>
                </c:pt>
                <c:pt idx="2">
                  <c:v>22.279296972643987</c:v>
                </c:pt>
                <c:pt idx="3">
                  <c:v>22.836279396960084</c:v>
                </c:pt>
                <c:pt idx="4">
                  <c:v>23.407186381884085</c:v>
                </c:pt>
                <c:pt idx="5">
                  <c:v>23.992366041431186</c:v>
                </c:pt>
                <c:pt idx="6">
                  <c:v>24.592175192466964</c:v>
                </c:pt>
                <c:pt idx="7">
                  <c:v>25.206979572278637</c:v>
                </c:pt>
                <c:pt idx="8">
                  <c:v>25.837154061585601</c:v>
                </c:pt>
                <c:pt idx="9">
                  <c:v>26.483082913125237</c:v>
                </c:pt>
                <c:pt idx="10">
                  <c:v>27.145159985953367</c:v>
                </c:pt>
                <c:pt idx="11">
                  <c:v>27.823788985602199</c:v>
                </c:pt>
                <c:pt idx="12">
                  <c:v>28.519383710242252</c:v>
                </c:pt>
                <c:pt idx="13">
                  <c:v>29.232368302998307</c:v>
                </c:pt>
                <c:pt idx="14">
                  <c:v>29.96317751057326</c:v>
                </c:pt>
                <c:pt idx="15">
                  <c:v>30.71225694833759</c:v>
                </c:pt>
                <c:pt idx="16">
                  <c:v>31.480063372046025</c:v>
                </c:pt>
                <c:pt idx="17">
                  <c:v>32.26706495634717</c:v>
                </c:pt>
                <c:pt idx="18">
                  <c:v>33.073741580255849</c:v>
                </c:pt>
                <c:pt idx="19">
                  <c:v>33.900585119762241</c:v>
                </c:pt>
              </c:numCache>
            </c:numRef>
          </c:val>
          <c:smooth val="0"/>
          <c:extLst>
            <c:ext xmlns:c16="http://schemas.microsoft.com/office/drawing/2014/chart" uri="{C3380CC4-5D6E-409C-BE32-E72D297353CC}">
              <c16:uniqueId val="{00000005-F661-45DB-B06C-B1FDC448639D}"/>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'2A'!$W$31:$W$51</c:f>
              <c:numCache>
                <c:formatCode>"$"#,##0.00</c:formatCode>
                <c:ptCount val="21"/>
                <c:pt idx="0">
                  <c:v>26.540178571428569</c:v>
                </c:pt>
                <c:pt idx="1">
                  <c:v>27.203683035714281</c:v>
                </c:pt>
                <c:pt idx="2">
                  <c:v>27.883775111607136</c:v>
                </c:pt>
                <c:pt idx="3">
                  <c:v>28.580869489397312</c:v>
                </c:pt>
                <c:pt idx="4">
                  <c:v>29.29539122663224</c:v>
                </c:pt>
                <c:pt idx="5">
                  <c:v>30.027776007298044</c:v>
                </c:pt>
                <c:pt idx="6">
                  <c:v>30.778470407480494</c:v>
                </c:pt>
                <c:pt idx="7">
                  <c:v>31.547932167667504</c:v>
                </c:pt>
                <c:pt idx="8">
                  <c:v>32.336630471859188</c:v>
                </c:pt>
                <c:pt idx="9">
                  <c:v>33.145046233655663</c:v>
                </c:pt>
                <c:pt idx="10">
                  <c:v>33.973672389497054</c:v>
                </c:pt>
                <c:pt idx="11">
                  <c:v>34.823014199234478</c:v>
                </c:pt>
                <c:pt idx="12">
                  <c:v>35.693589554215336</c:v>
                </c:pt>
                <c:pt idx="13">
                  <c:v>36.58592929307072</c:v>
                </c:pt>
                <c:pt idx="14">
                  <c:v>37.500577525397482</c:v>
                </c:pt>
                <c:pt idx="15">
                  <c:v>38.438091963532415</c:v>
                </c:pt>
                <c:pt idx="16">
                  <c:v>39.39904426262072</c:v>
                </c:pt>
                <c:pt idx="17">
                  <c:v>40.384020369186231</c:v>
                </c:pt>
                <c:pt idx="18">
                  <c:v>41.393620878415881</c:v>
                </c:pt>
                <c:pt idx="19">
                  <c:v>42.428461400376271</c:v>
                </c:pt>
              </c:numCache>
            </c:numRef>
          </c:val>
          <c:smooth val="0"/>
          <c:extLst>
            <c:ext xmlns:c16="http://schemas.microsoft.com/office/drawing/2014/chart" uri="{C3380CC4-5D6E-409C-BE32-E72D297353CC}">
              <c16:uniqueId val="{00000006-F661-45DB-B06C-B1FDC448639D}"/>
            </c:ext>
          </c:extLst>
        </c:ser>
        <c:ser>
          <c:idx val="2"/>
          <c:order val="2"/>
          <c:tx>
            <c:strRef>
              <c:f>'2A'!$X$4</c:f>
              <c:strCache>
                <c:ptCount val="1"/>
                <c:pt idx="0">
                  <c:v>AA</c:v>
                </c:pt>
              </c:strCache>
            </c:strRef>
          </c:tx>
          <c:spPr>
            <a:ln w="28575" cap="rnd">
              <a:solidFill>
                <a:schemeClr val="accent4"/>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'2A'!$X$31:$X$51</c:f>
              <c:numCache>
                <c:formatCode>"$"#,##0.00</c:formatCode>
                <c:ptCount val="21"/>
                <c:pt idx="0">
                  <c:v>29.194196428571427</c:v>
                </c:pt>
                <c:pt idx="1">
                  <c:v>29.924051339285711</c:v>
                </c:pt>
                <c:pt idx="2">
                  <c:v>30.67215262276785</c:v>
                </c:pt>
                <c:pt idx="3">
                  <c:v>31.438956438337044</c:v>
                </c:pt>
                <c:pt idx="4">
                  <c:v>32.22493034929547</c:v>
                </c:pt>
                <c:pt idx="5">
                  <c:v>33.030553608027851</c:v>
                </c:pt>
                <c:pt idx="6">
                  <c:v>33.856317448228545</c:v>
                </c:pt>
                <c:pt idx="7">
                  <c:v>34.702725384434252</c:v>
                </c:pt>
                <c:pt idx="8">
                  <c:v>35.570293519045109</c:v>
                </c:pt>
                <c:pt idx="9">
                  <c:v>36.459550857021235</c:v>
                </c:pt>
                <c:pt idx="10">
                  <c:v>37.371039628446759</c:v>
                </c:pt>
                <c:pt idx="11">
                  <c:v>38.305315619157923</c:v>
                </c:pt>
                <c:pt idx="12">
                  <c:v>39.262948509636871</c:v>
                </c:pt>
                <c:pt idx="13">
                  <c:v>40.244522222377789</c:v>
                </c:pt>
                <c:pt idx="14">
                  <c:v>41.250635277937228</c:v>
                </c:pt>
                <c:pt idx="15">
                  <c:v>42.281901159885656</c:v>
                </c:pt>
                <c:pt idx="16">
                  <c:v>43.338948688882795</c:v>
                </c:pt>
                <c:pt idx="17">
                  <c:v>44.422422406104857</c:v>
                </c:pt>
                <c:pt idx="18">
                  <c:v>45.532982966257478</c:v>
                </c:pt>
                <c:pt idx="19">
                  <c:v>46.671307540413913</c:v>
                </c:pt>
              </c:numCache>
            </c:numRef>
          </c:val>
          <c:smooth val="0"/>
          <c:extLst>
            <c:ext xmlns:c16="http://schemas.microsoft.com/office/drawing/2014/chart" uri="{C3380CC4-5D6E-409C-BE32-E72D297353CC}">
              <c16:uniqueId val="{00000007-F661-45DB-B06C-B1FDC448639D}"/>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'2A'!$Y$31:$Y$51</c:f>
              <c:numCache>
                <c:formatCode>"$"#,##0.00</c:formatCode>
                <c:ptCount val="21"/>
                <c:pt idx="0">
                  <c:v>32.113616071428574</c:v>
                </c:pt>
                <c:pt idx="1">
                  <c:v>32.916456473214282</c:v>
                </c:pt>
                <c:pt idx="2">
                  <c:v>33.739367885044636</c:v>
                </c:pt>
                <c:pt idx="3">
                  <c:v>34.582852082170753</c:v>
                </c:pt>
                <c:pt idx="4">
                  <c:v>35.447423384225019</c:v>
                </c:pt>
                <c:pt idx="5">
                  <c:v>36.333608968830639</c:v>
                </c:pt>
                <c:pt idx="6">
                  <c:v>37.241949193051404</c:v>
                </c:pt>
                <c:pt idx="7">
                  <c:v>38.172997922877684</c:v>
                </c:pt>
                <c:pt idx="8">
                  <c:v>39.127322870949619</c:v>
                </c:pt>
                <c:pt idx="9">
                  <c:v>40.105505942723354</c:v>
                </c:pt>
                <c:pt idx="10">
                  <c:v>41.108143591291437</c:v>
                </c:pt>
                <c:pt idx="11">
                  <c:v>42.135847181073721</c:v>
                </c:pt>
                <c:pt idx="12">
                  <c:v>43.189243360600564</c:v>
                </c:pt>
                <c:pt idx="13">
                  <c:v>44.268974444615573</c:v>
                </c:pt>
                <c:pt idx="14">
                  <c:v>45.375698805730956</c:v>
                </c:pt>
                <c:pt idx="15">
                  <c:v>46.510091275874224</c:v>
                </c:pt>
                <c:pt idx="16">
                  <c:v>47.672843557771074</c:v>
                </c:pt>
                <c:pt idx="17">
                  <c:v>48.864664646715347</c:v>
                </c:pt>
                <c:pt idx="18">
                  <c:v>50.086281262883226</c:v>
                </c:pt>
                <c:pt idx="19">
                  <c:v>51.338438294455301</c:v>
                </c:pt>
              </c:numCache>
            </c:numRef>
          </c:val>
          <c:smooth val="0"/>
          <c:extLst>
            <c:ext xmlns:c16="http://schemas.microsoft.com/office/drawing/2014/chart" uri="{C3380CC4-5D6E-409C-BE32-E72D297353CC}">
              <c16:uniqueId val="{00000008-F661-45DB-B06C-B1FDC448639D}"/>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'2A'!$Z$31:$Z$51</c:f>
              <c:numCache>
                <c:formatCode>"$"#,##0.00</c:formatCode>
                <c:ptCount val="21"/>
                <c:pt idx="0">
                  <c:v>35.324977678571436</c:v>
                </c:pt>
                <c:pt idx="1">
                  <c:v>36.20810212053572</c:v>
                </c:pt>
                <c:pt idx="2">
                  <c:v>37.113304673549109</c:v>
                </c:pt>
                <c:pt idx="3">
                  <c:v>38.04113729038783</c:v>
                </c:pt>
                <c:pt idx="4">
                  <c:v>38.99216572264752</c:v>
                </c:pt>
                <c:pt idx="5">
                  <c:v>39.966969865713708</c:v>
                </c:pt>
                <c:pt idx="6">
                  <c:v>40.966144112356545</c:v>
                </c:pt>
                <c:pt idx="7">
                  <c:v>41.990297715165454</c:v>
                </c:pt>
                <c:pt idx="8">
                  <c:v>43.040055158044588</c:v>
                </c:pt>
                <c:pt idx="9">
                  <c:v>44.1160565369957</c:v>
                </c:pt>
                <c:pt idx="10">
                  <c:v>45.218957950420588</c:v>
                </c:pt>
                <c:pt idx="11">
                  <c:v>46.349431899181099</c:v>
                </c:pt>
                <c:pt idx="12">
                  <c:v>47.508167696660621</c:v>
                </c:pt>
                <c:pt idx="13">
                  <c:v>48.695871889077132</c:v>
                </c:pt>
                <c:pt idx="14">
                  <c:v>49.913268686304058</c:v>
                </c:pt>
                <c:pt idx="15">
                  <c:v>51.161100403461653</c:v>
                </c:pt>
                <c:pt idx="16">
                  <c:v>52.440127913548189</c:v>
                </c:pt>
                <c:pt idx="17">
                  <c:v>53.75113111138689</c:v>
                </c:pt>
                <c:pt idx="18">
                  <c:v>55.094909389171555</c:v>
                </c:pt>
                <c:pt idx="19">
                  <c:v>56.47228212390084</c:v>
                </c:pt>
              </c:numCache>
            </c:numRef>
          </c:val>
          <c:smooth val="0"/>
          <c:extLst>
            <c:ext xmlns:c16="http://schemas.microsoft.com/office/drawing/2014/chart" uri="{C3380CC4-5D6E-409C-BE32-E72D297353CC}">
              <c16:uniqueId val="{00000009-F661-45DB-B06C-B1FDC448639D}"/>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'2A'!$AA$31:$AA$51</c:f>
              <c:numCache>
                <c:formatCode>"$"#,##0.00</c:formatCode>
                <c:ptCount val="21"/>
                <c:pt idx="0">
                  <c:v>38.85747544642858</c:v>
                </c:pt>
                <c:pt idx="1">
                  <c:v>39.82891233258929</c:v>
                </c:pt>
                <c:pt idx="2">
                  <c:v>40.824635140904022</c:v>
                </c:pt>
                <c:pt idx="3">
                  <c:v>41.84525101942662</c:v>
                </c:pt>
                <c:pt idx="4">
                  <c:v>42.891382294912283</c:v>
                </c:pt>
                <c:pt idx="5">
                  <c:v>43.963666852285087</c:v>
                </c:pt>
                <c:pt idx="6">
                  <c:v>45.062758523592208</c:v>
                </c:pt>
                <c:pt idx="7">
                  <c:v>46.189327486682011</c:v>
                </c:pt>
                <c:pt idx="8">
                  <c:v>47.344060673849057</c:v>
                </c:pt>
                <c:pt idx="9">
                  <c:v>48.527662190695281</c:v>
                </c:pt>
                <c:pt idx="10">
                  <c:v>49.740853745462658</c:v>
                </c:pt>
                <c:pt idx="11">
                  <c:v>50.984375089099217</c:v>
                </c:pt>
                <c:pt idx="12">
                  <c:v>52.258984466326694</c:v>
                </c:pt>
                <c:pt idx="13">
                  <c:v>53.565459077984855</c:v>
                </c:pt>
                <c:pt idx="14">
                  <c:v>54.904595554934474</c:v>
                </c:pt>
                <c:pt idx="15">
                  <c:v>56.277210443807832</c:v>
                </c:pt>
                <c:pt idx="16">
                  <c:v>57.684140704903022</c:v>
                </c:pt>
                <c:pt idx="17">
                  <c:v>59.126244222525592</c:v>
                </c:pt>
                <c:pt idx="18">
                  <c:v>60.60440032808873</c:v>
                </c:pt>
                <c:pt idx="19">
                  <c:v>62.119510336290944</c:v>
                </c:pt>
              </c:numCache>
            </c:numRef>
          </c:val>
          <c:smooth val="0"/>
          <c:extLst>
            <c:ext xmlns:c16="http://schemas.microsoft.com/office/drawing/2014/chart" uri="{C3380CC4-5D6E-409C-BE32-E72D297353CC}">
              <c16:uniqueId val="{0000000A-F661-45DB-B06C-B1FDC448639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950721143570409"/>
              <c:y val="0.9549508250482519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2674054869754487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552790865070017"/>
                  <c:y val="1.8985275020693949E-7"/>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8693493029977923"/>
                      <c:h val="0.17709274686553106"/>
                    </c:manualLayout>
                  </c15:layout>
                </c:ext>
                <c:ext xmlns:c16="http://schemas.microsoft.com/office/drawing/2014/chart" uri="{C3380CC4-5D6E-409C-BE32-E72D297353CC}">
                  <c16:uniqueId val="{00000000-2B40-4728-ADC5-403C3CF22D69}"/>
                </c:ext>
              </c:extLst>
            </c:dLbl>
            <c:dLbl>
              <c:idx val="1"/>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2B40-4728-ADC5-403C3CF22D69}"/>
                </c:ext>
              </c:extLst>
            </c:dLbl>
            <c:dLbl>
              <c:idx val="2"/>
              <c:layout>
                <c:manualLayout>
                  <c:x val="-2.6441981653995857E-2"/>
                  <c:y val="-3.00119227527147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2-2B40-4728-ADC5-403C3CF22D69}"/>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6-2B40-4728-ADC5-403C3CF22D69}"/>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3-2B40-4728-ADC5-403C3CF22D6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'3C'!$B$8:$B$12</c:f>
              <c:numCache>
                <c:formatCode>0%</c:formatCode>
                <c:ptCount val="5"/>
                <c:pt idx="0">
                  <c:v>0.95</c:v>
                </c:pt>
                <c:pt idx="1">
                  <c:v>0.95</c:v>
                </c:pt>
                <c:pt idx="2">
                  <c:v>0.94</c:v>
                </c:pt>
                <c:pt idx="3">
                  <c:v>0.92</c:v>
                </c:pt>
                <c:pt idx="4">
                  <c:v>0.92</c:v>
                </c:pt>
              </c:numCache>
            </c:numRef>
          </c:val>
          <c:extLst>
            <c:ext xmlns:c16="http://schemas.microsoft.com/office/drawing/2014/chart" uri="{C3380CC4-5D6E-409C-BE32-E72D297353CC}">
              <c16:uniqueId val="{00000005-2B40-4728-ADC5-403C3CF22D69}"/>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'3C'!$C$8:$C$12</c:f>
              <c:numCache>
                <c:formatCode>"$"#,##0.00_);\("$"#,##0.00\)</c:formatCode>
                <c:ptCount val="5"/>
                <c:pt idx="0">
                  <c:v>17.82</c:v>
                </c:pt>
                <c:pt idx="1">
                  <c:v>17.63</c:v>
                </c:pt>
                <c:pt idx="2">
                  <c:v>30.07</c:v>
                </c:pt>
                <c:pt idx="3">
                  <c:v>19.22</c:v>
                </c:pt>
                <c:pt idx="4">
                  <c:v>18.23</c:v>
                </c:pt>
              </c:numCache>
            </c:numRef>
          </c:val>
          <c:extLst>
            <c:ext xmlns:c16="http://schemas.microsoft.com/office/drawing/2014/chart" uri="{C3380CC4-5D6E-409C-BE32-E72D297353CC}">
              <c16:uniqueId val="{00000000-CD4C-4585-9303-EF56ABDC6BE0}"/>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2"/>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0"/>
            <c:invertIfNegative val="0"/>
            <c:bubble3D val="0"/>
            <c:spPr>
              <a:solidFill>
                <a:srgbClr val="003E51"/>
              </a:solidFill>
              <a:ln>
                <a:noFill/>
              </a:ln>
              <a:effectLst/>
            </c:spPr>
            <c:extLst>
              <c:ext xmlns:c16="http://schemas.microsoft.com/office/drawing/2014/chart" uri="{C3380CC4-5D6E-409C-BE32-E72D297353CC}">
                <c16:uniqueId val="{00000000-7764-434C-B3AF-0E82277610C1}"/>
              </c:ext>
            </c:extLst>
          </c:dPt>
          <c:dPt>
            <c:idx val="2"/>
            <c:invertIfNegative val="0"/>
            <c:bubble3D val="0"/>
            <c:spPr>
              <a:solidFill>
                <a:srgbClr val="D45D00"/>
              </a:solidFill>
              <a:ln>
                <a:noFill/>
              </a:ln>
              <a:effectLst/>
            </c:spPr>
            <c:extLst>
              <c:ext xmlns:c16="http://schemas.microsoft.com/office/drawing/2014/chart" uri="{C3380CC4-5D6E-409C-BE32-E72D297353CC}">
                <c16:uniqueId val="{00000006-780C-47D9-9657-0E10FAED09D2}"/>
              </c:ext>
            </c:extLst>
          </c:dPt>
          <c:dPt>
            <c:idx val="4"/>
            <c:invertIfNegative val="0"/>
            <c:bubble3D val="0"/>
            <c:spPr>
              <a:solidFill>
                <a:srgbClr val="003E51"/>
              </a:solidFill>
              <a:ln>
                <a:noFill/>
              </a:ln>
              <a:effectLst/>
            </c:spPr>
            <c:extLst>
              <c:ext xmlns:c16="http://schemas.microsoft.com/office/drawing/2014/chart" uri="{C3380CC4-5D6E-409C-BE32-E72D297353CC}">
                <c16:uniqueId val="{00000005-37F7-4977-9B8C-ACD172D1F4DC}"/>
              </c:ext>
            </c:extLst>
          </c:dPt>
          <c:dLbls>
            <c:dLbl>
              <c:idx val="0"/>
              <c:layout>
                <c:manualLayout>
                  <c:x val="-4.7100464233501759E-3"/>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64-434C-B3AF-0E82277610C1}"/>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7764-434C-B3AF-0E82277610C1}"/>
                </c:ext>
              </c:extLst>
            </c:dLbl>
            <c:dLbl>
              <c:idx val="2"/>
              <c:layout>
                <c:manualLayout>
                  <c:x val="-8.8901754072160475E-3"/>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45D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80C-47D9-9657-0E10FAED09D2}"/>
                </c:ext>
              </c:extLst>
            </c:dLbl>
            <c:dLbl>
              <c:idx val="3"/>
              <c:layout>
                <c:manualLayout>
                  <c:x val="-0.14129547966881451"/>
                  <c:y val="-5.7220999223850554E-17"/>
                </c:manualLayout>
              </c:layout>
              <c:tx>
                <c:rich>
                  <a:bodyPr/>
                  <a:lstStyle/>
                  <a:p>
                    <a:fld id="{24FB3678-D19B-4214-B388-7E12EAA5F1DF}" type="VALUE">
                      <a:rPr lang="en-US" b="0" baseline="0">
                        <a:solidFill>
                          <a:schemeClr val="bg1"/>
                        </a:solidFill>
                      </a:rPr>
                      <a:pPr/>
                      <a:t>[VALUE]</a:t>
                    </a:fld>
                    <a:endParaRPr 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1376-4E23-985E-A49F8123A94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'3C'!$Y$29:$Y$34</c:f>
              <c:strCache>
                <c:ptCount val="6"/>
                <c:pt idx="0">
                  <c:v>Self-Enrichment Teacher</c:v>
                </c:pt>
                <c:pt idx="1">
                  <c:v>Tutor</c:v>
                </c:pt>
                <c:pt idx="2">
                  <c:v>Assistant Teacher</c:v>
                </c:pt>
                <c:pt idx="3">
                  <c:v>Customer Service Representative</c:v>
                </c:pt>
                <c:pt idx="4">
                  <c:v>Administrative Assistant</c:v>
                </c:pt>
                <c:pt idx="5">
                  <c:v>Kindergarten Teacher</c:v>
                </c:pt>
              </c:strCache>
            </c:strRef>
          </c:cat>
          <c:val>
            <c:numRef>
              <c:f>'3C'!$Z$29:$Z$34</c:f>
              <c:numCache>
                <c:formatCode>"$"#,##0.00</c:formatCode>
                <c:ptCount val="6"/>
                <c:pt idx="0">
                  <c:v>-1</c:v>
                </c:pt>
                <c:pt idx="1">
                  <c:v>-0.93</c:v>
                </c:pt>
                <c:pt idx="2" formatCode="_(&quot;$&quot;* #,##0.00_);_(&quot;$&quot;* \(#,##0.00\);_(&quot;$&quot;* &quot;-&quot;??_);_(@_)">
                  <c:v>4.03</c:v>
                </c:pt>
                <c:pt idx="3" formatCode="_(&quot;$&quot;* #,##0.00_);_(&quot;$&quot;* \(#,##0.00\);_(&quot;$&quot;* &quot;-&quot;??_);_(@_)">
                  <c:v>5.01</c:v>
                </c:pt>
                <c:pt idx="4" formatCode="_(&quot;$&quot;* #,##0.00_);_(&quot;$&quot;* \(#,##0.00\);_(&quot;$&quot;* &quot;-&quot;??_);_(@_)">
                  <c:v>5.83</c:v>
                </c:pt>
                <c:pt idx="5" formatCode="_(&quot;$&quot;* #,##0.00_);_(&quot;$&quot;* \(#,##0.00\);_(&quot;$&quot;* &quot;-&quot;??_);_(@_)">
                  <c:v>11.43</c:v>
                </c:pt>
              </c:numCache>
            </c:numRef>
          </c:val>
          <c:extLst>
            <c:ext xmlns:c16="http://schemas.microsoft.com/office/drawing/2014/chart" uri="{C3380CC4-5D6E-409C-BE32-E72D297353CC}">
              <c16:uniqueId val="{00000000-2934-4FC4-A0A1-D2762B93414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350"/>
        <c:noMultiLvlLbl val="0"/>
      </c:catAx>
      <c:valAx>
        <c:axId val="2021862368"/>
        <c:scaling>
          <c:orientation val="minMax"/>
        </c:scaling>
        <c:delete val="1"/>
        <c:axPos val="b"/>
        <c:numFmt formatCode="&quot;$&quot;#,##0.00"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'3D'!$A$12</c:f>
              <c:strCache>
                <c:ptCount val="1"/>
                <c:pt idx="0">
                  <c:v>Region 4a</c:v>
                </c:pt>
              </c:strCache>
            </c:strRef>
          </c:tx>
          <c:spPr>
            <a:ln w="28575" cap="rnd">
              <a:solidFill>
                <a:srgbClr val="D45D00"/>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'3D'!$B$12:$W$12</c:f>
              <c:numCache>
                <c:formatCode>0.0%</c:formatCode>
                <c:ptCount val="22"/>
                <c:pt idx="0">
                  <c:v>0</c:v>
                </c:pt>
                <c:pt idx="1">
                  <c:v>1.1065444198545684E-2</c:v>
                </c:pt>
                <c:pt idx="2">
                  <c:v>7.9038887132469177E-3</c:v>
                </c:pt>
                <c:pt idx="3">
                  <c:v>1.2013910844135315E-2</c:v>
                </c:pt>
                <c:pt idx="4">
                  <c:v>1.6123932975023712E-2</c:v>
                </c:pt>
                <c:pt idx="5">
                  <c:v>3.8887132469174836E-2</c:v>
                </c:pt>
                <c:pt idx="6">
                  <c:v>6.8289598482453362E-2</c:v>
                </c:pt>
                <c:pt idx="7">
                  <c:v>6.6076509642744224E-2</c:v>
                </c:pt>
                <c:pt idx="8">
                  <c:v>2.1814732848561492E-2</c:v>
                </c:pt>
                <c:pt idx="9">
                  <c:v>4.1732532405943726E-2</c:v>
                </c:pt>
                <c:pt idx="10">
                  <c:v>7.0818842870692386E-2</c:v>
                </c:pt>
                <c:pt idx="11">
                  <c:v>7.0502687322162499E-2</c:v>
                </c:pt>
                <c:pt idx="12">
                  <c:v>3.5093265886816313E-2</c:v>
                </c:pt>
                <c:pt idx="13">
                  <c:v>-1.0116977552956055E-2</c:v>
                </c:pt>
                <c:pt idx="14">
                  <c:v>-8.5361998103066702E-3</c:v>
                </c:pt>
                <c:pt idx="15">
                  <c:v>-6.0069554220676573E-3</c:v>
                </c:pt>
                <c:pt idx="16">
                  <c:v>-2.5292443882390134E-2</c:v>
                </c:pt>
                <c:pt idx="17">
                  <c:v>-1.8969332911792601E-3</c:v>
                </c:pt>
                <c:pt idx="18">
                  <c:v>5.3430287701549159E-2</c:v>
                </c:pt>
                <c:pt idx="19">
                  <c:v>-7.2715776161871642E-3</c:v>
                </c:pt>
                <c:pt idx="20">
                  <c:v>2.7189377173569396E-2</c:v>
                </c:pt>
                <c:pt idx="21">
                  <c:v>2.9402466013278533E-2</c:v>
                </c:pt>
              </c:numCache>
            </c:numRef>
          </c:val>
          <c:smooth val="0"/>
          <c:extLst>
            <c:ext xmlns:c16="http://schemas.microsoft.com/office/drawing/2014/chart" uri="{C3380CC4-5D6E-409C-BE32-E72D297353CC}">
              <c16:uniqueId val="{00000000-B332-4E27-89CF-3353025F1B0D}"/>
            </c:ext>
          </c:extLst>
        </c:ser>
        <c:ser>
          <c:idx val="2"/>
          <c:order val="1"/>
          <c:tx>
            <c:strRef>
              <c:f>'3D'!$A$13</c:f>
              <c:strCache>
                <c:ptCount val="1"/>
                <c:pt idx="0">
                  <c:v>Michigan</c:v>
                </c:pt>
              </c:strCache>
            </c:strRef>
          </c:tx>
          <c:spPr>
            <a:ln w="28575" cap="rnd">
              <a:solidFill>
                <a:srgbClr val="A2AE74"/>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'3D'!$B$13:$W$13</c:f>
              <c:numCache>
                <c:formatCode>0.0%</c:formatCode>
                <c:ptCount val="22"/>
                <c:pt idx="0">
                  <c:v>0</c:v>
                </c:pt>
                <c:pt idx="1">
                  <c:v>9.8578148950790208E-3</c:v>
                </c:pt>
                <c:pt idx="2">
                  <c:v>-2.5899889000475713E-3</c:v>
                </c:pt>
                <c:pt idx="3">
                  <c:v>-1.5302077276811672E-2</c:v>
                </c:pt>
                <c:pt idx="4">
                  <c:v>-2.3759183889211902E-2</c:v>
                </c:pt>
                <c:pt idx="5">
                  <c:v>-3.9404831122152331E-2</c:v>
                </c:pt>
                <c:pt idx="6">
                  <c:v>-5.5579047518367779E-2</c:v>
                </c:pt>
                <c:pt idx="7">
                  <c:v>-6.7630424441038103E-2</c:v>
                </c:pt>
                <c:pt idx="8">
                  <c:v>-8.4148210793382319E-2</c:v>
                </c:pt>
                <c:pt idx="9">
                  <c:v>-7.5691104180982086E-2</c:v>
                </c:pt>
                <c:pt idx="10">
                  <c:v>-7.5400391141180828E-2</c:v>
                </c:pt>
                <c:pt idx="11">
                  <c:v>-0.12421375336962842</c:v>
                </c:pt>
                <c:pt idx="12">
                  <c:v>-0.13695227020455628</c:v>
                </c:pt>
                <c:pt idx="13">
                  <c:v>-0.17310640097256727</c:v>
                </c:pt>
                <c:pt idx="14">
                  <c:v>-0.17014641365822719</c:v>
                </c:pt>
                <c:pt idx="15">
                  <c:v>-0.17997780009514244</c:v>
                </c:pt>
                <c:pt idx="16">
                  <c:v>-0.17929066018288492</c:v>
                </c:pt>
                <c:pt idx="17">
                  <c:v>-0.15553147629367303</c:v>
                </c:pt>
                <c:pt idx="18">
                  <c:v>-0.15584861779163803</c:v>
                </c:pt>
                <c:pt idx="19">
                  <c:v>-0.23825255034621282</c:v>
                </c:pt>
                <c:pt idx="20">
                  <c:v>-0.25699032718431208</c:v>
                </c:pt>
                <c:pt idx="21">
                  <c:v>-0.2249590358898462</c:v>
                </c:pt>
              </c:numCache>
            </c:numRef>
          </c:val>
          <c:smooth val="0"/>
          <c:extLst>
            <c:ext xmlns:c16="http://schemas.microsoft.com/office/drawing/2014/chart" uri="{C3380CC4-5D6E-409C-BE32-E72D297353CC}">
              <c16:uniqueId val="{00000000-198F-48B4-875F-DAF53E15AFEA}"/>
            </c:ext>
          </c:extLst>
        </c:ser>
        <c:ser>
          <c:idx val="1"/>
          <c:order val="2"/>
          <c:tx>
            <c:strRef>
              <c:f>'3D'!$A$14</c:f>
              <c:strCache>
                <c:ptCount val="1"/>
                <c:pt idx="0">
                  <c:v>United States</c:v>
                </c:pt>
              </c:strCache>
            </c:strRef>
          </c:tx>
          <c:spPr>
            <a:ln w="28575" cap="rnd">
              <a:solidFill>
                <a:srgbClr val="003E51"/>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'3D'!$B$14:$W$14</c:f>
              <c:numCache>
                <c:formatCode>0.0%</c:formatCode>
                <c:ptCount val="22"/>
                <c:pt idx="0">
                  <c:v>0</c:v>
                </c:pt>
                <c:pt idx="1">
                  <c:v>1.5099419502301445E-2</c:v>
                </c:pt>
                <c:pt idx="2">
                  <c:v>1.3933138327938147E-2</c:v>
                </c:pt>
                <c:pt idx="3">
                  <c:v>1.683861072722917E-2</c:v>
                </c:pt>
                <c:pt idx="4">
                  <c:v>2.5560143193410854E-2</c:v>
                </c:pt>
                <c:pt idx="5">
                  <c:v>1.3912677254703703E-2</c:v>
                </c:pt>
                <c:pt idx="6">
                  <c:v>2.1732217409133652E-2</c:v>
                </c:pt>
                <c:pt idx="7">
                  <c:v>3.2342988970628983E-2</c:v>
                </c:pt>
                <c:pt idx="8">
                  <c:v>3.0781979591784539E-2</c:v>
                </c:pt>
                <c:pt idx="9">
                  <c:v>4.3300746232391753E-3</c:v>
                </c:pt>
                <c:pt idx="10">
                  <c:v>-2.2808981388096259E-2</c:v>
                </c:pt>
                <c:pt idx="11">
                  <c:v>-4.1449871649392692E-2</c:v>
                </c:pt>
                <c:pt idx="12">
                  <c:v>-3.2363450043863429E-2</c:v>
                </c:pt>
                <c:pt idx="13">
                  <c:v>-2.8957533895046631E-2</c:v>
                </c:pt>
                <c:pt idx="14">
                  <c:v>2.0520751364710957E-3</c:v>
                </c:pt>
                <c:pt idx="15">
                  <c:v>3.0423058265463668E-2</c:v>
                </c:pt>
                <c:pt idx="16">
                  <c:v>5.9238217192587296E-2</c:v>
                </c:pt>
                <c:pt idx="17">
                  <c:v>8.4454784864603116E-2</c:v>
                </c:pt>
                <c:pt idx="18">
                  <c:v>9.8057135841917747E-2</c:v>
                </c:pt>
                <c:pt idx="19">
                  <c:v>2.7762266200267869E-2</c:v>
                </c:pt>
                <c:pt idx="20">
                  <c:v>-1.3803551530786669E-2</c:v>
                </c:pt>
                <c:pt idx="21">
                  <c:v>3.0747025258342362E-2</c:v>
                </c:pt>
              </c:numCache>
            </c:numRef>
          </c:val>
          <c:smooth val="0"/>
          <c:extLst>
            <c:ext xmlns:c16="http://schemas.microsoft.com/office/drawing/2014/chart" uri="{C3380CC4-5D6E-409C-BE32-E72D297353CC}">
              <c16:uniqueId val="{00000001-B332-4E27-89CF-3353025F1B0D}"/>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913816658446851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'3D'!$A$25</c:f>
              <c:strCache>
                <c:ptCount val="1"/>
                <c:pt idx="0">
                  <c:v>Region 4a </c:v>
                </c:pt>
              </c:strCache>
            </c:strRef>
          </c:tx>
          <c:spPr>
            <a:ln w="28575" cap="rnd">
              <a:solidFill>
                <a:srgbClr val="D45D00"/>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'3D'!$B$25:$S$25</c:f>
              <c:numCache>
                <c:formatCode>0.0%</c:formatCode>
                <c:ptCount val="18"/>
                <c:pt idx="0">
                  <c:v>0</c:v>
                </c:pt>
                <c:pt idx="1">
                  <c:v>0.12392755004766434</c:v>
                </c:pt>
                <c:pt idx="2">
                  <c:v>0.10772163965681592</c:v>
                </c:pt>
                <c:pt idx="3">
                  <c:v>9.4375595805529094E-2</c:v>
                </c:pt>
                <c:pt idx="4">
                  <c:v>0.12297426120114387</c:v>
                </c:pt>
                <c:pt idx="5">
                  <c:v>0.22020972354623455</c:v>
                </c:pt>
                <c:pt idx="6">
                  <c:v>0.22878932316491901</c:v>
                </c:pt>
                <c:pt idx="7">
                  <c:v>0.27550047664442329</c:v>
                </c:pt>
                <c:pt idx="8">
                  <c:v>0.22592945662535741</c:v>
                </c:pt>
                <c:pt idx="9">
                  <c:v>0.15347950428979976</c:v>
                </c:pt>
                <c:pt idx="10">
                  <c:v>0.16110581506196373</c:v>
                </c:pt>
                <c:pt idx="11">
                  <c:v>0.18589132507149658</c:v>
                </c:pt>
                <c:pt idx="12">
                  <c:v>0.2192564346997139</c:v>
                </c:pt>
                <c:pt idx="13">
                  <c:v>0.28312678741658726</c:v>
                </c:pt>
                <c:pt idx="14">
                  <c:v>0.27931363203050519</c:v>
                </c:pt>
                <c:pt idx="15">
                  <c:v>0.32507149666348906</c:v>
                </c:pt>
                <c:pt idx="16">
                  <c:v>0.32030505243088647</c:v>
                </c:pt>
                <c:pt idx="17">
                  <c:v>0.38417540514775972</c:v>
                </c:pt>
              </c:numCache>
            </c:numRef>
          </c:val>
          <c:smooth val="0"/>
          <c:extLst>
            <c:ext xmlns:c16="http://schemas.microsoft.com/office/drawing/2014/chart" uri="{C3380CC4-5D6E-409C-BE32-E72D297353CC}">
              <c16:uniqueId val="{00000000-F919-47A0-916D-CBBA935407E8}"/>
            </c:ext>
          </c:extLst>
        </c:ser>
        <c:ser>
          <c:idx val="1"/>
          <c:order val="1"/>
          <c:tx>
            <c:strRef>
              <c:f>'3D'!$A$26</c:f>
              <c:strCache>
                <c:ptCount val="1"/>
                <c:pt idx="0">
                  <c:v>Michigan</c:v>
                </c:pt>
              </c:strCache>
            </c:strRef>
          </c:tx>
          <c:spPr>
            <a:ln w="28575" cap="rnd">
              <a:solidFill>
                <a:srgbClr val="A2AE74"/>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'3D'!$B$26:$S$26</c:f>
              <c:numCache>
                <c:formatCode>0.0%</c:formatCode>
                <c:ptCount val="18"/>
                <c:pt idx="0">
                  <c:v>0</c:v>
                </c:pt>
                <c:pt idx="1">
                  <c:v>6.8609022556390842E-2</c:v>
                </c:pt>
                <c:pt idx="2">
                  <c:v>4.1353383458646566E-2</c:v>
                </c:pt>
                <c:pt idx="3">
                  <c:v>4.3233082706766832E-2</c:v>
                </c:pt>
                <c:pt idx="4">
                  <c:v>5.6390977443608985E-2</c:v>
                </c:pt>
                <c:pt idx="5">
                  <c:v>0.12593984962406013</c:v>
                </c:pt>
                <c:pt idx="6">
                  <c:v>0.15601503759398497</c:v>
                </c:pt>
                <c:pt idx="7">
                  <c:v>0.15319548872180441</c:v>
                </c:pt>
                <c:pt idx="8">
                  <c:v>0.14849624060150377</c:v>
                </c:pt>
                <c:pt idx="9">
                  <c:v>0.12124060150375932</c:v>
                </c:pt>
                <c:pt idx="10">
                  <c:v>0.11842105263157893</c:v>
                </c:pt>
                <c:pt idx="11">
                  <c:v>0.12312030075187957</c:v>
                </c:pt>
                <c:pt idx="12">
                  <c:v>0.14097744360902256</c:v>
                </c:pt>
                <c:pt idx="13">
                  <c:v>0.19454887218045114</c:v>
                </c:pt>
                <c:pt idx="14">
                  <c:v>0.23120300751879688</c:v>
                </c:pt>
                <c:pt idx="15">
                  <c:v>0.26973684210526305</c:v>
                </c:pt>
                <c:pt idx="16">
                  <c:v>0.31296992481203006</c:v>
                </c:pt>
                <c:pt idx="17">
                  <c:v>0.32518796992481191</c:v>
                </c:pt>
              </c:numCache>
            </c:numRef>
          </c:val>
          <c:smooth val="0"/>
          <c:extLst>
            <c:ext xmlns:c16="http://schemas.microsoft.com/office/drawing/2014/chart" uri="{C3380CC4-5D6E-409C-BE32-E72D297353CC}">
              <c16:uniqueId val="{00000001-F919-47A0-916D-CBBA935407E8}"/>
            </c:ext>
          </c:extLst>
        </c:ser>
        <c:ser>
          <c:idx val="2"/>
          <c:order val="2"/>
          <c:tx>
            <c:strRef>
              <c:f>'3D'!$A$27</c:f>
              <c:strCache>
                <c:ptCount val="1"/>
                <c:pt idx="0">
                  <c:v>United States</c:v>
                </c:pt>
              </c:strCache>
            </c:strRef>
          </c:tx>
          <c:spPr>
            <a:ln w="28575" cap="rnd">
              <a:solidFill>
                <a:srgbClr val="003E51"/>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'3D'!$B$27:$S$27</c:f>
              <c:numCache>
                <c:formatCode>0.0%</c:formatCode>
                <c:ptCount val="18"/>
                <c:pt idx="0">
                  <c:v>0</c:v>
                </c:pt>
                <c:pt idx="1">
                  <c:v>1.9407558733401564E-2</c:v>
                </c:pt>
                <c:pt idx="2">
                  <c:v>5.924412665985701E-2</c:v>
                </c:pt>
                <c:pt idx="3">
                  <c:v>9.0909090909090981E-2</c:v>
                </c:pt>
                <c:pt idx="4">
                  <c:v>0.12155260469867225</c:v>
                </c:pt>
                <c:pt idx="5">
                  <c:v>0.14504596527068456</c:v>
                </c:pt>
                <c:pt idx="6">
                  <c:v>0.1613891726251277</c:v>
                </c:pt>
                <c:pt idx="7">
                  <c:v>0.16445352400408594</c:v>
                </c:pt>
                <c:pt idx="8">
                  <c:v>0.18181818181818196</c:v>
                </c:pt>
                <c:pt idx="9">
                  <c:v>0.20122574055158332</c:v>
                </c:pt>
                <c:pt idx="10">
                  <c:v>0.21961184882533202</c:v>
                </c:pt>
                <c:pt idx="11">
                  <c:v>0.24208375893769166</c:v>
                </c:pt>
                <c:pt idx="12">
                  <c:v>0.27783452502553635</c:v>
                </c:pt>
                <c:pt idx="13">
                  <c:v>0.31664964249233929</c:v>
                </c:pt>
                <c:pt idx="14">
                  <c:v>0.37078651685393271</c:v>
                </c:pt>
                <c:pt idx="15">
                  <c:v>0.41879468845760998</c:v>
                </c:pt>
                <c:pt idx="16">
                  <c:v>0.4422880490296221</c:v>
                </c:pt>
                <c:pt idx="17">
                  <c:v>0.51889683350357518</c:v>
                </c:pt>
              </c:numCache>
            </c:numRef>
          </c:val>
          <c:smooth val="0"/>
          <c:extLst>
            <c:ext xmlns:c16="http://schemas.microsoft.com/office/drawing/2014/chart" uri="{C3380CC4-5D6E-409C-BE32-E72D297353CC}">
              <c16:uniqueId val="{00000000-6A81-47D8-87BC-D6824412DCA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0737777711810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'3E'!$A$5:$B$5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'3E'!$B$7:$B$16</c:f>
              <c:numCache>
                <c:formatCode>0.0%</c:formatCode>
                <c:ptCount val="10"/>
                <c:pt idx="0">
                  <c:v>0.16608293258325016</c:v>
                </c:pt>
                <c:pt idx="1">
                  <c:v>9.7314218310498135E-2</c:v>
                </c:pt>
                <c:pt idx="2">
                  <c:v>9.2614100353869883E-2</c:v>
                </c:pt>
                <c:pt idx="3">
                  <c:v>8.8585427819617091E-2</c:v>
                </c:pt>
                <c:pt idx="4">
                  <c:v>7.6490336630069863E-2</c:v>
                </c:pt>
                <c:pt idx="5">
                  <c:v>7.3400000000000007E-2</c:v>
                </c:pt>
                <c:pt idx="6">
                  <c:v>6.0600000000000001E-2</c:v>
                </c:pt>
                <c:pt idx="7">
                  <c:v>5.4699999999999999E-2</c:v>
                </c:pt>
                <c:pt idx="8">
                  <c:v>5.3150000000000003E-2</c:v>
                </c:pt>
                <c:pt idx="9">
                  <c:v>5.2139999999999999E-2</c:v>
                </c:pt>
              </c:numCache>
            </c:numRef>
          </c:val>
          <c:extLst>
            <c:ext xmlns:c16="http://schemas.microsoft.com/office/drawing/2014/chart" uri="{C3380CC4-5D6E-409C-BE32-E72D297353CC}">
              <c16:uniqueId val="{00000000-C9BC-46DC-B64C-EB197ADE411F}"/>
            </c:ext>
          </c:extLst>
        </c:ser>
        <c:ser>
          <c:idx val="1"/>
          <c:order val="1"/>
          <c:spPr>
            <a:solidFill>
              <a:schemeClr val="accent2"/>
            </a:solidFill>
            <a:ln>
              <a:noFill/>
            </a:ln>
            <a:effectLst/>
          </c:spPr>
          <c:invertIfNegative val="0"/>
          <c:dLbls>
            <c:delete val="1"/>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9BC-46DC-B64C-EB197ADE411F}"/>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'3E'!$C$5:$D$5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'3E'!$C$7:$C$16</c:f>
              <c:strCache>
                <c:ptCount val="10"/>
                <c:pt idx="0">
                  <c:v>Life, Physical, and Social Science Technicians</c:v>
                </c:pt>
                <c:pt idx="1">
                  <c:v>Postsecondary Teachers</c:v>
                </c:pt>
                <c:pt idx="2">
                  <c:v>Software Developers</c:v>
                </c:pt>
                <c:pt idx="3">
                  <c:v>Social and Human Service Assistants</c:v>
                </c:pt>
                <c:pt idx="4">
                  <c:v>Teaching Assistants, Postsecondary</c:v>
                </c:pt>
                <c:pt idx="5">
                  <c:v>Secretaries and Admin. Assistants</c:v>
                </c:pt>
                <c:pt idx="6">
                  <c:v>Customer Service Representatives</c:v>
                </c:pt>
                <c:pt idx="7">
                  <c:v>Retail Salespersons</c:v>
                </c:pt>
                <c:pt idx="8">
                  <c:v>Preschool Teachers</c:v>
                </c:pt>
                <c:pt idx="9">
                  <c:v>Secondary School Teachers</c:v>
                </c:pt>
              </c:strCache>
            </c:strRef>
          </c:cat>
          <c:val>
            <c:numRef>
              <c:f>'3E'!$D$7:$D$16</c:f>
              <c:numCache>
                <c:formatCode>0.0%</c:formatCode>
                <c:ptCount val="10"/>
                <c:pt idx="0">
                  <c:v>0.17</c:v>
                </c:pt>
                <c:pt idx="1">
                  <c:v>0.1515</c:v>
                </c:pt>
                <c:pt idx="2">
                  <c:v>0.12620000000000001</c:v>
                </c:pt>
                <c:pt idx="3">
                  <c:v>0.10630000000000001</c:v>
                </c:pt>
                <c:pt idx="4">
                  <c:v>0.10228</c:v>
                </c:pt>
                <c:pt idx="5">
                  <c:v>9.5000000000000001E-2</c:v>
                </c:pt>
                <c:pt idx="6">
                  <c:v>8.5199999999999998E-2</c:v>
                </c:pt>
                <c:pt idx="7">
                  <c:v>5.67E-2</c:v>
                </c:pt>
                <c:pt idx="8">
                  <c:v>5.2999999999999999E-2</c:v>
                </c:pt>
                <c:pt idx="9">
                  <c:v>5.2900000000000003E-2</c:v>
                </c:pt>
              </c:numCache>
            </c:numRef>
          </c:val>
          <c:extLst>
            <c:ext xmlns:c16="http://schemas.microsoft.com/office/drawing/2014/chart" uri="{C3380CC4-5D6E-409C-BE32-E72D297353CC}">
              <c16:uniqueId val="{00000000-2D0D-4ADC-ACAF-3ABE7AC53998}"/>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'3F'!$B$4</c:f>
              <c:strCache>
                <c:ptCount val="1"/>
                <c:pt idx="0">
                  <c:v>Job Postings</c:v>
                </c:pt>
              </c:strCache>
            </c:strRef>
          </c:tx>
          <c:spPr>
            <a:solidFill>
              <a:srgbClr val="003E51"/>
            </a:solidFill>
            <a:ln w="25400">
              <a:noFill/>
            </a:ln>
            <a:effectLst/>
          </c:spPr>
          <c:cat>
            <c:numRef>
              <c:f>'3F'!$A$5:$A$64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'3F'!$B$5:$B$64</c:f>
              <c:numCache>
                <c:formatCode>General</c:formatCode>
                <c:ptCount val="60"/>
                <c:pt idx="0">
                  <c:v>18</c:v>
                </c:pt>
                <c:pt idx="1">
                  <c:v>24</c:v>
                </c:pt>
                <c:pt idx="2">
                  <c:v>14</c:v>
                </c:pt>
                <c:pt idx="3">
                  <c:v>29</c:v>
                </c:pt>
                <c:pt idx="4">
                  <c:v>18</c:v>
                </c:pt>
                <c:pt idx="5">
                  <c:v>23</c:v>
                </c:pt>
                <c:pt idx="6">
                  <c:v>18</c:v>
                </c:pt>
                <c:pt idx="7">
                  <c:v>21</c:v>
                </c:pt>
                <c:pt idx="8">
                  <c:v>25</c:v>
                </c:pt>
                <c:pt idx="9">
                  <c:v>37</c:v>
                </c:pt>
                <c:pt idx="10">
                  <c:v>20</c:v>
                </c:pt>
                <c:pt idx="11">
                  <c:v>29</c:v>
                </c:pt>
                <c:pt idx="12">
                  <c:v>83</c:v>
                </c:pt>
                <c:pt idx="13">
                  <c:v>65</c:v>
                </c:pt>
                <c:pt idx="14">
                  <c:v>56</c:v>
                </c:pt>
                <c:pt idx="15">
                  <c:v>53</c:v>
                </c:pt>
                <c:pt idx="16">
                  <c:v>52</c:v>
                </c:pt>
                <c:pt idx="17">
                  <c:v>62</c:v>
                </c:pt>
                <c:pt idx="18">
                  <c:v>49</c:v>
                </c:pt>
                <c:pt idx="19">
                  <c:v>37</c:v>
                </c:pt>
                <c:pt idx="20">
                  <c:v>17</c:v>
                </c:pt>
                <c:pt idx="21">
                  <c:v>7</c:v>
                </c:pt>
                <c:pt idx="22">
                  <c:v>48</c:v>
                </c:pt>
                <c:pt idx="23">
                  <c:v>54</c:v>
                </c:pt>
                <c:pt idx="24">
                  <c:v>111</c:v>
                </c:pt>
                <c:pt idx="25">
                  <c:v>66</c:v>
                </c:pt>
                <c:pt idx="26">
                  <c:v>93</c:v>
                </c:pt>
                <c:pt idx="27">
                  <c:v>47</c:v>
                </c:pt>
                <c:pt idx="28">
                  <c:v>39</c:v>
                </c:pt>
                <c:pt idx="29">
                  <c:v>34</c:v>
                </c:pt>
                <c:pt idx="30">
                  <c:v>34</c:v>
                </c:pt>
                <c:pt idx="31">
                  <c:v>74</c:v>
                </c:pt>
                <c:pt idx="32">
                  <c:v>29</c:v>
                </c:pt>
                <c:pt idx="33">
                  <c:v>43</c:v>
                </c:pt>
                <c:pt idx="34">
                  <c:v>37</c:v>
                </c:pt>
                <c:pt idx="35">
                  <c:v>74</c:v>
                </c:pt>
                <c:pt idx="36">
                  <c:v>88</c:v>
                </c:pt>
                <c:pt idx="37">
                  <c:v>58</c:v>
                </c:pt>
                <c:pt idx="38">
                  <c:v>48</c:v>
                </c:pt>
                <c:pt idx="39">
                  <c:v>44</c:v>
                </c:pt>
                <c:pt idx="40">
                  <c:v>77</c:v>
                </c:pt>
                <c:pt idx="41">
                  <c:v>55</c:v>
                </c:pt>
                <c:pt idx="42">
                  <c:v>40</c:v>
                </c:pt>
                <c:pt idx="43">
                  <c:v>41</c:v>
                </c:pt>
                <c:pt idx="44">
                  <c:v>39</c:v>
                </c:pt>
                <c:pt idx="45">
                  <c:v>48</c:v>
                </c:pt>
                <c:pt idx="46">
                  <c:v>36</c:v>
                </c:pt>
                <c:pt idx="47">
                  <c:v>68</c:v>
                </c:pt>
                <c:pt idx="48">
                  <c:v>71</c:v>
                </c:pt>
                <c:pt idx="49">
                  <c:v>52</c:v>
                </c:pt>
                <c:pt idx="50">
                  <c:v>60</c:v>
                </c:pt>
                <c:pt idx="51">
                  <c:v>59</c:v>
                </c:pt>
                <c:pt idx="52">
                  <c:v>53</c:v>
                </c:pt>
                <c:pt idx="53">
                  <c:v>56</c:v>
                </c:pt>
                <c:pt idx="54">
                  <c:v>58</c:v>
                </c:pt>
                <c:pt idx="55">
                  <c:v>40</c:v>
                </c:pt>
                <c:pt idx="56">
                  <c:v>41</c:v>
                </c:pt>
                <c:pt idx="57">
                  <c:v>44</c:v>
                </c:pt>
                <c:pt idx="58">
                  <c:v>55</c:v>
                </c:pt>
                <c:pt idx="59">
                  <c:v>78</c:v>
                </c:pt>
              </c:numCache>
            </c:numRef>
          </c:val>
          <c:extLst>
            <c:ext xmlns:c16="http://schemas.microsoft.com/office/drawing/2014/chart" uri="{C3380CC4-5D6E-409C-BE32-E72D297353CC}">
              <c16:uniqueId val="{00000000-7F74-4B31-9050-32EB6FD8A76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'3F'!$C$4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'3F'!$C$5:$C$64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7F74-4B31-9050-32EB6FD8A76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0027748059715029"/>
                      <c:h val="0.11995538102664333"/>
                    </c:manualLayout>
                  </c15:layout>
                </c:ext>
                <c:ext xmlns:c16="http://schemas.microsoft.com/office/drawing/2014/chart" uri="{C3380CC4-5D6E-409C-BE32-E72D297353CC}">
                  <c16:uniqueId val="{00000000-F97B-4A24-A3C0-81BEEDDDB83D}"/>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6994136615719617"/>
                      <c:h val="0.17233799191480581"/>
                    </c:manualLayout>
                  </c15:layout>
                </c:ext>
                <c:ext xmlns:c16="http://schemas.microsoft.com/office/drawing/2014/chart" uri="{C3380CC4-5D6E-409C-BE32-E72D297353CC}">
                  <c16:uniqueId val="{00000001-F97B-4A24-A3C0-81BEEDDDB83D}"/>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F97B-4A24-A3C0-81BEEDDDB83D}"/>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F97B-4A24-A3C0-81BEEDDDB83D}"/>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F97B-4A24-A3C0-81BEEDDDB83D}"/>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F97B-4A24-A3C0-81BEEDDDB83D}"/>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F97B-4A24-A3C0-81BEEDDDB83D}"/>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F97B-4A24-A3C0-81BEEDDDB83D}"/>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F97B-4A24-A3C0-81BEEDDDB83D}"/>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F97B-4A24-A3C0-81BEEDDDB83D}"/>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'3F'!$F$5:$F$14</c:f>
              <c:strCache>
                <c:ptCount val="10"/>
                <c:pt idx="0">
                  <c:v>Kent Isd</c:v>
                </c:pt>
                <c:pt idx="1">
                  <c:v>National Heritage Academies</c:v>
                </c:pt>
                <c:pt idx="2">
                  <c:v>Learning Care Group</c:v>
                </c:pt>
                <c:pt idx="3">
                  <c:v>YMCA</c:v>
                </c:pt>
                <c:pt idx="4">
                  <c:v>Relate Kent Consortium</c:v>
                </c:pt>
                <c:pt idx="5">
                  <c:v>Grand Rapids Public Schools</c:v>
                </c:pt>
                <c:pt idx="6">
                  <c:v>Kentwood Public Schools</c:v>
                </c:pt>
                <c:pt idx="7">
                  <c:v>Forest Hills Public Schools</c:v>
                </c:pt>
                <c:pt idx="8">
                  <c:v>KinderCare Education</c:v>
                </c:pt>
                <c:pt idx="9">
                  <c:v>Kenowa Hills Public Schools</c:v>
                </c:pt>
              </c:strCache>
            </c:strRef>
          </c:cat>
          <c:val>
            <c:numRef>
              <c:f>'3F'!$G$5:$G$14</c:f>
              <c:numCache>
                <c:formatCode>#,##0</c:formatCode>
                <c:ptCount val="10"/>
                <c:pt idx="0">
                  <c:v>131</c:v>
                </c:pt>
                <c:pt idx="1">
                  <c:v>72</c:v>
                </c:pt>
                <c:pt idx="2">
                  <c:v>56</c:v>
                </c:pt>
                <c:pt idx="3">
                  <c:v>43</c:v>
                </c:pt>
                <c:pt idx="4">
                  <c:v>38</c:v>
                </c:pt>
                <c:pt idx="5">
                  <c:v>30</c:v>
                </c:pt>
                <c:pt idx="6">
                  <c:v>29</c:v>
                </c:pt>
                <c:pt idx="7">
                  <c:v>27</c:v>
                </c:pt>
                <c:pt idx="8">
                  <c:v>26</c:v>
                </c:pt>
                <c:pt idx="9">
                  <c:v>26</c:v>
                </c:pt>
              </c:numCache>
            </c:numRef>
          </c:val>
          <c:extLst>
            <c:ext xmlns:c16="http://schemas.microsoft.com/office/drawing/2014/chart" uri="{C3380CC4-5D6E-409C-BE32-E72D297353CC}">
              <c16:uniqueId val="{0000000A-F97B-4A24-A3C0-81BEEDDDB83D}"/>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4a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'4A'!$V$5:$V$25</c:f>
              <c:numCache>
                <c:formatCode>"$"#,##0.00</c:formatCode>
                <c:ptCount val="21"/>
                <c:pt idx="0">
                  <c:v>14.564733599330358</c:v>
                </c:pt>
                <c:pt idx="1">
                  <c:v>14.928851939313615</c:v>
                </c:pt>
                <c:pt idx="2">
                  <c:v>15.302073237796455</c:v>
                </c:pt>
                <c:pt idx="3">
                  <c:v>15.684625068741365</c:v>
                </c:pt>
                <c:pt idx="4">
                  <c:v>16.076740695459897</c:v>
                </c:pt>
                <c:pt idx="5">
                  <c:v>16.478659212846392</c:v>
                </c:pt>
                <c:pt idx="6">
                  <c:v>16.89062569316755</c:v>
                </c:pt>
                <c:pt idx="7">
                  <c:v>17.312891335496737</c:v>
                </c:pt>
                <c:pt idx="8">
                  <c:v>17.745713618884153</c:v>
                </c:pt>
                <c:pt idx="9">
                  <c:v>18.189356459356254</c:v>
                </c:pt>
                <c:pt idx="10">
                  <c:v>18.644090370840161</c:v>
                </c:pt>
                <c:pt idx="11">
                  <c:v>19.110192630111165</c:v>
                </c:pt>
                <c:pt idx="12">
                  <c:v>19.587947445863943</c:v>
                </c:pt>
                <c:pt idx="13">
                  <c:v>20.077646132010539</c:v>
                </c:pt>
                <c:pt idx="14">
                  <c:v>20.579587285310801</c:v>
                </c:pt>
                <c:pt idx="15">
                  <c:v>21.09407696744357</c:v>
                </c:pt>
                <c:pt idx="16">
                  <c:v>21.621428891629659</c:v>
                </c:pt>
                <c:pt idx="17">
                  <c:v>22.1619646139204</c:v>
                </c:pt>
                <c:pt idx="18">
                  <c:v>22.716013729268408</c:v>
                </c:pt>
                <c:pt idx="19">
                  <c:v>23.283914072500117</c:v>
                </c:pt>
                <c:pt idx="20">
                  <c:v>23.86601192431262</c:v>
                </c:pt>
              </c:numCache>
            </c:numRef>
          </c:val>
          <c:smooth val="0"/>
          <c:extLst>
            <c:ext xmlns:c16="http://schemas.microsoft.com/office/drawing/2014/chart" uri="{C3380CC4-5D6E-409C-BE32-E72D297353CC}">
              <c16:uniqueId val="{00000000-3B65-4ABB-A59A-30E1F4FB47AD}"/>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'4A'!$W$5:$W$25</c:f>
              <c:numCache>
                <c:formatCode>"$"#,##0.00</c:formatCode>
                <c:ptCount val="21"/>
                <c:pt idx="0">
                  <c:v>16.021205357142858</c:v>
                </c:pt>
                <c:pt idx="1">
                  <c:v>16.421735491071427</c:v>
                </c:pt>
                <c:pt idx="2">
                  <c:v>16.832278878348212</c:v>
                </c:pt>
                <c:pt idx="3">
                  <c:v>17.253085850306917</c:v>
                </c:pt>
                <c:pt idx="4">
                  <c:v>17.684412996564589</c:v>
                </c:pt>
                <c:pt idx="5">
                  <c:v>18.126523321478704</c:v>
                </c:pt>
                <c:pt idx="6">
                  <c:v>18.57968640451567</c:v>
                </c:pt>
                <c:pt idx="7">
                  <c:v>19.04417856462856</c:v>
                </c:pt>
                <c:pt idx="8">
                  <c:v>19.52028302874427</c:v>
                </c:pt>
                <c:pt idx="9">
                  <c:v>20.008290104462876</c:v>
                </c:pt>
                <c:pt idx="10">
                  <c:v>20.508497357074447</c:v>
                </c:pt>
                <c:pt idx="11">
                  <c:v>21.021209791001304</c:v>
                </c:pt>
                <c:pt idx="12">
                  <c:v>21.546740035776335</c:v>
                </c:pt>
                <c:pt idx="13">
                  <c:v>22.085408536670741</c:v>
                </c:pt>
                <c:pt idx="14">
                  <c:v>22.637543750087506</c:v>
                </c:pt>
                <c:pt idx="15">
                  <c:v>23.203482343839692</c:v>
                </c:pt>
                <c:pt idx="16">
                  <c:v>23.783569402435681</c:v>
                </c:pt>
                <c:pt idx="17">
                  <c:v>24.378158637496572</c:v>
                </c:pt>
                <c:pt idx="18">
                  <c:v>24.987612603433984</c:v>
                </c:pt>
                <c:pt idx="19">
                  <c:v>25.612302918519831</c:v>
                </c:pt>
                <c:pt idx="20">
                  <c:v>26.252610491482823</c:v>
                </c:pt>
              </c:numCache>
            </c:numRef>
          </c:val>
          <c:smooth val="0"/>
          <c:extLst>
            <c:ext xmlns:c16="http://schemas.microsoft.com/office/drawing/2014/chart" uri="{C3380CC4-5D6E-409C-BE32-E72D297353CC}">
              <c16:uniqueId val="{00000001-3B65-4ABB-A59A-30E1F4FB47AD}"/>
            </c:ext>
          </c:extLst>
        </c:ser>
        <c:ser>
          <c:idx val="2"/>
          <c:order val="2"/>
          <c:tx>
            <c:strRef>
              <c:f>'4A'!$X$4</c:f>
              <c:strCache>
                <c:ptCount val="1"/>
                <c:pt idx="0">
                  <c:v>AA</c:v>
                </c:pt>
              </c:strCache>
            </c:strRef>
          </c:tx>
          <c:spPr>
            <a:ln w="28575" cap="rnd">
              <a:solidFill>
                <a:schemeClr val="accent4"/>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'4A'!$X$5:$X$25</c:f>
              <c:numCache>
                <c:formatCode>"$"#,##0.00</c:formatCode>
                <c:ptCount val="21"/>
                <c:pt idx="0">
                  <c:v>17.623325892857146</c:v>
                </c:pt>
                <c:pt idx="1">
                  <c:v>18.063909040178572</c:v>
                </c:pt>
                <c:pt idx="2">
                  <c:v>18.515506766183034</c:v>
                </c:pt>
                <c:pt idx="3">
                  <c:v>18.978394435337609</c:v>
                </c:pt>
                <c:pt idx="4">
                  <c:v>19.452854296221048</c:v>
                </c:pt>
                <c:pt idx="5">
                  <c:v>19.939175653626574</c:v>
                </c:pt>
                <c:pt idx="6">
                  <c:v>20.437655044967237</c:v>
                </c:pt>
                <c:pt idx="7">
                  <c:v>20.948596421091416</c:v>
                </c:pt>
                <c:pt idx="8">
                  <c:v>21.472311331618698</c:v>
                </c:pt>
                <c:pt idx="9">
                  <c:v>22.009119114909165</c:v>
                </c:pt>
                <c:pt idx="10">
                  <c:v>22.559347092781891</c:v>
                </c:pt>
                <c:pt idx="11">
                  <c:v>23.123330770101436</c:v>
                </c:pt>
                <c:pt idx="12">
                  <c:v>23.701414039353971</c:v>
                </c:pt>
                <c:pt idx="13">
                  <c:v>24.293949390337819</c:v>
                </c:pt>
                <c:pt idx="14">
                  <c:v>24.901298125096261</c:v>
                </c:pt>
                <c:pt idx="15">
                  <c:v>25.523830578223667</c:v>
                </c:pt>
                <c:pt idx="16">
                  <c:v>26.161926342679255</c:v>
                </c:pt>
                <c:pt idx="17">
                  <c:v>26.815974501246234</c:v>
                </c:pt>
                <c:pt idx="18">
                  <c:v>27.486373863777388</c:v>
                </c:pt>
                <c:pt idx="19">
                  <c:v>28.173533210371819</c:v>
                </c:pt>
                <c:pt idx="20">
                  <c:v>28.877871540631112</c:v>
                </c:pt>
              </c:numCache>
            </c:numRef>
          </c:val>
          <c:smooth val="0"/>
          <c:extLst>
            <c:ext xmlns:c16="http://schemas.microsoft.com/office/drawing/2014/chart" uri="{C3380CC4-5D6E-409C-BE32-E72D297353CC}">
              <c16:uniqueId val="{00000002-3B65-4ABB-A59A-30E1F4FB47AD}"/>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'4A'!$Y$5:$Y$25</c:f>
              <c:numCache>
                <c:formatCode>"$"#,##0.00</c:formatCode>
                <c:ptCount val="21"/>
                <c:pt idx="0">
                  <c:v>19.385658482142862</c:v>
                </c:pt>
                <c:pt idx="1">
                  <c:v>19.870299944196432</c:v>
                </c:pt>
                <c:pt idx="2">
                  <c:v>20.367057442801343</c:v>
                </c:pt>
                <c:pt idx="3">
                  <c:v>20.876233878871375</c:v>
                </c:pt>
                <c:pt idx="4">
                  <c:v>21.398139725843158</c:v>
                </c:pt>
                <c:pt idx="5">
                  <c:v>21.933093218989235</c:v>
                </c:pt>
                <c:pt idx="6">
                  <c:v>22.481420549463966</c:v>
                </c:pt>
                <c:pt idx="7">
                  <c:v>23.043456063200562</c:v>
                </c:pt>
                <c:pt idx="8">
                  <c:v>23.619542464780572</c:v>
                </c:pt>
                <c:pt idx="9">
                  <c:v>24.210031026400085</c:v>
                </c:pt>
                <c:pt idx="10">
                  <c:v>24.815281802060085</c:v>
                </c:pt>
                <c:pt idx="11">
                  <c:v>25.435663847111584</c:v>
                </c:pt>
                <c:pt idx="12">
                  <c:v>26.071555443289373</c:v>
                </c:pt>
                <c:pt idx="13">
                  <c:v>26.723344329371606</c:v>
                </c:pt>
                <c:pt idx="14">
                  <c:v>27.391427937605894</c:v>
                </c:pt>
                <c:pt idx="15">
                  <c:v>28.076213636046038</c:v>
                </c:pt>
                <c:pt idx="16">
                  <c:v>28.778118976947187</c:v>
                </c:pt>
                <c:pt idx="17">
                  <c:v>29.497571951370865</c:v>
                </c:pt>
                <c:pt idx="18">
                  <c:v>30.235011250155136</c:v>
                </c:pt>
                <c:pt idx="19">
                  <c:v>30.990886531409011</c:v>
                </c:pt>
                <c:pt idx="20">
                  <c:v>31.765658694694235</c:v>
                </c:pt>
              </c:numCache>
            </c:numRef>
          </c:val>
          <c:smooth val="0"/>
          <c:extLst>
            <c:ext xmlns:c16="http://schemas.microsoft.com/office/drawing/2014/chart" uri="{C3380CC4-5D6E-409C-BE32-E72D297353CC}">
              <c16:uniqueId val="{00000003-3B65-4ABB-A59A-30E1F4FB47AD}"/>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'4A'!$Z$5:$Z$25</c:f>
              <c:numCache>
                <c:formatCode>"$"#,##0.00</c:formatCode>
                <c:ptCount val="21"/>
                <c:pt idx="0">
                  <c:v>21.324224330357151</c:v>
                </c:pt>
                <c:pt idx="1">
                  <c:v>21.857329938616079</c:v>
                </c:pt>
                <c:pt idx="2">
                  <c:v>22.403763187081481</c:v>
                </c:pt>
                <c:pt idx="3">
                  <c:v>22.963857266758517</c:v>
                </c:pt>
                <c:pt idx="4">
                  <c:v>23.537953698427476</c:v>
                </c:pt>
                <c:pt idx="5">
                  <c:v>24.126402540888161</c:v>
                </c:pt>
                <c:pt idx="6">
                  <c:v>24.729562604410365</c:v>
                </c:pt>
                <c:pt idx="7">
                  <c:v>25.347801669520621</c:v>
                </c:pt>
                <c:pt idx="8">
                  <c:v>25.981496711258632</c:v>
                </c:pt>
                <c:pt idx="9">
                  <c:v>26.631034129040096</c:v>
                </c:pt>
                <c:pt idx="10">
                  <c:v>27.296809982266094</c:v>
                </c:pt>
                <c:pt idx="11">
                  <c:v>27.979230231822743</c:v>
                </c:pt>
                <c:pt idx="12">
                  <c:v>28.67871098761831</c:v>
                </c:pt>
                <c:pt idx="13">
                  <c:v>29.395678762308766</c:v>
                </c:pt>
                <c:pt idx="14">
                  <c:v>30.130570731366483</c:v>
                </c:pt>
                <c:pt idx="15">
                  <c:v>30.883834999650642</c:v>
                </c:pt>
                <c:pt idx="16">
                  <c:v>31.655930874641903</c:v>
                </c:pt>
                <c:pt idx="17">
                  <c:v>32.447329146507947</c:v>
                </c:pt>
                <c:pt idx="18">
                  <c:v>33.258512375170646</c:v>
                </c:pt>
                <c:pt idx="19">
                  <c:v>34.089975184549907</c:v>
                </c:pt>
                <c:pt idx="20">
                  <c:v>34.942224564163652</c:v>
                </c:pt>
              </c:numCache>
            </c:numRef>
          </c:val>
          <c:smooth val="0"/>
          <c:extLst>
            <c:ext xmlns:c16="http://schemas.microsoft.com/office/drawing/2014/chart" uri="{C3380CC4-5D6E-409C-BE32-E72D297353CC}">
              <c16:uniqueId val="{00000004-3B65-4ABB-A59A-30E1F4FB47AD}"/>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'4A'!$AA$5:$AA$25</c:f>
              <c:numCache>
                <c:formatCode>"$"#,##0.00</c:formatCode>
                <c:ptCount val="21"/>
                <c:pt idx="0">
                  <c:v>23.456646763392868</c:v>
                </c:pt>
                <c:pt idx="1">
                  <c:v>24.043062932477689</c:v>
                </c:pt>
                <c:pt idx="2">
                  <c:v>24.644139505789628</c:v>
                </c:pt>
                <c:pt idx="3">
                  <c:v>25.260242993434368</c:v>
                </c:pt>
                <c:pt idx="4">
                  <c:v>25.891749068270226</c:v>
                </c:pt>
                <c:pt idx="5">
                  <c:v>26.539042794976979</c:v>
                </c:pt>
                <c:pt idx="6">
                  <c:v>27.202518864851402</c:v>
                </c:pt>
                <c:pt idx="7">
                  <c:v>27.882581836472685</c:v>
                </c:pt>
                <c:pt idx="8">
                  <c:v>28.5796463823845</c:v>
                </c:pt>
                <c:pt idx="9">
                  <c:v>29.29413754194411</c:v>
                </c:pt>
                <c:pt idx="10">
                  <c:v>30.02649098049271</c:v>
                </c:pt>
                <c:pt idx="11">
                  <c:v>30.777153255005025</c:v>
                </c:pt>
                <c:pt idx="12">
                  <c:v>31.546582086380148</c:v>
                </c:pt>
                <c:pt idx="13">
                  <c:v>32.335246638539651</c:v>
                </c:pt>
                <c:pt idx="14">
                  <c:v>33.14362780450314</c:v>
                </c:pt>
                <c:pt idx="15">
                  <c:v>33.972218499615714</c:v>
                </c:pt>
                <c:pt idx="16">
                  <c:v>34.821523962106106</c:v>
                </c:pt>
                <c:pt idx="17">
                  <c:v>35.692062061158758</c:v>
                </c:pt>
                <c:pt idx="18">
                  <c:v>36.584363612687724</c:v>
                </c:pt>
                <c:pt idx="19">
                  <c:v>37.498972703004917</c:v>
                </c:pt>
                <c:pt idx="20">
                  <c:v>38.436447020580033</c:v>
                </c:pt>
              </c:numCache>
            </c:numRef>
          </c:val>
          <c:smooth val="0"/>
          <c:extLst>
            <c:ext xmlns:c16="http://schemas.microsoft.com/office/drawing/2014/chart" uri="{C3380CC4-5D6E-409C-BE32-E72D297353CC}">
              <c16:uniqueId val="{00000005-3B65-4ABB-A59A-30E1F4FB47A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'2B'!$A$7:$A$13</c:f>
              <c:strCache>
                <c:ptCount val="7"/>
                <c:pt idx="0">
                  <c:v>14-18</c:v>
                </c:pt>
                <c:pt idx="1">
                  <c:v>19-24</c:v>
                </c:pt>
                <c:pt idx="2">
                  <c:v>25-34</c:v>
                </c:pt>
                <c:pt idx="3">
                  <c:v>35-44</c:v>
                </c:pt>
                <c:pt idx="4">
                  <c:v>45-54</c:v>
                </c:pt>
                <c:pt idx="5">
                  <c:v>55-64</c:v>
                </c:pt>
                <c:pt idx="6">
                  <c:v>65+</c:v>
                </c:pt>
              </c:strCache>
            </c:strRef>
          </c:cat>
          <c:val>
            <c:numRef>
              <c:f>'2B'!$C$7:$C$13</c:f>
              <c:numCache>
                <c:formatCode>0.0%;[Red]\ \(0.0%\)</c:formatCode>
                <c:ptCount val="7"/>
                <c:pt idx="0">
                  <c:v>4.6893317702227429E-3</c:v>
                </c:pt>
                <c:pt idx="1">
                  <c:v>0.17233294255568582</c:v>
                </c:pt>
                <c:pt idx="2">
                  <c:v>0.33059788980070343</c:v>
                </c:pt>
                <c:pt idx="3">
                  <c:v>0.21922626025791325</c:v>
                </c:pt>
                <c:pt idx="4">
                  <c:v>0.15592028135990621</c:v>
                </c:pt>
                <c:pt idx="5">
                  <c:v>9.7303634232121919E-2</c:v>
                </c:pt>
                <c:pt idx="6">
                  <c:v>2.1101992966002344E-2</c:v>
                </c:pt>
              </c:numCache>
            </c:numRef>
          </c:val>
          <c:extLst>
            <c:ext xmlns:c16="http://schemas.microsoft.com/office/drawing/2014/chart" uri="{C3380CC4-5D6E-409C-BE32-E72D297353CC}">
              <c16:uniqueId val="{00000000-3FCD-457D-88EE-09FE72CFC2B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4a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'4A'!$V$30:$V$50</c:f>
              <c:numCache>
                <c:formatCode>"$"#,##0.00</c:formatCode>
                <c:ptCount val="21"/>
                <c:pt idx="0">
                  <c:v>13.240666908482142</c:v>
                </c:pt>
                <c:pt idx="1">
                  <c:v>13.571683581194195</c:v>
                </c:pt>
                <c:pt idx="2">
                  <c:v>13.910975670724049</c:v>
                </c:pt>
                <c:pt idx="3">
                  <c:v>14.258750062492149</c:v>
                </c:pt>
                <c:pt idx="4">
                  <c:v>14.615218814054451</c:v>
                </c:pt>
                <c:pt idx="5">
                  <c:v>14.980599284405811</c:v>
                </c:pt>
                <c:pt idx="6">
                  <c:v>15.355114266515955</c:v>
                </c:pt>
                <c:pt idx="7">
                  <c:v>15.738992123178852</c:v>
                </c:pt>
                <c:pt idx="8">
                  <c:v>16.132466926258321</c:v>
                </c:pt>
                <c:pt idx="9">
                  <c:v>16.535778599414776</c:v>
                </c:pt>
                <c:pt idx="10">
                  <c:v>16.949173064400146</c:v>
                </c:pt>
                <c:pt idx="11">
                  <c:v>17.372902391010147</c:v>
                </c:pt>
                <c:pt idx="12">
                  <c:v>17.8072249507854</c:v>
                </c:pt>
                <c:pt idx="13">
                  <c:v>18.252405574555034</c:v>
                </c:pt>
                <c:pt idx="14">
                  <c:v>18.70871571391891</c:v>
                </c:pt>
                <c:pt idx="15">
                  <c:v>19.176433606766881</c:v>
                </c:pt>
                <c:pt idx="16">
                  <c:v>19.655844446936051</c:v>
                </c:pt>
                <c:pt idx="17">
                  <c:v>20.147240558109452</c:v>
                </c:pt>
                <c:pt idx="18">
                  <c:v>20.650921572062188</c:v>
                </c:pt>
                <c:pt idx="19">
                  <c:v>21.16719461136374</c:v>
                </c:pt>
                <c:pt idx="20">
                  <c:v>21.696374476647833</c:v>
                </c:pt>
              </c:numCache>
            </c:numRef>
          </c:val>
          <c:smooth val="0"/>
          <c:extLst>
            <c:ext xmlns:c16="http://schemas.microsoft.com/office/drawing/2014/chart" uri="{C3380CC4-5D6E-409C-BE32-E72D297353CC}">
              <c16:uniqueId val="{00000000-F2CE-464D-A368-0A50BA051182}"/>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'4A'!$W$30:$W$50</c:f>
              <c:numCache>
                <c:formatCode>"$"#,##0.00</c:formatCode>
                <c:ptCount val="21"/>
                <c:pt idx="0">
                  <c:v>14.564732142857142</c:v>
                </c:pt>
                <c:pt idx="1">
                  <c:v>14.928850446428569</c:v>
                </c:pt>
                <c:pt idx="2">
                  <c:v>15.302071707589283</c:v>
                </c:pt>
                <c:pt idx="3">
                  <c:v>15.684623500279013</c:v>
                </c:pt>
                <c:pt idx="4">
                  <c:v>16.076739087785988</c:v>
                </c:pt>
                <c:pt idx="5">
                  <c:v>16.478657564980637</c:v>
                </c:pt>
                <c:pt idx="6">
                  <c:v>16.890624004105153</c:v>
                </c:pt>
                <c:pt idx="7">
                  <c:v>17.312889604207779</c:v>
                </c:pt>
                <c:pt idx="8">
                  <c:v>17.745711844312972</c:v>
                </c:pt>
                <c:pt idx="9">
                  <c:v>18.189354640420795</c:v>
                </c:pt>
                <c:pt idx="10">
                  <c:v>18.644088506431313</c:v>
                </c:pt>
                <c:pt idx="11">
                  <c:v>19.110190719092095</c:v>
                </c:pt>
                <c:pt idx="12">
                  <c:v>19.587945487069398</c:v>
                </c:pt>
                <c:pt idx="13">
                  <c:v>20.077644124246131</c:v>
                </c:pt>
                <c:pt idx="14">
                  <c:v>20.579585227352283</c:v>
                </c:pt>
                <c:pt idx="15">
                  <c:v>21.094074858036088</c:v>
                </c:pt>
                <c:pt idx="16">
                  <c:v>21.621426729486988</c:v>
                </c:pt>
                <c:pt idx="17">
                  <c:v>22.16196239772416</c:v>
                </c:pt>
                <c:pt idx="18">
                  <c:v>22.71601145766726</c:v>
                </c:pt>
                <c:pt idx="19">
                  <c:v>23.283911744108941</c:v>
                </c:pt>
                <c:pt idx="20">
                  <c:v>23.866009537711662</c:v>
                </c:pt>
              </c:numCache>
            </c:numRef>
          </c:val>
          <c:smooth val="0"/>
          <c:extLst>
            <c:ext xmlns:c16="http://schemas.microsoft.com/office/drawing/2014/chart" uri="{C3380CC4-5D6E-409C-BE32-E72D297353CC}">
              <c16:uniqueId val="{00000001-F2CE-464D-A368-0A50BA051182}"/>
            </c:ext>
          </c:extLst>
        </c:ser>
        <c:ser>
          <c:idx val="2"/>
          <c:order val="2"/>
          <c:tx>
            <c:strRef>
              <c:f>'4A'!$X$4</c:f>
              <c:strCache>
                <c:ptCount val="1"/>
                <c:pt idx="0">
                  <c:v>AA</c:v>
                </c:pt>
              </c:strCache>
            </c:strRef>
          </c:tx>
          <c:spPr>
            <a:ln w="28575" cap="rnd">
              <a:solidFill>
                <a:schemeClr val="accent4"/>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'4A'!$X$30:$X$50</c:f>
              <c:numCache>
                <c:formatCode>"$"#,##0.00</c:formatCode>
                <c:ptCount val="21"/>
                <c:pt idx="0">
                  <c:v>16.021205357142858</c:v>
                </c:pt>
                <c:pt idx="1">
                  <c:v>16.421735491071427</c:v>
                </c:pt>
                <c:pt idx="2">
                  <c:v>16.832278878348212</c:v>
                </c:pt>
                <c:pt idx="3">
                  <c:v>17.253085850306917</c:v>
                </c:pt>
                <c:pt idx="4">
                  <c:v>17.684412996564589</c:v>
                </c:pt>
                <c:pt idx="5">
                  <c:v>18.126523321478704</c:v>
                </c:pt>
                <c:pt idx="6">
                  <c:v>18.57968640451567</c:v>
                </c:pt>
                <c:pt idx="7">
                  <c:v>19.04417856462856</c:v>
                </c:pt>
                <c:pt idx="8">
                  <c:v>19.52028302874427</c:v>
                </c:pt>
                <c:pt idx="9">
                  <c:v>20.008290104462876</c:v>
                </c:pt>
                <c:pt idx="10">
                  <c:v>20.508497357074447</c:v>
                </c:pt>
                <c:pt idx="11">
                  <c:v>21.021209791001304</c:v>
                </c:pt>
                <c:pt idx="12">
                  <c:v>21.546740035776335</c:v>
                </c:pt>
                <c:pt idx="13">
                  <c:v>22.085408536670741</c:v>
                </c:pt>
                <c:pt idx="14">
                  <c:v>22.637543750087506</c:v>
                </c:pt>
                <c:pt idx="15">
                  <c:v>23.203482343839692</c:v>
                </c:pt>
                <c:pt idx="16">
                  <c:v>23.783569402435681</c:v>
                </c:pt>
                <c:pt idx="17">
                  <c:v>24.378158637496572</c:v>
                </c:pt>
                <c:pt idx="18">
                  <c:v>24.987612603433984</c:v>
                </c:pt>
                <c:pt idx="19">
                  <c:v>25.612302918519831</c:v>
                </c:pt>
                <c:pt idx="20">
                  <c:v>26.252610491482823</c:v>
                </c:pt>
              </c:numCache>
            </c:numRef>
          </c:val>
          <c:smooth val="0"/>
          <c:extLst>
            <c:ext xmlns:c16="http://schemas.microsoft.com/office/drawing/2014/chart" uri="{C3380CC4-5D6E-409C-BE32-E72D297353CC}">
              <c16:uniqueId val="{00000002-F2CE-464D-A368-0A50BA051182}"/>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'4A'!$Y$30:$Y$50</c:f>
              <c:numCache>
                <c:formatCode>"$"#,##0.00</c:formatCode>
                <c:ptCount val="21"/>
                <c:pt idx="0">
                  <c:v>17.623325892857146</c:v>
                </c:pt>
                <c:pt idx="1">
                  <c:v>18.063909040178572</c:v>
                </c:pt>
                <c:pt idx="2">
                  <c:v>18.515506766183034</c:v>
                </c:pt>
                <c:pt idx="3">
                  <c:v>18.978394435337609</c:v>
                </c:pt>
                <c:pt idx="4">
                  <c:v>19.452854296221048</c:v>
                </c:pt>
                <c:pt idx="5">
                  <c:v>19.939175653626574</c:v>
                </c:pt>
                <c:pt idx="6">
                  <c:v>20.437655044967237</c:v>
                </c:pt>
                <c:pt idx="7">
                  <c:v>20.948596421091416</c:v>
                </c:pt>
                <c:pt idx="8">
                  <c:v>21.472311331618698</c:v>
                </c:pt>
                <c:pt idx="9">
                  <c:v>22.009119114909165</c:v>
                </c:pt>
                <c:pt idx="10">
                  <c:v>22.559347092781891</c:v>
                </c:pt>
                <c:pt idx="11">
                  <c:v>23.123330770101436</c:v>
                </c:pt>
                <c:pt idx="12">
                  <c:v>23.701414039353971</c:v>
                </c:pt>
                <c:pt idx="13">
                  <c:v>24.293949390337819</c:v>
                </c:pt>
                <c:pt idx="14">
                  <c:v>24.901298125096261</c:v>
                </c:pt>
                <c:pt idx="15">
                  <c:v>25.523830578223667</c:v>
                </c:pt>
                <c:pt idx="16">
                  <c:v>26.161926342679255</c:v>
                </c:pt>
                <c:pt idx="17">
                  <c:v>26.815974501246234</c:v>
                </c:pt>
                <c:pt idx="18">
                  <c:v>27.486373863777388</c:v>
                </c:pt>
                <c:pt idx="19">
                  <c:v>28.173533210371819</c:v>
                </c:pt>
                <c:pt idx="20">
                  <c:v>28.877871540631112</c:v>
                </c:pt>
              </c:numCache>
            </c:numRef>
          </c:val>
          <c:smooth val="0"/>
          <c:extLst>
            <c:ext xmlns:c16="http://schemas.microsoft.com/office/drawing/2014/chart" uri="{C3380CC4-5D6E-409C-BE32-E72D297353CC}">
              <c16:uniqueId val="{00000003-F2CE-464D-A368-0A50BA051182}"/>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'4A'!$Z$30:$Z$50</c:f>
              <c:numCache>
                <c:formatCode>"$"#,##0.00</c:formatCode>
                <c:ptCount val="21"/>
                <c:pt idx="0">
                  <c:v>19.385658482142862</c:v>
                </c:pt>
                <c:pt idx="1">
                  <c:v>19.870299944196432</c:v>
                </c:pt>
                <c:pt idx="2">
                  <c:v>20.367057442801343</c:v>
                </c:pt>
                <c:pt idx="3">
                  <c:v>20.876233878871375</c:v>
                </c:pt>
                <c:pt idx="4">
                  <c:v>21.398139725843158</c:v>
                </c:pt>
                <c:pt idx="5">
                  <c:v>21.933093218989235</c:v>
                </c:pt>
                <c:pt idx="6">
                  <c:v>22.481420549463966</c:v>
                </c:pt>
                <c:pt idx="7">
                  <c:v>23.043456063200562</c:v>
                </c:pt>
                <c:pt idx="8">
                  <c:v>23.619542464780572</c:v>
                </c:pt>
                <c:pt idx="9">
                  <c:v>24.210031026400085</c:v>
                </c:pt>
                <c:pt idx="10">
                  <c:v>24.815281802060085</c:v>
                </c:pt>
                <c:pt idx="11">
                  <c:v>25.435663847111584</c:v>
                </c:pt>
                <c:pt idx="12">
                  <c:v>26.071555443289373</c:v>
                </c:pt>
                <c:pt idx="13">
                  <c:v>26.723344329371606</c:v>
                </c:pt>
                <c:pt idx="14">
                  <c:v>27.391427937605894</c:v>
                </c:pt>
                <c:pt idx="15">
                  <c:v>28.076213636046038</c:v>
                </c:pt>
                <c:pt idx="16">
                  <c:v>28.778118976947187</c:v>
                </c:pt>
                <c:pt idx="17">
                  <c:v>29.497571951370865</c:v>
                </c:pt>
                <c:pt idx="18">
                  <c:v>30.235011250155136</c:v>
                </c:pt>
                <c:pt idx="19">
                  <c:v>30.990886531409011</c:v>
                </c:pt>
                <c:pt idx="20">
                  <c:v>31.765658694694235</c:v>
                </c:pt>
              </c:numCache>
            </c:numRef>
          </c:val>
          <c:smooth val="0"/>
          <c:extLst>
            <c:ext xmlns:c16="http://schemas.microsoft.com/office/drawing/2014/chart" uri="{C3380CC4-5D6E-409C-BE32-E72D297353CC}">
              <c16:uniqueId val="{00000004-F2CE-464D-A368-0A50BA051182}"/>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'4A'!$AA$30:$AA$50</c:f>
              <c:numCache>
                <c:formatCode>"$"#,##0.00</c:formatCode>
                <c:ptCount val="21"/>
                <c:pt idx="0">
                  <c:v>21.324224330357151</c:v>
                </c:pt>
                <c:pt idx="1">
                  <c:v>21.857329938616079</c:v>
                </c:pt>
                <c:pt idx="2">
                  <c:v>22.403763187081481</c:v>
                </c:pt>
                <c:pt idx="3">
                  <c:v>22.963857266758517</c:v>
                </c:pt>
                <c:pt idx="4">
                  <c:v>23.537953698427476</c:v>
                </c:pt>
                <c:pt idx="5">
                  <c:v>24.126402540888161</c:v>
                </c:pt>
                <c:pt idx="6">
                  <c:v>24.729562604410365</c:v>
                </c:pt>
                <c:pt idx="7">
                  <c:v>25.347801669520621</c:v>
                </c:pt>
                <c:pt idx="8">
                  <c:v>25.981496711258632</c:v>
                </c:pt>
                <c:pt idx="9">
                  <c:v>26.631034129040096</c:v>
                </c:pt>
                <c:pt idx="10">
                  <c:v>27.296809982266094</c:v>
                </c:pt>
                <c:pt idx="11">
                  <c:v>27.979230231822743</c:v>
                </c:pt>
                <c:pt idx="12">
                  <c:v>28.67871098761831</c:v>
                </c:pt>
                <c:pt idx="13">
                  <c:v>29.395678762308766</c:v>
                </c:pt>
                <c:pt idx="14">
                  <c:v>30.130570731366483</c:v>
                </c:pt>
                <c:pt idx="15">
                  <c:v>30.883834999650642</c:v>
                </c:pt>
                <c:pt idx="16">
                  <c:v>31.655930874641903</c:v>
                </c:pt>
                <c:pt idx="17">
                  <c:v>32.447329146507947</c:v>
                </c:pt>
                <c:pt idx="18">
                  <c:v>33.258512375170646</c:v>
                </c:pt>
                <c:pt idx="19">
                  <c:v>34.089975184549907</c:v>
                </c:pt>
                <c:pt idx="20">
                  <c:v>34.942224564163652</c:v>
                </c:pt>
              </c:numCache>
            </c:numRef>
          </c:val>
          <c:smooth val="0"/>
          <c:extLst>
            <c:ext xmlns:c16="http://schemas.microsoft.com/office/drawing/2014/chart" uri="{C3380CC4-5D6E-409C-BE32-E72D297353CC}">
              <c16:uniqueId val="{00000005-F2CE-464D-A368-0A50BA051182}"/>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4"/>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'4B'!$A$7:$A$13</c:f>
              <c:strCache>
                <c:ptCount val="7"/>
                <c:pt idx="0">
                  <c:v>14-18</c:v>
                </c:pt>
                <c:pt idx="1">
                  <c:v>19-24</c:v>
                </c:pt>
                <c:pt idx="2">
                  <c:v>25-34</c:v>
                </c:pt>
                <c:pt idx="3">
                  <c:v>35-44</c:v>
                </c:pt>
                <c:pt idx="4">
                  <c:v>45-54</c:v>
                </c:pt>
                <c:pt idx="5">
                  <c:v>55-64</c:v>
                </c:pt>
                <c:pt idx="6">
                  <c:v>65+</c:v>
                </c:pt>
              </c:strCache>
            </c:strRef>
          </c:cat>
          <c:val>
            <c:numRef>
              <c:f>'4B'!$C$7:$C$13</c:f>
              <c:numCache>
                <c:formatCode>0.0%;[Red]\ \(0.0%\)</c:formatCode>
                <c:ptCount val="7"/>
                <c:pt idx="0">
                  <c:v>5.4935238945958018E-2</c:v>
                </c:pt>
                <c:pt idx="1">
                  <c:v>0.29924073246985261</c:v>
                </c:pt>
                <c:pt idx="2">
                  <c:v>0.22867351496203661</c:v>
                </c:pt>
                <c:pt idx="3">
                  <c:v>0.14426083072800358</c:v>
                </c:pt>
                <c:pt idx="4">
                  <c:v>0.12818222420723538</c:v>
                </c:pt>
                <c:pt idx="5">
                  <c:v>9.736489504242965E-2</c:v>
                </c:pt>
                <c:pt idx="6">
                  <c:v>4.6895935685573917E-2</c:v>
                </c:pt>
              </c:numCache>
            </c:numRef>
          </c:val>
          <c:extLst>
            <c:ext xmlns:c16="http://schemas.microsoft.com/office/drawing/2014/chart" uri="{C3380CC4-5D6E-409C-BE32-E72D297353CC}">
              <c16:uniqueId val="{00000000-EBCB-4DE3-8CF0-97746BFEFF7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E24E-4661-8880-5313F7D11D54}"/>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E24E-4661-8880-5313F7D11D54}"/>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E24E-4661-8880-5313F7D11D54}"/>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E24E-4661-8880-5313F7D11D54}"/>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E24E-4661-8880-5313F7D11D54}"/>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E24E-4661-8880-5313F7D11D54}"/>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E24E-4661-8880-5313F7D11D54}"/>
              </c:ext>
            </c:extLst>
          </c:dPt>
          <c:dLbls>
            <c:dLbl>
              <c:idx val="0"/>
              <c:layout>
                <c:manualLayout>
                  <c:x val="-9.8545910498235037E-2"/>
                  <c:y val="0.1582207839215246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4E-4661-8880-5313F7D11D54}"/>
                </c:ext>
              </c:extLst>
            </c:dLbl>
            <c:dLbl>
              <c:idx val="2"/>
              <c:layout>
                <c:manualLayout>
                  <c:x val="0.1016713395243788"/>
                  <c:y val="-0.121213477931318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24E-4661-8880-5313F7D11D54}"/>
                </c:ext>
              </c:extLst>
            </c:dLbl>
            <c:dLbl>
              <c:idx val="3"/>
              <c:layout>
                <c:manualLayout>
                  <c:x val="0.16574334140090041"/>
                  <c:y val="-2.640964748881029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4E-4661-8880-5313F7D11D54}"/>
                </c:ext>
              </c:extLst>
            </c:dLbl>
            <c:dLbl>
              <c:idx val="4"/>
              <c:layout>
                <c:manualLayout>
                  <c:x val="0.12792621871259044"/>
                  <c:y val="0.1489965456400528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4E-4661-8880-5313F7D11D54}"/>
                </c:ext>
              </c:extLst>
            </c:dLbl>
            <c:dLbl>
              <c:idx val="5"/>
              <c:layout>
                <c:manualLayout>
                  <c:x val="-2.0498206308766236E-2"/>
                  <c:y val="5.5668290640437578E-3"/>
                </c:manualLayout>
              </c:layout>
              <c:tx>
                <c:rich>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fld id="{ABE924FB-1D3A-48C8-A768-E4F6E16640F4}" type="VALUE">
                      <a:rPr lang="en-US">
                        <a:solidFill>
                          <a:srgbClr val="A2AE74"/>
                        </a:solidFill>
                      </a:rPr>
                      <a:pPr>
                        <a:defRPr sz="1000" b="1">
                          <a:solidFill>
                            <a:srgbClr val="605677"/>
                          </a:solidFill>
                        </a:defRPr>
                      </a:pPr>
                      <a:t>[VALUE]</a:t>
                    </a:fld>
                    <a:endParaRPr lang="en-US"/>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E24E-4661-8880-5313F7D11D54}"/>
                </c:ext>
              </c:extLst>
            </c:dLbl>
            <c:dLbl>
              <c:idx val="6"/>
              <c:layout>
                <c:manualLayout>
                  <c:x val="5.8704115207531216E-2"/>
                  <c:y val="1.8905022127325766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3053994961669846"/>
                      <c:h val="9.2097347621612008E-2"/>
                    </c:manualLayout>
                  </c15:layout>
                </c:ext>
                <c:ext xmlns:c16="http://schemas.microsoft.com/office/drawing/2014/chart" uri="{C3380CC4-5D6E-409C-BE32-E72D297353CC}">
                  <c16:uniqueId val="{0000000D-E24E-4661-8880-5313F7D11D5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'4B'!$G$7:$G$13</c:f>
              <c:numCache>
                <c:formatCode>0.0%;[Red]\ \(0.0%\)</c:formatCode>
                <c:ptCount val="7"/>
                <c:pt idx="0">
                  <c:v>0.11700000000000001</c:v>
                </c:pt>
                <c:pt idx="1">
                  <c:v>0.32</c:v>
                </c:pt>
                <c:pt idx="2">
                  <c:v>0.254</c:v>
                </c:pt>
                <c:pt idx="3">
                  <c:v>0.113</c:v>
                </c:pt>
                <c:pt idx="4">
                  <c:v>0.159</c:v>
                </c:pt>
                <c:pt idx="5">
                  <c:v>3.1E-2</c:v>
                </c:pt>
                <c:pt idx="6">
                  <c:v>6.0000000000000001E-3</c:v>
                </c:pt>
              </c:numCache>
            </c:numRef>
          </c:val>
          <c:extLst>
            <c:ext xmlns:c16="http://schemas.microsoft.com/office/drawing/2014/chart" uri="{C3380CC4-5D6E-409C-BE32-E72D297353CC}">
              <c16:uniqueId val="{0000000E-E24E-4661-8880-5313F7D11D5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1F96-4B05-A3D5-E4E720C2453A}"/>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1F96-4B05-A3D5-E4E720C2453A}"/>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1F96-4B05-A3D5-E4E720C2453A}"/>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1F96-4B05-A3D5-E4E720C2453A}"/>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1F96-4B05-A3D5-E4E720C2453A}"/>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1F96-4B05-A3D5-E4E720C2453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F96-4B05-A3D5-E4E720C2453A}"/>
              </c:ext>
            </c:extLst>
          </c:dPt>
          <c:dLbls>
            <c:dLbl>
              <c:idx val="2"/>
              <c:layout>
                <c:manualLayout>
                  <c:x val="-4.4746906636670414E-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96-4B05-A3D5-E4E720C2453A}"/>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F96-4B05-A3D5-E4E720C2453A}"/>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96-4B05-A3D5-E4E720C2453A}"/>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F96-4B05-A3D5-E4E720C2453A}"/>
                </c:ext>
              </c:extLst>
            </c:dLbl>
            <c:dLbl>
              <c:idx val="6"/>
              <c:delete val="1"/>
              <c:extLst>
                <c:ext xmlns:c15="http://schemas.microsoft.com/office/drawing/2012/chart" uri="{CE6537A1-D6FC-4f65-9D91-7224C49458BB}"/>
                <c:ext xmlns:c16="http://schemas.microsoft.com/office/drawing/2014/chart" uri="{C3380CC4-5D6E-409C-BE32-E72D297353CC}">
                  <c16:uniqueId val="{0000000D-1F96-4B05-A3D5-E4E720C2453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'4B'!$K$7:$K$13</c:f>
              <c:numCache>
                <c:formatCode>0.0%;[Red]\ \(0.0%\)</c:formatCode>
                <c:ptCount val="7"/>
                <c:pt idx="0">
                  <c:v>0.7789191603394372</c:v>
                </c:pt>
                <c:pt idx="1">
                  <c:v>0.10406431442608308</c:v>
                </c:pt>
                <c:pt idx="2">
                  <c:v>7.548012505582849E-2</c:v>
                </c:pt>
                <c:pt idx="3">
                  <c:v>2.3671281822242072E-2</c:v>
                </c:pt>
                <c:pt idx="4">
                  <c:v>1.4292094685127288E-2</c:v>
                </c:pt>
                <c:pt idx="5">
                  <c:v>3.5730236712818221E-3</c:v>
                </c:pt>
                <c:pt idx="6">
                  <c:v>0</c:v>
                </c:pt>
              </c:numCache>
            </c:numRef>
          </c:val>
          <c:extLst>
            <c:ext xmlns:c16="http://schemas.microsoft.com/office/drawing/2014/chart" uri="{C3380CC4-5D6E-409C-BE32-E72D297353CC}">
              <c16:uniqueId val="{0000000E-1F96-4B05-A3D5-E4E720C2453A}"/>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06538730793378"/>
          <c:y val="1.2780718018365981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6176-4274-99E1-E2C8D4371E61}"/>
              </c:ext>
            </c:extLst>
          </c:dPt>
          <c:dLbls>
            <c:dLbl>
              <c:idx val="0"/>
              <c:layout>
                <c:manualLayout>
                  <c:x val="-0.20037124979250717"/>
                  <c:y val="2.35375752368399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8517310315461284"/>
                      <c:h val="0.1751558854687536"/>
                    </c:manualLayout>
                  </c15:layout>
                </c:ext>
                <c:ext xmlns:c16="http://schemas.microsoft.com/office/drawing/2014/chart" uri="{C3380CC4-5D6E-409C-BE32-E72D297353CC}">
                  <c16:uniqueId val="{00000000-6176-4274-99E1-E2C8D4371E61}"/>
                </c:ext>
              </c:extLst>
            </c:dLbl>
            <c:dLbl>
              <c:idx val="1"/>
              <c:layout>
                <c:manualLayout>
                  <c:x val="3.4886654782439248E-2"/>
                  <c:y val="-9.3043849575990042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1-6176-4274-99E1-E2C8D4371E61}"/>
                </c:ext>
              </c:extLst>
            </c:dLbl>
            <c:dLbl>
              <c:idx val="2"/>
              <c:layout>
                <c:manualLayout>
                  <c:x val="4.5828852690911456E-2"/>
                  <c:y val="-1.3615653265940499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147150311419689"/>
                      <c:h val="0.16022045997240728"/>
                    </c:manualLayout>
                  </c15:layout>
                </c:ext>
                <c:ext xmlns:c16="http://schemas.microsoft.com/office/drawing/2014/chart" uri="{C3380CC4-5D6E-409C-BE32-E72D297353CC}">
                  <c16:uniqueId val="{00000002-6176-4274-99E1-E2C8D4371E61}"/>
                </c:ext>
              </c:extLst>
            </c:dLbl>
            <c:dLbl>
              <c:idx val="3"/>
              <c:layout>
                <c:manualLayout>
                  <c:x val="-2.3331865847761604E-2"/>
                  <c:y val="-1.086583433846810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36458115315"/>
                      <c:h val="0.19683899631331145"/>
                    </c:manualLayout>
                  </c15:layout>
                </c:ext>
                <c:ext xmlns:c16="http://schemas.microsoft.com/office/drawing/2014/chart" uri="{C3380CC4-5D6E-409C-BE32-E72D297353CC}">
                  <c16:uniqueId val="{00000003-6176-4274-99E1-E2C8D4371E61}"/>
                </c:ext>
              </c:extLst>
            </c:dLbl>
            <c:dLbl>
              <c:idx val="4"/>
              <c:layout>
                <c:manualLayout>
                  <c:x val="-1.3721519352766691E-2"/>
                  <c:y val="-6.8789026967759825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762932757886532"/>
                      <c:h val="0.18220900328932982"/>
                    </c:manualLayout>
                  </c15:layout>
                </c:ext>
                <c:ext xmlns:c16="http://schemas.microsoft.com/office/drawing/2014/chart" uri="{C3380CC4-5D6E-409C-BE32-E72D297353CC}">
                  <c16:uniqueId val="{00000004-6176-4274-99E1-E2C8D4371E6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'4C'!$B$8:$B$12</c:f>
              <c:numCache>
                <c:formatCode>0%</c:formatCode>
                <c:ptCount val="5"/>
                <c:pt idx="0">
                  <c:v>0.97</c:v>
                </c:pt>
                <c:pt idx="1">
                  <c:v>0.95</c:v>
                </c:pt>
                <c:pt idx="2">
                  <c:v>0.95</c:v>
                </c:pt>
                <c:pt idx="3">
                  <c:v>0.95</c:v>
                </c:pt>
                <c:pt idx="4">
                  <c:v>0.94</c:v>
                </c:pt>
              </c:numCache>
            </c:numRef>
          </c:val>
          <c:extLst>
            <c:ext xmlns:c16="http://schemas.microsoft.com/office/drawing/2014/chart" uri="{C3380CC4-5D6E-409C-BE32-E72D297353CC}">
              <c16:uniqueId val="{00000006-6176-4274-99E1-E2C8D4371E61}"/>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269058034412365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'4C'!$C$8:$C$12</c:f>
              <c:numCache>
                <c:formatCode>"$"#,##0.00_);\("$"#,##0.00\)</c:formatCode>
                <c:ptCount val="5"/>
                <c:pt idx="0">
                  <c:v>14.11</c:v>
                </c:pt>
                <c:pt idx="1">
                  <c:v>15.37</c:v>
                </c:pt>
                <c:pt idx="2">
                  <c:v>14.51</c:v>
                </c:pt>
                <c:pt idx="3">
                  <c:v>15.43</c:v>
                </c:pt>
                <c:pt idx="4">
                  <c:v>17.97</c:v>
                </c:pt>
              </c:numCache>
            </c:numRef>
          </c:val>
          <c:extLst>
            <c:ext xmlns:c16="http://schemas.microsoft.com/office/drawing/2014/chart" uri="{C3380CC4-5D6E-409C-BE32-E72D297353CC}">
              <c16:uniqueId val="{00000000-B731-4F12-82DC-DFCC31C0D937}"/>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0"/>
            <c:invertIfNegative val="0"/>
            <c:bubble3D val="0"/>
            <c:spPr>
              <a:solidFill>
                <a:srgbClr val="D45D00"/>
              </a:solidFill>
              <a:ln>
                <a:noFill/>
              </a:ln>
              <a:effectLst/>
            </c:spPr>
            <c:extLst>
              <c:ext xmlns:c16="http://schemas.microsoft.com/office/drawing/2014/chart" uri="{C3380CC4-5D6E-409C-BE32-E72D297353CC}">
                <c16:uniqueId val="{00000004-552E-4BBC-97DE-BCB9267DD897}"/>
              </c:ext>
            </c:extLst>
          </c:dPt>
          <c:dPt>
            <c:idx val="3"/>
            <c:invertIfNegative val="0"/>
            <c:bubble3D val="0"/>
            <c:spPr>
              <a:solidFill>
                <a:srgbClr val="003E51"/>
              </a:solidFill>
              <a:ln>
                <a:noFill/>
              </a:ln>
              <a:effectLst/>
            </c:spPr>
            <c:extLst>
              <c:ext xmlns:c16="http://schemas.microsoft.com/office/drawing/2014/chart" uri="{C3380CC4-5D6E-409C-BE32-E72D297353CC}">
                <c16:uniqueId val="{00000003-F985-4F92-8F76-AD96760CA14D}"/>
              </c:ext>
            </c:extLst>
          </c:dPt>
          <c:dPt>
            <c:idx val="5"/>
            <c:invertIfNegative val="0"/>
            <c:bubble3D val="0"/>
            <c:spPr>
              <a:solidFill>
                <a:srgbClr val="003E51"/>
              </a:solidFill>
              <a:ln>
                <a:noFill/>
              </a:ln>
              <a:effectLst/>
            </c:spPr>
            <c:extLst>
              <c:ext xmlns:c16="http://schemas.microsoft.com/office/drawing/2014/chart" uri="{C3380CC4-5D6E-409C-BE32-E72D297353CC}">
                <c16:uniqueId val="{00000005-AC4E-49A2-9F82-27A36077CB6B}"/>
              </c:ext>
            </c:extLst>
          </c:dPt>
          <c:dLbls>
            <c:dLbl>
              <c:idx val="1"/>
              <c:layout>
                <c:manualLayout>
                  <c:x val="-0.14573512187198098"/>
                  <c:y val="-1.1640077173046852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ED-486E-9738-73E027D527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'4C'!$Y$29:$Y$34</c:f>
              <c:strCache>
                <c:ptCount val="6"/>
                <c:pt idx="0">
                  <c:v>Aide/Floater</c:v>
                </c:pt>
                <c:pt idx="1">
                  <c:v>Library Assistant</c:v>
                </c:pt>
                <c:pt idx="2">
                  <c:v>Library Technician</c:v>
                </c:pt>
                <c:pt idx="3">
                  <c:v>Home Health and Personal Care Aide</c:v>
                </c:pt>
                <c:pt idx="4">
                  <c:v>Bank Teller</c:v>
                </c:pt>
                <c:pt idx="5">
                  <c:v>Waiter/Waitress</c:v>
                </c:pt>
              </c:strCache>
            </c:strRef>
          </c:cat>
          <c:val>
            <c:numRef>
              <c:f>'4C'!$Z$29:$Z$34</c:f>
              <c:numCache>
                <c:formatCode>_("$"* #,##0.00_);_("$"* \(#,##0.00\);_("$"* "-"??_);_(@_)</c:formatCode>
                <c:ptCount val="6"/>
                <c:pt idx="0">
                  <c:v>3.78</c:v>
                </c:pt>
                <c:pt idx="1">
                  <c:v>4.05</c:v>
                </c:pt>
                <c:pt idx="2">
                  <c:v>4.3499999999999996</c:v>
                </c:pt>
                <c:pt idx="3">
                  <c:v>5.05</c:v>
                </c:pt>
                <c:pt idx="4">
                  <c:v>7.61</c:v>
                </c:pt>
                <c:pt idx="5">
                  <c:v>8.0399999999999991</c:v>
                </c:pt>
              </c:numCache>
            </c:numRef>
          </c:val>
          <c:extLst>
            <c:ext xmlns:c16="http://schemas.microsoft.com/office/drawing/2014/chart" uri="{C3380CC4-5D6E-409C-BE32-E72D297353CC}">
              <c16:uniqueId val="{00000003-F6ED-486E-9738-73E027D527C1}"/>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_(&quot;$&quot;* #,##0.00_);_(&quot;$&quot;* \(#,##0.00\);_(&quot;$&quot;* &quot;-&quot;??_);_(@_)"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'4D'!$A$12</c:f>
              <c:strCache>
                <c:ptCount val="1"/>
                <c:pt idx="0">
                  <c:v>Region 4a</c:v>
                </c:pt>
              </c:strCache>
            </c:strRef>
          </c:tx>
          <c:spPr>
            <a:ln w="28575" cap="rnd">
              <a:solidFill>
                <a:srgbClr val="D45D00"/>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'4D'!$B$12:$W$12</c:f>
              <c:numCache>
                <c:formatCode>0.0%</c:formatCode>
                <c:ptCount val="22"/>
                <c:pt idx="0">
                  <c:v>0</c:v>
                </c:pt>
                <c:pt idx="1">
                  <c:v>1.059001512859304E-2</c:v>
                </c:pt>
                <c:pt idx="2">
                  <c:v>-3.7821482602118004E-3</c:v>
                </c:pt>
                <c:pt idx="3">
                  <c:v>3.7821482602118004E-3</c:v>
                </c:pt>
                <c:pt idx="4">
                  <c:v>2.2692889561270801E-2</c:v>
                </c:pt>
                <c:pt idx="5">
                  <c:v>6.2027231467473527E-2</c:v>
                </c:pt>
                <c:pt idx="6">
                  <c:v>9.6066565809379723E-2</c:v>
                </c:pt>
                <c:pt idx="7">
                  <c:v>0.12254160363086233</c:v>
                </c:pt>
                <c:pt idx="8">
                  <c:v>9.4553706505295002E-2</c:v>
                </c:pt>
                <c:pt idx="9">
                  <c:v>0.13615733736762481</c:v>
                </c:pt>
                <c:pt idx="10">
                  <c:v>0.22844175491679275</c:v>
                </c:pt>
                <c:pt idx="11">
                  <c:v>0.30257186081694404</c:v>
                </c:pt>
                <c:pt idx="12">
                  <c:v>0.30937972768532529</c:v>
                </c:pt>
                <c:pt idx="13">
                  <c:v>0.32753403933434189</c:v>
                </c:pt>
                <c:pt idx="14">
                  <c:v>0.36611195158850229</c:v>
                </c:pt>
                <c:pt idx="15">
                  <c:v>0.43872919818456885</c:v>
                </c:pt>
                <c:pt idx="16">
                  <c:v>0.45763993948562781</c:v>
                </c:pt>
                <c:pt idx="17">
                  <c:v>0.54689863842662634</c:v>
                </c:pt>
                <c:pt idx="18">
                  <c:v>0.69591527987897128</c:v>
                </c:pt>
                <c:pt idx="19">
                  <c:v>0.53025718608169436</c:v>
                </c:pt>
                <c:pt idx="20">
                  <c:v>0.53706505295007567</c:v>
                </c:pt>
                <c:pt idx="21">
                  <c:v>0.69364599092284418</c:v>
                </c:pt>
              </c:numCache>
            </c:numRef>
          </c:val>
          <c:smooth val="0"/>
          <c:extLst>
            <c:ext xmlns:c16="http://schemas.microsoft.com/office/drawing/2014/chart" uri="{C3380CC4-5D6E-409C-BE32-E72D297353CC}">
              <c16:uniqueId val="{00000000-A146-4A9C-867C-9C5695CBC6F8}"/>
            </c:ext>
          </c:extLst>
        </c:ser>
        <c:ser>
          <c:idx val="1"/>
          <c:order val="1"/>
          <c:tx>
            <c:strRef>
              <c:f>'4D'!$A$13</c:f>
              <c:strCache>
                <c:ptCount val="1"/>
                <c:pt idx="0">
                  <c:v>Michigan</c:v>
                </c:pt>
              </c:strCache>
            </c:strRef>
          </c:tx>
          <c:spPr>
            <a:ln w="28575" cap="rnd">
              <a:solidFill>
                <a:srgbClr val="A2AE74"/>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'4D'!$B$13:$W$13</c:f>
              <c:numCache>
                <c:formatCode>0.0%</c:formatCode>
                <c:ptCount val="22"/>
                <c:pt idx="0">
                  <c:v>0</c:v>
                </c:pt>
                <c:pt idx="1">
                  <c:v>1.345957011258956E-2</c:v>
                </c:pt>
                <c:pt idx="2">
                  <c:v>-1.1924257932446265E-2</c:v>
                </c:pt>
                <c:pt idx="3">
                  <c:v>-2.3490276356192427E-2</c:v>
                </c:pt>
                <c:pt idx="4">
                  <c:v>-2.3797338792221085E-2</c:v>
                </c:pt>
                <c:pt idx="5">
                  <c:v>-3.4288638689866938E-2</c:v>
                </c:pt>
                <c:pt idx="6">
                  <c:v>-6.2128966223132034E-2</c:v>
                </c:pt>
                <c:pt idx="7">
                  <c:v>-8.1013306038894575E-2</c:v>
                </c:pt>
                <c:pt idx="8">
                  <c:v>-9.2016376663254865E-2</c:v>
                </c:pt>
                <c:pt idx="9">
                  <c:v>-5.9928352098259981E-2</c:v>
                </c:pt>
                <c:pt idx="10">
                  <c:v>-1.4176049129989765E-2</c:v>
                </c:pt>
                <c:pt idx="11">
                  <c:v>9.672466734902763E-3</c:v>
                </c:pt>
                <c:pt idx="12">
                  <c:v>-8.7001023541453427E-4</c:v>
                </c:pt>
                <c:pt idx="13">
                  <c:v>-7.9836233367451374E-3</c:v>
                </c:pt>
                <c:pt idx="14">
                  <c:v>-4.5547594677584442E-3</c:v>
                </c:pt>
                <c:pt idx="15">
                  <c:v>2.5486182190378709E-2</c:v>
                </c:pt>
                <c:pt idx="16">
                  <c:v>4.6212896622313204E-2</c:v>
                </c:pt>
                <c:pt idx="17">
                  <c:v>9.2528147389969298E-2</c:v>
                </c:pt>
                <c:pt idx="18">
                  <c:v>0.10394063459570113</c:v>
                </c:pt>
                <c:pt idx="19">
                  <c:v>-0.11028659160696008</c:v>
                </c:pt>
                <c:pt idx="20">
                  <c:v>-0.14222108495394065</c:v>
                </c:pt>
                <c:pt idx="21">
                  <c:v>-6.8014329580348004E-2</c:v>
                </c:pt>
              </c:numCache>
            </c:numRef>
          </c:val>
          <c:smooth val="0"/>
          <c:extLst>
            <c:ext xmlns:c16="http://schemas.microsoft.com/office/drawing/2014/chart" uri="{C3380CC4-5D6E-409C-BE32-E72D297353CC}">
              <c16:uniqueId val="{00000001-A146-4A9C-867C-9C5695CBC6F8}"/>
            </c:ext>
          </c:extLst>
        </c:ser>
        <c:ser>
          <c:idx val="2"/>
          <c:order val="2"/>
          <c:tx>
            <c:strRef>
              <c:f>'4D'!$A$14</c:f>
              <c:strCache>
                <c:ptCount val="1"/>
                <c:pt idx="0">
                  <c:v>United States</c:v>
                </c:pt>
              </c:strCache>
            </c:strRef>
          </c:tx>
          <c:spPr>
            <a:ln w="28575" cap="rnd">
              <a:solidFill>
                <a:srgbClr val="003E51"/>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'4D'!$B$14:$W$14</c:f>
              <c:numCache>
                <c:formatCode>0.0%</c:formatCode>
                <c:ptCount val="22"/>
                <c:pt idx="0">
                  <c:v>0</c:v>
                </c:pt>
                <c:pt idx="1">
                  <c:v>1.7663641904547226E-2</c:v>
                </c:pt>
                <c:pt idx="2">
                  <c:v>2.7191716729223235E-2</c:v>
                </c:pt>
                <c:pt idx="3">
                  <c:v>3.7938791943920053E-2</c:v>
                </c:pt>
                <c:pt idx="4">
                  <c:v>5.588716386657433E-2</c:v>
                </c:pt>
                <c:pt idx="5">
                  <c:v>8.3216796698318163E-2</c:v>
                </c:pt>
                <c:pt idx="6">
                  <c:v>9.5396419816616077E-2</c:v>
                </c:pt>
                <c:pt idx="7">
                  <c:v>0.11222366729297384</c:v>
                </c:pt>
                <c:pt idx="8">
                  <c:v>0.13623144991346878</c:v>
                </c:pt>
                <c:pt idx="9">
                  <c:v>0.16346024086379971</c:v>
                </c:pt>
                <c:pt idx="10">
                  <c:v>0.1999383084960768</c:v>
                </c:pt>
                <c:pt idx="11">
                  <c:v>0.24341302313579694</c:v>
                </c:pt>
                <c:pt idx="12">
                  <c:v>6.4168061893187687E-3</c:v>
                </c:pt>
                <c:pt idx="13">
                  <c:v>-3.3099864604944516E-3</c:v>
                </c:pt>
                <c:pt idx="14">
                  <c:v>-1.1670964804700418E-2</c:v>
                </c:pt>
                <c:pt idx="15">
                  <c:v>-1.4694738278243512E-2</c:v>
                </c:pt>
                <c:pt idx="16">
                  <c:v>-2.0852024919808459E-2</c:v>
                </c:pt>
                <c:pt idx="17">
                  <c:v>-1.1298739624779224E-2</c:v>
                </c:pt>
                <c:pt idx="18">
                  <c:v>-1.8632020559880058E-2</c:v>
                </c:pt>
                <c:pt idx="19">
                  <c:v>-0.17355480978700119</c:v>
                </c:pt>
                <c:pt idx="20">
                  <c:v>-0.2325606571331543</c:v>
                </c:pt>
                <c:pt idx="21">
                  <c:v>-0.20883612156192211</c:v>
                </c:pt>
              </c:numCache>
            </c:numRef>
          </c:val>
          <c:smooth val="0"/>
          <c:extLst>
            <c:ext xmlns:c16="http://schemas.microsoft.com/office/drawing/2014/chart" uri="{C3380CC4-5D6E-409C-BE32-E72D297353CC}">
              <c16:uniqueId val="{00000000-0985-4660-BBAF-9601FF03F4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23055890379507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'4D'!$A$25</c:f>
              <c:strCache>
                <c:ptCount val="1"/>
                <c:pt idx="0">
                  <c:v>Region 4a </c:v>
                </c:pt>
              </c:strCache>
            </c:strRef>
          </c:tx>
          <c:spPr>
            <a:ln w="28575" cap="rnd">
              <a:solidFill>
                <a:srgbClr val="D45D00"/>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'4D'!$B$25:$S$25</c:f>
              <c:numCache>
                <c:formatCode>0.0%</c:formatCode>
                <c:ptCount val="18"/>
                <c:pt idx="0">
                  <c:v>0</c:v>
                </c:pt>
                <c:pt idx="1">
                  <c:v>3.3448673587081999E-2</c:v>
                </c:pt>
                <c:pt idx="2">
                  <c:v>5.1903114186851132E-2</c:v>
                </c:pt>
                <c:pt idx="3">
                  <c:v>0.12802768166089959</c:v>
                </c:pt>
                <c:pt idx="4">
                  <c:v>0.11995386389850068</c:v>
                </c:pt>
                <c:pt idx="5">
                  <c:v>8.88119953863898E-2</c:v>
                </c:pt>
                <c:pt idx="6">
                  <c:v>0.10034602076124559</c:v>
                </c:pt>
                <c:pt idx="7">
                  <c:v>0.11303344867358713</c:v>
                </c:pt>
                <c:pt idx="8">
                  <c:v>0.11880046136101492</c:v>
                </c:pt>
                <c:pt idx="9">
                  <c:v>0.11188004613610157</c:v>
                </c:pt>
                <c:pt idx="10">
                  <c:v>0.21799307958477515</c:v>
                </c:pt>
                <c:pt idx="11">
                  <c:v>0.21107266435986161</c:v>
                </c:pt>
                <c:pt idx="12">
                  <c:v>0.23875432525951559</c:v>
                </c:pt>
                <c:pt idx="13">
                  <c:v>0.26412918108419847</c:v>
                </c:pt>
                <c:pt idx="14">
                  <c:v>0.31718569780853517</c:v>
                </c:pt>
                <c:pt idx="15">
                  <c:v>0.37139561707035762</c:v>
                </c:pt>
                <c:pt idx="16">
                  <c:v>0.36447520184544407</c:v>
                </c:pt>
                <c:pt idx="17">
                  <c:v>0.43598615916955008</c:v>
                </c:pt>
              </c:numCache>
            </c:numRef>
          </c:val>
          <c:smooth val="0"/>
          <c:extLst>
            <c:ext xmlns:c16="http://schemas.microsoft.com/office/drawing/2014/chart" uri="{C3380CC4-5D6E-409C-BE32-E72D297353CC}">
              <c16:uniqueId val="{00000000-5D28-479C-9BDF-2D1A85656579}"/>
            </c:ext>
          </c:extLst>
        </c:ser>
        <c:ser>
          <c:idx val="1"/>
          <c:order val="1"/>
          <c:tx>
            <c:strRef>
              <c:f>'4D'!$A$26</c:f>
              <c:strCache>
                <c:ptCount val="1"/>
                <c:pt idx="0">
                  <c:v>Michigan</c:v>
                </c:pt>
              </c:strCache>
            </c:strRef>
          </c:tx>
          <c:spPr>
            <a:ln w="28575" cap="rnd">
              <a:solidFill>
                <a:srgbClr val="A2AE74"/>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'4D'!$B$26:$S$26</c:f>
              <c:numCache>
                <c:formatCode>0.0%</c:formatCode>
                <c:ptCount val="18"/>
                <c:pt idx="0">
                  <c:v>0</c:v>
                </c:pt>
                <c:pt idx="1">
                  <c:v>-7.7951002227171808E-3</c:v>
                </c:pt>
                <c:pt idx="2">
                  <c:v>2.7839643652561245E-2</c:v>
                </c:pt>
                <c:pt idx="3">
                  <c:v>6.9042316258351805E-2</c:v>
                </c:pt>
                <c:pt idx="4">
                  <c:v>6.7928730512249375E-2</c:v>
                </c:pt>
                <c:pt idx="5">
                  <c:v>6.3474387527839668E-2</c:v>
                </c:pt>
                <c:pt idx="6">
                  <c:v>5.9020044543429767E-2</c:v>
                </c:pt>
                <c:pt idx="7">
                  <c:v>7.4610244988864136E-2</c:v>
                </c:pt>
                <c:pt idx="8">
                  <c:v>6.4587973273942098E-2</c:v>
                </c:pt>
                <c:pt idx="9">
                  <c:v>5.4565701559020068E-2</c:v>
                </c:pt>
                <c:pt idx="10">
                  <c:v>5.2338530066815013E-2</c:v>
                </c:pt>
                <c:pt idx="11">
                  <c:v>8.3518930957683743E-2</c:v>
                </c:pt>
                <c:pt idx="12">
                  <c:v>0.12583518930957671</c:v>
                </c:pt>
                <c:pt idx="13">
                  <c:v>0.18708240534521153</c:v>
                </c:pt>
                <c:pt idx="14">
                  <c:v>0.24164810690423161</c:v>
                </c:pt>
                <c:pt idx="15">
                  <c:v>0.29287305122494417</c:v>
                </c:pt>
                <c:pt idx="16">
                  <c:v>0.28507795100222699</c:v>
                </c:pt>
                <c:pt idx="17">
                  <c:v>0.43541202672605789</c:v>
                </c:pt>
              </c:numCache>
            </c:numRef>
          </c:val>
          <c:smooth val="0"/>
          <c:extLst>
            <c:ext xmlns:c16="http://schemas.microsoft.com/office/drawing/2014/chart" uri="{C3380CC4-5D6E-409C-BE32-E72D297353CC}">
              <c16:uniqueId val="{00000001-5D28-479C-9BDF-2D1A85656579}"/>
            </c:ext>
          </c:extLst>
        </c:ser>
        <c:ser>
          <c:idx val="2"/>
          <c:order val="2"/>
          <c:tx>
            <c:strRef>
              <c:f>'4D'!$A$27</c:f>
              <c:strCache>
                <c:ptCount val="1"/>
                <c:pt idx="0">
                  <c:v>United States</c:v>
                </c:pt>
              </c:strCache>
            </c:strRef>
          </c:tx>
          <c:spPr>
            <a:ln w="28575" cap="rnd">
              <a:solidFill>
                <a:srgbClr val="003E51"/>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'4D'!$B$27:$S$27</c:f>
              <c:numCache>
                <c:formatCode>0.0%</c:formatCode>
                <c:ptCount val="18"/>
                <c:pt idx="0">
                  <c:v>0</c:v>
                </c:pt>
                <c:pt idx="1">
                  <c:v>3.0599755201958383E-2</c:v>
                </c:pt>
                <c:pt idx="2">
                  <c:v>6.8543451652386844E-2</c:v>
                </c:pt>
                <c:pt idx="3">
                  <c:v>0.10281517747858016</c:v>
                </c:pt>
                <c:pt idx="4">
                  <c:v>0.12239902080783353</c:v>
                </c:pt>
                <c:pt idx="5">
                  <c:v>0.13096695226438193</c:v>
                </c:pt>
                <c:pt idx="6">
                  <c:v>0.14198286413708691</c:v>
                </c:pt>
                <c:pt idx="7">
                  <c:v>0.1481028151774787</c:v>
                </c:pt>
                <c:pt idx="8">
                  <c:v>0.15544675642594855</c:v>
                </c:pt>
                <c:pt idx="9">
                  <c:v>0.16279069767441862</c:v>
                </c:pt>
                <c:pt idx="10">
                  <c:v>0.19706242350061193</c:v>
                </c:pt>
                <c:pt idx="11">
                  <c:v>0.24602203182374538</c:v>
                </c:pt>
                <c:pt idx="12">
                  <c:v>0.31089351285189731</c:v>
                </c:pt>
                <c:pt idx="13">
                  <c:v>0.36474908200734402</c:v>
                </c:pt>
                <c:pt idx="14">
                  <c:v>0.42594859241126076</c:v>
                </c:pt>
                <c:pt idx="15">
                  <c:v>0.49204406364749076</c:v>
                </c:pt>
                <c:pt idx="16">
                  <c:v>0.60465116279069764</c:v>
                </c:pt>
                <c:pt idx="17">
                  <c:v>0.65483476132190943</c:v>
                </c:pt>
              </c:numCache>
            </c:numRef>
          </c:val>
          <c:smooth val="0"/>
          <c:extLst>
            <c:ext xmlns:c16="http://schemas.microsoft.com/office/drawing/2014/chart" uri="{C3380CC4-5D6E-409C-BE32-E72D297353CC}">
              <c16:uniqueId val="{00000000-75AF-4576-B10E-D6DBCABE0AE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'4E'!$A$5:$B$5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'4E'!$B$7:$B$16</c:f>
              <c:numCache>
                <c:formatCode>0.0%</c:formatCode>
                <c:ptCount val="10"/>
                <c:pt idx="0">
                  <c:v>0.128</c:v>
                </c:pt>
                <c:pt idx="1">
                  <c:v>9.0999999999999998E-2</c:v>
                </c:pt>
                <c:pt idx="2">
                  <c:v>8.6459999999999995E-2</c:v>
                </c:pt>
                <c:pt idx="3">
                  <c:v>8.3599999999999994E-2</c:v>
                </c:pt>
                <c:pt idx="4">
                  <c:v>8.1900000000000001E-2</c:v>
                </c:pt>
                <c:pt idx="5">
                  <c:v>7.8700000000000006E-2</c:v>
                </c:pt>
                <c:pt idx="6">
                  <c:v>6.5689999999999998E-2</c:v>
                </c:pt>
                <c:pt idx="7">
                  <c:v>6.3200000000000006E-2</c:v>
                </c:pt>
                <c:pt idx="8">
                  <c:v>6.1809999999999997E-2</c:v>
                </c:pt>
                <c:pt idx="9">
                  <c:v>5.7110000000000001E-2</c:v>
                </c:pt>
              </c:numCache>
            </c:numRef>
          </c:val>
          <c:extLst>
            <c:ext xmlns:c16="http://schemas.microsoft.com/office/drawing/2014/chart" uri="{C3380CC4-5D6E-409C-BE32-E72D297353CC}">
              <c16:uniqueId val="{00000000-EB11-4ED8-A00E-19B92E3DB563}"/>
            </c:ext>
          </c:extLst>
        </c:ser>
        <c:ser>
          <c:idx val="1"/>
          <c:order val="1"/>
          <c:spPr>
            <a:solidFill>
              <a:schemeClr val="accent2"/>
            </a:solidFill>
            <a:ln>
              <a:noFill/>
            </a:ln>
            <a:effectLst/>
          </c:spPr>
          <c:invertIfNegative val="0"/>
          <c:dLbls>
            <c:delete val="1"/>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EB11-4ED8-A00E-19B92E3DB563}"/>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BB52-4C2D-A2C8-0985F6B09043}"/>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BB52-4C2D-A2C8-0985F6B09043}"/>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BB52-4C2D-A2C8-0985F6B09043}"/>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BB52-4C2D-A2C8-0985F6B09043}"/>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BB52-4C2D-A2C8-0985F6B09043}"/>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BB52-4C2D-A2C8-0985F6B09043}"/>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BB52-4C2D-A2C8-0985F6B09043}"/>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52-4C2D-A2C8-0985F6B09043}"/>
                </c:ext>
              </c:extLst>
            </c:dLbl>
            <c:dLbl>
              <c:idx val="3"/>
              <c:layout>
                <c:manualLayout>
                  <c:x val="-7.0587787327178991E-2"/>
                  <c:y val="-0.1240288490822678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B52-4C2D-A2C8-0985F6B09043}"/>
                </c:ext>
              </c:extLst>
            </c:dLbl>
            <c:dLbl>
              <c:idx val="6"/>
              <c:layout>
                <c:manualLayout>
                  <c:x val="-5.9878943826625855E-2"/>
                  <c:y val="5.8945508772057457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B52-4C2D-A2C8-0985F6B0904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'2B'!$G$7:$G$13</c:f>
              <c:numCache>
                <c:formatCode>0.0%;[Red]\ \(0.0%\)</c:formatCode>
                <c:ptCount val="7"/>
                <c:pt idx="0">
                  <c:v>1.4999999999999999E-2</c:v>
                </c:pt>
                <c:pt idx="1">
                  <c:v>0.125</c:v>
                </c:pt>
                <c:pt idx="2">
                  <c:v>0.20499999999999999</c:v>
                </c:pt>
                <c:pt idx="3">
                  <c:v>0.13500000000000001</c:v>
                </c:pt>
                <c:pt idx="4">
                  <c:v>0.35299999999999998</c:v>
                </c:pt>
                <c:pt idx="5">
                  <c:v>0.154</c:v>
                </c:pt>
                <c:pt idx="6">
                  <c:v>1.2E-2</c:v>
                </c:pt>
              </c:numCache>
            </c:numRef>
          </c:val>
          <c:extLst>
            <c:ext xmlns:c16="http://schemas.microsoft.com/office/drawing/2014/chart" uri="{C3380CC4-5D6E-409C-BE32-E72D297353CC}">
              <c16:uniqueId val="{0000000E-BB52-4C2D-A2C8-0985F6B0904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1.7762385840033843E-2"/>
          <c:w val="0.53396494452277976"/>
          <c:h val="0.98223761415996613"/>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'4E'!$C$5:$D$5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'4E'!$C$7:$C$16</c:f>
              <c:strCache>
                <c:ptCount val="10"/>
                <c:pt idx="0">
                  <c:v>Retail Salespersons</c:v>
                </c:pt>
                <c:pt idx="1">
                  <c:v>Social and Human Service Assistants</c:v>
                </c:pt>
                <c:pt idx="2">
                  <c:v>Secretaries and Admin. Assistants</c:v>
                </c:pt>
                <c:pt idx="3">
                  <c:v>Teaching Assistants, Except Postsecondary</c:v>
                </c:pt>
                <c:pt idx="4">
                  <c:v>Waiters and Waitresses</c:v>
                </c:pt>
                <c:pt idx="5">
                  <c:v>Customer Service Representatives</c:v>
                </c:pt>
                <c:pt idx="6">
                  <c:v>Preschool Teachers</c:v>
                </c:pt>
                <c:pt idx="7">
                  <c:v>Registered Nurses</c:v>
                </c:pt>
                <c:pt idx="8">
                  <c:v>Recreation Workers</c:v>
                </c:pt>
                <c:pt idx="9">
                  <c:v>Managers</c:v>
                </c:pt>
              </c:strCache>
            </c:strRef>
          </c:cat>
          <c:val>
            <c:numRef>
              <c:f>'4E'!$D$7:$D$16</c:f>
              <c:numCache>
                <c:formatCode>0.0%</c:formatCode>
                <c:ptCount val="10"/>
                <c:pt idx="0">
                  <c:v>0.14649999999999999</c:v>
                </c:pt>
                <c:pt idx="1">
                  <c:v>0.14176</c:v>
                </c:pt>
                <c:pt idx="2">
                  <c:v>0.1196</c:v>
                </c:pt>
                <c:pt idx="3">
                  <c:v>0.11176</c:v>
                </c:pt>
                <c:pt idx="4">
                  <c:v>9.5649999999999999E-2</c:v>
                </c:pt>
                <c:pt idx="5">
                  <c:v>9.4329999999999997E-2</c:v>
                </c:pt>
                <c:pt idx="6">
                  <c:v>7.6850000000000002E-2</c:v>
                </c:pt>
                <c:pt idx="7">
                  <c:v>7.2120000000000004E-2</c:v>
                </c:pt>
                <c:pt idx="8">
                  <c:v>7.1249999999999994E-2</c:v>
                </c:pt>
                <c:pt idx="9">
                  <c:v>7.0099999999999996E-2</c:v>
                </c:pt>
              </c:numCache>
            </c:numRef>
          </c:val>
          <c:extLst>
            <c:ext xmlns:c16="http://schemas.microsoft.com/office/drawing/2014/chart" uri="{C3380CC4-5D6E-409C-BE32-E72D297353CC}">
              <c16:uniqueId val="{00000000-AA7F-4A36-BEE8-24D042A03DDD}"/>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'4F'!$B$4</c:f>
              <c:strCache>
                <c:ptCount val="1"/>
                <c:pt idx="0">
                  <c:v>Job Postings</c:v>
                </c:pt>
              </c:strCache>
            </c:strRef>
          </c:tx>
          <c:spPr>
            <a:solidFill>
              <a:srgbClr val="003E51"/>
            </a:solidFill>
            <a:ln w="25400">
              <a:noFill/>
            </a:ln>
            <a:effectLst/>
          </c:spPr>
          <c:cat>
            <c:numRef>
              <c:f>'4F'!$A$5:$A$64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'4F'!$B$5:$B$64</c:f>
              <c:numCache>
                <c:formatCode>General</c:formatCode>
                <c:ptCount val="60"/>
                <c:pt idx="0">
                  <c:v>139</c:v>
                </c:pt>
                <c:pt idx="1">
                  <c:v>45</c:v>
                </c:pt>
                <c:pt idx="2">
                  <c:v>59</c:v>
                </c:pt>
                <c:pt idx="3">
                  <c:v>70</c:v>
                </c:pt>
                <c:pt idx="4">
                  <c:v>71</c:v>
                </c:pt>
                <c:pt idx="5">
                  <c:v>37</c:v>
                </c:pt>
                <c:pt idx="6">
                  <c:v>68</c:v>
                </c:pt>
                <c:pt idx="7">
                  <c:v>68</c:v>
                </c:pt>
                <c:pt idx="8">
                  <c:v>63</c:v>
                </c:pt>
                <c:pt idx="9">
                  <c:v>45</c:v>
                </c:pt>
                <c:pt idx="10">
                  <c:v>21</c:v>
                </c:pt>
                <c:pt idx="11">
                  <c:v>52</c:v>
                </c:pt>
                <c:pt idx="12">
                  <c:v>69</c:v>
                </c:pt>
                <c:pt idx="13">
                  <c:v>68</c:v>
                </c:pt>
                <c:pt idx="14">
                  <c:v>60</c:v>
                </c:pt>
                <c:pt idx="15">
                  <c:v>80</c:v>
                </c:pt>
                <c:pt idx="16">
                  <c:v>58</c:v>
                </c:pt>
                <c:pt idx="17">
                  <c:v>74</c:v>
                </c:pt>
                <c:pt idx="18">
                  <c:v>50</c:v>
                </c:pt>
                <c:pt idx="19">
                  <c:v>48</c:v>
                </c:pt>
                <c:pt idx="20">
                  <c:v>47</c:v>
                </c:pt>
                <c:pt idx="21">
                  <c:v>24</c:v>
                </c:pt>
                <c:pt idx="22">
                  <c:v>44</c:v>
                </c:pt>
                <c:pt idx="23">
                  <c:v>33</c:v>
                </c:pt>
                <c:pt idx="24">
                  <c:v>80</c:v>
                </c:pt>
                <c:pt idx="25">
                  <c:v>38</c:v>
                </c:pt>
                <c:pt idx="26">
                  <c:v>36</c:v>
                </c:pt>
                <c:pt idx="27">
                  <c:v>18</c:v>
                </c:pt>
                <c:pt idx="28">
                  <c:v>18</c:v>
                </c:pt>
                <c:pt idx="29">
                  <c:v>42</c:v>
                </c:pt>
                <c:pt idx="30">
                  <c:v>27</c:v>
                </c:pt>
                <c:pt idx="31">
                  <c:v>52</c:v>
                </c:pt>
                <c:pt idx="32">
                  <c:v>51</c:v>
                </c:pt>
                <c:pt idx="33">
                  <c:v>47</c:v>
                </c:pt>
                <c:pt idx="34">
                  <c:v>54</c:v>
                </c:pt>
                <c:pt idx="35">
                  <c:v>27</c:v>
                </c:pt>
                <c:pt idx="36">
                  <c:v>31</c:v>
                </c:pt>
                <c:pt idx="37">
                  <c:v>68</c:v>
                </c:pt>
                <c:pt idx="38">
                  <c:v>21</c:v>
                </c:pt>
                <c:pt idx="39">
                  <c:v>26</c:v>
                </c:pt>
                <c:pt idx="40">
                  <c:v>31</c:v>
                </c:pt>
                <c:pt idx="41">
                  <c:v>26</c:v>
                </c:pt>
                <c:pt idx="42">
                  <c:v>28</c:v>
                </c:pt>
                <c:pt idx="43">
                  <c:v>17</c:v>
                </c:pt>
                <c:pt idx="44">
                  <c:v>54</c:v>
                </c:pt>
                <c:pt idx="45">
                  <c:v>61</c:v>
                </c:pt>
                <c:pt idx="46">
                  <c:v>31</c:v>
                </c:pt>
                <c:pt idx="47">
                  <c:v>35</c:v>
                </c:pt>
                <c:pt idx="48">
                  <c:v>29</c:v>
                </c:pt>
                <c:pt idx="49">
                  <c:v>47</c:v>
                </c:pt>
                <c:pt idx="50">
                  <c:v>25</c:v>
                </c:pt>
                <c:pt idx="51">
                  <c:v>45</c:v>
                </c:pt>
                <c:pt idx="52">
                  <c:v>23</c:v>
                </c:pt>
                <c:pt idx="53">
                  <c:v>38</c:v>
                </c:pt>
                <c:pt idx="54">
                  <c:v>19</c:v>
                </c:pt>
                <c:pt idx="55">
                  <c:v>80</c:v>
                </c:pt>
                <c:pt idx="56">
                  <c:v>21</c:v>
                </c:pt>
                <c:pt idx="57">
                  <c:v>22</c:v>
                </c:pt>
                <c:pt idx="58">
                  <c:v>24</c:v>
                </c:pt>
                <c:pt idx="59">
                  <c:v>26</c:v>
                </c:pt>
              </c:numCache>
            </c:numRef>
          </c:val>
          <c:extLst>
            <c:ext xmlns:c16="http://schemas.microsoft.com/office/drawing/2014/chart" uri="{C3380CC4-5D6E-409C-BE32-E72D297353CC}">
              <c16:uniqueId val="{00000000-AB32-43E0-8C72-7580782C2322}"/>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'4F'!$C$4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'4F'!$C$5:$C$64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AB32-43E0-8C72-7580782C2322}"/>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4067124111827827"/>
                      <c:h val="0.11995536937744111"/>
                    </c:manualLayout>
                  </c15:layout>
                </c:ext>
                <c:ext xmlns:c16="http://schemas.microsoft.com/office/drawing/2014/chart" uri="{C3380CC4-5D6E-409C-BE32-E72D297353CC}">
                  <c16:uniqueId val="{00000000-812A-4541-91B1-39E9FB60CA5B}"/>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812A-4541-91B1-39E9FB60CA5B}"/>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812A-4541-91B1-39E9FB60CA5B}"/>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812A-4541-91B1-39E9FB60CA5B}"/>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812A-4541-91B1-39E9FB60CA5B}"/>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812A-4541-91B1-39E9FB60CA5B}"/>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812A-4541-91B1-39E9FB60CA5B}"/>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812A-4541-91B1-39E9FB60CA5B}"/>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812A-4541-91B1-39E9FB60CA5B}"/>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812A-4541-91B1-39E9FB60CA5B}"/>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'4F'!$F$5:$F$14</c:f>
              <c:strCache>
                <c:ptCount val="10"/>
                <c:pt idx="0">
                  <c:v>Care Group</c:v>
                </c:pt>
                <c:pt idx="1">
                  <c:v>Rover</c:v>
                </c:pt>
                <c:pt idx="2">
                  <c:v>Kent Isd</c:v>
                </c:pt>
                <c:pt idx="3">
                  <c:v>KinderCare Education</c:v>
                </c:pt>
                <c:pt idx="4">
                  <c:v>National Heritage Academies</c:v>
                </c:pt>
                <c:pt idx="5">
                  <c:v>Grand Rapids Public Schools</c:v>
                </c:pt>
                <c:pt idx="6">
                  <c:v>YMCA</c:v>
                </c:pt>
                <c:pt idx="7">
                  <c:v>Cedar Springs Public Schools</c:v>
                </c:pt>
                <c:pt idx="8">
                  <c:v>Relate Kent Consortium</c:v>
                </c:pt>
                <c:pt idx="9">
                  <c:v>The Salvation Army</c:v>
                </c:pt>
              </c:strCache>
            </c:strRef>
          </c:cat>
          <c:val>
            <c:numRef>
              <c:f>'4F'!$G$5:$G$14</c:f>
              <c:numCache>
                <c:formatCode>#,##0</c:formatCode>
                <c:ptCount val="10"/>
                <c:pt idx="0">
                  <c:v>116</c:v>
                </c:pt>
                <c:pt idx="1">
                  <c:v>51</c:v>
                </c:pt>
                <c:pt idx="2">
                  <c:v>24</c:v>
                </c:pt>
                <c:pt idx="3">
                  <c:v>19</c:v>
                </c:pt>
                <c:pt idx="4">
                  <c:v>15</c:v>
                </c:pt>
                <c:pt idx="5">
                  <c:v>15</c:v>
                </c:pt>
                <c:pt idx="6">
                  <c:v>14</c:v>
                </c:pt>
                <c:pt idx="7">
                  <c:v>11</c:v>
                </c:pt>
                <c:pt idx="8">
                  <c:v>9</c:v>
                </c:pt>
                <c:pt idx="9">
                  <c:v>8</c:v>
                </c:pt>
              </c:numCache>
            </c:numRef>
          </c:val>
          <c:extLst>
            <c:ext xmlns:c16="http://schemas.microsoft.com/office/drawing/2014/chart" uri="{C3380CC4-5D6E-409C-BE32-E72D297353CC}">
              <c16:uniqueId val="{0000000A-812A-4541-91B1-39E9FB60CA5B}"/>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4a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'5A'!$V$5:$V$25</c:f>
              <c:numCache>
                <c:formatCode>"$"#,##0.00</c:formatCode>
                <c:ptCount val="21"/>
                <c:pt idx="0">
                  <c:v>18.205916999162948</c:v>
                </c:pt>
                <c:pt idx="1">
                  <c:v>18.661064924142021</c:v>
                </c:pt>
                <c:pt idx="2">
                  <c:v>19.127591547245569</c:v>
                </c:pt>
                <c:pt idx="3">
                  <c:v>19.605781335926707</c:v>
                </c:pt>
                <c:pt idx="4">
                  <c:v>20.095925869324873</c:v>
                </c:pt>
                <c:pt idx="5">
                  <c:v>20.598324016057994</c:v>
                </c:pt>
                <c:pt idx="6">
                  <c:v>21.113282116459441</c:v>
                </c:pt>
                <c:pt idx="7">
                  <c:v>21.641114169370926</c:v>
                </c:pt>
                <c:pt idx="8">
                  <c:v>22.182142023605198</c:v>
                </c:pt>
                <c:pt idx="9">
                  <c:v>22.736695574195327</c:v>
                </c:pt>
                <c:pt idx="10">
                  <c:v>23.305112963550208</c:v>
                </c:pt>
                <c:pt idx="11">
                  <c:v>23.887740787638961</c:v>
                </c:pt>
                <c:pt idx="12">
                  <c:v>24.484934307329933</c:v>
                </c:pt>
                <c:pt idx="13">
                  <c:v>25.097057665013178</c:v>
                </c:pt>
                <c:pt idx="14">
                  <c:v>25.724484106638506</c:v>
                </c:pt>
                <c:pt idx="15">
                  <c:v>26.367596209304466</c:v>
                </c:pt>
                <c:pt idx="16">
                  <c:v>27.026786114537074</c:v>
                </c:pt>
                <c:pt idx="17">
                  <c:v>27.702455767400497</c:v>
                </c:pt>
                <c:pt idx="18">
                  <c:v>28.395017161585507</c:v>
                </c:pt>
                <c:pt idx="19">
                  <c:v>29.104892590625141</c:v>
                </c:pt>
                <c:pt idx="20">
                  <c:v>29.832514905390767</c:v>
                </c:pt>
              </c:numCache>
            </c:numRef>
          </c:val>
          <c:smooth val="0"/>
          <c:extLst>
            <c:ext xmlns:c16="http://schemas.microsoft.com/office/drawing/2014/chart" uri="{C3380CC4-5D6E-409C-BE32-E72D297353CC}">
              <c16:uniqueId val="{00000000-D99E-40C5-97C8-DAFC025C08C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'5A'!$W$5:$W$25</c:f>
              <c:numCache>
                <c:formatCode>"$"#,##0.00</c:formatCode>
                <c:ptCount val="21"/>
                <c:pt idx="0">
                  <c:v>21.361607142857142</c:v>
                </c:pt>
                <c:pt idx="1">
                  <c:v>21.895647321428569</c:v>
                </c:pt>
                <c:pt idx="2">
                  <c:v>22.443038504464283</c:v>
                </c:pt>
                <c:pt idx="3">
                  <c:v>23.004114467075887</c:v>
                </c:pt>
                <c:pt idx="4">
                  <c:v>23.579217328752783</c:v>
                </c:pt>
                <c:pt idx="5">
                  <c:v>24.1686977619716</c:v>
                </c:pt>
                <c:pt idx="6">
                  <c:v>24.772915206020887</c:v>
                </c:pt>
                <c:pt idx="7">
                  <c:v>25.392238086171407</c:v>
                </c:pt>
                <c:pt idx="8">
                  <c:v>26.027044038325691</c:v>
                </c:pt>
                <c:pt idx="9">
                  <c:v>26.677720139283831</c:v>
                </c:pt>
                <c:pt idx="10">
                  <c:v>27.344663142765924</c:v>
                </c:pt>
                <c:pt idx="11">
                  <c:v>28.028279721335071</c:v>
                </c:pt>
                <c:pt idx="12">
                  <c:v>28.728986714368446</c:v>
                </c:pt>
                <c:pt idx="13">
                  <c:v>29.447211382227653</c:v>
                </c:pt>
                <c:pt idx="14">
                  <c:v>30.183391666783344</c:v>
                </c:pt>
                <c:pt idx="15">
                  <c:v>30.937976458452923</c:v>
                </c:pt>
                <c:pt idx="16">
                  <c:v>31.711425869914244</c:v>
                </c:pt>
                <c:pt idx="17">
                  <c:v>32.504211516662096</c:v>
                </c:pt>
                <c:pt idx="18">
                  <c:v>33.316816804578643</c:v>
                </c:pt>
                <c:pt idx="19">
                  <c:v>34.149737224693105</c:v>
                </c:pt>
                <c:pt idx="20">
                  <c:v>35.003480655310426</c:v>
                </c:pt>
              </c:numCache>
            </c:numRef>
          </c:val>
          <c:smooth val="0"/>
          <c:extLst>
            <c:ext xmlns:c16="http://schemas.microsoft.com/office/drawing/2014/chart" uri="{C3380CC4-5D6E-409C-BE32-E72D297353CC}">
              <c16:uniqueId val="{00000001-D99E-40C5-97C8-DAFC025C08C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'5A'!$X$5:$X$25</c:f>
              <c:numCache>
                <c:formatCode>"$"#,##0.00</c:formatCode>
                <c:ptCount val="21"/>
                <c:pt idx="0">
                  <c:v>23.497767857142858</c:v>
                </c:pt>
                <c:pt idx="1">
                  <c:v>24.085212053571428</c:v>
                </c:pt>
                <c:pt idx="2">
                  <c:v>24.687342354910712</c:v>
                </c:pt>
                <c:pt idx="3">
                  <c:v>25.304525913783475</c:v>
                </c:pt>
                <c:pt idx="4">
                  <c:v>25.937139061628059</c:v>
                </c:pt>
                <c:pt idx="5">
                  <c:v>26.585567538168757</c:v>
                </c:pt>
                <c:pt idx="6">
                  <c:v>27.250206726622974</c:v>
                </c:pt>
                <c:pt idx="7">
                  <c:v>27.931461894788544</c:v>
                </c:pt>
                <c:pt idx="8">
                  <c:v>28.629748442158256</c:v>
                </c:pt>
                <c:pt idx="9">
                  <c:v>29.345492153212209</c:v>
                </c:pt>
                <c:pt idx="10">
                  <c:v>30.079129457042512</c:v>
                </c:pt>
                <c:pt idx="11">
                  <c:v>30.831107693468571</c:v>
                </c:pt>
                <c:pt idx="12">
                  <c:v>31.601885385805282</c:v>
                </c:pt>
                <c:pt idx="13">
                  <c:v>32.39193252045041</c:v>
                </c:pt>
                <c:pt idx="14">
                  <c:v>33.201730833461667</c:v>
                </c:pt>
                <c:pt idx="15">
                  <c:v>34.031774104298208</c:v>
                </c:pt>
                <c:pt idx="16">
                  <c:v>34.882568456905659</c:v>
                </c:pt>
                <c:pt idx="17">
                  <c:v>35.754632668328298</c:v>
                </c:pt>
                <c:pt idx="18">
                  <c:v>36.648498485036505</c:v>
                </c:pt>
                <c:pt idx="19">
                  <c:v>37.564710947162418</c:v>
                </c:pt>
                <c:pt idx="20">
                  <c:v>38.503828720841476</c:v>
                </c:pt>
              </c:numCache>
            </c:numRef>
          </c:val>
          <c:smooth val="0"/>
          <c:extLst>
            <c:ext xmlns:c16="http://schemas.microsoft.com/office/drawing/2014/chart" uri="{C3380CC4-5D6E-409C-BE32-E72D297353CC}">
              <c16:uniqueId val="{00000002-D99E-40C5-97C8-DAFC025C08C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'5A'!$Y$5:$Y$25</c:f>
              <c:numCache>
                <c:formatCode>"$"#,##0.00</c:formatCode>
                <c:ptCount val="21"/>
                <c:pt idx="0">
                  <c:v>25.847544642857144</c:v>
                </c:pt>
                <c:pt idx="1">
                  <c:v>26.493733258928572</c:v>
                </c:pt>
                <c:pt idx="2">
                  <c:v>27.156076590401785</c:v>
                </c:pt>
                <c:pt idx="3">
                  <c:v>27.834978505161828</c:v>
                </c:pt>
                <c:pt idx="4">
                  <c:v>28.530852967790871</c:v>
                </c:pt>
                <c:pt idx="5">
                  <c:v>29.244124291985639</c:v>
                </c:pt>
                <c:pt idx="6">
                  <c:v>29.975227399285277</c:v>
                </c:pt>
                <c:pt idx="7">
                  <c:v>30.724608084267405</c:v>
                </c:pt>
                <c:pt idx="8">
                  <c:v>31.492723286374087</c:v>
                </c:pt>
                <c:pt idx="9">
                  <c:v>32.280041368533439</c:v>
                </c:pt>
                <c:pt idx="10">
                  <c:v>33.087042402746775</c:v>
                </c:pt>
                <c:pt idx="11">
                  <c:v>33.914218462815441</c:v>
                </c:pt>
                <c:pt idx="12">
                  <c:v>34.762073924385824</c:v>
                </c:pt>
                <c:pt idx="13">
                  <c:v>35.631125772495466</c:v>
                </c:pt>
                <c:pt idx="14">
                  <c:v>36.521903916807851</c:v>
                </c:pt>
                <c:pt idx="15">
                  <c:v>37.434951514728041</c:v>
                </c:pt>
                <c:pt idx="16">
                  <c:v>38.370825302596238</c:v>
                </c:pt>
                <c:pt idx="17">
                  <c:v>39.33009593516114</c:v>
                </c:pt>
                <c:pt idx="18">
                  <c:v>40.313348333540162</c:v>
                </c:pt>
                <c:pt idx="19">
                  <c:v>41.321182041878664</c:v>
                </c:pt>
                <c:pt idx="20">
                  <c:v>42.35421159292563</c:v>
                </c:pt>
              </c:numCache>
            </c:numRef>
          </c:val>
          <c:smooth val="0"/>
          <c:extLst>
            <c:ext xmlns:c16="http://schemas.microsoft.com/office/drawing/2014/chart" uri="{C3380CC4-5D6E-409C-BE32-E72D297353CC}">
              <c16:uniqueId val="{00000003-D99E-40C5-97C8-DAFC025C08C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4a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'5A'!$V$30:$V$50</c:f>
              <c:numCache>
                <c:formatCode>"$"#,##0.00</c:formatCode>
                <c:ptCount val="21"/>
                <c:pt idx="0">
                  <c:v>16.550833635602679</c:v>
                </c:pt>
                <c:pt idx="1">
                  <c:v>16.964604476492745</c:v>
                </c:pt>
                <c:pt idx="2">
                  <c:v>17.388719588405063</c:v>
                </c:pt>
                <c:pt idx="3">
                  <c:v>17.82343757811519</c:v>
                </c:pt>
                <c:pt idx="4">
                  <c:v>18.269023517568069</c:v>
                </c:pt>
                <c:pt idx="5">
                  <c:v>18.725749105507269</c:v>
                </c:pt>
                <c:pt idx="6">
                  <c:v>19.19389283314495</c:v>
                </c:pt>
                <c:pt idx="7">
                  <c:v>19.673740153973572</c:v>
                </c:pt>
                <c:pt idx="8">
                  <c:v>20.165583657822911</c:v>
                </c:pt>
                <c:pt idx="9">
                  <c:v>20.669723249268483</c:v>
                </c:pt>
                <c:pt idx="10">
                  <c:v>21.186466330500192</c:v>
                </c:pt>
                <c:pt idx="11">
                  <c:v>21.716127988762693</c:v>
                </c:pt>
                <c:pt idx="12">
                  <c:v>22.25903118848176</c:v>
                </c:pt>
                <c:pt idx="13">
                  <c:v>22.815506968193802</c:v>
                </c:pt>
                <c:pt idx="14">
                  <c:v>23.385894642398643</c:v>
                </c:pt>
                <c:pt idx="15">
                  <c:v>23.970542008458608</c:v>
                </c:pt>
                <c:pt idx="16">
                  <c:v>24.569805558670073</c:v>
                </c:pt>
                <c:pt idx="17">
                  <c:v>25.184050697636824</c:v>
                </c:pt>
                <c:pt idx="18">
                  <c:v>25.813651965077742</c:v>
                </c:pt>
                <c:pt idx="19">
                  <c:v>26.458993264204683</c:v>
                </c:pt>
                <c:pt idx="20">
                  <c:v>27.120468095809798</c:v>
                </c:pt>
              </c:numCache>
            </c:numRef>
          </c:val>
          <c:smooth val="0"/>
          <c:extLst>
            <c:ext xmlns:c16="http://schemas.microsoft.com/office/drawing/2014/chart" uri="{C3380CC4-5D6E-409C-BE32-E72D297353CC}">
              <c16:uniqueId val="{00000000-6007-46A1-B211-069D9A1696A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'5A'!$W$30:$W$50</c:f>
              <c:numCache>
                <c:formatCode>"$"#,##0.00</c:formatCode>
                <c:ptCount val="21"/>
                <c:pt idx="0">
                  <c:v>19.419642857142858</c:v>
                </c:pt>
                <c:pt idx="1">
                  <c:v>19.905133928571427</c:v>
                </c:pt>
                <c:pt idx="2">
                  <c:v>20.402762276785712</c:v>
                </c:pt>
                <c:pt idx="3">
                  <c:v>20.912831333705352</c:v>
                </c:pt>
                <c:pt idx="4">
                  <c:v>21.435652117047983</c:v>
                </c:pt>
                <c:pt idx="5">
                  <c:v>21.971543419974182</c:v>
                </c:pt>
                <c:pt idx="6">
                  <c:v>22.520832005473533</c:v>
                </c:pt>
                <c:pt idx="7">
                  <c:v>23.08385280561037</c:v>
                </c:pt>
                <c:pt idx="8">
                  <c:v>23.660949125750626</c:v>
                </c:pt>
                <c:pt idx="9">
                  <c:v>24.252472853894389</c:v>
                </c:pt>
                <c:pt idx="10">
                  <c:v>24.858784675241747</c:v>
                </c:pt>
                <c:pt idx="11">
                  <c:v>25.480254292122787</c:v>
                </c:pt>
                <c:pt idx="12">
                  <c:v>26.117260649425855</c:v>
                </c:pt>
                <c:pt idx="13">
                  <c:v>26.770192165661499</c:v>
                </c:pt>
                <c:pt idx="14">
                  <c:v>27.439446969803033</c:v>
                </c:pt>
                <c:pt idx="15">
                  <c:v>28.125433144048106</c:v>
                </c:pt>
                <c:pt idx="16">
                  <c:v>28.828568972649308</c:v>
                </c:pt>
                <c:pt idx="17">
                  <c:v>29.549283196965536</c:v>
                </c:pt>
                <c:pt idx="18">
                  <c:v>30.288015276889674</c:v>
                </c:pt>
                <c:pt idx="19">
                  <c:v>31.045215658811912</c:v>
                </c:pt>
                <c:pt idx="20">
                  <c:v>31.821346050282209</c:v>
                </c:pt>
              </c:numCache>
            </c:numRef>
          </c:val>
          <c:smooth val="0"/>
          <c:extLst>
            <c:ext xmlns:c16="http://schemas.microsoft.com/office/drawing/2014/chart" uri="{C3380CC4-5D6E-409C-BE32-E72D297353CC}">
              <c16:uniqueId val="{00000001-6007-46A1-B211-069D9A1696A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'5A'!$X$30:$X$50</c:f>
              <c:numCache>
                <c:formatCode>"$"#,##0.00</c:formatCode>
                <c:ptCount val="21"/>
                <c:pt idx="0">
                  <c:v>21.361607142857146</c:v>
                </c:pt>
                <c:pt idx="1">
                  <c:v>21.895647321428573</c:v>
                </c:pt>
                <c:pt idx="2">
                  <c:v>22.443038504464287</c:v>
                </c:pt>
                <c:pt idx="3">
                  <c:v>23.00411446707589</c:v>
                </c:pt>
                <c:pt idx="4">
                  <c:v>23.579217328752787</c:v>
                </c:pt>
                <c:pt idx="5">
                  <c:v>24.168697761971604</c:v>
                </c:pt>
                <c:pt idx="6">
                  <c:v>24.77291520602089</c:v>
                </c:pt>
                <c:pt idx="7">
                  <c:v>25.39223808617141</c:v>
                </c:pt>
                <c:pt idx="8">
                  <c:v>26.027044038325695</c:v>
                </c:pt>
                <c:pt idx="9">
                  <c:v>26.677720139283835</c:v>
                </c:pt>
                <c:pt idx="10">
                  <c:v>27.344663142765928</c:v>
                </c:pt>
                <c:pt idx="11">
                  <c:v>28.028279721335075</c:v>
                </c:pt>
                <c:pt idx="12">
                  <c:v>28.72898671436845</c:v>
                </c:pt>
                <c:pt idx="13">
                  <c:v>29.447211382227657</c:v>
                </c:pt>
                <c:pt idx="14">
                  <c:v>30.183391666783347</c:v>
                </c:pt>
                <c:pt idx="15">
                  <c:v>30.93797645845293</c:v>
                </c:pt>
                <c:pt idx="16">
                  <c:v>31.711425869914251</c:v>
                </c:pt>
                <c:pt idx="17">
                  <c:v>32.504211516662103</c:v>
                </c:pt>
                <c:pt idx="18">
                  <c:v>33.31681680457865</c:v>
                </c:pt>
                <c:pt idx="19">
                  <c:v>34.149737224693112</c:v>
                </c:pt>
                <c:pt idx="20">
                  <c:v>35.00348065531044</c:v>
                </c:pt>
              </c:numCache>
            </c:numRef>
          </c:val>
          <c:smooth val="0"/>
          <c:extLst>
            <c:ext xmlns:c16="http://schemas.microsoft.com/office/drawing/2014/chart" uri="{C3380CC4-5D6E-409C-BE32-E72D297353CC}">
              <c16:uniqueId val="{00000002-6007-46A1-B211-069D9A1696A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'5A'!$Y$30:$Y$50</c:f>
              <c:numCache>
                <c:formatCode>"$"#,##0.00</c:formatCode>
                <c:ptCount val="21"/>
                <c:pt idx="0">
                  <c:v>23.497767857142861</c:v>
                </c:pt>
                <c:pt idx="1">
                  <c:v>24.085212053571432</c:v>
                </c:pt>
                <c:pt idx="2">
                  <c:v>24.687342354910715</c:v>
                </c:pt>
                <c:pt idx="3">
                  <c:v>25.304525913783483</c:v>
                </c:pt>
                <c:pt idx="4">
                  <c:v>25.937139061628066</c:v>
                </c:pt>
                <c:pt idx="5">
                  <c:v>26.585567538168767</c:v>
                </c:pt>
                <c:pt idx="6">
                  <c:v>27.250206726622984</c:v>
                </c:pt>
                <c:pt idx="7">
                  <c:v>27.931461894788555</c:v>
                </c:pt>
                <c:pt idx="8">
                  <c:v>28.629748442158267</c:v>
                </c:pt>
                <c:pt idx="9">
                  <c:v>29.34549215321222</c:v>
                </c:pt>
                <c:pt idx="10">
                  <c:v>30.079129457042523</c:v>
                </c:pt>
                <c:pt idx="11">
                  <c:v>30.831107693468585</c:v>
                </c:pt>
                <c:pt idx="12">
                  <c:v>31.601885385805296</c:v>
                </c:pt>
                <c:pt idx="13">
                  <c:v>32.391932520450425</c:v>
                </c:pt>
                <c:pt idx="14">
                  <c:v>33.201730833461681</c:v>
                </c:pt>
                <c:pt idx="15">
                  <c:v>34.031774104298222</c:v>
                </c:pt>
                <c:pt idx="16">
                  <c:v>34.882568456905673</c:v>
                </c:pt>
                <c:pt idx="17">
                  <c:v>35.754632668328313</c:v>
                </c:pt>
                <c:pt idx="18">
                  <c:v>36.648498485036519</c:v>
                </c:pt>
                <c:pt idx="19">
                  <c:v>37.564710947162432</c:v>
                </c:pt>
                <c:pt idx="20">
                  <c:v>38.50382872084149</c:v>
                </c:pt>
              </c:numCache>
            </c:numRef>
          </c:val>
          <c:smooth val="0"/>
          <c:extLst>
            <c:ext xmlns:c16="http://schemas.microsoft.com/office/drawing/2014/chart" uri="{C3380CC4-5D6E-409C-BE32-E72D297353CC}">
              <c16:uniqueId val="{00000003-6007-46A1-B211-069D9A1696A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'5B'!$A$7:$A$13</c:f>
              <c:strCache>
                <c:ptCount val="7"/>
                <c:pt idx="0">
                  <c:v>14-18</c:v>
                </c:pt>
                <c:pt idx="1">
                  <c:v>19-24</c:v>
                </c:pt>
                <c:pt idx="2">
                  <c:v>25-34</c:v>
                </c:pt>
                <c:pt idx="3">
                  <c:v>35-44</c:v>
                </c:pt>
                <c:pt idx="4">
                  <c:v>45-54</c:v>
                </c:pt>
                <c:pt idx="5">
                  <c:v>55-64</c:v>
                </c:pt>
                <c:pt idx="6">
                  <c:v>65+</c:v>
                </c:pt>
              </c:strCache>
            </c:strRef>
          </c:cat>
          <c:val>
            <c:numRef>
              <c:f>'5B'!$C$7:$C$13</c:f>
              <c:numCache>
                <c:formatCode>0.0%;[Red]\ \(0.0%\)</c:formatCode>
                <c:ptCount val="7"/>
                <c:pt idx="0">
                  <c:v>1.3303769401330377E-2</c:v>
                </c:pt>
                <c:pt idx="1">
                  <c:v>0.1130820399113082</c:v>
                </c:pt>
                <c:pt idx="2">
                  <c:v>0.19290465631929046</c:v>
                </c:pt>
                <c:pt idx="3">
                  <c:v>0.22838137472283815</c:v>
                </c:pt>
                <c:pt idx="4">
                  <c:v>0.21286031042128603</c:v>
                </c:pt>
                <c:pt idx="5">
                  <c:v>0.15521064301552107</c:v>
                </c:pt>
                <c:pt idx="6">
                  <c:v>8.4257206208425722E-2</c:v>
                </c:pt>
              </c:numCache>
            </c:numRef>
          </c:val>
          <c:extLst>
            <c:ext xmlns:c16="http://schemas.microsoft.com/office/drawing/2014/chart" uri="{C3380CC4-5D6E-409C-BE32-E72D297353CC}">
              <c16:uniqueId val="{00000000-5C4C-46A0-A89D-40932021A2E7}"/>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AAD7-478E-A619-47A8FA2D25EA}"/>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AAD7-478E-A619-47A8FA2D25EA}"/>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AAD7-478E-A619-47A8FA2D25EA}"/>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AAD7-478E-A619-47A8FA2D25EA}"/>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AAD7-478E-A619-47A8FA2D25EA}"/>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AAD7-478E-A619-47A8FA2D25EA}"/>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AAD7-478E-A619-47A8FA2D25EA}"/>
              </c:ext>
            </c:extLst>
          </c:dPt>
          <c:dLbls>
            <c:dLbl>
              <c:idx val="0"/>
              <c:layout>
                <c:manualLayout>
                  <c:x val="2.3877800500405662E-2"/>
                  <c:y val="6.059948720600419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D7-478E-A619-47A8FA2D25EA}"/>
                </c:ext>
              </c:extLst>
            </c:dLbl>
            <c:dLbl>
              <c:idx val="2"/>
              <c:layout>
                <c:manualLayout>
                  <c:x val="-4.5342115184681649E-3"/>
                  <c:y val="2.293889225903033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D7-478E-A619-47A8FA2D25EA}"/>
                </c:ext>
              </c:extLst>
            </c:dLbl>
            <c:dLbl>
              <c:idx val="3"/>
              <c:layout>
                <c:manualLayout>
                  <c:x val="-4.5342115184681647E-2"/>
                  <c:y val="-0.1145027626051347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D7-478E-A619-47A8FA2D25EA}"/>
                </c:ext>
              </c:extLst>
            </c:dLbl>
            <c:dLbl>
              <c:idx val="4"/>
              <c:layout>
                <c:manualLayout>
                  <c:x val="0.12339196152132428"/>
                  <c:y val="-0.1281354401691993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AD7-478E-A619-47A8FA2D25EA}"/>
                </c:ext>
              </c:extLst>
            </c:dLbl>
            <c:dLbl>
              <c:idx val="5"/>
              <c:layout>
                <c:manualLayout>
                  <c:x val="0.13819919683761953"/>
                  <c:y val="0.14971919925439298"/>
                </c:manualLayout>
              </c:layout>
              <c:tx>
                <c:rich>
                  <a:bodyPr/>
                  <a:lstStyle/>
                  <a:p>
                    <a:fld id="{ABE924FB-1D3A-48C8-A768-E4F6E16640F4}" type="VALUE">
                      <a:rPr lang="en-US">
                        <a:solidFill>
                          <a:schemeClr val="bg1"/>
                        </a:solidFill>
                      </a:rPr>
                      <a:pPr/>
                      <a:t>[VALUE]</a:t>
                    </a:fld>
                    <a:endParaRPr lang="en-US"/>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AAD7-478E-A619-47A8FA2D25EA}"/>
                </c:ext>
              </c:extLst>
            </c:dLbl>
            <c:dLbl>
              <c:idx val="6"/>
              <c:layout>
                <c:manualLayout>
                  <c:x val="2.1998469630343503E-3"/>
                  <c:y val="5.7307296552800979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4448933564481317"/>
                      <c:h val="9.977780250670705E-2"/>
                    </c:manualLayout>
                  </c15:layout>
                </c:ext>
                <c:ext xmlns:c16="http://schemas.microsoft.com/office/drawing/2014/chart" uri="{C3380CC4-5D6E-409C-BE32-E72D297353CC}">
                  <c16:uniqueId val="{0000000D-AAD7-478E-A619-47A8FA2D25E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'5B'!$G$7:$G$13</c:f>
              <c:numCache>
                <c:formatCode>0.0%;[Red]\ \(0.0%\)</c:formatCode>
                <c:ptCount val="7"/>
                <c:pt idx="0">
                  <c:v>0.02</c:v>
                </c:pt>
                <c:pt idx="1">
                  <c:v>0.109</c:v>
                </c:pt>
                <c:pt idx="2">
                  <c:v>0.17699999999999999</c:v>
                </c:pt>
                <c:pt idx="3">
                  <c:v>8.5999999999999993E-2</c:v>
                </c:pt>
                <c:pt idx="4">
                  <c:v>0.36</c:v>
                </c:pt>
                <c:pt idx="5">
                  <c:v>0.20200000000000001</c:v>
                </c:pt>
                <c:pt idx="6">
                  <c:v>4.5999999999999999E-2</c:v>
                </c:pt>
              </c:numCache>
            </c:numRef>
          </c:val>
          <c:extLst>
            <c:ext xmlns:c16="http://schemas.microsoft.com/office/drawing/2014/chart" uri="{C3380CC4-5D6E-409C-BE32-E72D297353CC}">
              <c16:uniqueId val="{0000000E-AAD7-478E-A619-47A8FA2D25E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3464-4060-AC62-5C1BC6175200}"/>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3464-4060-AC62-5C1BC6175200}"/>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3464-4060-AC62-5C1BC6175200}"/>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3464-4060-AC62-5C1BC6175200}"/>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3464-4060-AC62-5C1BC6175200}"/>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3464-4060-AC62-5C1BC61752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464-4060-AC62-5C1BC6175200}"/>
              </c:ext>
            </c:extLst>
          </c:dPt>
          <c:dLbls>
            <c:dLbl>
              <c:idx val="2"/>
              <c:layout>
                <c:manualLayout>
                  <c:x val="-6.9395862379206382E-3"/>
                  <c:y val="5.816411255831732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64-4060-AC62-5C1BC6175200}"/>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64-4060-AC62-5C1BC6175200}"/>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464-4060-AC62-5C1BC6175200}"/>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464-4060-AC62-5C1BC6175200}"/>
                </c:ext>
              </c:extLst>
            </c:dLbl>
            <c:dLbl>
              <c:idx val="6"/>
              <c:delete val="1"/>
              <c:extLst>
                <c:ext xmlns:c15="http://schemas.microsoft.com/office/drawing/2012/chart" uri="{CE6537A1-D6FC-4f65-9D91-7224C49458BB}"/>
                <c:ext xmlns:c16="http://schemas.microsoft.com/office/drawing/2014/chart" uri="{C3380CC4-5D6E-409C-BE32-E72D297353CC}">
                  <c16:uniqueId val="{0000000D-3464-4060-AC62-5C1BC617520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'5B'!$K$7:$K$13</c:f>
              <c:numCache>
                <c:formatCode>0.0%;[Red]\ \(0.0%\)</c:formatCode>
                <c:ptCount val="7"/>
                <c:pt idx="0">
                  <c:v>0.81596452328159641</c:v>
                </c:pt>
                <c:pt idx="1">
                  <c:v>9.5343680709534362E-2</c:v>
                </c:pt>
                <c:pt idx="2">
                  <c:v>4.2128603104212861E-2</c:v>
                </c:pt>
                <c:pt idx="3">
                  <c:v>2.6607538802660754E-2</c:v>
                </c:pt>
                <c:pt idx="4">
                  <c:v>1.5521064301552107E-2</c:v>
                </c:pt>
                <c:pt idx="5">
                  <c:v>2.2172949002217295E-3</c:v>
                </c:pt>
                <c:pt idx="6">
                  <c:v>0</c:v>
                </c:pt>
              </c:numCache>
            </c:numRef>
          </c:val>
          <c:extLst>
            <c:ext xmlns:c16="http://schemas.microsoft.com/office/drawing/2014/chart" uri="{C3380CC4-5D6E-409C-BE32-E72D297353CC}">
              <c16:uniqueId val="{0000000E-3464-4060-AC62-5C1BC6175200}"/>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6243084555805404"/>
                  <c:y val="0"/>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0-EF47-4730-93D5-CED0EA932006}"/>
                </c:ext>
              </c:extLst>
            </c:dLbl>
            <c:dLbl>
              <c:idx val="1"/>
              <c:layout>
                <c:manualLayout>
                  <c:x val="-3.0344671687429258E-3"/>
                  <c:y val="-9.644481739962487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656167089029281"/>
                      <c:h val="0.17709274686553109"/>
                    </c:manualLayout>
                  </c15:layout>
                </c:ext>
                <c:ext xmlns:c16="http://schemas.microsoft.com/office/drawing/2014/chart" uri="{C3380CC4-5D6E-409C-BE32-E72D297353CC}">
                  <c16:uniqueId val="{00000001-EF47-4730-93D5-CED0EA932006}"/>
                </c:ext>
              </c:extLst>
            </c:dLbl>
            <c:dLbl>
              <c:idx val="2"/>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EF47-4730-93D5-CED0EA932006}"/>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3-EF47-4730-93D5-CED0EA932006}"/>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4-EF47-4730-93D5-CED0EA932006}"/>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'5C'!$B$8:$B$12</c:f>
              <c:numCache>
                <c:formatCode>0%</c:formatCode>
                <c:ptCount val="5"/>
                <c:pt idx="0">
                  <c:v>0.96</c:v>
                </c:pt>
                <c:pt idx="1">
                  <c:v>0.96</c:v>
                </c:pt>
                <c:pt idx="2">
                  <c:v>0.95</c:v>
                </c:pt>
                <c:pt idx="3">
                  <c:v>0.92</c:v>
                </c:pt>
                <c:pt idx="4">
                  <c:v>0.92</c:v>
                </c:pt>
              </c:numCache>
            </c:numRef>
          </c:val>
          <c:extLst>
            <c:ext xmlns:c16="http://schemas.microsoft.com/office/drawing/2014/chart" uri="{C3380CC4-5D6E-409C-BE32-E72D297353CC}">
              <c16:uniqueId val="{00000005-EF47-4730-93D5-CED0EA932006}"/>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'5C'!$C$8:$C$12</c:f>
              <c:numCache>
                <c:formatCode>"$"#,##0.00_);\("$"#,##0.00\)</c:formatCode>
                <c:ptCount val="5"/>
                <c:pt idx="0">
                  <c:v>30.07</c:v>
                </c:pt>
                <c:pt idx="1">
                  <c:v>17.82</c:v>
                </c:pt>
                <c:pt idx="2">
                  <c:v>17.63</c:v>
                </c:pt>
                <c:pt idx="3">
                  <c:v>19.22</c:v>
                </c:pt>
                <c:pt idx="4">
                  <c:v>18.23</c:v>
                </c:pt>
              </c:numCache>
            </c:numRef>
          </c:val>
          <c:extLst>
            <c:ext xmlns:c16="http://schemas.microsoft.com/office/drawing/2014/chart" uri="{C3380CC4-5D6E-409C-BE32-E72D297353CC}">
              <c16:uniqueId val="{00000000-26F2-4D52-A120-8A3C1EBCE9D4}"/>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2"/>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4956-440B-AC96-5DBE775B7D57}"/>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4956-440B-AC96-5DBE775B7D57}"/>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4956-440B-AC96-5DBE775B7D57}"/>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4956-440B-AC96-5DBE775B7D57}"/>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4956-440B-AC96-5DBE775B7D57}"/>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4956-440B-AC96-5DBE775B7D5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956-440B-AC96-5DBE775B7D57}"/>
              </c:ext>
            </c:extLst>
          </c:dPt>
          <c:dLbls>
            <c:dLbl>
              <c:idx val="2"/>
              <c:layout>
                <c:manualLayout>
                  <c:x val="-1.0114872004635784E-2"/>
                  <c:y val="7.2714699715476991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56-440B-AC96-5DBE775B7D57}"/>
                </c:ext>
              </c:extLst>
            </c:dLbl>
            <c:dLbl>
              <c:idx val="3"/>
              <c:layout>
                <c:manualLayout>
                  <c:x val="-4.1075774619081629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56-440B-AC96-5DBE775B7D57}"/>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956-440B-AC96-5DBE775B7D57}"/>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956-440B-AC96-5DBE775B7D57}"/>
                </c:ext>
              </c:extLst>
            </c:dLbl>
            <c:dLbl>
              <c:idx val="6"/>
              <c:delete val="1"/>
              <c:extLst>
                <c:ext xmlns:c15="http://schemas.microsoft.com/office/drawing/2012/chart" uri="{CE6537A1-D6FC-4f65-9D91-7224C49458BB}"/>
                <c:ext xmlns:c16="http://schemas.microsoft.com/office/drawing/2014/chart" uri="{C3380CC4-5D6E-409C-BE32-E72D297353CC}">
                  <c16:uniqueId val="{0000000D-4956-440B-AC96-5DBE775B7D5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'2B'!$K$7:$K$13</c:f>
              <c:numCache>
                <c:formatCode>0.0%;[Red]\ \(0.0%\)</c:formatCode>
                <c:ptCount val="7"/>
                <c:pt idx="0">
                  <c:v>0.82415005861664714</c:v>
                </c:pt>
                <c:pt idx="1">
                  <c:v>8.6752637749120745E-2</c:v>
                </c:pt>
                <c:pt idx="2">
                  <c:v>5.5099648300117231E-2</c:v>
                </c:pt>
                <c:pt idx="3">
                  <c:v>1.8757327080890972E-2</c:v>
                </c:pt>
                <c:pt idx="4">
                  <c:v>1.4067995310668231E-2</c:v>
                </c:pt>
                <c:pt idx="5">
                  <c:v>3.5169988276670576E-3</c:v>
                </c:pt>
                <c:pt idx="6">
                  <c:v>0</c:v>
                </c:pt>
              </c:numCache>
            </c:numRef>
          </c:val>
          <c:extLst>
            <c:ext xmlns:c16="http://schemas.microsoft.com/office/drawing/2014/chart" uri="{C3380CC4-5D6E-409C-BE32-E72D297353CC}">
              <c16:uniqueId val="{0000000E-4956-440B-AC96-5DBE775B7D57}"/>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242384604204607"/>
          <c:y val="0.15977952755905511"/>
          <c:w val="0.52757615395795399"/>
          <c:h val="0.80627651377487231"/>
        </c:manualLayout>
      </c:layout>
      <c:barChart>
        <c:barDir val="bar"/>
        <c:grouping val="clustered"/>
        <c:varyColors val="0"/>
        <c:ser>
          <c:idx val="0"/>
          <c:order val="0"/>
          <c:spPr>
            <a:solidFill>
              <a:srgbClr val="003E51"/>
            </a:solidFill>
            <a:ln>
              <a:noFill/>
            </a:ln>
            <a:effectLst/>
          </c:spPr>
          <c:invertIfNegative val="0"/>
          <c:dPt>
            <c:idx val="0"/>
            <c:invertIfNegative val="0"/>
            <c:bubble3D val="0"/>
            <c:spPr>
              <a:solidFill>
                <a:srgbClr val="D45D00"/>
              </a:solidFill>
              <a:ln>
                <a:noFill/>
              </a:ln>
              <a:effectLst/>
            </c:spPr>
            <c:extLst>
              <c:ext xmlns:c16="http://schemas.microsoft.com/office/drawing/2014/chart" uri="{C3380CC4-5D6E-409C-BE32-E72D297353CC}">
                <c16:uniqueId val="{00000002-E07D-4DA9-8104-144E058B8686}"/>
              </c:ext>
            </c:extLst>
          </c:dPt>
          <c:dPt>
            <c:idx val="1"/>
            <c:invertIfNegative val="0"/>
            <c:bubble3D val="0"/>
            <c:spPr>
              <a:solidFill>
                <a:srgbClr val="003E51"/>
              </a:solidFill>
              <a:ln>
                <a:noFill/>
              </a:ln>
              <a:effectLst/>
            </c:spPr>
            <c:extLst>
              <c:ext xmlns:c16="http://schemas.microsoft.com/office/drawing/2014/chart" uri="{C3380CC4-5D6E-409C-BE32-E72D297353CC}">
                <c16:uniqueId val="{00000001-E07D-4DA9-8104-144E058B8686}"/>
              </c:ext>
            </c:extLst>
          </c:dPt>
          <c:dLbls>
            <c:dLbl>
              <c:idx val="0"/>
              <c:layout>
                <c:manualLayout>
                  <c:x val="-9.0431161942101847E-3"/>
                  <c:y val="-6.349341026076135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45D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7D-4DA9-8104-144E058B8686}"/>
                </c:ext>
              </c:extLst>
            </c:dLbl>
            <c:dLbl>
              <c:idx val="1"/>
              <c:layout>
                <c:manualLayout>
                  <c:x val="-2.2063658980738077E-2"/>
                  <c:y val="-1.1640077173046852E-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7D-4DA9-8104-144E058B8686}"/>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E7F0-4023-BF08-AFDAF5CEAC46}"/>
                </c:ext>
              </c:extLst>
            </c:dLbl>
            <c:dLbl>
              <c:idx val="3"/>
              <c:layout>
                <c:manualLayout>
                  <c:x val="-0.13173248657724118"/>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84-4DE6-B3AC-E31009CD11D2}"/>
                </c:ext>
              </c:extLst>
            </c:dLbl>
            <c:dLbl>
              <c:idx val="4"/>
              <c:layout>
                <c:manualLayout>
                  <c:x val="-0.14514048765353288"/>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A84-4DE6-B3AC-E31009CD11D2}"/>
                </c:ext>
              </c:extLst>
            </c:dLbl>
            <c:dLbl>
              <c:idx val="5"/>
              <c:layout>
                <c:manualLayout>
                  <c:x val="-9.642043746319123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70-4A79-8321-C85DCDDA10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'5C'!$Y$29:$Y$34</c:f>
              <c:strCache>
                <c:ptCount val="6"/>
                <c:pt idx="0">
                  <c:v>Substitute</c:v>
                </c:pt>
                <c:pt idx="1">
                  <c:v>Self-Enrichment Teacher</c:v>
                </c:pt>
                <c:pt idx="2">
                  <c:v>Tutor</c:v>
                </c:pt>
                <c:pt idx="3">
                  <c:v>Customer Service Representative</c:v>
                </c:pt>
                <c:pt idx="4">
                  <c:v>Administrative Assistant</c:v>
                </c:pt>
                <c:pt idx="5">
                  <c:v>Kindergarten Teacher</c:v>
                </c:pt>
              </c:strCache>
            </c:strRef>
          </c:cat>
          <c:val>
            <c:numRef>
              <c:f>'5C'!$Z$29:$Z$34</c:f>
              <c:numCache>
                <c:formatCode>"$"#,##0.00</c:formatCode>
                <c:ptCount val="6"/>
                <c:pt idx="0">
                  <c:v>-4.1100000000000003</c:v>
                </c:pt>
                <c:pt idx="1">
                  <c:v>-1</c:v>
                </c:pt>
                <c:pt idx="2">
                  <c:v>-0.93</c:v>
                </c:pt>
                <c:pt idx="3" formatCode="_(&quot;$&quot;* #,##0.00_);_(&quot;$&quot;* \(#,##0.00\);_(&quot;$&quot;* &quot;-&quot;??_);_(@_)">
                  <c:v>5.01</c:v>
                </c:pt>
                <c:pt idx="4" formatCode="_(&quot;$&quot;* #,##0.00_);_(&quot;$&quot;* \(#,##0.00\);_(&quot;$&quot;* &quot;-&quot;??_);_(@_)">
                  <c:v>5.83</c:v>
                </c:pt>
                <c:pt idx="5" formatCode="_(&quot;$&quot;* #,##0.00_);_(&quot;$&quot;* \(#,##0.00\);_(&quot;$&quot;* &quot;-&quot;??_);_(@_)">
                  <c:v>11.43</c:v>
                </c:pt>
              </c:numCache>
            </c:numRef>
          </c:val>
          <c:extLst>
            <c:ext xmlns:c16="http://schemas.microsoft.com/office/drawing/2014/chart" uri="{C3380CC4-5D6E-409C-BE32-E72D297353CC}">
              <c16:uniqueId val="{00000003-E07D-4DA9-8104-144E058B8686}"/>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0"/>
        <c:noMultiLvlLbl val="0"/>
      </c:catAx>
      <c:valAx>
        <c:axId val="2021862368"/>
        <c:scaling>
          <c:orientation val="minMax"/>
        </c:scaling>
        <c:delete val="1"/>
        <c:axPos val="b"/>
        <c:numFmt formatCode="&quot;$&quot;#,##0.00"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'5D'!$A$12</c:f>
              <c:strCache>
                <c:ptCount val="1"/>
                <c:pt idx="0">
                  <c:v>Region 4a</c:v>
                </c:pt>
              </c:strCache>
            </c:strRef>
          </c:tx>
          <c:spPr>
            <a:ln w="28575" cap="rnd">
              <a:solidFill>
                <a:srgbClr val="D45D00"/>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'5D'!$B$12:$W$12</c:f>
              <c:numCache>
                <c:formatCode>0.0%</c:formatCode>
                <c:ptCount val="22"/>
                <c:pt idx="0">
                  <c:v>0</c:v>
                </c:pt>
                <c:pt idx="1">
                  <c:v>9.3825180433039293E-2</c:v>
                </c:pt>
                <c:pt idx="2">
                  <c:v>0.21732157177225342</c:v>
                </c:pt>
                <c:pt idx="3">
                  <c:v>0.2862870890136327</c:v>
                </c:pt>
                <c:pt idx="4">
                  <c:v>0.37530072173215717</c:v>
                </c:pt>
                <c:pt idx="5">
                  <c:v>0.53247794707297513</c:v>
                </c:pt>
                <c:pt idx="6">
                  <c:v>0.46591820368885323</c:v>
                </c:pt>
                <c:pt idx="7">
                  <c:v>0.55172413793103448</c:v>
                </c:pt>
                <c:pt idx="8">
                  <c:v>0.52606255012028869</c:v>
                </c:pt>
                <c:pt idx="9">
                  <c:v>0.59582999198075381</c:v>
                </c:pt>
                <c:pt idx="10">
                  <c:v>0.85164394546912592</c:v>
                </c:pt>
                <c:pt idx="11">
                  <c:v>1.1419406575781876</c:v>
                </c:pt>
                <c:pt idx="12">
                  <c:v>1.1547714514835605</c:v>
                </c:pt>
                <c:pt idx="13">
                  <c:v>1.1595829991980753</c:v>
                </c:pt>
                <c:pt idx="14">
                  <c:v>1.2253408179631116</c:v>
                </c:pt>
                <c:pt idx="15">
                  <c:v>1.2157177225340818</c:v>
                </c:pt>
                <c:pt idx="16">
                  <c:v>0.81876503608660789</c:v>
                </c:pt>
                <c:pt idx="17">
                  <c:v>0.16038492381716118</c:v>
                </c:pt>
                <c:pt idx="18">
                  <c:v>-0.22052927024859664</c:v>
                </c:pt>
                <c:pt idx="19">
                  <c:v>-0.5477145148356054</c:v>
                </c:pt>
                <c:pt idx="20">
                  <c:v>-0.68724939855653566</c:v>
                </c:pt>
                <c:pt idx="21">
                  <c:v>-0.63833199679230157</c:v>
                </c:pt>
              </c:numCache>
            </c:numRef>
          </c:val>
          <c:smooth val="0"/>
          <c:extLst>
            <c:ext xmlns:c16="http://schemas.microsoft.com/office/drawing/2014/chart" uri="{C3380CC4-5D6E-409C-BE32-E72D297353CC}">
              <c16:uniqueId val="{00000000-D577-4A34-B8C4-664FBCE9855E}"/>
            </c:ext>
          </c:extLst>
        </c:ser>
        <c:ser>
          <c:idx val="2"/>
          <c:order val="1"/>
          <c:tx>
            <c:strRef>
              <c:f>'5D'!$A$13</c:f>
              <c:strCache>
                <c:ptCount val="1"/>
                <c:pt idx="0">
                  <c:v>Michigan</c:v>
                </c:pt>
              </c:strCache>
            </c:strRef>
          </c:tx>
          <c:spPr>
            <a:ln w="28575" cap="rnd">
              <a:solidFill>
                <a:srgbClr val="A2AE74"/>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'5D'!$B$13:$W$13</c:f>
              <c:numCache>
                <c:formatCode>0.0%</c:formatCode>
                <c:ptCount val="22"/>
                <c:pt idx="0">
                  <c:v>0</c:v>
                </c:pt>
                <c:pt idx="1">
                  <c:v>0.10625603228919892</c:v>
                </c:pt>
                <c:pt idx="2">
                  <c:v>0.25919101517943316</c:v>
                </c:pt>
                <c:pt idx="3">
                  <c:v>0.30876546459594628</c:v>
                </c:pt>
                <c:pt idx="4">
                  <c:v>0.36755286478897958</c:v>
                </c:pt>
                <c:pt idx="5">
                  <c:v>0.45064490655435641</c:v>
                </c:pt>
                <c:pt idx="6">
                  <c:v>0.30297446696499081</c:v>
                </c:pt>
                <c:pt idx="7">
                  <c:v>0.36948319733263141</c:v>
                </c:pt>
                <c:pt idx="8">
                  <c:v>0.42028604018601384</c:v>
                </c:pt>
                <c:pt idx="9">
                  <c:v>0.4352899885934895</c:v>
                </c:pt>
                <c:pt idx="10">
                  <c:v>0.5795384750372905</c:v>
                </c:pt>
                <c:pt idx="11">
                  <c:v>0.72168114416074403</c:v>
                </c:pt>
                <c:pt idx="12">
                  <c:v>0.73291216986926389</c:v>
                </c:pt>
                <c:pt idx="13">
                  <c:v>0.66894796876370977</c:v>
                </c:pt>
                <c:pt idx="14">
                  <c:v>0.73747477406335005</c:v>
                </c:pt>
                <c:pt idx="15">
                  <c:v>0.52671755725190839</c:v>
                </c:pt>
                <c:pt idx="16">
                  <c:v>0.42642800737036063</c:v>
                </c:pt>
                <c:pt idx="17">
                  <c:v>5.9840308853206986E-2</c:v>
                </c:pt>
                <c:pt idx="18">
                  <c:v>-0.24269544617004474</c:v>
                </c:pt>
                <c:pt idx="19">
                  <c:v>-0.5791875054838993</c:v>
                </c:pt>
                <c:pt idx="20">
                  <c:v>-0.69860489602526976</c:v>
                </c:pt>
                <c:pt idx="21">
                  <c:v>-0.61884706501710973</c:v>
                </c:pt>
              </c:numCache>
            </c:numRef>
          </c:val>
          <c:smooth val="0"/>
          <c:extLst>
            <c:ext xmlns:c16="http://schemas.microsoft.com/office/drawing/2014/chart" uri="{C3380CC4-5D6E-409C-BE32-E72D297353CC}">
              <c16:uniqueId val="{00000000-6069-4B16-B2A2-A5D3D24BA627}"/>
            </c:ext>
          </c:extLst>
        </c:ser>
        <c:ser>
          <c:idx val="1"/>
          <c:order val="2"/>
          <c:tx>
            <c:strRef>
              <c:f>'5D'!$A$14</c:f>
              <c:strCache>
                <c:ptCount val="1"/>
                <c:pt idx="0">
                  <c:v>United States</c:v>
                </c:pt>
              </c:strCache>
            </c:strRef>
          </c:tx>
          <c:spPr>
            <a:ln w="28575" cap="rnd">
              <a:solidFill>
                <a:srgbClr val="003E51"/>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'5D'!$B$14:$W$14</c:f>
              <c:numCache>
                <c:formatCode>0.0%</c:formatCode>
                <c:ptCount val="22"/>
                <c:pt idx="0">
                  <c:v>0</c:v>
                </c:pt>
                <c:pt idx="1">
                  <c:v>0.10342958122441885</c:v>
                </c:pt>
                <c:pt idx="2">
                  <c:v>0.22780001076011969</c:v>
                </c:pt>
                <c:pt idx="3">
                  <c:v>0.29611021673364152</c:v>
                </c:pt>
                <c:pt idx="4">
                  <c:v>0.38201321839318303</c:v>
                </c:pt>
                <c:pt idx="5">
                  <c:v>0.50588702702031596</c:v>
                </c:pt>
                <c:pt idx="6">
                  <c:v>0.45721817798065661</c:v>
                </c:pt>
                <c:pt idx="7">
                  <c:v>0.63147831628957962</c:v>
                </c:pt>
                <c:pt idx="8">
                  <c:v>0.80624749102978488</c:v>
                </c:pt>
                <c:pt idx="9">
                  <c:v>0.98273000790454945</c:v>
                </c:pt>
                <c:pt idx="10">
                  <c:v>1.182876511072577</c:v>
                </c:pt>
                <c:pt idx="11">
                  <c:v>1.4052095533308777</c:v>
                </c:pt>
                <c:pt idx="12">
                  <c:v>1.4557034842095244</c:v>
                </c:pt>
                <c:pt idx="13">
                  <c:v>1.4340673666262473</c:v>
                </c:pt>
                <c:pt idx="14">
                  <c:v>1.4639556683068953</c:v>
                </c:pt>
                <c:pt idx="15">
                  <c:v>1.3949088079856642</c:v>
                </c:pt>
                <c:pt idx="16">
                  <c:v>1.4073533002528629</c:v>
                </c:pt>
                <c:pt idx="17">
                  <c:v>1.3129125574735239</c:v>
                </c:pt>
                <c:pt idx="18">
                  <c:v>1.1793339485914589</c:v>
                </c:pt>
                <c:pt idx="19">
                  <c:v>0.79015697359218318</c:v>
                </c:pt>
                <c:pt idx="20">
                  <c:v>0.50559319298274652</c:v>
                </c:pt>
                <c:pt idx="21">
                  <c:v>0.5950553111536917</c:v>
                </c:pt>
              </c:numCache>
            </c:numRef>
          </c:val>
          <c:smooth val="0"/>
          <c:extLst>
            <c:ext xmlns:c16="http://schemas.microsoft.com/office/drawing/2014/chart" uri="{C3380CC4-5D6E-409C-BE32-E72D297353CC}">
              <c16:uniqueId val="{00000001-D577-4A34-B8C4-664FBCE985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'5D'!$A$25</c:f>
              <c:strCache>
                <c:ptCount val="1"/>
                <c:pt idx="0">
                  <c:v>Region 4a </c:v>
                </c:pt>
              </c:strCache>
            </c:strRef>
          </c:tx>
          <c:spPr>
            <a:ln w="28575" cap="rnd">
              <a:solidFill>
                <a:srgbClr val="D45D00"/>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'5D'!$B$25:$S$25</c:f>
              <c:numCache>
                <c:formatCode>0.0%</c:formatCode>
                <c:ptCount val="18"/>
                <c:pt idx="0">
                  <c:v>0</c:v>
                </c:pt>
                <c:pt idx="1">
                  <c:v>0.35892006352567501</c:v>
                </c:pt>
                <c:pt idx="2">
                  <c:v>0.44626786659608253</c:v>
                </c:pt>
                <c:pt idx="3">
                  <c:v>0.35309687665431433</c:v>
                </c:pt>
                <c:pt idx="4">
                  <c:v>-0.13340391741662253</c:v>
                </c:pt>
                <c:pt idx="5">
                  <c:v>-0.17416622551614616</c:v>
                </c:pt>
                <c:pt idx="6">
                  <c:v>-0.11752249867654838</c:v>
                </c:pt>
                <c:pt idx="7">
                  <c:v>-0.45050291159343564</c:v>
                </c:pt>
                <c:pt idx="8">
                  <c:v>-0.43938591847538383</c:v>
                </c:pt>
                <c:pt idx="9">
                  <c:v>-0.43515087347803072</c:v>
                </c:pt>
                <c:pt idx="10">
                  <c:v>-0.41556379036527269</c:v>
                </c:pt>
                <c:pt idx="11">
                  <c:v>-0.40127051349920589</c:v>
                </c:pt>
                <c:pt idx="12">
                  <c:v>-0.38697723663313927</c:v>
                </c:pt>
                <c:pt idx="13">
                  <c:v>-0.3144520910534675</c:v>
                </c:pt>
                <c:pt idx="14">
                  <c:v>-0.33245103229221817</c:v>
                </c:pt>
                <c:pt idx="15">
                  <c:v>-0.29751191106405511</c:v>
                </c:pt>
                <c:pt idx="16">
                  <c:v>-0.2705134992059291</c:v>
                </c:pt>
                <c:pt idx="17">
                  <c:v>-0.21757543673901542</c:v>
                </c:pt>
              </c:numCache>
            </c:numRef>
          </c:val>
          <c:smooth val="0"/>
          <c:extLst>
            <c:ext xmlns:c16="http://schemas.microsoft.com/office/drawing/2014/chart" uri="{C3380CC4-5D6E-409C-BE32-E72D297353CC}">
              <c16:uniqueId val="{00000000-CD8E-402E-B604-28F61CC89250}"/>
            </c:ext>
          </c:extLst>
        </c:ser>
        <c:ser>
          <c:idx val="2"/>
          <c:order val="1"/>
          <c:tx>
            <c:strRef>
              <c:f>'5D'!$A$26</c:f>
              <c:strCache>
                <c:ptCount val="1"/>
                <c:pt idx="0">
                  <c:v>Michigan</c:v>
                </c:pt>
              </c:strCache>
            </c:strRef>
          </c:tx>
          <c:spPr>
            <a:ln w="28575" cap="rnd">
              <a:solidFill>
                <a:srgbClr val="A2AE74"/>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'5D'!$B$26:$S$26</c:f>
              <c:numCache>
                <c:formatCode>0.0%</c:formatCode>
                <c:ptCount val="18"/>
                <c:pt idx="0">
                  <c:v>0</c:v>
                </c:pt>
                <c:pt idx="1">
                  <c:v>0.37573385518590996</c:v>
                </c:pt>
                <c:pt idx="2">
                  <c:v>0.4755381604696674</c:v>
                </c:pt>
                <c:pt idx="3">
                  <c:v>0.52707110241356814</c:v>
                </c:pt>
                <c:pt idx="4">
                  <c:v>0.16438356164383569</c:v>
                </c:pt>
                <c:pt idx="5">
                  <c:v>0.12198303979125892</c:v>
                </c:pt>
                <c:pt idx="6">
                  <c:v>2.8049575994781455E-2</c:v>
                </c:pt>
                <c:pt idx="7">
                  <c:v>-0.2720156555772994</c:v>
                </c:pt>
                <c:pt idx="8">
                  <c:v>-0.27527723418134381</c:v>
                </c:pt>
                <c:pt idx="9">
                  <c:v>-0.26940639269406397</c:v>
                </c:pt>
                <c:pt idx="10">
                  <c:v>-0.26484018264840187</c:v>
                </c:pt>
                <c:pt idx="11">
                  <c:v>-0.20874103065883884</c:v>
                </c:pt>
                <c:pt idx="12">
                  <c:v>-0.20808871493802997</c:v>
                </c:pt>
                <c:pt idx="13">
                  <c:v>-0.12459230267449446</c:v>
                </c:pt>
                <c:pt idx="14">
                  <c:v>-0.16503587736464445</c:v>
                </c:pt>
                <c:pt idx="15">
                  <c:v>-0.19765166340508802</c:v>
                </c:pt>
                <c:pt idx="16">
                  <c:v>-5.8056099151989601E-2</c:v>
                </c:pt>
                <c:pt idx="17">
                  <c:v>-1.8264840182648359E-2</c:v>
                </c:pt>
              </c:numCache>
            </c:numRef>
          </c:val>
          <c:smooth val="0"/>
          <c:extLst>
            <c:ext xmlns:c16="http://schemas.microsoft.com/office/drawing/2014/chart" uri="{C3380CC4-5D6E-409C-BE32-E72D297353CC}">
              <c16:uniqueId val="{00000000-22CE-461E-A48A-A9ED1D766AF1}"/>
            </c:ext>
          </c:extLst>
        </c:ser>
        <c:ser>
          <c:idx val="1"/>
          <c:order val="2"/>
          <c:tx>
            <c:strRef>
              <c:f>'5D'!$A$27</c:f>
              <c:strCache>
                <c:ptCount val="1"/>
                <c:pt idx="0">
                  <c:v>United States</c:v>
                </c:pt>
              </c:strCache>
            </c:strRef>
          </c:tx>
          <c:spPr>
            <a:ln w="28575" cap="rnd">
              <a:solidFill>
                <a:srgbClr val="003E51"/>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'5D'!$B$27:$S$27</c:f>
              <c:numCache>
                <c:formatCode>0.0%</c:formatCode>
                <c:ptCount val="18"/>
                <c:pt idx="0">
                  <c:v>0</c:v>
                </c:pt>
                <c:pt idx="1">
                  <c:v>8.9619118745331745E-3</c:v>
                </c:pt>
                <c:pt idx="2">
                  <c:v>4.6303211351754983E-2</c:v>
                </c:pt>
                <c:pt idx="3">
                  <c:v>8.8872292755787854E-2</c:v>
                </c:pt>
                <c:pt idx="4">
                  <c:v>0.11874533233756533</c:v>
                </c:pt>
                <c:pt idx="5">
                  <c:v>6.0492905153099227E-2</c:v>
                </c:pt>
                <c:pt idx="6">
                  <c:v>4.7050037341299401E-2</c:v>
                </c:pt>
                <c:pt idx="7">
                  <c:v>-5.1530993278566188E-2</c:v>
                </c:pt>
                <c:pt idx="8">
                  <c:v>-5.5265123226288286E-2</c:v>
                </c:pt>
                <c:pt idx="9">
                  <c:v>-3.5847647498132969E-2</c:v>
                </c:pt>
                <c:pt idx="10">
                  <c:v>-2.0911127707244296E-2</c:v>
                </c:pt>
                <c:pt idx="11">
                  <c:v>9.7087378640775945E-3</c:v>
                </c:pt>
                <c:pt idx="12">
                  <c:v>2.5392083644510816E-2</c:v>
                </c:pt>
                <c:pt idx="13">
                  <c:v>3.6594473487677387E-2</c:v>
                </c:pt>
                <c:pt idx="14">
                  <c:v>3.3607169529499575E-2</c:v>
                </c:pt>
                <c:pt idx="15">
                  <c:v>5.4518297236743736E-2</c:v>
                </c:pt>
                <c:pt idx="16">
                  <c:v>8.0657206870799109E-2</c:v>
                </c:pt>
                <c:pt idx="17">
                  <c:v>0.26587005227781918</c:v>
                </c:pt>
              </c:numCache>
            </c:numRef>
          </c:val>
          <c:smooth val="0"/>
          <c:extLst>
            <c:ext xmlns:c16="http://schemas.microsoft.com/office/drawing/2014/chart" uri="{C3380CC4-5D6E-409C-BE32-E72D297353CC}">
              <c16:uniqueId val="{00000001-CD8E-402E-B604-28F61CC8925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'5E'!$A$5:$B$5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'5E'!$B$7:$B$16</c:f>
              <c:numCache>
                <c:formatCode>0.0%</c:formatCode>
                <c:ptCount val="10"/>
                <c:pt idx="0">
                  <c:v>0.16289999999999999</c:v>
                </c:pt>
                <c:pt idx="1">
                  <c:v>0.12790000000000001</c:v>
                </c:pt>
                <c:pt idx="2">
                  <c:v>8.9389999999999997E-2</c:v>
                </c:pt>
                <c:pt idx="3">
                  <c:v>6.3600000000000004E-2</c:v>
                </c:pt>
                <c:pt idx="4">
                  <c:v>6.3299999999999995E-2</c:v>
                </c:pt>
                <c:pt idx="5">
                  <c:v>6.0659999999999999E-2</c:v>
                </c:pt>
                <c:pt idx="6">
                  <c:v>5.8740000000000001E-2</c:v>
                </c:pt>
                <c:pt idx="7">
                  <c:v>5.6599999999999998E-2</c:v>
                </c:pt>
                <c:pt idx="8">
                  <c:v>5.1299999999999998E-2</c:v>
                </c:pt>
                <c:pt idx="9">
                  <c:v>5.0880000000000002E-2</c:v>
                </c:pt>
              </c:numCache>
            </c:numRef>
          </c:val>
          <c:extLst>
            <c:ext xmlns:c16="http://schemas.microsoft.com/office/drawing/2014/chart" uri="{C3380CC4-5D6E-409C-BE32-E72D297353CC}">
              <c16:uniqueId val="{00000000-1358-4B8E-99E6-22128E5DAD0D}"/>
            </c:ext>
          </c:extLst>
        </c:ser>
        <c:ser>
          <c:idx val="1"/>
          <c:order val="1"/>
          <c:spPr>
            <a:solidFill>
              <a:schemeClr val="accent2"/>
            </a:solidFill>
            <a:ln>
              <a:noFill/>
            </a:ln>
            <a:effectLst/>
          </c:spPr>
          <c:invertIfNegative val="0"/>
          <c:dLbls>
            <c:delete val="1"/>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1358-4B8E-99E6-22128E5DAD0D}"/>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'5E'!$C$5:$D$5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'5E'!$C$7:$C$16</c:f>
              <c:strCache>
                <c:ptCount val="10"/>
                <c:pt idx="0">
                  <c:v>Teachers and Instructors</c:v>
                </c:pt>
                <c:pt idx="1">
                  <c:v>Secondary School Teachers</c:v>
                </c:pt>
                <c:pt idx="2">
                  <c:v>Teaching Assistants, Except Postsecondary</c:v>
                </c:pt>
                <c:pt idx="3">
                  <c:v>Elementary School Teachers</c:v>
                </c:pt>
                <c:pt idx="4">
                  <c:v>Postsecondary Teachers</c:v>
                </c:pt>
                <c:pt idx="5">
                  <c:v>Middle School Teachers</c:v>
                </c:pt>
                <c:pt idx="6">
                  <c:v>Social and Human Service Assistants</c:v>
                </c:pt>
                <c:pt idx="7">
                  <c:v>Secretaries and Admin. Assistants</c:v>
                </c:pt>
                <c:pt idx="8">
                  <c:v>Coaches and Scouts</c:v>
                </c:pt>
                <c:pt idx="9">
                  <c:v>Customer Service Representatives</c:v>
                </c:pt>
              </c:strCache>
            </c:strRef>
          </c:cat>
          <c:val>
            <c:numRef>
              <c:f>'5E'!$D$7:$D$16</c:f>
              <c:numCache>
                <c:formatCode>0.0%</c:formatCode>
                <c:ptCount val="10"/>
                <c:pt idx="0">
                  <c:v>0.17299999999999999</c:v>
                </c:pt>
                <c:pt idx="1">
                  <c:v>0.14754999999999999</c:v>
                </c:pt>
                <c:pt idx="2">
                  <c:v>0.14099</c:v>
                </c:pt>
                <c:pt idx="3">
                  <c:v>0.13317000000000001</c:v>
                </c:pt>
                <c:pt idx="4">
                  <c:v>0.13009999999999999</c:v>
                </c:pt>
                <c:pt idx="5">
                  <c:v>6.1080000000000002E-2</c:v>
                </c:pt>
                <c:pt idx="6">
                  <c:v>5.8180000000000003E-2</c:v>
                </c:pt>
                <c:pt idx="7">
                  <c:v>5.57E-2</c:v>
                </c:pt>
                <c:pt idx="8">
                  <c:v>5.024E-2</c:v>
                </c:pt>
                <c:pt idx="9">
                  <c:v>4.8899999999999999E-2</c:v>
                </c:pt>
              </c:numCache>
            </c:numRef>
          </c:val>
          <c:extLst>
            <c:ext xmlns:c16="http://schemas.microsoft.com/office/drawing/2014/chart" uri="{C3380CC4-5D6E-409C-BE32-E72D297353CC}">
              <c16:uniqueId val="{00000000-ECCD-4BF6-BF05-FDAB6403DEB4}"/>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'5F'!$B$4</c:f>
              <c:strCache>
                <c:ptCount val="1"/>
                <c:pt idx="0">
                  <c:v>Job Postings</c:v>
                </c:pt>
              </c:strCache>
            </c:strRef>
          </c:tx>
          <c:spPr>
            <a:solidFill>
              <a:srgbClr val="003E51"/>
            </a:solidFill>
            <a:ln w="25400">
              <a:noFill/>
            </a:ln>
            <a:effectLst/>
          </c:spPr>
          <c:cat>
            <c:numRef>
              <c:f>'5F'!$A$5:$A$64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'5F'!$B$5:$B$64</c:f>
              <c:numCache>
                <c:formatCode>#,##0</c:formatCode>
                <c:ptCount val="60"/>
                <c:pt idx="0">
                  <c:v>3</c:v>
                </c:pt>
                <c:pt idx="1">
                  <c:v>19</c:v>
                </c:pt>
                <c:pt idx="2">
                  <c:v>23</c:v>
                </c:pt>
                <c:pt idx="3">
                  <c:v>4</c:v>
                </c:pt>
                <c:pt idx="4">
                  <c:v>4</c:v>
                </c:pt>
                <c:pt idx="5">
                  <c:v>3</c:v>
                </c:pt>
                <c:pt idx="6">
                  <c:v>9</c:v>
                </c:pt>
                <c:pt idx="7">
                  <c:v>9</c:v>
                </c:pt>
                <c:pt idx="8">
                  <c:v>8</c:v>
                </c:pt>
                <c:pt idx="9">
                  <c:v>1</c:v>
                </c:pt>
                <c:pt idx="10">
                  <c:v>2</c:v>
                </c:pt>
                <c:pt idx="11">
                  <c:v>2</c:v>
                </c:pt>
                <c:pt idx="12">
                  <c:v>1</c:v>
                </c:pt>
                <c:pt idx="13">
                  <c:v>0</c:v>
                </c:pt>
                <c:pt idx="14">
                  <c:v>0</c:v>
                </c:pt>
                <c:pt idx="15">
                  <c:v>0</c:v>
                </c:pt>
                <c:pt idx="16">
                  <c:v>0</c:v>
                </c:pt>
                <c:pt idx="17">
                  <c:v>0</c:v>
                </c:pt>
                <c:pt idx="18">
                  <c:v>0</c:v>
                </c:pt>
                <c:pt idx="19">
                  <c:v>0</c:v>
                </c:pt>
                <c:pt idx="20">
                  <c:v>0</c:v>
                </c:pt>
                <c:pt idx="21">
                  <c:v>0</c:v>
                </c:pt>
                <c:pt idx="22">
                  <c:v>0</c:v>
                </c:pt>
                <c:pt idx="23">
                  <c:v>1</c:v>
                </c:pt>
                <c:pt idx="24">
                  <c:v>5</c:v>
                </c:pt>
                <c:pt idx="25">
                  <c:v>8</c:v>
                </c:pt>
                <c:pt idx="26">
                  <c:v>7</c:v>
                </c:pt>
                <c:pt idx="27">
                  <c:v>3</c:v>
                </c:pt>
                <c:pt idx="28">
                  <c:v>3</c:v>
                </c:pt>
                <c:pt idx="29">
                  <c:v>5</c:v>
                </c:pt>
                <c:pt idx="30">
                  <c:v>4</c:v>
                </c:pt>
                <c:pt idx="31">
                  <c:v>3</c:v>
                </c:pt>
                <c:pt idx="32">
                  <c:v>1</c:v>
                </c:pt>
                <c:pt idx="33">
                  <c:v>1</c:v>
                </c:pt>
                <c:pt idx="34">
                  <c:v>1</c:v>
                </c:pt>
                <c:pt idx="35">
                  <c:v>3</c:v>
                </c:pt>
                <c:pt idx="36">
                  <c:v>4</c:v>
                </c:pt>
                <c:pt idx="37">
                  <c:v>5</c:v>
                </c:pt>
                <c:pt idx="38">
                  <c:v>6</c:v>
                </c:pt>
                <c:pt idx="39">
                  <c:v>8</c:v>
                </c:pt>
                <c:pt idx="40">
                  <c:v>6</c:v>
                </c:pt>
                <c:pt idx="41">
                  <c:v>4</c:v>
                </c:pt>
                <c:pt idx="42">
                  <c:v>1</c:v>
                </c:pt>
                <c:pt idx="43">
                  <c:v>0</c:v>
                </c:pt>
                <c:pt idx="44">
                  <c:v>0</c:v>
                </c:pt>
                <c:pt idx="45">
                  <c:v>0</c:v>
                </c:pt>
                <c:pt idx="46">
                  <c:v>1</c:v>
                </c:pt>
                <c:pt idx="47">
                  <c:v>1</c:v>
                </c:pt>
                <c:pt idx="48">
                  <c:v>4</c:v>
                </c:pt>
                <c:pt idx="49">
                  <c:v>4</c:v>
                </c:pt>
                <c:pt idx="50">
                  <c:v>4</c:v>
                </c:pt>
                <c:pt idx="51">
                  <c:v>1</c:v>
                </c:pt>
                <c:pt idx="52">
                  <c:v>1</c:v>
                </c:pt>
                <c:pt idx="53">
                  <c:v>1</c:v>
                </c:pt>
                <c:pt idx="54">
                  <c:v>2</c:v>
                </c:pt>
                <c:pt idx="55">
                  <c:v>4</c:v>
                </c:pt>
                <c:pt idx="56">
                  <c:v>4</c:v>
                </c:pt>
                <c:pt idx="57">
                  <c:v>5</c:v>
                </c:pt>
                <c:pt idx="58">
                  <c:v>2</c:v>
                </c:pt>
                <c:pt idx="59">
                  <c:v>1</c:v>
                </c:pt>
              </c:numCache>
            </c:numRef>
          </c:val>
          <c:extLst>
            <c:ext xmlns:c16="http://schemas.microsoft.com/office/drawing/2014/chart" uri="{C3380CC4-5D6E-409C-BE32-E72D297353CC}">
              <c16:uniqueId val="{00000000-F437-4991-A956-E464FE50704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'5F'!$C$4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'5F'!$C$5:$C$64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F437-4991-A956-E464FE50704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4"/>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6650238353564718"/>
                      <c:h val="0.11995544078181174"/>
                    </c:manualLayout>
                  </c15:layout>
                </c:ext>
                <c:ext xmlns:c16="http://schemas.microsoft.com/office/drawing/2014/chart" uri="{C3380CC4-5D6E-409C-BE32-E72D297353CC}">
                  <c16:uniqueId val="{00000000-C91D-4B39-A46B-148ED3FD4E76}"/>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C91D-4B39-A46B-148ED3FD4E76}"/>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91D-4B39-A46B-148ED3FD4E76}"/>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91D-4B39-A46B-148ED3FD4E76}"/>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91D-4B39-A46B-148ED3FD4E76}"/>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91D-4B39-A46B-148ED3FD4E76}"/>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91D-4B39-A46B-148ED3FD4E76}"/>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91D-4B39-A46B-148ED3FD4E76}"/>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91D-4B39-A46B-148ED3FD4E76}"/>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91D-4B39-A46B-148ED3FD4E76}"/>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'5F'!$F$5:$F$14</c:f>
              <c:strCache>
                <c:ptCount val="10"/>
                <c:pt idx="0">
                  <c:v>National Heritage Academies</c:v>
                </c:pt>
                <c:pt idx="1">
                  <c:v>Kent Isd</c:v>
                </c:pt>
                <c:pt idx="2">
                  <c:v>Northpointe Christian Schools</c:v>
                </c:pt>
                <c:pt idx="3">
                  <c:v>Relate Kent Consortium</c:v>
                </c:pt>
                <c:pt idx="4">
                  <c:v>Cedar Springs Public Schools</c:v>
                </c:pt>
                <c:pt idx="5">
                  <c:v>Gerald R Ford Job Corps</c:v>
                </c:pt>
                <c:pt idx="6">
                  <c:v>Edustaff</c:v>
                </c:pt>
                <c:pt idx="7">
                  <c:v>Community Action</c:v>
                </c:pt>
                <c:pt idx="8">
                  <c:v>Grand Rapids Public Schools</c:v>
                </c:pt>
                <c:pt idx="9">
                  <c:v>Integrity Educational Services</c:v>
                </c:pt>
              </c:strCache>
            </c:strRef>
          </c:cat>
          <c:val>
            <c:numRef>
              <c:f>'5F'!$G$5:$G$14</c:f>
              <c:numCache>
                <c:formatCode>#,##0;[Red]\ \(#,##0\)</c:formatCode>
                <c:ptCount val="10"/>
                <c:pt idx="0">
                  <c:v>20</c:v>
                </c:pt>
                <c:pt idx="1">
                  <c:v>10</c:v>
                </c:pt>
                <c:pt idx="2">
                  <c:v>7</c:v>
                </c:pt>
                <c:pt idx="3">
                  <c:v>6</c:v>
                </c:pt>
                <c:pt idx="4">
                  <c:v>5</c:v>
                </c:pt>
                <c:pt idx="5">
                  <c:v>4</c:v>
                </c:pt>
                <c:pt idx="6">
                  <c:v>3</c:v>
                </c:pt>
                <c:pt idx="7">
                  <c:v>3</c:v>
                </c:pt>
                <c:pt idx="8">
                  <c:v>3</c:v>
                </c:pt>
                <c:pt idx="9">
                  <c:v>3</c:v>
                </c:pt>
              </c:numCache>
            </c:numRef>
          </c:val>
          <c:extLst>
            <c:ext xmlns:c16="http://schemas.microsoft.com/office/drawing/2014/chart" uri="{C3380CC4-5D6E-409C-BE32-E72D297353CC}">
              <c16:uniqueId val="{0000000A-C91D-4B39-A46B-148ED3FD4E76}"/>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Red]\ \(#,##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9272-4C7E-B5A9-615FCB956A55}"/>
              </c:ext>
            </c:extLst>
          </c:dPt>
          <c:dLbls>
            <c:dLbl>
              <c:idx val="0"/>
              <c:layout>
                <c:manualLayout>
                  <c:x val="-0.13598878956752622"/>
                  <c:y val="1.9851239520580634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1551320847420278"/>
                      <c:h val="0.22378706880422308"/>
                    </c:manualLayout>
                  </c15:layout>
                </c:ext>
                <c:ext xmlns:c16="http://schemas.microsoft.com/office/drawing/2014/chart" uri="{C3380CC4-5D6E-409C-BE32-E72D297353CC}">
                  <c16:uniqueId val="{00000000-9272-4C7E-B5A9-615FCB956A55}"/>
                </c:ext>
              </c:extLst>
            </c:dLbl>
            <c:dLbl>
              <c:idx val="1"/>
              <c:layout>
                <c:manualLayout>
                  <c:x val="-1.8885466900746576E-3"/>
                  <c:y val="-0.113843790295711"/>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307871587543934"/>
                      <c:h val="0.29367187648517851"/>
                    </c:manualLayout>
                  </c15:layout>
                </c:ext>
                <c:ext xmlns:c16="http://schemas.microsoft.com/office/drawing/2014/chart" uri="{C3380CC4-5D6E-409C-BE32-E72D297353CC}">
                  <c16:uniqueId val="{00000001-9272-4C7E-B5A9-615FCB956A55}"/>
                </c:ext>
              </c:extLst>
            </c:dLbl>
            <c:dLbl>
              <c:idx val="2"/>
              <c:layout>
                <c:manualLayout>
                  <c:x val="6.4217029585415919E-2"/>
                  <c:y val="-1.8702073748083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2-9272-4C7E-B5A9-615FCB956A55}"/>
                </c:ext>
              </c:extLst>
            </c:dLbl>
            <c:dLbl>
              <c:idx val="3"/>
              <c:layout>
                <c:manualLayout>
                  <c:x val="-1.7865844601309168E-2"/>
                  <c:y val="3.4944020398172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229936345635527"/>
                      <c:h val="0.2300104356456843"/>
                    </c:manualLayout>
                  </c15:layout>
                </c:ext>
                <c:ext xmlns:c16="http://schemas.microsoft.com/office/drawing/2014/chart" uri="{C3380CC4-5D6E-409C-BE32-E72D297353CC}">
                  <c16:uniqueId val="{00000001-314E-4258-B741-30CA4CCDC998}"/>
                </c:ext>
              </c:extLst>
            </c:dLbl>
            <c:dLbl>
              <c:idx val="4"/>
              <c:layout>
                <c:manualLayout>
                  <c:x val="-3.1764124148738776E-2"/>
                  <c:y val="-4.4227363991316783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773211771143846"/>
                      <c:h val="0.1646403354745023"/>
                    </c:manualLayout>
                  </c15:layout>
                </c:ext>
                <c:ext xmlns:c16="http://schemas.microsoft.com/office/drawing/2014/chart" uri="{C3380CC4-5D6E-409C-BE32-E72D297353CC}">
                  <c16:uniqueId val="{00000004-9272-4C7E-B5A9-615FCB956A5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'2C'!$B$8:$B$12</c:f>
              <c:numCache>
                <c:formatCode>0%</c:formatCode>
                <c:ptCount val="5"/>
                <c:pt idx="0">
                  <c:v>0.97</c:v>
                </c:pt>
                <c:pt idx="1">
                  <c:v>0.96</c:v>
                </c:pt>
                <c:pt idx="2">
                  <c:v>0.93</c:v>
                </c:pt>
                <c:pt idx="3">
                  <c:v>0.93</c:v>
                </c:pt>
                <c:pt idx="4">
                  <c:v>0.92</c:v>
                </c:pt>
              </c:numCache>
            </c:numRef>
          </c:val>
          <c:extLst>
            <c:ext xmlns:c16="http://schemas.microsoft.com/office/drawing/2014/chart" uri="{C3380CC4-5D6E-409C-BE32-E72D297353CC}">
              <c16:uniqueId val="{00000005-9272-4C7E-B5A9-615FCB956A55}"/>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810274068922986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'2C'!$C$8:$C$12</c:f>
              <c:numCache>
                <c:formatCode>"$"#,##0.00_);\("$"#,##0.00\)</c:formatCode>
                <c:ptCount val="5"/>
                <c:pt idx="0">
                  <c:v>30.07</c:v>
                </c:pt>
                <c:pt idx="1">
                  <c:v>17.82</c:v>
                </c:pt>
                <c:pt idx="2">
                  <c:v>17.97</c:v>
                </c:pt>
                <c:pt idx="3">
                  <c:v>14.24</c:v>
                </c:pt>
                <c:pt idx="4">
                  <c:v>18.87</c:v>
                </c:pt>
              </c:numCache>
            </c:numRef>
          </c:val>
          <c:extLst>
            <c:ext xmlns:c16="http://schemas.microsoft.com/office/drawing/2014/chart" uri="{C3380CC4-5D6E-409C-BE32-E72D297353CC}">
              <c16:uniqueId val="{00000000-D07B-4E3B-B118-41EC6A6D8E3A}"/>
            </c:ext>
          </c:extLst>
        </c:ser>
        <c:dLbls>
          <c:showLegendKey val="0"/>
          <c:showVal val="0"/>
          <c:showCatName val="0"/>
          <c:showSerName val="0"/>
          <c:showPercent val="0"/>
          <c:showBubbleSize val="0"/>
        </c:dLbls>
        <c:gapWidth val="5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2"/>
            <c:invertIfNegative val="0"/>
            <c:bubble3D val="0"/>
            <c:spPr>
              <a:solidFill>
                <a:srgbClr val="D45D00"/>
              </a:solidFill>
              <a:ln>
                <a:noFill/>
              </a:ln>
              <a:effectLst/>
            </c:spPr>
            <c:extLst>
              <c:ext xmlns:c16="http://schemas.microsoft.com/office/drawing/2014/chart" uri="{C3380CC4-5D6E-409C-BE32-E72D297353CC}">
                <c16:uniqueId val="{00000002-75B2-4DEC-9FEF-0D4561803B35}"/>
              </c:ext>
            </c:extLst>
          </c:dPt>
          <c:dPt>
            <c:idx val="5"/>
            <c:invertIfNegative val="0"/>
            <c:bubble3D val="0"/>
            <c:spPr>
              <a:solidFill>
                <a:srgbClr val="003E51"/>
              </a:solidFill>
              <a:ln>
                <a:noFill/>
              </a:ln>
              <a:effectLst/>
            </c:spPr>
            <c:extLst>
              <c:ext xmlns:c16="http://schemas.microsoft.com/office/drawing/2014/chart" uri="{C3380CC4-5D6E-409C-BE32-E72D297353CC}">
                <c16:uniqueId val="{00000003-4299-4FB8-9359-20699ADB3BF6}"/>
              </c:ext>
            </c:extLst>
          </c:dPt>
          <c:dLbls>
            <c:dLbl>
              <c:idx val="0"/>
              <c:layout>
                <c:manualLayout>
                  <c:x val="-2.1271982695974079E-2"/>
                  <c:y val="-1.1640077173046852E-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B2-4DEC-9FEF-0D4561803B35}"/>
                </c:ext>
              </c:extLst>
            </c:dLbl>
            <c:dLbl>
              <c:idx val="1"/>
              <c:layout>
                <c:manualLayout>
                  <c:x val="-4.5824890781080877E-5"/>
                  <c:y val="0"/>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fld id="{AB6C3B08-36C4-4244-B475-10590BD967E8}" type="VALUE">
                      <a:rPr lang="en-US" baseline="0">
                        <a:solidFill>
                          <a:srgbClr val="003E51"/>
                        </a:solidFill>
                      </a:rPr>
                      <a:pPr>
                        <a:defRPr>
                          <a:solidFill>
                            <a:srgbClr val="003E5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C04A-4EAE-AB2E-0DBDFAB1B445}"/>
                </c:ext>
              </c:extLst>
            </c:dLbl>
            <c:dLbl>
              <c:idx val="2"/>
              <c:layout>
                <c:manualLayout>
                  <c:x val="-2.0761753315037493E-2"/>
                  <c:y val="0"/>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D45D00"/>
                        </a:solidFill>
                        <a:latin typeface="Arial" panose="020B0604020202020204" pitchFamily="34" charset="0"/>
                        <a:ea typeface="+mn-ea"/>
                        <a:cs typeface="Arial" panose="020B0604020202020204" pitchFamily="34" charset="0"/>
                      </a:defRPr>
                    </a:pPr>
                    <a:fld id="{8303EB41-E5B2-42F7-B512-C12F29771C2A}" type="VALUE">
                      <a:rPr lang="en-US" baseline="0">
                        <a:solidFill>
                          <a:srgbClr val="D45D00"/>
                        </a:solidFill>
                      </a:rPr>
                      <a:pPr>
                        <a:defRPr>
                          <a:solidFill>
                            <a:srgbClr val="D45D00"/>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45D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5B2-4DEC-9FEF-0D4561803B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'2C'!$Y$29:$Y$34</c:f>
              <c:strCache>
                <c:ptCount val="6"/>
                <c:pt idx="0">
                  <c:v>Self-Enrichment Teacher</c:v>
                </c:pt>
                <c:pt idx="1">
                  <c:v>Psychiatric Aide</c:v>
                </c:pt>
                <c:pt idx="2">
                  <c:v>Lead Teacher</c:v>
                </c:pt>
                <c:pt idx="3">
                  <c:v>Office Clerk</c:v>
                </c:pt>
                <c:pt idx="4">
                  <c:v>Bank Teller</c:v>
                </c:pt>
                <c:pt idx="5">
                  <c:v>Kindergarten Teacher</c:v>
                </c:pt>
              </c:strCache>
            </c:strRef>
          </c:cat>
          <c:val>
            <c:numRef>
              <c:f>'2C'!$Z$29:$Z$34</c:f>
              <c:numCache>
                <c:formatCode>"$"#,##0.00</c:formatCode>
                <c:ptCount val="6"/>
                <c:pt idx="0">
                  <c:v>-1</c:v>
                </c:pt>
                <c:pt idx="1">
                  <c:v>2.04</c:v>
                </c:pt>
                <c:pt idx="2">
                  <c:v>3.01</c:v>
                </c:pt>
                <c:pt idx="3">
                  <c:v>6.9</c:v>
                </c:pt>
                <c:pt idx="4">
                  <c:v>7.61</c:v>
                </c:pt>
                <c:pt idx="5">
                  <c:v>11.43</c:v>
                </c:pt>
              </c:numCache>
            </c:numRef>
          </c:val>
          <c:extLst>
            <c:ext xmlns:c16="http://schemas.microsoft.com/office/drawing/2014/chart" uri="{C3380CC4-5D6E-409C-BE32-E72D297353CC}">
              <c16:uniqueId val="{00000006-CC99-4625-AF15-275D83D3EED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0"/>
        <c:noMultiLvlLbl val="0"/>
      </c:catAx>
      <c:valAx>
        <c:axId val="2021862368"/>
        <c:scaling>
          <c:orientation val="minMax"/>
        </c:scaling>
        <c:delete val="1"/>
        <c:axPos val="b"/>
        <c:numFmt formatCode="&quot;$&quot;#,##0.00"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'2D'!$A$12</c:f>
              <c:strCache>
                <c:ptCount val="1"/>
                <c:pt idx="0">
                  <c:v>Region 4a</c:v>
                </c:pt>
              </c:strCache>
            </c:strRef>
          </c:tx>
          <c:spPr>
            <a:ln w="28575" cap="rnd">
              <a:solidFill>
                <a:srgbClr val="D45D00"/>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'2D'!$B$12:$W$12</c:f>
              <c:numCache>
                <c:formatCode>0.0%</c:formatCode>
                <c:ptCount val="22"/>
                <c:pt idx="0">
                  <c:v>0</c:v>
                </c:pt>
                <c:pt idx="1">
                  <c:v>1.7830609212481426E-2</c:v>
                </c:pt>
                <c:pt idx="2">
                  <c:v>8.9153046062407128E-3</c:v>
                </c:pt>
                <c:pt idx="3">
                  <c:v>1.9316493313521546E-2</c:v>
                </c:pt>
                <c:pt idx="4">
                  <c:v>5.4977711738484397E-2</c:v>
                </c:pt>
                <c:pt idx="5">
                  <c:v>7.4294205052005943E-2</c:v>
                </c:pt>
                <c:pt idx="6">
                  <c:v>6.2407132243684993E-2</c:v>
                </c:pt>
                <c:pt idx="7">
                  <c:v>6.3893016344725106E-2</c:v>
                </c:pt>
                <c:pt idx="8">
                  <c:v>-1.4858841010401188E-2</c:v>
                </c:pt>
                <c:pt idx="9">
                  <c:v>-0.10549777117384844</c:v>
                </c:pt>
                <c:pt idx="10">
                  <c:v>-0.1575037147102526</c:v>
                </c:pt>
                <c:pt idx="11">
                  <c:v>-0.17682020802377416</c:v>
                </c:pt>
                <c:pt idx="12">
                  <c:v>-0.13224368499257058</c:v>
                </c:pt>
                <c:pt idx="13">
                  <c:v>-0.13670133729569092</c:v>
                </c:pt>
                <c:pt idx="14">
                  <c:v>-3.4175334323922731E-2</c:v>
                </c:pt>
                <c:pt idx="15">
                  <c:v>9.0638930163447248E-2</c:v>
                </c:pt>
                <c:pt idx="16">
                  <c:v>0.18573551263001487</c:v>
                </c:pt>
                <c:pt idx="17">
                  <c:v>0.2288261515601783</c:v>
                </c:pt>
                <c:pt idx="18">
                  <c:v>0.30312035661218423</c:v>
                </c:pt>
                <c:pt idx="19">
                  <c:v>8.469539375928678E-2</c:v>
                </c:pt>
                <c:pt idx="20">
                  <c:v>0.22436849925705796</c:v>
                </c:pt>
                <c:pt idx="21">
                  <c:v>0.26745913818722139</c:v>
                </c:pt>
              </c:numCache>
            </c:numRef>
          </c:val>
          <c:smooth val="0"/>
          <c:extLst>
            <c:ext xmlns:c16="http://schemas.microsoft.com/office/drawing/2014/chart" uri="{C3380CC4-5D6E-409C-BE32-E72D297353CC}">
              <c16:uniqueId val="{00000000-ACD2-442D-8F7B-18A2BB441A84}"/>
            </c:ext>
          </c:extLst>
        </c:ser>
        <c:ser>
          <c:idx val="2"/>
          <c:order val="1"/>
          <c:tx>
            <c:strRef>
              <c:f>'2D'!$A$13</c:f>
              <c:strCache>
                <c:ptCount val="1"/>
                <c:pt idx="0">
                  <c:v>Michigan</c:v>
                </c:pt>
              </c:strCache>
            </c:strRef>
          </c:tx>
          <c:spPr>
            <a:ln w="28575" cap="rnd">
              <a:solidFill>
                <a:srgbClr val="A2AE74"/>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'2D'!$B$13:$W$13</c:f>
              <c:numCache>
                <c:formatCode>0.0%</c:formatCode>
                <c:ptCount val="22"/>
                <c:pt idx="0">
                  <c:v>0</c:v>
                </c:pt>
                <c:pt idx="1">
                  <c:v>1.1609907120743035E-2</c:v>
                </c:pt>
                <c:pt idx="2">
                  <c:v>8.6429308565531479E-3</c:v>
                </c:pt>
                <c:pt idx="3">
                  <c:v>-6.4499484004127967E-4</c:v>
                </c:pt>
                <c:pt idx="4">
                  <c:v>8.5139318885448911E-3</c:v>
                </c:pt>
                <c:pt idx="5">
                  <c:v>1.1093911248710011E-2</c:v>
                </c:pt>
                <c:pt idx="6">
                  <c:v>1.6382868937048503E-2</c:v>
                </c:pt>
                <c:pt idx="7">
                  <c:v>2.1671826625386997E-2</c:v>
                </c:pt>
                <c:pt idx="8">
                  <c:v>-1.7156862745098041E-2</c:v>
                </c:pt>
                <c:pt idx="9">
                  <c:v>-3.0959752321981424E-2</c:v>
                </c:pt>
                <c:pt idx="10">
                  <c:v>-6.9143446852425183E-2</c:v>
                </c:pt>
                <c:pt idx="11">
                  <c:v>-0.10319917440660474</c:v>
                </c:pt>
                <c:pt idx="12">
                  <c:v>-8.1269349845201233E-2</c:v>
                </c:pt>
                <c:pt idx="13">
                  <c:v>-9.533023735810113E-2</c:v>
                </c:pt>
                <c:pt idx="14">
                  <c:v>-2.7476780185758515E-2</c:v>
                </c:pt>
                <c:pt idx="15">
                  <c:v>5.7275541795665637E-2</c:v>
                </c:pt>
                <c:pt idx="16">
                  <c:v>0.16240970072239422</c:v>
                </c:pt>
                <c:pt idx="17">
                  <c:v>0.19091847265221878</c:v>
                </c:pt>
                <c:pt idx="18">
                  <c:v>0.20368937048503613</c:v>
                </c:pt>
                <c:pt idx="19">
                  <c:v>-5.276057791537668E-2</c:v>
                </c:pt>
                <c:pt idx="20">
                  <c:v>2.2703818369453045E-2</c:v>
                </c:pt>
                <c:pt idx="21">
                  <c:v>5.5469556243550051E-2</c:v>
                </c:pt>
              </c:numCache>
            </c:numRef>
          </c:val>
          <c:smooth val="0"/>
          <c:extLst>
            <c:ext xmlns:c16="http://schemas.microsoft.com/office/drawing/2014/chart" uri="{C3380CC4-5D6E-409C-BE32-E72D297353CC}">
              <c16:uniqueId val="{00000000-F44E-4F68-9294-822C3D1802DA}"/>
            </c:ext>
          </c:extLst>
        </c:ser>
        <c:ser>
          <c:idx val="1"/>
          <c:order val="2"/>
          <c:tx>
            <c:strRef>
              <c:f>'2D'!$A$14</c:f>
              <c:strCache>
                <c:ptCount val="1"/>
                <c:pt idx="0">
                  <c:v>United States</c:v>
                </c:pt>
              </c:strCache>
            </c:strRef>
          </c:tx>
          <c:spPr>
            <a:ln w="28575" cap="rnd">
              <a:solidFill>
                <a:srgbClr val="003E51"/>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'2D'!$B$14:$W$14</c:f>
              <c:numCache>
                <c:formatCode>0.0%</c:formatCode>
                <c:ptCount val="22"/>
                <c:pt idx="0">
                  <c:v>0</c:v>
                </c:pt>
                <c:pt idx="1">
                  <c:v>1.8015666588768738E-2</c:v>
                </c:pt>
                <c:pt idx="2">
                  <c:v>2.1226679939664511E-2</c:v>
                </c:pt>
                <c:pt idx="3">
                  <c:v>2.7108479442534091E-2</c:v>
                </c:pt>
                <c:pt idx="4">
                  <c:v>4.9318494283607142E-2</c:v>
                </c:pt>
                <c:pt idx="5">
                  <c:v>8.911017296375319E-2</c:v>
                </c:pt>
                <c:pt idx="6">
                  <c:v>0.14878706853904963</c:v>
                </c:pt>
                <c:pt idx="7">
                  <c:v>0.17755871935804013</c:v>
                </c:pt>
                <c:pt idx="8">
                  <c:v>0.15212251624475326</c:v>
                </c:pt>
                <c:pt idx="9">
                  <c:v>9.99845215802556E-2</c:v>
                </c:pt>
                <c:pt idx="10">
                  <c:v>3.8735504156410951E-2</c:v>
                </c:pt>
                <c:pt idx="11">
                  <c:v>1.2671059300557527E-2</c:v>
                </c:pt>
                <c:pt idx="12">
                  <c:v>5.0244164484007148E-2</c:v>
                </c:pt>
                <c:pt idx="13">
                  <c:v>5.2244219113723893E-2</c:v>
                </c:pt>
                <c:pt idx="14">
                  <c:v>0.10608180496584126</c:v>
                </c:pt>
                <c:pt idx="15">
                  <c:v>0.15384638730648181</c:v>
                </c:pt>
                <c:pt idx="16">
                  <c:v>0.22772093926692991</c:v>
                </c:pt>
                <c:pt idx="17">
                  <c:v>0.26987687068842547</c:v>
                </c:pt>
                <c:pt idx="18">
                  <c:v>0.29488210603628018</c:v>
                </c:pt>
                <c:pt idx="19">
                  <c:v>9.1122367530524356E-2</c:v>
                </c:pt>
                <c:pt idx="20">
                  <c:v>0.20151385015068696</c:v>
                </c:pt>
                <c:pt idx="21">
                  <c:v>0.26955212737221956</c:v>
                </c:pt>
              </c:numCache>
            </c:numRef>
          </c:val>
          <c:smooth val="0"/>
          <c:extLst>
            <c:ext xmlns:c16="http://schemas.microsoft.com/office/drawing/2014/chart" uri="{C3380CC4-5D6E-409C-BE32-E72D297353CC}">
              <c16:uniqueId val="{00000001-ACD2-442D-8F7B-18A2BB441A84}"/>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Main Menu'!A1"/></Relationships>
</file>

<file path=xl/drawings/_rels/drawing11.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Main Menu'!A1"/></Relationships>
</file>

<file path=xl/drawings/_rels/drawing1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3.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Main Menu'!A1"/></Relationships>
</file>

<file path=xl/drawings/_rels/drawing1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hyperlink" Target="#'Main Menu'!A1"/><Relationship Id="rId4" Type="http://schemas.openxmlformats.org/officeDocument/2006/relationships/chart" Target="../charts/chart2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hyperlink" Target="#'Main Menu'!A1"/></Relationships>
</file>

<file path=xl/drawings/_rels/drawing1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hyperlink" Target="#'Main Menu'!A1"/></Relationships>
</file>

<file path=xl/drawings/_rels/drawing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0.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hyperlink" Target="#'Main Menu'!A1"/></Relationships>
</file>

<file path=xl/drawings/_rels/drawing21.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hyperlink" Target="#'Main Menu'!A1"/></Relationships>
</file>

<file path=xl/drawings/_rels/drawing2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33.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hyperlink" Target="#'Main Menu'!A1"/><Relationship Id="rId4" Type="http://schemas.openxmlformats.org/officeDocument/2006/relationships/chart" Target="../charts/chart36.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hyperlink" Target="#'Main Menu'!A1"/></Relationships>
</file>

<file path=xl/drawings/_rels/drawing28.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hyperlink" Target="#'Main Menu'!A1"/></Relationships>
</file>

<file path=xl/drawings/_rels/drawing29.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hyperlink" Target="#'Main Menu'!A1"/></Relationships>
</file>

<file path=xl/drawings/_rels/drawing3.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0.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1.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hyperlink" Target="#'Main Menu'!A1"/></Relationships>
</file>

<file path=xl/drawings/_rels/drawing32.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47.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hyperlink" Target="#'Main Menu'!A1"/><Relationship Id="rId4" Type="http://schemas.openxmlformats.org/officeDocument/2006/relationships/chart" Target="../charts/chart50.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52.xml"/><Relationship Id="rId2" Type="http://schemas.openxmlformats.org/officeDocument/2006/relationships/chart" Target="../charts/chart51.xml"/><Relationship Id="rId1" Type="http://schemas.openxmlformats.org/officeDocument/2006/relationships/hyperlink" Target="#'Main Menu'!A1"/></Relationships>
</file>

<file path=xl/drawings/_rels/drawing37.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hyperlink" Target="#'Main Menu'!A1"/></Relationships>
</file>

<file path=xl/drawings/_rels/drawing38.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chart" Target="../charts/chart55.xml"/><Relationship Id="rId1" Type="http://schemas.openxmlformats.org/officeDocument/2006/relationships/hyperlink" Target="#'Main Menu'!A1"/></Relationships>
</file>

<file path=xl/drawings/_rels/drawing39.xml.rels><?xml version="1.0" encoding="UTF-8" standalone="yes"?>
<Relationships xmlns="http://schemas.openxmlformats.org/package/2006/relationships"><Relationship Id="rId1" Type="http://schemas.openxmlformats.org/officeDocument/2006/relationships/hyperlink" Target="#'Main Menu'!A1"/></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Main Menu'!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hyperlink" Target="#'Main Menu'!A1"/><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Main Menu'!A1"/></Relationships>
</file>

<file path=xl/drawings/drawing1.xml><?xml version="1.0" encoding="utf-8"?>
<xdr:wsDr xmlns:xdr="http://schemas.openxmlformats.org/drawingml/2006/spreadsheetDrawing" xmlns:a="http://schemas.openxmlformats.org/drawingml/2006/main">
  <xdr:twoCellAnchor editAs="oneCell">
    <xdr:from>
      <xdr:col>2</xdr:col>
      <xdr:colOff>413108</xdr:colOff>
      <xdr:row>42</xdr:row>
      <xdr:rowOff>52795</xdr:rowOff>
    </xdr:from>
    <xdr:to>
      <xdr:col>4</xdr:col>
      <xdr:colOff>0</xdr:colOff>
      <xdr:row>45</xdr:row>
      <xdr:rowOff>28575</xdr:rowOff>
    </xdr:to>
    <xdr:pic>
      <xdr:nvPicPr>
        <xdr:cNvPr id="4" name="Picture 3">
          <a:extLst>
            <a:ext uri="{FF2B5EF4-FFF2-40B4-BE49-F238E27FC236}">
              <a16:creationId xmlns:a16="http://schemas.microsoft.com/office/drawing/2014/main" id="{4E582F73-7EEB-ED58-2FB3-723B702C95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9508" y="7729945"/>
          <a:ext cx="2930167" cy="518705"/>
        </a:xfrm>
        <a:prstGeom prst="rect">
          <a:avLst/>
        </a:prstGeom>
        <a:solidFill>
          <a:schemeClr val="bg1"/>
        </a:solidFill>
      </xdr:spPr>
    </xdr:pic>
    <xdr:clientData/>
  </xdr:twoCellAnchor>
  <xdr:twoCellAnchor>
    <xdr:from>
      <xdr:col>0</xdr:col>
      <xdr:colOff>0</xdr:colOff>
      <xdr:row>46</xdr:row>
      <xdr:rowOff>9525</xdr:rowOff>
    </xdr:from>
    <xdr:to>
      <xdr:col>2</xdr:col>
      <xdr:colOff>2676525</xdr:colOff>
      <xdr:row>49</xdr:row>
      <xdr:rowOff>66675</xdr:rowOff>
    </xdr:to>
    <xdr:sp macro="" textlink="">
      <xdr:nvSpPr>
        <xdr:cNvPr id="2" name="TextBox 1">
          <a:extLst>
            <a:ext uri="{FF2B5EF4-FFF2-40B4-BE49-F238E27FC236}">
              <a16:creationId xmlns:a16="http://schemas.microsoft.com/office/drawing/2014/main" id="{67659C50-1CAC-4A55-87BA-D22CA36F819C}"/>
            </a:ext>
          </a:extLst>
        </xdr:cNvPr>
        <xdr:cNvSpPr txBox="1"/>
      </xdr:nvSpPr>
      <xdr:spPr>
        <a:xfrm>
          <a:off x="0" y="8943975"/>
          <a:ext cx="4352925"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latin typeface="Arial" panose="020B0604020202020204" pitchFamily="34" charset="0"/>
              <a:cs typeface="Arial" panose="020B0604020202020204" pitchFamily="34" charset="0"/>
            </a:rPr>
            <a:t>This publication was made possible by Grant Number 90TP0117-01-00 from the Office of Child Care, Administration for Children and Families, U.S. Department of Health and Human Services.</a:t>
          </a:r>
        </a:p>
      </xdr:txBody>
    </xdr:sp>
    <xdr:clientData/>
  </xdr:twoCellAnchor>
  <xdr:twoCellAnchor>
    <xdr:from>
      <xdr:col>0</xdr:col>
      <xdr:colOff>57150</xdr:colOff>
      <xdr:row>42</xdr:row>
      <xdr:rowOff>0</xdr:rowOff>
    </xdr:from>
    <xdr:to>
      <xdr:col>2</xdr:col>
      <xdr:colOff>339090</xdr:colOff>
      <xdr:row>45</xdr:row>
      <xdr:rowOff>173355</xdr:rowOff>
    </xdr:to>
    <xdr:pic>
      <xdr:nvPicPr>
        <xdr:cNvPr id="3" name="Picture 27">
          <a:extLst>
            <a:ext uri="{FF2B5EF4-FFF2-40B4-BE49-F238E27FC236}">
              <a16:creationId xmlns:a16="http://schemas.microsoft.com/office/drawing/2014/main" id="{8E602CA9-B21D-4CDD-9058-01EFC54087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8210550"/>
          <a:ext cx="195834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3688CC3-B3DB-4C4C-993B-E8E6B8FF91D8}"/>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142876</xdr:rowOff>
    </xdr:from>
    <xdr:to>
      <xdr:col>26</xdr:col>
      <xdr:colOff>75228</xdr:colOff>
      <xdr:row>30</xdr:row>
      <xdr:rowOff>146043</xdr:rowOff>
    </xdr:to>
    <xdr:grpSp>
      <xdr:nvGrpSpPr>
        <xdr:cNvPr id="4" name="Group 3">
          <a:extLst>
            <a:ext uri="{FF2B5EF4-FFF2-40B4-BE49-F238E27FC236}">
              <a16:creationId xmlns:a16="http://schemas.microsoft.com/office/drawing/2014/main" id="{24732DBE-DE56-4E33-B3E7-8656EE5A47DF}"/>
            </a:ext>
          </a:extLst>
        </xdr:cNvPr>
        <xdr:cNvGrpSpPr/>
      </xdr:nvGrpSpPr>
      <xdr:grpSpPr>
        <a:xfrm>
          <a:off x="5572125" y="619126"/>
          <a:ext cx="12038628" cy="5089517"/>
          <a:chOff x="3238500" y="11296650"/>
          <a:chExt cx="12086139" cy="5051366"/>
        </a:xfrm>
      </xdr:grpSpPr>
      <xdr:grpSp>
        <xdr:nvGrpSpPr>
          <xdr:cNvPr id="5" name="Group 4">
            <a:extLst>
              <a:ext uri="{FF2B5EF4-FFF2-40B4-BE49-F238E27FC236}">
                <a16:creationId xmlns:a16="http://schemas.microsoft.com/office/drawing/2014/main" id="{95DEA44C-A373-9433-E52E-851F96C94980}"/>
              </a:ext>
            </a:extLst>
          </xdr:cNvPr>
          <xdr:cNvGrpSpPr/>
        </xdr:nvGrpSpPr>
        <xdr:grpSpPr>
          <a:xfrm>
            <a:off x="3238500" y="11512884"/>
            <a:ext cx="12086139" cy="4835132"/>
            <a:chOff x="-13392" y="1389332"/>
            <a:chExt cx="11947656" cy="4835132"/>
          </a:xfrm>
        </xdr:grpSpPr>
        <xdr:graphicFrame macro="">
          <xdr:nvGraphicFramePr>
            <xdr:cNvPr id="10" name="Chart 9">
              <a:extLst>
                <a:ext uri="{FF2B5EF4-FFF2-40B4-BE49-F238E27FC236}">
                  <a16:creationId xmlns:a16="http://schemas.microsoft.com/office/drawing/2014/main" id="{00DC6F26-7057-8EA4-837B-D27B843B12B0}"/>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ED1C850F-E399-0B5F-1393-283A31E00DBD}"/>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1" name="Straight Connector 10">
              <a:extLst>
                <a:ext uri="{FF2B5EF4-FFF2-40B4-BE49-F238E27FC236}">
                  <a16:creationId xmlns:a16="http://schemas.microsoft.com/office/drawing/2014/main" id="{3849F2C2-1F6E-5B7A-57F0-EFD8422335A9}"/>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6" name="TextBox 10">
            <a:extLst>
              <a:ext uri="{FF2B5EF4-FFF2-40B4-BE49-F238E27FC236}">
                <a16:creationId xmlns:a16="http://schemas.microsoft.com/office/drawing/2014/main" id="{E117F807-5AC9-D311-E881-70A6AE22912A}"/>
              </a:ext>
            </a:extLst>
          </xdr:cNvPr>
          <xdr:cNvSpPr txBox="1"/>
        </xdr:nvSpPr>
        <xdr:spPr>
          <a:xfrm>
            <a:off x="5932298"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7" name="TextBox 11">
            <a:extLst>
              <a:ext uri="{FF2B5EF4-FFF2-40B4-BE49-F238E27FC236}">
                <a16:creationId xmlns:a16="http://schemas.microsoft.com/office/drawing/2014/main" id="{EF71C950-8FB5-83FA-E687-4049B512BB6E}"/>
              </a:ext>
            </a:extLst>
          </xdr:cNvPr>
          <xdr:cNvSpPr txBox="1"/>
        </xdr:nvSpPr>
        <xdr:spPr>
          <a:xfrm>
            <a:off x="10184575" y="11296650"/>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8" name="TextBox 12">
            <a:extLst>
              <a:ext uri="{FF2B5EF4-FFF2-40B4-BE49-F238E27FC236}">
                <a16:creationId xmlns:a16="http://schemas.microsoft.com/office/drawing/2014/main" id="{2D3A44AC-285C-D098-B6FF-EE3366960073}"/>
              </a:ext>
            </a:extLst>
          </xdr:cNvPr>
          <xdr:cNvSpPr txBox="1"/>
        </xdr:nvSpPr>
        <xdr:spPr>
          <a:xfrm>
            <a:off x="8369131" y="11298614"/>
            <a:ext cx="1901507" cy="30906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Lead Teacher</a:t>
            </a:r>
          </a:p>
        </xdr:txBody>
      </xdr:sp>
    </xdr:grpSp>
    <xdr:clientData/>
  </xdr:twoCellAnchor>
  <xdr:twoCellAnchor>
    <xdr:from>
      <xdr:col>4</xdr:col>
      <xdr:colOff>561974</xdr:colOff>
      <xdr:row>31</xdr:row>
      <xdr:rowOff>114300</xdr:rowOff>
    </xdr:from>
    <xdr:to>
      <xdr:col>25</xdr:col>
      <xdr:colOff>76199</xdr:colOff>
      <xdr:row>35</xdr:row>
      <xdr:rowOff>38100</xdr:rowOff>
    </xdr:to>
    <xdr:sp macro="" textlink="">
      <xdr:nvSpPr>
        <xdr:cNvPr id="3" name="TextBox 2">
          <a:extLst>
            <a:ext uri="{FF2B5EF4-FFF2-40B4-BE49-F238E27FC236}">
              <a16:creationId xmlns:a16="http://schemas.microsoft.com/office/drawing/2014/main" id="{20F099B5-EC60-4104-A7E9-1F868A97D9CB}"/>
            </a:ext>
          </a:extLst>
        </xdr:cNvPr>
        <xdr:cNvSpPr txBox="1"/>
      </xdr:nvSpPr>
      <xdr:spPr>
        <a:xfrm>
          <a:off x="5981699" y="5857875"/>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ABD7B0B-AC19-41B4-8004-45BB00554E3C}"/>
            </a:ext>
          </a:extLst>
        </xdr:cNvPr>
        <xdr:cNvSpPr/>
      </xdr:nvSpPr>
      <xdr:spPr>
        <a:xfrm>
          <a:off x="1" y="22224"/>
          <a:ext cx="144779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424973</xdr:colOff>
      <xdr:row>18</xdr:row>
      <xdr:rowOff>152399</xdr:rowOff>
    </xdr:from>
    <xdr:to>
      <xdr:col>16</xdr:col>
      <xdr:colOff>278130</xdr:colOff>
      <xdr:row>41</xdr:row>
      <xdr:rowOff>43814</xdr:rowOff>
    </xdr:to>
    <xdr:grpSp>
      <xdr:nvGrpSpPr>
        <xdr:cNvPr id="4" name="Group 3">
          <a:extLst>
            <a:ext uri="{FF2B5EF4-FFF2-40B4-BE49-F238E27FC236}">
              <a16:creationId xmlns:a16="http://schemas.microsoft.com/office/drawing/2014/main" id="{F144BC5A-E82F-E28B-B798-E3C4F89CEC96}"/>
            </a:ext>
          </a:extLst>
        </xdr:cNvPr>
        <xdr:cNvGrpSpPr/>
      </xdr:nvGrpSpPr>
      <xdr:grpSpPr>
        <a:xfrm>
          <a:off x="3101498" y="3848099"/>
          <a:ext cx="10721182" cy="4272915"/>
          <a:chOff x="3432968" y="3571874"/>
          <a:chExt cx="9730582" cy="4048125"/>
        </a:xfrm>
      </xdr:grpSpPr>
      <xdr:graphicFrame macro="">
        <xdr:nvGraphicFramePr>
          <xdr:cNvPr id="11" name="Chart 10">
            <a:extLst>
              <a:ext uri="{FF2B5EF4-FFF2-40B4-BE49-F238E27FC236}">
                <a16:creationId xmlns:a16="http://schemas.microsoft.com/office/drawing/2014/main" id="{1CB7D4CA-85E8-44CA-A0D2-8BD45293D51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3" name="TextBox 2">
            <a:extLst>
              <a:ext uri="{FF2B5EF4-FFF2-40B4-BE49-F238E27FC236}">
                <a16:creationId xmlns:a16="http://schemas.microsoft.com/office/drawing/2014/main" id="{49B7C0A4-0923-4252-89C9-AF98750AC132}"/>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4a</a:t>
            </a:r>
          </a:p>
        </xdr:txBody>
      </xdr:sp>
    </xdr:grpSp>
    <xdr:clientData/>
  </xdr:twoCellAnchor>
  <xdr:twoCellAnchor>
    <xdr:from>
      <xdr:col>0</xdr:col>
      <xdr:colOff>419101</xdr:colOff>
      <xdr:row>65</xdr:row>
      <xdr:rowOff>38100</xdr:rowOff>
    </xdr:from>
    <xdr:to>
      <xdr:col>2</xdr:col>
      <xdr:colOff>381001</xdr:colOff>
      <xdr:row>67</xdr:row>
      <xdr:rowOff>57150</xdr:rowOff>
    </xdr:to>
    <xdr:sp macro="" textlink="">
      <xdr:nvSpPr>
        <xdr:cNvPr id="5" name="TextBox 4">
          <a:extLst>
            <a:ext uri="{FF2B5EF4-FFF2-40B4-BE49-F238E27FC236}">
              <a16:creationId xmlns:a16="http://schemas.microsoft.com/office/drawing/2014/main" id="{289060E1-0625-4670-B940-D88ACB87C0C1}"/>
            </a:ext>
          </a:extLst>
        </xdr:cNvPr>
        <xdr:cNvSpPr txBox="1"/>
      </xdr:nvSpPr>
      <xdr:spPr>
        <a:xfrm>
          <a:off x="419101" y="12106275"/>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76743</xdr:colOff>
      <xdr:row>1</xdr:row>
      <xdr:rowOff>144780</xdr:rowOff>
    </xdr:from>
    <xdr:to>
      <xdr:col>12</xdr:col>
      <xdr:colOff>254998</xdr:colOff>
      <xdr:row>16</xdr:row>
      <xdr:rowOff>124151</xdr:rowOff>
    </xdr:to>
    <xdr:grpSp>
      <xdr:nvGrpSpPr>
        <xdr:cNvPr id="7" name="Group 6">
          <a:extLst>
            <a:ext uri="{FF2B5EF4-FFF2-40B4-BE49-F238E27FC236}">
              <a16:creationId xmlns:a16="http://schemas.microsoft.com/office/drawing/2014/main" id="{800BABBC-BD4B-4523-BFAE-A0D2FD7BF692}"/>
            </a:ext>
          </a:extLst>
        </xdr:cNvPr>
        <xdr:cNvGrpSpPr/>
      </xdr:nvGrpSpPr>
      <xdr:grpSpPr>
        <a:xfrm>
          <a:off x="9106443" y="440055"/>
          <a:ext cx="2645230" cy="2998796"/>
          <a:chOff x="9441723" y="327660"/>
          <a:chExt cx="2723335" cy="2783531"/>
        </a:xfrm>
      </xdr:grpSpPr>
      <xdr:graphicFrame macro="">
        <xdr:nvGraphicFramePr>
          <xdr:cNvPr id="12" name="Chart 11">
            <a:extLst>
              <a:ext uri="{FF2B5EF4-FFF2-40B4-BE49-F238E27FC236}">
                <a16:creationId xmlns:a16="http://schemas.microsoft.com/office/drawing/2014/main" id="{A307CEA3-2D8E-48FA-8F3E-21102D0FC18B}"/>
              </a:ext>
            </a:extLst>
          </xdr:cNvPr>
          <xdr:cNvGraphicFramePr>
            <a:graphicFrameLocks/>
          </xdr:cNvGraphicFramePr>
        </xdr:nvGraphicFramePr>
        <xdr:xfrm>
          <a:off x="9441723" y="69260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6" name="TextBox 5">
            <a:extLst>
              <a:ext uri="{FF2B5EF4-FFF2-40B4-BE49-F238E27FC236}">
                <a16:creationId xmlns:a16="http://schemas.microsoft.com/office/drawing/2014/main" id="{33889A27-5263-458B-825C-1EAD0BF86545}"/>
              </a:ext>
            </a:extLst>
          </xdr:cNvPr>
          <xdr:cNvSpPr txBox="1"/>
        </xdr:nvSpPr>
        <xdr:spPr>
          <a:xfrm>
            <a:off x="9514590" y="32766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Region 4a</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9713B3C-13B6-483A-97F7-0ABEE7902B14}"/>
            </a:ext>
          </a:extLst>
        </xdr:cNvPr>
        <xdr:cNvSpPr/>
      </xdr:nvSpPr>
      <xdr:spPr>
        <a:xfrm>
          <a:off x="1" y="22225"/>
          <a:ext cx="1438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5</xdr:col>
      <xdr:colOff>123825</xdr:colOff>
      <xdr:row>6</xdr:row>
      <xdr:rowOff>28575</xdr:rowOff>
    </xdr:from>
    <xdr:to>
      <xdr:col>11</xdr:col>
      <xdr:colOff>285750</xdr:colOff>
      <xdr:row>13</xdr:row>
      <xdr:rowOff>161925</xdr:rowOff>
    </xdr:to>
    <xdr:sp macro="" textlink="">
      <xdr:nvSpPr>
        <xdr:cNvPr id="6" name="TextBox 5">
          <a:extLst>
            <a:ext uri="{FF2B5EF4-FFF2-40B4-BE49-F238E27FC236}">
              <a16:creationId xmlns:a16="http://schemas.microsoft.com/office/drawing/2014/main" id="{6813054B-EE3D-4EC8-87B5-69AA2BB891FC}"/>
            </a:ext>
          </a:extLst>
        </xdr:cNvPr>
        <xdr:cNvSpPr txBox="1"/>
      </xdr:nvSpPr>
      <xdr:spPr>
        <a:xfrm>
          <a:off x="5172075" y="1428750"/>
          <a:ext cx="390525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Sorted</a:t>
          </a:r>
          <a:r>
            <a:rPr lang="en-US" sz="1100" baseline="0"/>
            <a:t> according to the volume of net commuters in 2022.</a:t>
          </a:r>
        </a:p>
        <a:p>
          <a:endParaRPr lang="en-US" sz="1100" baseline="0"/>
        </a:p>
        <a:p>
          <a:r>
            <a:rPr lang="en-US" sz="1100" baseline="0"/>
            <a:t>Postive numbers indicate a larger share of Lead Teachers travel </a:t>
          </a:r>
          <a:r>
            <a:rPr lang="en-US" sz="1100" b="1" baseline="0"/>
            <a:t>to</a:t>
          </a:r>
          <a:r>
            <a:rPr lang="en-US" sz="1100" baseline="0"/>
            <a:t> a county for work. E.g., there are more jobs than workers. </a:t>
          </a:r>
        </a:p>
        <a:p>
          <a:endParaRPr lang="en-US" sz="1100" baseline="0"/>
        </a:p>
        <a:p>
          <a:r>
            <a:rPr lang="en-US" sz="1100" baseline="0"/>
            <a:t>Negative numbers indicate a larger share of Lead Teachers travel </a:t>
          </a:r>
          <a:r>
            <a:rPr lang="en-US" sz="1100" b="1" baseline="0"/>
            <a:t>out of</a:t>
          </a:r>
          <a:r>
            <a:rPr lang="en-US" sz="1100" baseline="0"/>
            <a:t> a county for work. E.g. there are more workers than jobs. </a:t>
          </a: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3B543BA-F4A0-48A8-901E-3A947D421E63}"/>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7620</xdr:colOff>
      <xdr:row>9</xdr:row>
      <xdr:rowOff>9524</xdr:rowOff>
    </xdr:from>
    <xdr:to>
      <xdr:col>14</xdr:col>
      <xdr:colOff>7620</xdr:colOff>
      <xdr:row>13</xdr:row>
      <xdr:rowOff>7619</xdr:rowOff>
    </xdr:to>
    <xdr:sp macro="" textlink="">
      <xdr:nvSpPr>
        <xdr:cNvPr id="4" name="TextBox 3">
          <a:extLst>
            <a:ext uri="{FF2B5EF4-FFF2-40B4-BE49-F238E27FC236}">
              <a16:creationId xmlns:a16="http://schemas.microsoft.com/office/drawing/2014/main" id="{4BD4E7DF-BED4-458F-972C-A7B2E5509EEA}"/>
            </a:ext>
          </a:extLst>
        </xdr:cNvPr>
        <xdr:cNvSpPr txBox="1"/>
      </xdr:nvSpPr>
      <xdr:spPr>
        <a:xfrm>
          <a:off x="7620" y="1861184"/>
          <a:ext cx="10805160" cy="69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173355</xdr:rowOff>
    </xdr:from>
    <xdr:to>
      <xdr:col>19</xdr:col>
      <xdr:colOff>0</xdr:colOff>
      <xdr:row>26</xdr:row>
      <xdr:rowOff>68580</xdr:rowOff>
    </xdr:to>
    <xdr:sp macro="" textlink="">
      <xdr:nvSpPr>
        <xdr:cNvPr id="5" name="TextBox 4">
          <a:extLst>
            <a:ext uri="{FF2B5EF4-FFF2-40B4-BE49-F238E27FC236}">
              <a16:creationId xmlns:a16="http://schemas.microsoft.com/office/drawing/2014/main" id="{622A1C32-830E-4720-9F55-C17722655B31}"/>
            </a:ext>
          </a:extLst>
        </xdr:cNvPr>
        <xdr:cNvSpPr txBox="1"/>
      </xdr:nvSpPr>
      <xdr:spPr>
        <a:xfrm>
          <a:off x="0" y="4356735"/>
          <a:ext cx="13685520" cy="596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4BAAC690-035C-4161-8A96-0762A6E73D17}"/>
            </a:ext>
          </a:extLst>
        </xdr:cNvPr>
        <xdr:cNvSpPr txBox="1"/>
      </xdr:nvSpPr>
      <xdr:spPr>
        <a:xfrm>
          <a:off x="0" y="7353300"/>
          <a:ext cx="123539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327659</xdr:colOff>
      <xdr:row>0</xdr:row>
      <xdr:rowOff>110490</xdr:rowOff>
    </xdr:from>
    <xdr:to>
      <xdr:col>32</xdr:col>
      <xdr:colOff>2213609</xdr:colOff>
      <xdr:row>26</xdr:row>
      <xdr:rowOff>34290</xdr:rowOff>
    </xdr:to>
    <xdr:grpSp>
      <xdr:nvGrpSpPr>
        <xdr:cNvPr id="7" name="Group 6">
          <a:extLst>
            <a:ext uri="{FF2B5EF4-FFF2-40B4-BE49-F238E27FC236}">
              <a16:creationId xmlns:a16="http://schemas.microsoft.com/office/drawing/2014/main" id="{A3654A07-8F42-44DE-B49A-B6746E742FFA}"/>
            </a:ext>
          </a:extLst>
        </xdr:cNvPr>
        <xdr:cNvGrpSpPr/>
      </xdr:nvGrpSpPr>
      <xdr:grpSpPr>
        <a:xfrm>
          <a:off x="13681709" y="110490"/>
          <a:ext cx="9839325" cy="4981575"/>
          <a:chOff x="2571749" y="704319"/>
          <a:chExt cx="9773353" cy="4371975"/>
        </a:xfrm>
      </xdr:grpSpPr>
      <xdr:graphicFrame macro="">
        <xdr:nvGraphicFramePr>
          <xdr:cNvPr id="8" name="Chart 7">
            <a:extLst>
              <a:ext uri="{FF2B5EF4-FFF2-40B4-BE49-F238E27FC236}">
                <a16:creationId xmlns:a16="http://schemas.microsoft.com/office/drawing/2014/main" id="{005BD863-1A08-FEA6-FAC2-8F92EC3E9EF8}"/>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CB01BB37-42EF-988C-CADF-10177E7ABB8B}"/>
              </a:ext>
            </a:extLst>
          </xdr:cNvPr>
          <xdr:cNvGrpSpPr/>
        </xdr:nvGrpSpPr>
        <xdr:grpSpPr>
          <a:xfrm>
            <a:off x="3095625" y="3688160"/>
            <a:ext cx="9249477" cy="680630"/>
            <a:chOff x="3095625" y="3688160"/>
            <a:chExt cx="9249477" cy="680630"/>
          </a:xfrm>
        </xdr:grpSpPr>
        <xdr:cxnSp macro="">
          <xdr:nvCxnSpPr>
            <xdr:cNvPr id="10" name="Straight Connector 9">
              <a:extLst>
                <a:ext uri="{FF2B5EF4-FFF2-40B4-BE49-F238E27FC236}">
                  <a16:creationId xmlns:a16="http://schemas.microsoft.com/office/drawing/2014/main" id="{0E6A7A3F-E921-413A-C04F-D07B55A0F412}"/>
                </a:ext>
              </a:extLst>
            </xdr:cNvPr>
            <xdr:cNvCxnSpPr/>
          </xdr:nvCxnSpPr>
          <xdr:spPr>
            <a:xfrm flipV="1">
              <a:off x="3095625" y="3959636"/>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CC62DE1D-7AA1-A8C1-87DF-E537647A4FC2}"/>
                </a:ext>
              </a:extLst>
            </xdr:cNvPr>
            <xdr:cNvSpPr txBox="1"/>
          </xdr:nvSpPr>
          <xdr:spPr>
            <a:xfrm>
              <a:off x="10783003" y="3688160"/>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$26.76</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4CF9DC9D-26D3-4A12-B499-65FBE2252E2B}"/>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314325</xdr:colOff>
      <xdr:row>26</xdr:row>
      <xdr:rowOff>85725</xdr:rowOff>
    </xdr:from>
    <xdr:to>
      <xdr:col>33</xdr:col>
      <xdr:colOff>104775</xdr:colOff>
      <xdr:row>53</xdr:row>
      <xdr:rowOff>66675</xdr:rowOff>
    </xdr:to>
    <xdr:grpSp>
      <xdr:nvGrpSpPr>
        <xdr:cNvPr id="15" name="Group 14">
          <a:extLst>
            <a:ext uri="{FF2B5EF4-FFF2-40B4-BE49-F238E27FC236}">
              <a16:creationId xmlns:a16="http://schemas.microsoft.com/office/drawing/2014/main" id="{D640894E-8C9E-4CA1-8265-BB92CC2215AA}"/>
            </a:ext>
          </a:extLst>
        </xdr:cNvPr>
        <xdr:cNvGrpSpPr/>
      </xdr:nvGrpSpPr>
      <xdr:grpSpPr>
        <a:xfrm>
          <a:off x="13668375" y="5143500"/>
          <a:ext cx="9982200" cy="4943475"/>
          <a:chOff x="2571749" y="704319"/>
          <a:chExt cx="9915270" cy="4371975"/>
        </a:xfrm>
      </xdr:grpSpPr>
      <xdr:graphicFrame macro="">
        <xdr:nvGraphicFramePr>
          <xdr:cNvPr id="16" name="Chart 15">
            <a:extLst>
              <a:ext uri="{FF2B5EF4-FFF2-40B4-BE49-F238E27FC236}">
                <a16:creationId xmlns:a16="http://schemas.microsoft.com/office/drawing/2014/main" id="{AF1CD9F2-036F-C980-2AF4-68EE3E5665A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7" name="Group 16">
            <a:extLst>
              <a:ext uri="{FF2B5EF4-FFF2-40B4-BE49-F238E27FC236}">
                <a16:creationId xmlns:a16="http://schemas.microsoft.com/office/drawing/2014/main" id="{11A92B3E-3EEB-6D47-EE97-34D9909EB78C}"/>
              </a:ext>
            </a:extLst>
          </xdr:cNvPr>
          <xdr:cNvGrpSpPr/>
        </xdr:nvGrpSpPr>
        <xdr:grpSpPr>
          <a:xfrm>
            <a:off x="3124008" y="3546252"/>
            <a:ext cx="9363011" cy="680630"/>
            <a:chOff x="3124008" y="3546252"/>
            <a:chExt cx="9363011" cy="680630"/>
          </a:xfrm>
        </xdr:grpSpPr>
        <xdr:cxnSp macro="">
          <xdr:nvCxnSpPr>
            <xdr:cNvPr id="18" name="Straight Connector 17">
              <a:extLst>
                <a:ext uri="{FF2B5EF4-FFF2-40B4-BE49-F238E27FC236}">
                  <a16:creationId xmlns:a16="http://schemas.microsoft.com/office/drawing/2014/main" id="{C0303D68-737D-3CAC-F502-67A8065882C4}"/>
                </a:ext>
              </a:extLst>
            </xdr:cNvPr>
            <xdr:cNvCxnSpPr/>
          </xdr:nvCxnSpPr>
          <xdr:spPr>
            <a:xfrm flipV="1">
              <a:off x="3124008" y="3831615"/>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9" name="TextBox 18">
              <a:extLst>
                <a:ext uri="{FF2B5EF4-FFF2-40B4-BE49-F238E27FC236}">
                  <a16:creationId xmlns:a16="http://schemas.microsoft.com/office/drawing/2014/main" id="{F7C00C83-1C15-E30A-6671-73B2B5B13880}"/>
                </a:ext>
              </a:extLst>
            </xdr:cNvPr>
            <xdr:cNvSpPr txBox="1"/>
          </xdr:nvSpPr>
          <xdr:spPr>
            <a:xfrm>
              <a:off x="10924920" y="3546252"/>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$26.76</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678122A-D32A-41F2-9B54-BD390739D0E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70B339F4-9647-4569-9F66-F1F193F616DF}"/>
            </a:ext>
          </a:extLst>
        </xdr:cNvPr>
        <xdr:cNvGrpSpPr/>
      </xdr:nvGrpSpPr>
      <xdr:grpSpPr>
        <a:xfrm>
          <a:off x="257175" y="278130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FE7C7382-9378-376E-F052-5F7F2F8A9345}"/>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E466EEA7-F964-FA4C-E3AB-CF3C2484537C}"/>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4a, 2022</a:t>
            </a:r>
          </a:p>
        </xdr:txBody>
      </xdr:sp>
    </xdr:grpSp>
    <xdr:clientData/>
  </xdr:twoCellAnchor>
  <xdr:twoCellAnchor>
    <xdr:from>
      <xdr:col>4</xdr:col>
      <xdr:colOff>323850</xdr:colOff>
      <xdr:row>13</xdr:row>
      <xdr:rowOff>51443</xdr:rowOff>
    </xdr:from>
    <xdr:to>
      <xdr:col>6</xdr:col>
      <xdr:colOff>637698</xdr:colOff>
      <xdr:row>24</xdr:row>
      <xdr:rowOff>34775</xdr:rowOff>
    </xdr:to>
    <xdr:grpSp>
      <xdr:nvGrpSpPr>
        <xdr:cNvPr id="6" name="Group 5">
          <a:extLst>
            <a:ext uri="{FF2B5EF4-FFF2-40B4-BE49-F238E27FC236}">
              <a16:creationId xmlns:a16="http://schemas.microsoft.com/office/drawing/2014/main" id="{E3F633DE-B666-4519-B7AA-26820E8DE558}"/>
            </a:ext>
          </a:extLst>
        </xdr:cNvPr>
        <xdr:cNvGrpSpPr/>
      </xdr:nvGrpSpPr>
      <xdr:grpSpPr>
        <a:xfrm>
          <a:off x="3790950" y="2699393"/>
          <a:ext cx="2914173" cy="2078832"/>
          <a:chOff x="3943350" y="4299090"/>
          <a:chExt cx="2914173" cy="2073612"/>
        </a:xfrm>
        <a:solidFill>
          <a:schemeClr val="bg1"/>
        </a:solidFill>
      </xdr:grpSpPr>
      <xdr:graphicFrame macro="">
        <xdr:nvGraphicFramePr>
          <xdr:cNvPr id="7" name="Chart 6">
            <a:extLst>
              <a:ext uri="{FF2B5EF4-FFF2-40B4-BE49-F238E27FC236}">
                <a16:creationId xmlns:a16="http://schemas.microsoft.com/office/drawing/2014/main" id="{E07E1D2F-ECBD-1AF2-18E1-FE0D42913B87}"/>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BC0BD84A-1221-1D04-4B46-462BA2E0E670}"/>
              </a:ext>
            </a:extLst>
          </xdr:cNvPr>
          <xdr:cNvSpPr txBox="1"/>
        </xdr:nvSpPr>
        <xdr:spPr>
          <a:xfrm>
            <a:off x="3943350" y="429909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4a,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AECB8711-BD0A-416D-B170-CA12D675F06A}"/>
            </a:ext>
          </a:extLst>
        </xdr:cNvPr>
        <xdr:cNvGrpSpPr/>
      </xdr:nvGrpSpPr>
      <xdr:grpSpPr>
        <a:xfrm>
          <a:off x="7572375" y="279082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536A0E7-26AA-E058-D85F-56EDF34F1000}"/>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E57A241B-ED26-4166-282A-E75A3F335AD9}"/>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4a, 2022</a:t>
            </a:r>
          </a:p>
        </xdr:txBody>
      </xdr:sp>
    </xdr:grpSp>
    <xdr:clientData/>
  </xdr:twoCellAnchor>
  <xdr:twoCellAnchor>
    <xdr:from>
      <xdr:col>12</xdr:col>
      <xdr:colOff>27940</xdr:colOff>
      <xdr:row>8</xdr:row>
      <xdr:rowOff>38100</xdr:rowOff>
    </xdr:from>
    <xdr:to>
      <xdr:col>15</xdr:col>
      <xdr:colOff>114300</xdr:colOff>
      <xdr:row>16</xdr:row>
      <xdr:rowOff>106045</xdr:rowOff>
    </xdr:to>
    <xdr:grpSp>
      <xdr:nvGrpSpPr>
        <xdr:cNvPr id="12" name="Group 11">
          <a:extLst>
            <a:ext uri="{FF2B5EF4-FFF2-40B4-BE49-F238E27FC236}">
              <a16:creationId xmlns:a16="http://schemas.microsoft.com/office/drawing/2014/main" id="{74538F82-00D0-4ECB-A946-C7E93AFE5E64}"/>
            </a:ext>
          </a:extLst>
        </xdr:cNvPr>
        <xdr:cNvGrpSpPr/>
      </xdr:nvGrpSpPr>
      <xdr:grpSpPr>
        <a:xfrm>
          <a:off x="11305540" y="1733550"/>
          <a:ext cx="2048510" cy="1591945"/>
          <a:chOff x="11629390" y="3400425"/>
          <a:chExt cx="2048510" cy="1591945"/>
        </a:xfrm>
        <a:solidFill>
          <a:schemeClr val="bg1"/>
        </a:solidFill>
      </xdr:grpSpPr>
      <xdr:sp macro="" textlink="">
        <xdr:nvSpPr>
          <xdr:cNvPr id="13" name="Text Box 86" descr="P306TB307bA#y1">
            <a:extLst>
              <a:ext uri="{FF2B5EF4-FFF2-40B4-BE49-F238E27FC236}">
                <a16:creationId xmlns:a16="http://schemas.microsoft.com/office/drawing/2014/main" id="{CF0E0C0C-DC54-B156-4835-4287E78DCFD0}"/>
              </a:ext>
            </a:extLst>
          </xdr:cNvPr>
          <xdr:cNvSpPr txBox="1">
            <a:spLocks noChangeArrowheads="1"/>
          </xdr:cNvSpPr>
        </xdr:nvSpPr>
        <xdr:spPr bwMode="auto">
          <a:xfrm>
            <a:off x="11629390" y="3400425"/>
            <a:ext cx="204851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4a,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EF392E85-E222-4A45-0A07-AE7B577235FF}"/>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88F701AF-EC8B-5CB4-BD6A-5038BA29CC1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92.0%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C1122A49-7DC4-2688-0554-8E9A24B0F791}"/>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43AFDF52-672D-6FE1-82C2-BDA3857F90FF}"/>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8.0%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765C70BF-CAA7-372E-89E0-86EADAF8F0B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AAC06393-72B1-7C0A-E7E0-B849F31A0C8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0EDF0F50-CE2F-4344-8E06-A86079757753}"/>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CD150003-80A2-42CD-9A78-4B51EDEC1FA9}"/>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9CB10E1-695D-4413-A079-05B27093EE44}"/>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7390CAA-265B-4004-9FAB-0FF0D62E2077}"/>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983FB3B-04D7-4293-AD24-54A8D0800DA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AAFDFDCB-F5EC-4A6E-BE40-2003023715C1}"/>
            </a:ext>
          </a:extLst>
        </xdr:cNvPr>
        <xdr:cNvGrpSpPr/>
      </xdr:nvGrpSpPr>
      <xdr:grpSpPr>
        <a:xfrm>
          <a:off x="7301439" y="391583"/>
          <a:ext cx="3794125" cy="3017309"/>
          <a:chOff x="5307668" y="638294"/>
          <a:chExt cx="3076933" cy="3019306"/>
        </a:xfrm>
      </xdr:grpSpPr>
      <xdr:graphicFrame macro="">
        <xdr:nvGraphicFramePr>
          <xdr:cNvPr id="4" name="Chart 3">
            <a:extLst>
              <a:ext uri="{FF2B5EF4-FFF2-40B4-BE49-F238E27FC236}">
                <a16:creationId xmlns:a16="http://schemas.microsoft.com/office/drawing/2014/main" id="{DB18A9A6-E47C-6ACE-EF62-EBA31C5B36E2}"/>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DB01952-0CE0-6A17-709E-A61B13184FF4}"/>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Assistant Teacher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6" name="TextBox 15">
          <a:extLst>
            <a:ext uri="{FF2B5EF4-FFF2-40B4-BE49-F238E27FC236}">
              <a16:creationId xmlns:a16="http://schemas.microsoft.com/office/drawing/2014/main" id="{BD3F40F4-CC5A-49B0-9499-2E6A77AD4E0F}"/>
            </a:ext>
          </a:extLst>
        </xdr:cNvPr>
        <xdr:cNvSpPr txBox="1"/>
      </xdr:nvSpPr>
      <xdr:spPr>
        <a:xfrm>
          <a:off x="2581274" y="122396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17" name="Group 16">
          <a:extLst>
            <a:ext uri="{FF2B5EF4-FFF2-40B4-BE49-F238E27FC236}">
              <a16:creationId xmlns:a16="http://schemas.microsoft.com/office/drawing/2014/main" id="{AAB5E245-4654-B4CC-051C-1F77FDEFF88F}"/>
            </a:ext>
          </a:extLst>
        </xdr:cNvPr>
        <xdr:cNvGrpSpPr/>
      </xdr:nvGrpSpPr>
      <xdr:grpSpPr>
        <a:xfrm>
          <a:off x="11114617" y="520170"/>
          <a:ext cx="6844214" cy="2750609"/>
          <a:chOff x="11340465" y="496252"/>
          <a:chExt cx="10207188" cy="2953703"/>
        </a:xfrm>
      </xdr:grpSpPr>
      <xdr:grpSp>
        <xdr:nvGrpSpPr>
          <xdr:cNvPr id="6" name="Group 5">
            <a:extLst>
              <a:ext uri="{FF2B5EF4-FFF2-40B4-BE49-F238E27FC236}">
                <a16:creationId xmlns:a16="http://schemas.microsoft.com/office/drawing/2014/main" id="{991C6AFD-AC85-4ACC-A4A7-A98ED93014B9}"/>
              </a:ext>
            </a:extLst>
          </xdr:cNvPr>
          <xdr:cNvGrpSpPr/>
        </xdr:nvGrpSpPr>
        <xdr:grpSpPr>
          <a:xfrm>
            <a:off x="11340465" y="496252"/>
            <a:ext cx="10207188" cy="2953703"/>
            <a:chOff x="11182350" y="500062"/>
            <a:chExt cx="10600408" cy="3252788"/>
          </a:xfrm>
        </xdr:grpSpPr>
        <xdr:grpSp>
          <xdr:nvGrpSpPr>
            <xdr:cNvPr id="7" name="Group 6">
              <a:extLst>
                <a:ext uri="{FF2B5EF4-FFF2-40B4-BE49-F238E27FC236}">
                  <a16:creationId xmlns:a16="http://schemas.microsoft.com/office/drawing/2014/main" id="{51E1FBD8-3A35-39DA-7A56-5800D4BC707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0" name="Chart 9">
                <a:extLst>
                  <a:ext uri="{FF2B5EF4-FFF2-40B4-BE49-F238E27FC236}">
                    <a16:creationId xmlns:a16="http://schemas.microsoft.com/office/drawing/2014/main" id="{398833E9-6991-B5F4-E6E3-781593D222F1}"/>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742477FA-6E28-0B5F-BC59-64F30B32B613}"/>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4a, 2022</a:t>
                </a:r>
              </a:p>
            </xdr:txBody>
          </xdr:sp>
          <xdr:cxnSp macro="">
            <xdr:nvCxnSpPr>
              <xdr:cNvPr id="12" name="Straight Connector 11">
                <a:extLst>
                  <a:ext uri="{FF2B5EF4-FFF2-40B4-BE49-F238E27FC236}">
                    <a16:creationId xmlns:a16="http://schemas.microsoft.com/office/drawing/2014/main" id="{FA28C2A9-3AA4-6E59-4C41-C8B2197B4FFA}"/>
                  </a:ext>
                </a:extLst>
              </xdr:cNvPr>
              <xdr:cNvCxnSpPr/>
            </xdr:nvCxnSpPr>
            <xdr:spPr>
              <a:xfrm>
                <a:off x="8981521" y="2442878"/>
                <a:ext cx="8613539"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7187480-AE01-DFA7-D8CC-7034DBD9D492}"/>
                  </a:ext>
                </a:extLst>
              </xdr:cNvPr>
              <xdr:cNvSpPr txBox="1"/>
            </xdr:nvSpPr>
            <xdr:spPr>
              <a:xfrm>
                <a:off x="16199078" y="2442584"/>
                <a:ext cx="2832078"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$14.52</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Assistant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68318B91-4759-F152-0446-17340E624079}"/>
                </a:ext>
              </a:extLst>
            </xdr:cNvPr>
            <xdr:cNvCxnSpPr/>
          </xdr:nvCxnSpPr>
          <xdr:spPr>
            <a:xfrm>
              <a:off x="11744861" y="2144251"/>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75771D49-3777-FE90-91AB-9468D7A5266E}"/>
                </a:ext>
              </a:extLst>
            </xdr:cNvPr>
            <xdr:cNvSpPr txBox="1"/>
          </xdr:nvSpPr>
          <xdr:spPr>
            <a:xfrm>
              <a:off x="18953354" y="2024886"/>
              <a:ext cx="2826698"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$19.42</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Assistant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4" name="Straight Connector 13">
            <a:extLst>
              <a:ext uri="{FF2B5EF4-FFF2-40B4-BE49-F238E27FC236}">
                <a16:creationId xmlns:a16="http://schemas.microsoft.com/office/drawing/2014/main" id="{DD4132B3-C349-4914-93B2-1971597649B7}"/>
              </a:ext>
            </a:extLst>
          </xdr:cNvPr>
          <xdr:cNvCxnSpPr/>
        </xdr:nvCxnSpPr>
        <xdr:spPr>
          <a:xfrm>
            <a:off x="11889105" y="1829297"/>
            <a:ext cx="8278269" cy="1101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5" name="TextBox 14">
            <a:extLst>
              <a:ext uri="{FF2B5EF4-FFF2-40B4-BE49-F238E27FC236}">
                <a16:creationId xmlns:a16="http://schemas.microsoft.com/office/drawing/2014/main" id="{EDC8A20F-4896-43C0-94D9-154980FE5D10}"/>
              </a:ext>
            </a:extLst>
          </xdr:cNvPr>
          <xdr:cNvSpPr txBox="1"/>
        </xdr:nvSpPr>
        <xdr:spPr>
          <a:xfrm>
            <a:off x="18809987" y="1326562"/>
            <a:ext cx="2720116"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$21.36</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Assistant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240761</xdr:colOff>
      <xdr:row>26</xdr:row>
      <xdr:rowOff>74833</xdr:rowOff>
    </xdr:from>
    <xdr:to>
      <xdr:col>28</xdr:col>
      <xdr:colOff>307436</xdr:colOff>
      <xdr:row>36</xdr:row>
      <xdr:rowOff>136284</xdr:rowOff>
    </xdr:to>
    <xdr:grpSp>
      <xdr:nvGrpSpPr>
        <xdr:cNvPr id="18" name="Group 17">
          <a:extLst>
            <a:ext uri="{FF2B5EF4-FFF2-40B4-BE49-F238E27FC236}">
              <a16:creationId xmlns:a16="http://schemas.microsoft.com/office/drawing/2014/main" id="{7F0F2CDA-E046-4D48-9BD8-5737BBEAE010}"/>
            </a:ext>
          </a:extLst>
        </xdr:cNvPr>
        <xdr:cNvGrpSpPr/>
      </xdr:nvGrpSpPr>
      <xdr:grpSpPr>
        <a:xfrm>
          <a:off x="16338011" y="5525250"/>
          <a:ext cx="2934758" cy="2008784"/>
          <a:chOff x="0" y="61912"/>
          <a:chExt cx="2286000" cy="2176463"/>
        </a:xfrm>
      </xdr:grpSpPr>
      <xdr:graphicFrame macro="">
        <xdr:nvGraphicFramePr>
          <xdr:cNvPr id="19" name="Chart 18">
            <a:extLst>
              <a:ext uri="{FF2B5EF4-FFF2-40B4-BE49-F238E27FC236}">
                <a16:creationId xmlns:a16="http://schemas.microsoft.com/office/drawing/2014/main" id="{792A57A7-7746-00C6-5042-A33191CB86F0}"/>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FE2F4733-1F6B-F8DF-4B4D-AEC0EA42196D}"/>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4a</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72075BB-BF45-4BF3-85BA-2BC5BE72E67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24</xdr:row>
      <xdr:rowOff>190499</xdr:rowOff>
    </xdr:to>
    <xdr:graphicFrame macro="">
      <xdr:nvGraphicFramePr>
        <xdr:cNvPr id="3" name="Chart 2">
          <a:extLst>
            <a:ext uri="{FF2B5EF4-FFF2-40B4-BE49-F238E27FC236}">
              <a16:creationId xmlns:a16="http://schemas.microsoft.com/office/drawing/2014/main" id="{30AF3EF3-1EEF-4A7F-9388-B867E57DB8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4619F929-CA05-43B7-BAB1-DA847B1CD67E}"/>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22860</xdr:rowOff>
    </xdr:from>
    <xdr:to>
      <xdr:col>34</xdr:col>
      <xdr:colOff>1419225</xdr:colOff>
      <xdr:row>48</xdr:row>
      <xdr:rowOff>74295</xdr:rowOff>
    </xdr:to>
    <xdr:graphicFrame macro="">
      <xdr:nvGraphicFramePr>
        <xdr:cNvPr id="5" name="Chart 4">
          <a:extLst>
            <a:ext uri="{FF2B5EF4-FFF2-40B4-BE49-F238E27FC236}">
              <a16:creationId xmlns:a16="http://schemas.microsoft.com/office/drawing/2014/main" id="{DE574CD3-7B2E-4815-A07D-5B5DF55DEE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1D220DA-ABFE-4CF5-B55B-43897C2C277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D7A5318E-02CA-4ECC-BB75-26F522384636}"/>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19E2FDE0-1405-490D-5F92-81B1F99EA292}"/>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CD9A6CE3-C979-F769-9FAA-8B901EF514E4}"/>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3285E767-8785-31EE-8E82-F99D1A329B7C}"/>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6BDD5B7D-95E0-89D2-EFA2-1B38905B4B2A}"/>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8AB369EE-74D8-A2BC-DE9B-1F1D05729F14}"/>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B45EFF78-7498-9DA4-C7BE-0908F8D502F8}"/>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B205FF0F-B5D8-694C-FF50-7FDA8FE70AA3}"/>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Assistant Teacher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F28C8D7E-0D15-47E9-B809-036277C68383}"/>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3906</xdr:rowOff>
    </xdr:from>
    <xdr:to>
      <xdr:col>0</xdr:col>
      <xdr:colOff>1428750</xdr:colOff>
      <xdr:row>1</xdr:row>
      <xdr:rowOff>9525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0E8231D-5EBA-4A43-BCF6-D5E261720F32}"/>
            </a:ext>
          </a:extLst>
        </xdr:cNvPr>
        <xdr:cNvSpPr/>
      </xdr:nvSpPr>
      <xdr:spPr>
        <a:xfrm>
          <a:off x="0" y="3906"/>
          <a:ext cx="1428750" cy="300894"/>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22</xdr:row>
      <xdr:rowOff>9160</xdr:rowOff>
    </xdr:from>
    <xdr:to>
      <xdr:col>7</xdr:col>
      <xdr:colOff>600075</xdr:colOff>
      <xdr:row>25</xdr:row>
      <xdr:rowOff>174015</xdr:rowOff>
    </xdr:to>
    <xdr:sp macro="" textlink="">
      <xdr:nvSpPr>
        <xdr:cNvPr id="3" name="TextBox 2">
          <a:extLst>
            <a:ext uri="{FF2B5EF4-FFF2-40B4-BE49-F238E27FC236}">
              <a16:creationId xmlns:a16="http://schemas.microsoft.com/office/drawing/2014/main" id="{943E9AF7-8F68-411D-AEF6-8186DD7ECC60}"/>
            </a:ext>
          </a:extLst>
        </xdr:cNvPr>
        <xdr:cNvSpPr txBox="1"/>
      </xdr:nvSpPr>
      <xdr:spPr>
        <a:xfrm>
          <a:off x="544187" y="6971935"/>
          <a:ext cx="7113913" cy="707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indent="-171450">
            <a:buFont typeface="Arial" panose="020B0604020202020204" pitchFamily="34" charset="0"/>
            <a:buChar cha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E0D91D7-E620-40A7-BCF4-7DF9B19738E0}"/>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354488</xdr:colOff>
      <xdr:row>18</xdr:row>
      <xdr:rowOff>19049</xdr:rowOff>
    </xdr:from>
    <xdr:to>
      <xdr:col>15</xdr:col>
      <xdr:colOff>74295</xdr:colOff>
      <xdr:row>40</xdr:row>
      <xdr:rowOff>85724</xdr:rowOff>
    </xdr:to>
    <xdr:grpSp>
      <xdr:nvGrpSpPr>
        <xdr:cNvPr id="4" name="Group 3">
          <a:extLst>
            <a:ext uri="{FF2B5EF4-FFF2-40B4-BE49-F238E27FC236}">
              <a16:creationId xmlns:a16="http://schemas.microsoft.com/office/drawing/2014/main" id="{F0308815-120A-4035-A4DB-308439CADCDD}"/>
            </a:ext>
          </a:extLst>
        </xdr:cNvPr>
        <xdr:cNvGrpSpPr/>
      </xdr:nvGrpSpPr>
      <xdr:grpSpPr>
        <a:xfrm>
          <a:off x="3211988" y="3714749"/>
          <a:ext cx="10721182" cy="4257675"/>
          <a:chOff x="3432968" y="3571874"/>
          <a:chExt cx="9730582" cy="4048125"/>
        </a:xfrm>
      </xdr:grpSpPr>
      <xdr:graphicFrame macro="">
        <xdr:nvGraphicFramePr>
          <xdr:cNvPr id="5" name="Chart 4">
            <a:extLst>
              <a:ext uri="{FF2B5EF4-FFF2-40B4-BE49-F238E27FC236}">
                <a16:creationId xmlns:a16="http://schemas.microsoft.com/office/drawing/2014/main" id="{EC316930-E38B-B9C6-3F85-7986D49CFA6A}"/>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29638DA-0517-8B2F-75F6-A296D7B39F4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4a</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1A71DBC7-EA67-4CF2-ADC8-FF04C55F1164}"/>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187233</xdr:colOff>
      <xdr:row>2</xdr:row>
      <xdr:rowOff>66675</xdr:rowOff>
    </xdr:from>
    <xdr:to>
      <xdr:col>12</xdr:col>
      <xdr:colOff>365488</xdr:colOff>
      <xdr:row>17</xdr:row>
      <xdr:rowOff>38426</xdr:rowOff>
    </xdr:to>
    <xdr:grpSp>
      <xdr:nvGrpSpPr>
        <xdr:cNvPr id="10" name="Group 9">
          <a:extLst>
            <a:ext uri="{FF2B5EF4-FFF2-40B4-BE49-F238E27FC236}">
              <a16:creationId xmlns:a16="http://schemas.microsoft.com/office/drawing/2014/main" id="{3302953A-B5E9-36D3-46AC-F51E0677F84D}"/>
            </a:ext>
          </a:extLst>
        </xdr:cNvPr>
        <xdr:cNvGrpSpPr/>
      </xdr:nvGrpSpPr>
      <xdr:grpSpPr>
        <a:xfrm>
          <a:off x="9969408" y="542925"/>
          <a:ext cx="2645230" cy="3000701"/>
          <a:chOff x="9670323" y="502920"/>
          <a:chExt cx="2723335" cy="2775911"/>
        </a:xfrm>
      </xdr:grpSpPr>
      <xdr:graphicFrame macro="">
        <xdr:nvGraphicFramePr>
          <xdr:cNvPr id="3" name="Chart 2">
            <a:extLst>
              <a:ext uri="{FF2B5EF4-FFF2-40B4-BE49-F238E27FC236}">
                <a16:creationId xmlns:a16="http://schemas.microsoft.com/office/drawing/2014/main" id="{FE930F70-6396-4FC9-9A66-F3C838D76812}"/>
              </a:ext>
            </a:extLst>
          </xdr:cNvPr>
          <xdr:cNvGraphicFramePr>
            <a:graphicFrameLocks/>
          </xdr:cNvGraphicFramePr>
        </xdr:nvGraphicFramePr>
        <xdr:xfrm>
          <a:off x="9670323" y="8602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E5A99C04-9C1D-4F0F-A91A-AF16BEA5FAA1}"/>
              </a:ext>
            </a:extLst>
          </xdr:cNvPr>
          <xdr:cNvSpPr txBox="1"/>
        </xdr:nvSpPr>
        <xdr:spPr>
          <a:xfrm>
            <a:off x="9743190" y="50292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4a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828675</xdr:colOff>
      <xdr:row>0</xdr:row>
      <xdr:rowOff>276225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C082CC0-8D7A-484B-BFBD-B3CB4838C31A}"/>
            </a:ext>
          </a:extLst>
        </xdr:cNvPr>
        <xdr:cNvSpPr/>
      </xdr:nvSpPr>
      <xdr:spPr>
        <a:xfrm>
          <a:off x="1" y="22225"/>
          <a:ext cx="1466849" cy="254000"/>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71</xdr:row>
      <xdr:rowOff>19050</xdr:rowOff>
    </xdr:from>
    <xdr:to>
      <xdr:col>7</xdr:col>
      <xdr:colOff>76200</xdr:colOff>
      <xdr:row>74</xdr:row>
      <xdr:rowOff>123825</xdr:rowOff>
    </xdr:to>
    <xdr:sp macro="" textlink="">
      <xdr:nvSpPr>
        <xdr:cNvPr id="4" name="TextBox 3">
          <a:extLst>
            <a:ext uri="{FF2B5EF4-FFF2-40B4-BE49-F238E27FC236}">
              <a16:creationId xmlns:a16="http://schemas.microsoft.com/office/drawing/2014/main" id="{7D19C93A-3048-48B4-AAB1-13E38B561513}"/>
            </a:ext>
          </a:extLst>
        </xdr:cNvPr>
        <xdr:cNvSpPr txBox="1"/>
      </xdr:nvSpPr>
      <xdr:spPr>
        <a:xfrm>
          <a:off x="0" y="13354050"/>
          <a:ext cx="550545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Data comes from the Census LODES data, specifically from Origin and Destination (OD), Regional Area Characteristics (RAC), and Workforce Area Characteristics (WAC).</a:t>
          </a:r>
        </a:p>
      </xdr:txBody>
    </xdr:sp>
    <xdr:clientData/>
  </xdr:twoCellAnchor>
  <xdr:twoCellAnchor>
    <xdr:from>
      <xdr:col>5</xdr:col>
      <xdr:colOff>0</xdr:colOff>
      <xdr:row>5</xdr:row>
      <xdr:rowOff>0</xdr:rowOff>
    </xdr:from>
    <xdr:to>
      <xdr:col>11</xdr:col>
      <xdr:colOff>161925</xdr:colOff>
      <xdr:row>13</xdr:row>
      <xdr:rowOff>19050</xdr:rowOff>
    </xdr:to>
    <xdr:sp macro="" textlink="">
      <xdr:nvSpPr>
        <xdr:cNvPr id="7" name="TextBox 6">
          <a:extLst>
            <a:ext uri="{FF2B5EF4-FFF2-40B4-BE49-F238E27FC236}">
              <a16:creationId xmlns:a16="http://schemas.microsoft.com/office/drawing/2014/main" id="{29809F8D-CA90-4C05-8A7D-5FF19DBE88F2}"/>
            </a:ext>
          </a:extLst>
        </xdr:cNvPr>
        <xdr:cNvSpPr txBox="1"/>
      </xdr:nvSpPr>
      <xdr:spPr>
        <a:xfrm>
          <a:off x="4095750" y="1390650"/>
          <a:ext cx="390525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Sorted</a:t>
          </a:r>
          <a:r>
            <a:rPr lang="en-US" sz="1100" baseline="0"/>
            <a:t> according to the volume of net commuters in 2022.</a:t>
          </a:r>
        </a:p>
        <a:p>
          <a:endParaRPr lang="en-US" sz="1100" baseline="0"/>
        </a:p>
        <a:p>
          <a:r>
            <a:rPr lang="en-US" sz="1100" baseline="0"/>
            <a:t>Postive numbers indicate a larger share of Lead Teachers travel </a:t>
          </a:r>
          <a:r>
            <a:rPr lang="en-US" sz="1100" b="1" baseline="0"/>
            <a:t>to</a:t>
          </a:r>
          <a:r>
            <a:rPr lang="en-US" sz="1100" baseline="0"/>
            <a:t> a county for work. E.g., there are more jobs than workers. </a:t>
          </a:r>
        </a:p>
        <a:p>
          <a:endParaRPr lang="en-US" sz="1100" baseline="0"/>
        </a:p>
        <a:p>
          <a:r>
            <a:rPr lang="en-US" sz="1100" baseline="0"/>
            <a:t>Negative numbers indicate a larger share of Lead Teachers travel </a:t>
          </a:r>
          <a:r>
            <a:rPr lang="en-US" sz="1100" b="1" baseline="0"/>
            <a:t>out of</a:t>
          </a:r>
          <a:r>
            <a:rPr lang="en-US" sz="1100" baseline="0"/>
            <a:t> a county for work. E.g. there are more workers than jobs. </a:t>
          </a:r>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309DC2B-F339-4DB4-A00A-B98EE3DCF869}"/>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9</xdr:row>
      <xdr:rowOff>32384</xdr:rowOff>
    </xdr:from>
    <xdr:to>
      <xdr:col>14</xdr:col>
      <xdr:colOff>0</xdr:colOff>
      <xdr:row>13</xdr:row>
      <xdr:rowOff>15240</xdr:rowOff>
    </xdr:to>
    <xdr:sp macro="" textlink="">
      <xdr:nvSpPr>
        <xdr:cNvPr id="4" name="TextBox 3">
          <a:extLst>
            <a:ext uri="{FF2B5EF4-FFF2-40B4-BE49-F238E27FC236}">
              <a16:creationId xmlns:a16="http://schemas.microsoft.com/office/drawing/2014/main" id="{71DF5F46-FC0A-4BAE-83BA-59133CEFB983}"/>
            </a:ext>
          </a:extLst>
        </xdr:cNvPr>
        <xdr:cNvSpPr txBox="1"/>
      </xdr:nvSpPr>
      <xdr:spPr>
        <a:xfrm>
          <a:off x="0" y="1868804"/>
          <a:ext cx="10683240" cy="6838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180975</xdr:rowOff>
    </xdr:from>
    <xdr:to>
      <xdr:col>18</xdr:col>
      <xdr:colOff>600075</xdr:colOff>
      <xdr:row>26</xdr:row>
      <xdr:rowOff>104775</xdr:rowOff>
    </xdr:to>
    <xdr:sp macro="" textlink="">
      <xdr:nvSpPr>
        <xdr:cNvPr id="5" name="TextBox 4">
          <a:extLst>
            <a:ext uri="{FF2B5EF4-FFF2-40B4-BE49-F238E27FC236}">
              <a16:creationId xmlns:a16="http://schemas.microsoft.com/office/drawing/2014/main" id="{B3148A97-0CA2-47C2-BFA9-647EE89B28A1}"/>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C6145438-BBE9-4A50-B000-A74DCA6147F9}"/>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352424</xdr:colOff>
      <xdr:row>0</xdr:row>
      <xdr:rowOff>177165</xdr:rowOff>
    </xdr:from>
    <xdr:to>
      <xdr:col>32</xdr:col>
      <xdr:colOff>2171699</xdr:colOff>
      <xdr:row>25</xdr:row>
      <xdr:rowOff>123825</xdr:rowOff>
    </xdr:to>
    <xdr:grpSp>
      <xdr:nvGrpSpPr>
        <xdr:cNvPr id="7" name="Group 6">
          <a:extLst>
            <a:ext uri="{FF2B5EF4-FFF2-40B4-BE49-F238E27FC236}">
              <a16:creationId xmlns:a16="http://schemas.microsoft.com/office/drawing/2014/main" id="{B78BB5D3-1F60-44C0-B82C-086518D504FA}"/>
            </a:ext>
          </a:extLst>
        </xdr:cNvPr>
        <xdr:cNvGrpSpPr/>
      </xdr:nvGrpSpPr>
      <xdr:grpSpPr>
        <a:xfrm>
          <a:off x="13744574" y="177165"/>
          <a:ext cx="9772650" cy="4947285"/>
          <a:chOff x="2571749" y="704319"/>
          <a:chExt cx="9707125" cy="4371975"/>
        </a:xfrm>
      </xdr:grpSpPr>
      <xdr:graphicFrame macro="">
        <xdr:nvGraphicFramePr>
          <xdr:cNvPr id="8" name="Chart 7">
            <a:extLst>
              <a:ext uri="{FF2B5EF4-FFF2-40B4-BE49-F238E27FC236}">
                <a16:creationId xmlns:a16="http://schemas.microsoft.com/office/drawing/2014/main" id="{03CB6A58-65ED-F02E-9845-4BA6997E3761}"/>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5366AB34-56E5-CBFB-FB40-E01C82CE8EA2}"/>
              </a:ext>
            </a:extLst>
          </xdr:cNvPr>
          <xdr:cNvGrpSpPr/>
        </xdr:nvGrpSpPr>
        <xdr:grpSpPr>
          <a:xfrm>
            <a:off x="3095625" y="2783357"/>
            <a:ext cx="9183249" cy="680630"/>
            <a:chOff x="3095625" y="2783357"/>
            <a:chExt cx="9183249" cy="680630"/>
          </a:xfrm>
        </xdr:grpSpPr>
        <xdr:cxnSp macro="">
          <xdr:nvCxnSpPr>
            <xdr:cNvPr id="10" name="Straight Connector 9">
              <a:extLst>
                <a:ext uri="{FF2B5EF4-FFF2-40B4-BE49-F238E27FC236}">
                  <a16:creationId xmlns:a16="http://schemas.microsoft.com/office/drawing/2014/main" id="{B481B64B-F555-F8A2-8AE5-7FB836BD1900}"/>
                </a:ext>
              </a:extLst>
            </xdr:cNvPr>
            <xdr:cNvCxnSpPr/>
          </xdr:nvCxnSpPr>
          <xdr:spPr>
            <a:xfrm flipV="1">
              <a:off x="3095625" y="3111096"/>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408DA0AF-AE17-3901-969B-596F31562727}"/>
                </a:ext>
              </a:extLst>
            </xdr:cNvPr>
            <xdr:cNvSpPr txBox="1"/>
          </xdr:nvSpPr>
          <xdr:spPr>
            <a:xfrm>
              <a:off x="10716775" y="2783357"/>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$26.76</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97D7B8E2-4DE3-4A33-8922-82EC85C1CEA1}"/>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352425</xdr:colOff>
      <xdr:row>25</xdr:row>
      <xdr:rowOff>171450</xdr:rowOff>
    </xdr:from>
    <xdr:to>
      <xdr:col>33</xdr:col>
      <xdr:colOff>38100</xdr:colOff>
      <xdr:row>52</xdr:row>
      <xdr:rowOff>133350</xdr:rowOff>
    </xdr:to>
    <xdr:grpSp>
      <xdr:nvGrpSpPr>
        <xdr:cNvPr id="13" name="Group 12">
          <a:extLst>
            <a:ext uri="{FF2B5EF4-FFF2-40B4-BE49-F238E27FC236}">
              <a16:creationId xmlns:a16="http://schemas.microsoft.com/office/drawing/2014/main" id="{33E2A076-88D3-41B0-AF24-80157A158B32}"/>
            </a:ext>
          </a:extLst>
        </xdr:cNvPr>
        <xdr:cNvGrpSpPr/>
      </xdr:nvGrpSpPr>
      <xdr:grpSpPr>
        <a:xfrm>
          <a:off x="13744575" y="5172075"/>
          <a:ext cx="9877425" cy="4933950"/>
          <a:chOff x="2571749" y="704319"/>
          <a:chExt cx="9811134" cy="4371975"/>
        </a:xfrm>
      </xdr:grpSpPr>
      <xdr:graphicFrame macro="">
        <xdr:nvGraphicFramePr>
          <xdr:cNvPr id="14" name="Chart 13">
            <a:extLst>
              <a:ext uri="{FF2B5EF4-FFF2-40B4-BE49-F238E27FC236}">
                <a16:creationId xmlns:a16="http://schemas.microsoft.com/office/drawing/2014/main" id="{A8883C53-5C74-D245-BAE2-5CED6D56C0EF}"/>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AA0F1FC6-C2CB-C061-301F-943A5CA486EE}"/>
              </a:ext>
            </a:extLst>
          </xdr:cNvPr>
          <xdr:cNvGrpSpPr/>
        </xdr:nvGrpSpPr>
        <xdr:grpSpPr>
          <a:xfrm>
            <a:off x="3095625" y="2764657"/>
            <a:ext cx="9287258" cy="680630"/>
            <a:chOff x="3095625" y="2764657"/>
            <a:chExt cx="9287258" cy="680630"/>
          </a:xfrm>
        </xdr:grpSpPr>
        <xdr:cxnSp macro="">
          <xdr:nvCxnSpPr>
            <xdr:cNvPr id="16" name="Straight Connector 15">
              <a:extLst>
                <a:ext uri="{FF2B5EF4-FFF2-40B4-BE49-F238E27FC236}">
                  <a16:creationId xmlns:a16="http://schemas.microsoft.com/office/drawing/2014/main" id="{F0BB502B-0E04-D359-2384-6CE2F869E93B}"/>
                </a:ext>
              </a:extLst>
            </xdr:cNvPr>
            <xdr:cNvCxnSpPr/>
          </xdr:nvCxnSpPr>
          <xdr:spPr>
            <a:xfrm flipV="1">
              <a:off x="3095625" y="3009773"/>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970C5520-6B57-B6FB-78B0-D4AA41A27940}"/>
                </a:ext>
              </a:extLst>
            </xdr:cNvPr>
            <xdr:cNvSpPr txBox="1"/>
          </xdr:nvSpPr>
          <xdr:spPr>
            <a:xfrm>
              <a:off x="10820784" y="2764657"/>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$26.76</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5372E81-4392-4DEC-9309-488892326ED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947A29-5C70-49E0-9E08-D0463FDDCE46}"/>
            </a:ext>
          </a:extLst>
        </xdr:cNvPr>
        <xdr:cNvGrpSpPr/>
      </xdr:nvGrpSpPr>
      <xdr:grpSpPr>
        <a:xfrm>
          <a:off x="257175" y="2790825"/>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76559B5B-7C2C-3EBC-8667-7BB95AD4842E}"/>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7FA5639-60FB-6C86-3792-B8D7D86E0B4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4a,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79CABEEB-1614-4FA7-A43D-942785598707}"/>
            </a:ext>
          </a:extLst>
        </xdr:cNvPr>
        <xdr:cNvGrpSpPr/>
      </xdr:nvGrpSpPr>
      <xdr:grpSpPr>
        <a:xfrm>
          <a:off x="3790950" y="2731770"/>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1F3BDC14-C826-E2C7-D412-8E2D81C926FB}"/>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82D0923B-4E70-3046-3C83-D3214A0C158D}"/>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4a,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65353ED1-8D22-49C3-8F1A-0417CF4D0B7A}"/>
            </a:ext>
          </a:extLst>
        </xdr:cNvPr>
        <xdr:cNvGrpSpPr/>
      </xdr:nvGrpSpPr>
      <xdr:grpSpPr>
        <a:xfrm>
          <a:off x="7572375" y="2800350"/>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259A4473-08FC-68DF-AEE2-4F9849AF7C93}"/>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C08A37A2-4BD8-5841-08EE-C4C2D707D441}"/>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4a,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10A5ADE1-E5C3-43A9-96BD-72D5A0F6312D}"/>
            </a:ext>
          </a:extLst>
        </xdr:cNvPr>
        <xdr:cNvGrpSpPr/>
      </xdr:nvGrpSpPr>
      <xdr:grpSpPr>
        <a:xfrm>
          <a:off x="11305540" y="1743075"/>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2F49769D-6CE4-9DDC-7102-9E5C8649EAA4}"/>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4a,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A54A192F-B97C-60FC-8C36-BAA39A6A2314}"/>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386EED0E-7D47-6720-38E0-40313DEA6773}"/>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93.4%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8C30038B-88AE-BEFC-E648-5AE3324AC298}"/>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9B99EE0E-6398-1002-029E-5CCAF9BC0A0E}"/>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6.6%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3CC6F701-2581-7389-4C59-4E99EED24C8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574E699B-5F11-97B2-476E-ACC0E3548E7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E2DA0D9D-397D-4320-B473-A1153910C60E}"/>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4E88587A-4BBA-4D48-93B1-142B046F6BDB}"/>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0E7E9DAB-3973-46E6-B34F-D5D1884044C9}"/>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503720A-ACBB-45EC-879D-36923FAA130E}"/>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9EDC2BE-A8DD-45FD-9BE4-F72458D416B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57150</xdr:colOff>
      <xdr:row>1</xdr:row>
      <xdr:rowOff>57150</xdr:rowOff>
    </xdr:from>
    <xdr:to>
      <xdr:col>14</xdr:col>
      <xdr:colOff>66675</xdr:colOff>
      <xdr:row>15</xdr:row>
      <xdr:rowOff>85725</xdr:rowOff>
    </xdr:to>
    <xdr:grpSp>
      <xdr:nvGrpSpPr>
        <xdr:cNvPr id="3" name="Group 2">
          <a:extLst>
            <a:ext uri="{FF2B5EF4-FFF2-40B4-BE49-F238E27FC236}">
              <a16:creationId xmlns:a16="http://schemas.microsoft.com/office/drawing/2014/main" id="{71BB2FC2-4F63-40FB-9219-AE4CCF73698A}"/>
            </a:ext>
          </a:extLst>
        </xdr:cNvPr>
        <xdr:cNvGrpSpPr/>
      </xdr:nvGrpSpPr>
      <xdr:grpSpPr>
        <a:xfrm>
          <a:off x="7419975" y="352425"/>
          <a:ext cx="3581400" cy="3048000"/>
          <a:chOff x="5400675" y="600075"/>
          <a:chExt cx="2914173" cy="3057525"/>
        </a:xfrm>
      </xdr:grpSpPr>
      <xdr:graphicFrame macro="">
        <xdr:nvGraphicFramePr>
          <xdr:cNvPr id="4" name="Chart 3">
            <a:extLst>
              <a:ext uri="{FF2B5EF4-FFF2-40B4-BE49-F238E27FC236}">
                <a16:creationId xmlns:a16="http://schemas.microsoft.com/office/drawing/2014/main" id="{9F67C4B0-CAE1-932E-C304-B42A8A0990DD}"/>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B6C6D79-C8E4-916C-6E13-EC9056572132}"/>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Aide/Floater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4" name="TextBox 13">
          <a:extLst>
            <a:ext uri="{FF2B5EF4-FFF2-40B4-BE49-F238E27FC236}">
              <a16:creationId xmlns:a16="http://schemas.microsoft.com/office/drawing/2014/main" id="{71DC3EE6-C9E4-4031-8828-C65943C380AC}"/>
            </a:ext>
          </a:extLst>
        </xdr:cNvPr>
        <xdr:cNvSpPr txBox="1"/>
      </xdr:nvSpPr>
      <xdr:spPr>
        <a:xfrm>
          <a:off x="2581274" y="116681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85725</xdr:colOff>
      <xdr:row>2</xdr:row>
      <xdr:rowOff>23812</xdr:rowOff>
    </xdr:from>
    <xdr:to>
      <xdr:col>26</xdr:col>
      <xdr:colOff>476250</xdr:colOff>
      <xdr:row>14</xdr:row>
      <xdr:rowOff>128587</xdr:rowOff>
    </xdr:to>
    <xdr:grpSp>
      <xdr:nvGrpSpPr>
        <xdr:cNvPr id="19" name="Group 18">
          <a:extLst>
            <a:ext uri="{FF2B5EF4-FFF2-40B4-BE49-F238E27FC236}">
              <a16:creationId xmlns:a16="http://schemas.microsoft.com/office/drawing/2014/main" id="{2A4356C0-B784-66B7-F07E-73DC851B16B2}"/>
            </a:ext>
          </a:extLst>
        </xdr:cNvPr>
        <xdr:cNvGrpSpPr/>
      </xdr:nvGrpSpPr>
      <xdr:grpSpPr>
        <a:xfrm>
          <a:off x="11020425" y="509587"/>
          <a:ext cx="7181850" cy="2743200"/>
          <a:chOff x="11020425" y="509587"/>
          <a:chExt cx="7096125" cy="2743200"/>
        </a:xfrm>
      </xdr:grpSpPr>
      <xdr:grpSp>
        <xdr:nvGrpSpPr>
          <xdr:cNvPr id="6" name="Group 5">
            <a:extLst>
              <a:ext uri="{FF2B5EF4-FFF2-40B4-BE49-F238E27FC236}">
                <a16:creationId xmlns:a16="http://schemas.microsoft.com/office/drawing/2014/main" id="{AC9749B7-F649-453C-B35A-D08579FB9789}"/>
              </a:ext>
            </a:extLst>
          </xdr:cNvPr>
          <xdr:cNvGrpSpPr/>
        </xdr:nvGrpSpPr>
        <xdr:grpSpPr>
          <a:xfrm>
            <a:off x="11020425" y="509587"/>
            <a:ext cx="7096125" cy="2743200"/>
            <a:chOff x="11182350" y="500062"/>
            <a:chExt cx="11073693" cy="3252788"/>
          </a:xfrm>
        </xdr:grpSpPr>
        <xdr:grpSp>
          <xdr:nvGrpSpPr>
            <xdr:cNvPr id="7" name="Group 6">
              <a:extLst>
                <a:ext uri="{FF2B5EF4-FFF2-40B4-BE49-F238E27FC236}">
                  <a16:creationId xmlns:a16="http://schemas.microsoft.com/office/drawing/2014/main" id="{6B3EBF0C-CB2B-686A-655B-ACF059735BDD}"/>
                </a:ext>
              </a:extLst>
            </xdr:cNvPr>
            <xdr:cNvGrpSpPr/>
          </xdr:nvGrpSpPr>
          <xdr:grpSpPr>
            <a:xfrm>
              <a:off x="11182350" y="500062"/>
              <a:ext cx="11073693" cy="3252788"/>
              <a:chOff x="8410575" y="538162"/>
              <a:chExt cx="11094768" cy="2909888"/>
            </a:xfrm>
            <a:solidFill>
              <a:schemeClr val="bg1"/>
            </a:solidFill>
          </xdr:grpSpPr>
          <xdr:graphicFrame macro="">
            <xdr:nvGraphicFramePr>
              <xdr:cNvPr id="10" name="Chart 9">
                <a:extLst>
                  <a:ext uri="{FF2B5EF4-FFF2-40B4-BE49-F238E27FC236}">
                    <a16:creationId xmlns:a16="http://schemas.microsoft.com/office/drawing/2014/main" id="{ED6B106A-3CE0-8A49-B0E1-ADEB0AFE3776}"/>
                  </a:ext>
                </a:extLst>
              </xdr:cNvPr>
              <xdr:cNvGraphicFramePr/>
            </xdr:nvGraphicFramePr>
            <xdr:xfrm>
              <a:off x="8410575" y="538162"/>
              <a:ext cx="7677281"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9796908A-4677-EC70-23E5-B96BAFD0C8B9}"/>
                  </a:ext>
                </a:extLst>
              </xdr:cNvPr>
              <xdr:cNvSpPr txBox="1"/>
            </xdr:nvSpPr>
            <xdr:spPr>
              <a:xfrm>
                <a:off x="9848848" y="542924"/>
                <a:ext cx="7348186" cy="262988"/>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4a, 2022</a:t>
                </a:r>
              </a:p>
            </xdr:txBody>
          </xdr:sp>
          <xdr:cxnSp macro="">
            <xdr:nvCxnSpPr>
              <xdr:cNvPr id="12" name="Straight Connector 11">
                <a:extLst>
                  <a:ext uri="{FF2B5EF4-FFF2-40B4-BE49-F238E27FC236}">
                    <a16:creationId xmlns:a16="http://schemas.microsoft.com/office/drawing/2014/main" id="{2B92E9AB-12FE-8440-F573-DB237C51B090}"/>
                  </a:ext>
                </a:extLst>
              </xdr:cNvPr>
              <xdr:cNvCxnSpPr/>
            </xdr:nvCxnSpPr>
            <xdr:spPr>
              <a:xfrm>
                <a:off x="9130443" y="2396567"/>
                <a:ext cx="8613539"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6987792F-6AD9-16B3-D7BE-0C5528BADD6C}"/>
                  </a:ext>
                </a:extLst>
              </xdr:cNvPr>
              <xdr:cNvSpPr txBox="1"/>
            </xdr:nvSpPr>
            <xdr:spPr>
              <a:xfrm>
                <a:off x="17035359" y="2395528"/>
                <a:ext cx="2469984" cy="521545"/>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$12.45</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Aide/Floater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C2C9E622-B55B-1BB4-A5CE-7035940481DB}"/>
                </a:ext>
              </a:extLst>
            </xdr:cNvPr>
            <xdr:cNvCxnSpPr/>
          </xdr:nvCxnSpPr>
          <xdr:spPr>
            <a:xfrm>
              <a:off x="11893502" y="2106906"/>
              <a:ext cx="8597177"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A50885E1-BB38-9097-B6E7-B47DA5A11099}"/>
                </a:ext>
              </a:extLst>
            </xdr:cNvPr>
            <xdr:cNvSpPr txBox="1"/>
          </xdr:nvSpPr>
          <xdr:spPr>
            <a:xfrm>
              <a:off x="19802996" y="1924722"/>
              <a:ext cx="2423320"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$14.56</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Aide/Floater,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5" name="Straight Connector 14">
            <a:extLst>
              <a:ext uri="{FF2B5EF4-FFF2-40B4-BE49-F238E27FC236}">
                <a16:creationId xmlns:a16="http://schemas.microsoft.com/office/drawing/2014/main" id="{C3E1A1C2-41F2-48AD-8411-81F13D846509}"/>
              </a:ext>
            </a:extLst>
          </xdr:cNvPr>
          <xdr:cNvCxnSpPr/>
        </xdr:nvCxnSpPr>
        <xdr:spPr>
          <a:xfrm>
            <a:off x="11479530" y="1474197"/>
            <a:ext cx="5855970" cy="22155"/>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6" name="TextBox 15">
            <a:extLst>
              <a:ext uri="{FF2B5EF4-FFF2-40B4-BE49-F238E27FC236}">
                <a16:creationId xmlns:a16="http://schemas.microsoft.com/office/drawing/2014/main" id="{1A199584-0632-42E7-86B9-AA0948206239}"/>
              </a:ext>
            </a:extLst>
          </xdr:cNvPr>
          <xdr:cNvSpPr txBox="1"/>
        </xdr:nvSpPr>
        <xdr:spPr>
          <a:xfrm>
            <a:off x="16540566" y="984858"/>
            <a:ext cx="1556934" cy="520065"/>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$16.02</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Aide/Floater,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265339</xdr:colOff>
      <xdr:row>26</xdr:row>
      <xdr:rowOff>172358</xdr:rowOff>
    </xdr:from>
    <xdr:to>
      <xdr:col>28</xdr:col>
      <xdr:colOff>332014</xdr:colOff>
      <xdr:row>37</xdr:row>
      <xdr:rowOff>34927</xdr:rowOff>
    </xdr:to>
    <xdr:grpSp>
      <xdr:nvGrpSpPr>
        <xdr:cNvPr id="17" name="Group 16">
          <a:extLst>
            <a:ext uri="{FF2B5EF4-FFF2-40B4-BE49-F238E27FC236}">
              <a16:creationId xmlns:a16="http://schemas.microsoft.com/office/drawing/2014/main" id="{B9F6CFC2-C6DE-4623-861A-86F14DCA2E19}"/>
            </a:ext>
          </a:extLst>
        </xdr:cNvPr>
        <xdr:cNvGrpSpPr/>
      </xdr:nvGrpSpPr>
      <xdr:grpSpPr>
        <a:xfrm>
          <a:off x="16353064" y="5611133"/>
          <a:ext cx="2924175" cy="1996169"/>
          <a:chOff x="0" y="61912"/>
          <a:chExt cx="2286000" cy="2176463"/>
        </a:xfrm>
      </xdr:grpSpPr>
      <xdr:graphicFrame macro="">
        <xdr:nvGraphicFramePr>
          <xdr:cNvPr id="18" name="Chart 17">
            <a:extLst>
              <a:ext uri="{FF2B5EF4-FFF2-40B4-BE49-F238E27FC236}">
                <a16:creationId xmlns:a16="http://schemas.microsoft.com/office/drawing/2014/main" id="{558F9F2A-933D-1BBC-47E4-8F9EFD67F735}"/>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61E004B2-220A-8AB0-AABE-A2DB33F1A4C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4a</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EE0B7E9-28C7-4175-89FD-0DA0324A258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8C996C70-66F6-4B1B-B71C-FA443AE1C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E6569ACB-3A1B-420E-99C4-BEB1CD1C3C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27</xdr:row>
      <xdr:rowOff>26670</xdr:rowOff>
    </xdr:from>
    <xdr:to>
      <xdr:col>34</xdr:col>
      <xdr:colOff>1419225</xdr:colOff>
      <xdr:row>49</xdr:row>
      <xdr:rowOff>85725</xdr:rowOff>
    </xdr:to>
    <xdr:graphicFrame macro="">
      <xdr:nvGraphicFramePr>
        <xdr:cNvPr id="5" name="Chart 4">
          <a:extLst>
            <a:ext uri="{FF2B5EF4-FFF2-40B4-BE49-F238E27FC236}">
              <a16:creationId xmlns:a16="http://schemas.microsoft.com/office/drawing/2014/main" id="{C2F97F1F-A23D-438D-BED1-C0EC44E32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584493B-67DD-47A4-A1F2-11E0CD32E980}"/>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025D4D35-694D-4782-B926-841F4CDBC6C3}"/>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5C89C6A2-558F-8329-2381-E85820392B87}"/>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42745C9B-2DD8-A4DB-E4E5-AC8988900D3B}"/>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A2B1252D-1E57-F491-B538-C994206B42B9}"/>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4A7E968D-E4C0-3033-B1A2-69FAAA5DB7CE}"/>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AABD7A9B-8EF5-5959-0346-B4CF912F00FF}"/>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3A86D261-A616-7A06-94B0-1BAA6EB8B2F2}"/>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61765B92-5E83-DB97-5F44-EE766D7DDBD6}"/>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Aide/Floater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42E8D0FB-082B-4985-ACC8-D4A4240604C1}"/>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AF89A96-2A1F-4DCD-828E-E45F1A2BAA65}"/>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316388</xdr:colOff>
      <xdr:row>17</xdr:row>
      <xdr:rowOff>148589</xdr:rowOff>
    </xdr:from>
    <xdr:to>
      <xdr:col>16</xdr:col>
      <xdr:colOff>169545</xdr:colOff>
      <xdr:row>40</xdr:row>
      <xdr:rowOff>40004</xdr:rowOff>
    </xdr:to>
    <xdr:grpSp>
      <xdr:nvGrpSpPr>
        <xdr:cNvPr id="4" name="Group 3">
          <a:extLst>
            <a:ext uri="{FF2B5EF4-FFF2-40B4-BE49-F238E27FC236}">
              <a16:creationId xmlns:a16="http://schemas.microsoft.com/office/drawing/2014/main" id="{1EBC4AC8-3554-487B-A0FE-F2B2C111A31D}"/>
            </a:ext>
          </a:extLst>
        </xdr:cNvPr>
        <xdr:cNvGrpSpPr/>
      </xdr:nvGrpSpPr>
      <xdr:grpSpPr>
        <a:xfrm>
          <a:off x="3173888" y="3653789"/>
          <a:ext cx="10721182" cy="4272915"/>
          <a:chOff x="3432968" y="3571874"/>
          <a:chExt cx="9730582" cy="4048125"/>
        </a:xfrm>
      </xdr:grpSpPr>
      <xdr:graphicFrame macro="">
        <xdr:nvGraphicFramePr>
          <xdr:cNvPr id="5" name="Chart 4">
            <a:extLst>
              <a:ext uri="{FF2B5EF4-FFF2-40B4-BE49-F238E27FC236}">
                <a16:creationId xmlns:a16="http://schemas.microsoft.com/office/drawing/2014/main" id="{09850D0F-3979-5A2B-310F-3C586C270FC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ACC515C-18CE-3511-5EE8-75EAD313B580}"/>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4a</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AE2BE716-A476-4F08-84AF-1685D1BEA9F8}"/>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428897</xdr:colOff>
      <xdr:row>1</xdr:row>
      <xdr:rowOff>116205</xdr:rowOff>
    </xdr:from>
    <xdr:to>
      <xdr:col>13</xdr:col>
      <xdr:colOff>26127</xdr:colOff>
      <xdr:row>16</xdr:row>
      <xdr:rowOff>80336</xdr:rowOff>
    </xdr:to>
    <xdr:grpSp>
      <xdr:nvGrpSpPr>
        <xdr:cNvPr id="9" name="Group 8">
          <a:extLst>
            <a:ext uri="{FF2B5EF4-FFF2-40B4-BE49-F238E27FC236}">
              <a16:creationId xmlns:a16="http://schemas.microsoft.com/office/drawing/2014/main" id="{A33C2869-6323-0051-F592-39BB8BE77A41}"/>
            </a:ext>
          </a:extLst>
        </xdr:cNvPr>
        <xdr:cNvGrpSpPr/>
      </xdr:nvGrpSpPr>
      <xdr:grpSpPr>
        <a:xfrm>
          <a:off x="9639572" y="411480"/>
          <a:ext cx="2626180" cy="2983556"/>
          <a:chOff x="9864362" y="434340"/>
          <a:chExt cx="2723335" cy="2768291"/>
        </a:xfrm>
      </xdr:grpSpPr>
      <xdr:graphicFrame macro="">
        <xdr:nvGraphicFramePr>
          <xdr:cNvPr id="3" name="Chart 2">
            <a:extLst>
              <a:ext uri="{FF2B5EF4-FFF2-40B4-BE49-F238E27FC236}">
                <a16:creationId xmlns:a16="http://schemas.microsoft.com/office/drawing/2014/main" id="{B62A30C9-F99A-4802-AC52-6A2A7E55EE45}"/>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653257F8-8268-4160-8B80-DEDED0C0FA00}"/>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4a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B440551-1F03-41A6-A6FC-2440860CBCF3}"/>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802AF9A-1896-48AB-8219-524EC4BC1190}"/>
            </a:ext>
          </a:extLst>
        </xdr:cNvPr>
        <xdr:cNvSpPr/>
      </xdr:nvSpPr>
      <xdr:spPr>
        <a:xfrm>
          <a:off x="1" y="22225"/>
          <a:ext cx="1819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5</xdr:col>
      <xdr:colOff>38100</xdr:colOff>
      <xdr:row>4</xdr:row>
      <xdr:rowOff>57150</xdr:rowOff>
    </xdr:from>
    <xdr:to>
      <xdr:col>11</xdr:col>
      <xdr:colOff>200025</xdr:colOff>
      <xdr:row>12</xdr:row>
      <xdr:rowOff>76200</xdr:rowOff>
    </xdr:to>
    <xdr:sp macro="" textlink="">
      <xdr:nvSpPr>
        <xdr:cNvPr id="6" name="TextBox 5">
          <a:extLst>
            <a:ext uri="{FF2B5EF4-FFF2-40B4-BE49-F238E27FC236}">
              <a16:creationId xmlns:a16="http://schemas.microsoft.com/office/drawing/2014/main" id="{E4A87540-7CDB-495D-B4B9-B86CBC9578CF}"/>
            </a:ext>
          </a:extLst>
        </xdr:cNvPr>
        <xdr:cNvSpPr txBox="1"/>
      </xdr:nvSpPr>
      <xdr:spPr>
        <a:xfrm>
          <a:off x="5105400" y="1085850"/>
          <a:ext cx="3905250" cy="14668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Sorted according to the volume of net commuters in 2022.</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Postive numbers indicate a larger share of Lead Teachers travel </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to</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 county for work. E.g., there are more jobs than workers.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Negative numbers indicate a larger share of Lead Teachers travel </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out of</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 county for work. E.g. there are more workers than jobs. </a:t>
          </a:r>
        </a:p>
      </xdr:txBody>
    </xdr:sp>
    <xdr:clientData/>
  </xdr:twoCellAnchor>
  <xdr:twoCellAnchor>
    <xdr:from>
      <xdr:col>0</xdr:col>
      <xdr:colOff>0</xdr:colOff>
      <xdr:row>70</xdr:row>
      <xdr:rowOff>28575</xdr:rowOff>
    </xdr:from>
    <xdr:to>
      <xdr:col>5</xdr:col>
      <xdr:colOff>438150</xdr:colOff>
      <xdr:row>73</xdr:row>
      <xdr:rowOff>133350</xdr:rowOff>
    </xdr:to>
    <xdr:sp macro="" textlink="">
      <xdr:nvSpPr>
        <xdr:cNvPr id="10" name="TextBox 9">
          <a:extLst>
            <a:ext uri="{FF2B5EF4-FFF2-40B4-BE49-F238E27FC236}">
              <a16:creationId xmlns:a16="http://schemas.microsoft.com/office/drawing/2014/main" id="{F9781D42-8B80-4899-9FA8-37AA70273195}"/>
            </a:ext>
          </a:extLst>
        </xdr:cNvPr>
        <xdr:cNvSpPr txBox="1"/>
      </xdr:nvSpPr>
      <xdr:spPr>
        <a:xfrm>
          <a:off x="0" y="13001625"/>
          <a:ext cx="550545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Data comes from the Census LODES data, specifically from Origin and Destination (OD), Regional Area Characteristics (RAC), and Workforce Area Characteristics (WAC).</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28576</xdr:colOff>
      <xdr:row>0</xdr:row>
      <xdr:rowOff>22224</xdr:rowOff>
    </xdr:from>
    <xdr:to>
      <xdr:col>0</xdr:col>
      <xdr:colOff>1796195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3C1C0A1-6362-4F0A-AC62-C8108147B07A}"/>
            </a:ext>
          </a:extLst>
        </xdr:cNvPr>
        <xdr:cNvSpPr/>
      </xdr:nvSpPr>
      <xdr:spPr>
        <a:xfrm>
          <a:off x="28576" y="22224"/>
          <a:ext cx="176761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23</xdr:row>
      <xdr:rowOff>180975</xdr:rowOff>
    </xdr:from>
    <xdr:to>
      <xdr:col>18</xdr:col>
      <xdr:colOff>600075</xdr:colOff>
      <xdr:row>27</xdr:row>
      <xdr:rowOff>104775</xdr:rowOff>
    </xdr:to>
    <xdr:sp macro="" textlink="">
      <xdr:nvSpPr>
        <xdr:cNvPr id="5" name="TextBox 4">
          <a:extLst>
            <a:ext uri="{FF2B5EF4-FFF2-40B4-BE49-F238E27FC236}">
              <a16:creationId xmlns:a16="http://schemas.microsoft.com/office/drawing/2014/main" id="{996C3A36-875C-4048-BEB2-28CC8B48265A}"/>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38</xdr:row>
      <xdr:rowOff>19050</xdr:rowOff>
    </xdr:from>
    <xdr:to>
      <xdr:col>19</xdr:col>
      <xdr:colOff>9525</xdr:colOff>
      <xdr:row>41</xdr:row>
      <xdr:rowOff>133350</xdr:rowOff>
    </xdr:to>
    <xdr:sp macro="" textlink="">
      <xdr:nvSpPr>
        <xdr:cNvPr id="6" name="TextBox 5">
          <a:extLst>
            <a:ext uri="{FF2B5EF4-FFF2-40B4-BE49-F238E27FC236}">
              <a16:creationId xmlns:a16="http://schemas.microsoft.com/office/drawing/2014/main" id="{F569A06B-E9E3-4123-AFC3-259F031239F8}"/>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186689</xdr:colOff>
      <xdr:row>0</xdr:row>
      <xdr:rowOff>192405</xdr:rowOff>
    </xdr:from>
    <xdr:to>
      <xdr:col>32</xdr:col>
      <xdr:colOff>2225040</xdr:colOff>
      <xdr:row>26</xdr:row>
      <xdr:rowOff>116205</xdr:rowOff>
    </xdr:to>
    <xdr:grpSp>
      <xdr:nvGrpSpPr>
        <xdr:cNvPr id="7" name="Group 6">
          <a:extLst>
            <a:ext uri="{FF2B5EF4-FFF2-40B4-BE49-F238E27FC236}">
              <a16:creationId xmlns:a16="http://schemas.microsoft.com/office/drawing/2014/main" id="{163D7E56-9AA8-421A-8E2C-33B63E15C0E6}"/>
            </a:ext>
          </a:extLst>
        </xdr:cNvPr>
        <xdr:cNvGrpSpPr/>
      </xdr:nvGrpSpPr>
      <xdr:grpSpPr>
        <a:xfrm>
          <a:off x="13778864" y="192405"/>
          <a:ext cx="10010776" cy="4991100"/>
          <a:chOff x="2571749" y="704319"/>
          <a:chExt cx="9924641" cy="4371975"/>
        </a:xfrm>
      </xdr:grpSpPr>
      <xdr:graphicFrame macro="">
        <xdr:nvGraphicFramePr>
          <xdr:cNvPr id="8" name="Chart 7">
            <a:extLst>
              <a:ext uri="{FF2B5EF4-FFF2-40B4-BE49-F238E27FC236}">
                <a16:creationId xmlns:a16="http://schemas.microsoft.com/office/drawing/2014/main" id="{C9EFD3A9-2F81-F590-C67E-5BC43142BA3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B67E27BE-5D42-8FE6-584B-8B3C8630C5A0}"/>
              </a:ext>
            </a:extLst>
          </xdr:cNvPr>
          <xdr:cNvGrpSpPr/>
        </xdr:nvGrpSpPr>
        <xdr:grpSpPr>
          <a:xfrm>
            <a:off x="3086182" y="3242662"/>
            <a:ext cx="9410208" cy="680630"/>
            <a:chOff x="3086182" y="3242662"/>
            <a:chExt cx="9410208" cy="680630"/>
          </a:xfrm>
        </xdr:grpSpPr>
        <xdr:cxnSp macro="">
          <xdr:nvCxnSpPr>
            <xdr:cNvPr id="10" name="Straight Connector 9">
              <a:extLst>
                <a:ext uri="{FF2B5EF4-FFF2-40B4-BE49-F238E27FC236}">
                  <a16:creationId xmlns:a16="http://schemas.microsoft.com/office/drawing/2014/main" id="{71F6C300-6929-E908-07DC-B49870169B83}"/>
                </a:ext>
              </a:extLst>
            </xdr:cNvPr>
            <xdr:cNvCxnSpPr/>
          </xdr:nvCxnSpPr>
          <xdr:spPr>
            <a:xfrm flipV="1">
              <a:off x="3086182" y="3548251"/>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72A1AF71-B9D2-4D97-AF67-2C4EDF08311B}"/>
                </a:ext>
              </a:extLst>
            </xdr:cNvPr>
            <xdr:cNvSpPr txBox="1"/>
          </xdr:nvSpPr>
          <xdr:spPr>
            <a:xfrm>
              <a:off x="10934291" y="3242662"/>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$26.76</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42</xdr:row>
      <xdr:rowOff>0</xdr:rowOff>
    </xdr:from>
    <xdr:to>
      <xdr:col>19</xdr:col>
      <xdr:colOff>19050</xdr:colOff>
      <xdr:row>46</xdr:row>
      <xdr:rowOff>57150</xdr:rowOff>
    </xdr:to>
    <xdr:sp macro="" textlink="">
      <xdr:nvSpPr>
        <xdr:cNvPr id="12" name="TextBox 11">
          <a:extLst>
            <a:ext uri="{FF2B5EF4-FFF2-40B4-BE49-F238E27FC236}">
              <a16:creationId xmlns:a16="http://schemas.microsoft.com/office/drawing/2014/main" id="{B59225DA-9176-46BE-ADDE-B9C4D8F17CE7}"/>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180975</xdr:colOff>
      <xdr:row>27</xdr:row>
      <xdr:rowOff>38100</xdr:rowOff>
    </xdr:from>
    <xdr:to>
      <xdr:col>32</xdr:col>
      <xdr:colOff>2162176</xdr:colOff>
      <xdr:row>54</xdr:row>
      <xdr:rowOff>9525</xdr:rowOff>
    </xdr:to>
    <xdr:grpSp>
      <xdr:nvGrpSpPr>
        <xdr:cNvPr id="13" name="Group 12">
          <a:extLst>
            <a:ext uri="{FF2B5EF4-FFF2-40B4-BE49-F238E27FC236}">
              <a16:creationId xmlns:a16="http://schemas.microsoft.com/office/drawing/2014/main" id="{AE1099C5-5FAA-4BF5-A2E4-229830E8210B}"/>
            </a:ext>
          </a:extLst>
        </xdr:cNvPr>
        <xdr:cNvGrpSpPr/>
      </xdr:nvGrpSpPr>
      <xdr:grpSpPr>
        <a:xfrm>
          <a:off x="13773150" y="5295900"/>
          <a:ext cx="9953626" cy="4933950"/>
          <a:chOff x="2571749" y="704319"/>
          <a:chExt cx="9867901" cy="4371975"/>
        </a:xfrm>
      </xdr:grpSpPr>
      <xdr:graphicFrame macro="">
        <xdr:nvGraphicFramePr>
          <xdr:cNvPr id="14" name="Chart 13">
            <a:extLst>
              <a:ext uri="{FF2B5EF4-FFF2-40B4-BE49-F238E27FC236}">
                <a16:creationId xmlns:a16="http://schemas.microsoft.com/office/drawing/2014/main" id="{38BF96AD-F399-F5B9-2E75-C3B3FB330425}"/>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8B9202D6-CF06-AD69-5FF2-56805C00C329}"/>
              </a:ext>
            </a:extLst>
          </xdr:cNvPr>
          <xdr:cNvGrpSpPr/>
        </xdr:nvGrpSpPr>
        <xdr:grpSpPr>
          <a:xfrm>
            <a:off x="3105068" y="2953043"/>
            <a:ext cx="9334582" cy="680630"/>
            <a:chOff x="3105068" y="2953043"/>
            <a:chExt cx="9334582" cy="680630"/>
          </a:xfrm>
        </xdr:grpSpPr>
        <xdr:cxnSp macro="">
          <xdr:nvCxnSpPr>
            <xdr:cNvPr id="16" name="Straight Connector 15">
              <a:extLst>
                <a:ext uri="{FF2B5EF4-FFF2-40B4-BE49-F238E27FC236}">
                  <a16:creationId xmlns:a16="http://schemas.microsoft.com/office/drawing/2014/main" id="{75986F98-0E6D-FC88-66C5-198967B210D3}"/>
                </a:ext>
              </a:extLst>
            </xdr:cNvPr>
            <xdr:cNvCxnSpPr/>
          </xdr:nvCxnSpPr>
          <xdr:spPr>
            <a:xfrm flipV="1">
              <a:off x="3105068" y="3189719"/>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09A99A63-F8E0-7FFD-7634-60D08D29C13E}"/>
                </a:ext>
              </a:extLst>
            </xdr:cNvPr>
            <xdr:cNvSpPr txBox="1"/>
          </xdr:nvSpPr>
          <xdr:spPr>
            <a:xfrm>
              <a:off x="10877551" y="2953043"/>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$26.76</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0</xdr:col>
      <xdr:colOff>0</xdr:colOff>
      <xdr:row>9</xdr:row>
      <xdr:rowOff>24765</xdr:rowOff>
    </xdr:from>
    <xdr:to>
      <xdr:col>14</xdr:col>
      <xdr:colOff>9524</xdr:colOff>
      <xdr:row>13</xdr:row>
      <xdr:rowOff>190500</xdr:rowOff>
    </xdr:to>
    <xdr:sp macro="" textlink="">
      <xdr:nvSpPr>
        <xdr:cNvPr id="18" name="TextBox 17">
          <a:extLst>
            <a:ext uri="{FF2B5EF4-FFF2-40B4-BE49-F238E27FC236}">
              <a16:creationId xmlns:a16="http://schemas.microsoft.com/office/drawing/2014/main" id="{7F1F93D8-BB83-4AF3-8E71-B59E7B86E268}"/>
            </a:ext>
          </a:extLst>
        </xdr:cNvPr>
        <xdr:cNvSpPr txBox="1"/>
      </xdr:nvSpPr>
      <xdr:spPr>
        <a:xfrm>
          <a:off x="0" y="1876425"/>
          <a:ext cx="10723244"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Arial" panose="020B0604020202020204" pitchFamily="34" charset="0"/>
              <a:ea typeface="+mn-ea"/>
              <a:cs typeface="Arial" panose="020B0604020202020204" pitchFamily="34" charset="0"/>
            </a:rPr>
            <a:t>10% increase for long-term assignments, in which the responsibilites of the substitute more closely align with those of a lead teacher than an assistant teacher.</a:t>
          </a:r>
          <a:endParaRPr lang="en-US" sz="8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334D6B5-DC1A-4391-851F-B018FDF9988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1C7A2C-534C-4446-BAF6-AD71BEF82632}"/>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60178F15-6D4C-0C91-CB59-7CB44314F469}"/>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CD1FAB1D-0956-76F0-5655-30437A9ABC7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4a,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8FA17CCF-33F6-4174-B021-C15746C68693}"/>
            </a:ext>
          </a:extLst>
        </xdr:cNvPr>
        <xdr:cNvGrpSpPr/>
      </xdr:nvGrpSpPr>
      <xdr:grpSpPr>
        <a:xfrm>
          <a:off x="3790950" y="2741295"/>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4D4D6E1A-9027-551D-43F4-B463A983FF96}"/>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077D11E0-85E7-689D-73C4-D857FDA14C8B}"/>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4a,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5BF2820F-023C-43E7-ADCD-75E11427A16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29BA63C-DDC9-8B17-7119-BA9AA9491589}"/>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43314CB7-BAF7-2652-58C3-6F5603A288C7}"/>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a:t>
            </a:r>
            <a:r>
              <a:rPr lang="en-US" sz="1000" b="1" baseline="0">
                <a:solidFill>
                  <a:schemeClr val="tx1">
                    <a:lumMod val="65000"/>
                    <a:lumOff val="35000"/>
                  </a:schemeClr>
                </a:solidFill>
                <a:latin typeface="Arial" panose="020B0604020202020204" pitchFamily="34" charset="0"/>
                <a:cs typeface="Arial" panose="020B0604020202020204" pitchFamily="34" charset="0"/>
              </a:rPr>
              <a:t> 4a</a:t>
            </a:r>
            <a:r>
              <a:rPr lang="en-US" sz="1000" b="1">
                <a:solidFill>
                  <a:schemeClr val="tx1">
                    <a:lumMod val="65000"/>
                    <a:lumOff val="35000"/>
                  </a:schemeClr>
                </a:solidFill>
                <a:latin typeface="Arial" panose="020B0604020202020204" pitchFamily="34" charset="0"/>
                <a:cs typeface="Arial" panose="020B0604020202020204" pitchFamily="34" charset="0"/>
              </a:rPr>
              <a:t>,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4ED63355-2FB2-4463-B722-0B4F7628F204}"/>
            </a:ext>
          </a:extLst>
        </xdr:cNvPr>
        <xdr:cNvGrpSpPr/>
      </xdr:nvGrpSpPr>
      <xdr:grpSpPr>
        <a:xfrm>
          <a:off x="11305540" y="1752600"/>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715CE3C7-F021-233C-7CC1-2F2890722A6F}"/>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4a,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5E066C64-AC54-CEC9-4641-B886AD81999D}"/>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9E7716CE-8C29-8BD4-9BC3-337B258FE49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74.7%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07C130F1-83FA-0CD3-AF3B-1767EABF0BCD}"/>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853A4611-B228-51FE-1D1F-D95AB580F107}"/>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25.3%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21BA1BAC-5241-9DD4-BF3A-E52E3106739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9A72C11A-1B65-FDEC-66C1-005A322E24E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764ABD21-E4C2-44CD-9AD2-98B9C068277B}"/>
            </a:ext>
          </a:extLst>
        </xdr:cNvPr>
        <xdr:cNvSpPr txBox="1"/>
      </xdr:nvSpPr>
      <xdr:spPr>
        <a:xfrm>
          <a:off x="66675" y="4507230"/>
          <a:ext cx="311277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D43AAE09-D2A3-4EE0-B9F0-FD29A547DD47}"/>
            </a:ext>
          </a:extLst>
        </xdr:cNvPr>
        <xdr:cNvSpPr txBox="1"/>
      </xdr:nvSpPr>
      <xdr:spPr>
        <a:xfrm>
          <a:off x="3792855" y="4545330"/>
          <a:ext cx="316039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92354EE8-93FA-45CF-9FBD-6123E0E0413F}"/>
            </a:ext>
          </a:extLst>
        </xdr:cNvPr>
        <xdr:cNvSpPr txBox="1"/>
      </xdr:nvSpPr>
      <xdr:spPr>
        <a:xfrm>
          <a:off x="7703820" y="4535805"/>
          <a:ext cx="317563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CA194BF-C475-47E8-85A6-70F0EAACDE40}"/>
            </a:ext>
          </a:extLst>
        </xdr:cNvPr>
        <xdr:cNvSpPr txBox="1"/>
      </xdr:nvSpPr>
      <xdr:spPr>
        <a:xfrm>
          <a:off x="11584305" y="3082290"/>
          <a:ext cx="3173730"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0372D1C-F8FB-458F-AD28-1A3A0374F400}"/>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52BD66F1-5101-4F5E-89AC-A1F47E26AF2B}"/>
            </a:ext>
          </a:extLst>
        </xdr:cNvPr>
        <xdr:cNvGrpSpPr/>
      </xdr:nvGrpSpPr>
      <xdr:grpSpPr>
        <a:xfrm>
          <a:off x="7305672" y="390525"/>
          <a:ext cx="3752850" cy="3009900"/>
          <a:chOff x="5307668" y="638294"/>
          <a:chExt cx="3076933" cy="3019306"/>
        </a:xfrm>
      </xdr:grpSpPr>
      <xdr:graphicFrame macro="">
        <xdr:nvGraphicFramePr>
          <xdr:cNvPr id="4" name="Chart 3">
            <a:extLst>
              <a:ext uri="{FF2B5EF4-FFF2-40B4-BE49-F238E27FC236}">
                <a16:creationId xmlns:a16="http://schemas.microsoft.com/office/drawing/2014/main" id="{60903E1F-AC30-E49E-435F-BE8787A7C360}"/>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CF8D2DB-1D8C-B8F8-AB19-223A8CD007B1}"/>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Substitute</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6" name="TextBox 5">
          <a:extLst>
            <a:ext uri="{FF2B5EF4-FFF2-40B4-BE49-F238E27FC236}">
              <a16:creationId xmlns:a16="http://schemas.microsoft.com/office/drawing/2014/main" id="{ABFEC616-A1D9-4CE3-8162-57017AB86EF8}"/>
            </a:ext>
          </a:extLst>
        </xdr:cNvPr>
        <xdr:cNvSpPr txBox="1"/>
      </xdr:nvSpPr>
      <xdr:spPr>
        <a:xfrm>
          <a:off x="2581274" y="107156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7" name="Group 6">
          <a:extLst>
            <a:ext uri="{FF2B5EF4-FFF2-40B4-BE49-F238E27FC236}">
              <a16:creationId xmlns:a16="http://schemas.microsoft.com/office/drawing/2014/main" id="{7885A8EA-74ED-48DE-8C0C-7D98F5C8099C}"/>
            </a:ext>
          </a:extLst>
        </xdr:cNvPr>
        <xdr:cNvGrpSpPr/>
      </xdr:nvGrpSpPr>
      <xdr:grpSpPr>
        <a:xfrm>
          <a:off x="11077575" y="519112"/>
          <a:ext cx="6841039" cy="2743200"/>
          <a:chOff x="11340465" y="496252"/>
          <a:chExt cx="10207188" cy="2953703"/>
        </a:xfrm>
      </xdr:grpSpPr>
      <xdr:grpSp>
        <xdr:nvGrpSpPr>
          <xdr:cNvPr id="8" name="Group 7">
            <a:extLst>
              <a:ext uri="{FF2B5EF4-FFF2-40B4-BE49-F238E27FC236}">
                <a16:creationId xmlns:a16="http://schemas.microsoft.com/office/drawing/2014/main" id="{BF072469-4361-9C17-08A8-F2AE875FA206}"/>
              </a:ext>
            </a:extLst>
          </xdr:cNvPr>
          <xdr:cNvGrpSpPr/>
        </xdr:nvGrpSpPr>
        <xdr:grpSpPr>
          <a:xfrm>
            <a:off x="11340465" y="496252"/>
            <a:ext cx="10207188" cy="2953703"/>
            <a:chOff x="11182350" y="500062"/>
            <a:chExt cx="10600408" cy="3252788"/>
          </a:xfrm>
        </xdr:grpSpPr>
        <xdr:grpSp>
          <xdr:nvGrpSpPr>
            <xdr:cNvPr id="11" name="Group 10">
              <a:extLst>
                <a:ext uri="{FF2B5EF4-FFF2-40B4-BE49-F238E27FC236}">
                  <a16:creationId xmlns:a16="http://schemas.microsoft.com/office/drawing/2014/main" id="{7C90A583-4C81-1C1C-4EA6-1D253CE79BF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4" name="Chart 13">
                <a:extLst>
                  <a:ext uri="{FF2B5EF4-FFF2-40B4-BE49-F238E27FC236}">
                    <a16:creationId xmlns:a16="http://schemas.microsoft.com/office/drawing/2014/main" id="{8487A406-10FB-568E-84E1-2E10FFF8FFAB}"/>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5" name="TextBox 14">
                <a:extLst>
                  <a:ext uri="{FF2B5EF4-FFF2-40B4-BE49-F238E27FC236}">
                    <a16:creationId xmlns:a16="http://schemas.microsoft.com/office/drawing/2014/main" id="{A0CEFE89-2FA9-A5F7-00CE-1066F6FA1768}"/>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4a, 2022</a:t>
                </a:r>
              </a:p>
            </xdr:txBody>
          </xdr:sp>
          <xdr:cxnSp macro="">
            <xdr:nvCxnSpPr>
              <xdr:cNvPr id="16" name="Straight Connector 15">
                <a:extLst>
                  <a:ext uri="{FF2B5EF4-FFF2-40B4-BE49-F238E27FC236}">
                    <a16:creationId xmlns:a16="http://schemas.microsoft.com/office/drawing/2014/main" id="{1289CB92-6715-350D-836A-496FF7B61DAE}"/>
                  </a:ext>
                </a:extLst>
              </xdr:cNvPr>
              <xdr:cNvCxnSpPr/>
            </xdr:nvCxnSpPr>
            <xdr:spPr>
              <a:xfrm>
                <a:off x="8981522" y="2473279"/>
                <a:ext cx="8613539"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75A81D72-E01C-D514-61D8-FBCC88C2008D}"/>
                  </a:ext>
                </a:extLst>
              </xdr:cNvPr>
              <xdr:cNvSpPr txBox="1"/>
            </xdr:nvSpPr>
            <xdr:spPr>
              <a:xfrm>
                <a:off x="16199078" y="2453893"/>
                <a:ext cx="2832078"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$14.78</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Substitute</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12" name="Straight Connector 11">
              <a:extLst>
                <a:ext uri="{FF2B5EF4-FFF2-40B4-BE49-F238E27FC236}">
                  <a16:creationId xmlns:a16="http://schemas.microsoft.com/office/drawing/2014/main" id="{E0AF07C4-5491-9000-0B59-212971B8D33B}"/>
                </a:ext>
              </a:extLst>
            </xdr:cNvPr>
            <xdr:cNvCxnSpPr/>
          </xdr:nvCxnSpPr>
          <xdr:spPr>
            <a:xfrm>
              <a:off x="11744863" y="2158954"/>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5D49D9F-6E8E-13CD-63B2-86CC26FE3AA7}"/>
                </a:ext>
              </a:extLst>
            </xdr:cNvPr>
            <xdr:cNvSpPr txBox="1"/>
          </xdr:nvSpPr>
          <xdr:spPr>
            <a:xfrm>
              <a:off x="18953354" y="2034810"/>
              <a:ext cx="2826699"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$19.42</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Substitute,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9" name="Straight Connector 8">
            <a:extLst>
              <a:ext uri="{FF2B5EF4-FFF2-40B4-BE49-F238E27FC236}">
                <a16:creationId xmlns:a16="http://schemas.microsoft.com/office/drawing/2014/main" id="{8B46EE08-C56F-48B5-5E42-C034444E277A}"/>
              </a:ext>
            </a:extLst>
          </xdr:cNvPr>
          <xdr:cNvCxnSpPr/>
        </xdr:nvCxnSpPr>
        <xdr:spPr>
          <a:xfrm flipV="1">
            <a:off x="11889106" y="1795548"/>
            <a:ext cx="6935645" cy="1346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6850A667-861B-1A13-94D5-DC96DCA56910}"/>
              </a:ext>
            </a:extLst>
          </xdr:cNvPr>
          <xdr:cNvSpPr txBox="1"/>
        </xdr:nvSpPr>
        <xdr:spPr>
          <a:xfrm>
            <a:off x="18825623" y="1272332"/>
            <a:ext cx="2720116"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$21.36</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Substitute,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229752</xdr:colOff>
      <xdr:row>26</xdr:row>
      <xdr:rowOff>152400</xdr:rowOff>
    </xdr:from>
    <xdr:to>
      <xdr:col>28</xdr:col>
      <xdr:colOff>296427</xdr:colOff>
      <xdr:row>37</xdr:row>
      <xdr:rowOff>18107</xdr:rowOff>
    </xdr:to>
    <xdr:grpSp>
      <xdr:nvGrpSpPr>
        <xdr:cNvPr id="18" name="Group 17">
          <a:extLst>
            <a:ext uri="{FF2B5EF4-FFF2-40B4-BE49-F238E27FC236}">
              <a16:creationId xmlns:a16="http://schemas.microsoft.com/office/drawing/2014/main" id="{CEDD9767-BB2E-4FD0-8921-40271C7E2127}"/>
            </a:ext>
          </a:extLst>
        </xdr:cNvPr>
        <xdr:cNvGrpSpPr/>
      </xdr:nvGrpSpPr>
      <xdr:grpSpPr>
        <a:xfrm>
          <a:off x="16288902" y="5591175"/>
          <a:ext cx="2924175" cy="1999307"/>
          <a:chOff x="0" y="61912"/>
          <a:chExt cx="2286000" cy="2176463"/>
        </a:xfrm>
      </xdr:grpSpPr>
      <xdr:graphicFrame macro="">
        <xdr:nvGraphicFramePr>
          <xdr:cNvPr id="19" name="Chart 18">
            <a:extLst>
              <a:ext uri="{FF2B5EF4-FFF2-40B4-BE49-F238E27FC236}">
                <a16:creationId xmlns:a16="http://schemas.microsoft.com/office/drawing/2014/main" id="{6BAB23E0-A0D0-A1E2-7FC7-9A062B1D7B9F}"/>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1EECD1A9-FA45-F5EE-1773-6DDA44A935A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4a</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0017029-23EE-4B1D-851A-A6BF473D2ED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388B415E-17E1-4CD8-88E6-18F932297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F77BB37E-A691-49C4-8C88-F05150B64223}"/>
            </a:ext>
          </a:extLst>
        </xdr:cNvPr>
        <xdr:cNvSpPr txBox="1"/>
      </xdr:nvSpPr>
      <xdr:spPr>
        <a:xfrm>
          <a:off x="2238375" y="4671060"/>
          <a:ext cx="8995411"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160020</xdr:rowOff>
    </xdr:from>
    <xdr:to>
      <xdr:col>34</xdr:col>
      <xdr:colOff>1419225</xdr:colOff>
      <xdr:row>49</xdr:row>
      <xdr:rowOff>28575</xdr:rowOff>
    </xdr:to>
    <xdr:graphicFrame macro="">
      <xdr:nvGraphicFramePr>
        <xdr:cNvPr id="5" name="Chart 4">
          <a:extLst>
            <a:ext uri="{FF2B5EF4-FFF2-40B4-BE49-F238E27FC236}">
              <a16:creationId xmlns:a16="http://schemas.microsoft.com/office/drawing/2014/main" id="{AC4C9360-8930-496B-B97F-E2860F050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FDBDCD8-5BDA-4DDA-A995-3B04B8EB52BD}"/>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79F694F1-EA79-477C-9215-5D1032596094}"/>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7BF1E022-F0F3-4338-44BB-FFA0E7949B3C}"/>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A344ABB6-BB15-A090-7148-4332305FAFE9}"/>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FED4C617-6850-1D8F-5F92-BF05886E23E2}"/>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844606A0-BE5E-9068-E89F-0CA96B2F037F}"/>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9C4D6D86-4132-09AA-668A-7AF6092AD02C}"/>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9EA53E8D-7087-DE59-957D-0146C2351489}"/>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CDEE0633-80AE-9D25-2D68-9BFFA9E01E24}"/>
              </a:ext>
            </a:extLst>
          </xdr:cNvPr>
          <xdr:cNvSpPr txBox="1"/>
        </xdr:nvSpPr>
        <xdr:spPr>
          <a:xfrm>
            <a:off x="8311755" y="11289161"/>
            <a:ext cx="1964812" cy="33769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Substitute</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81C15081-5F51-46AB-9825-05810559906F}"/>
            </a:ext>
          </a:extLst>
        </xdr:cNvPr>
        <xdr:cNvSpPr txBox="1"/>
      </xdr:nvSpPr>
      <xdr:spPr>
        <a:xfrm>
          <a:off x="6320790" y="5614035"/>
          <a:ext cx="11361420"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66EB056-CE28-4A6A-9845-8B2F162BF98E}"/>
            </a:ext>
          </a:extLst>
        </xdr:cNvPr>
        <xdr:cNvSpPr/>
      </xdr:nvSpPr>
      <xdr:spPr>
        <a:xfrm>
          <a:off x="1" y="22224"/>
          <a:ext cx="1994534" cy="26733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306863</xdr:colOff>
      <xdr:row>17</xdr:row>
      <xdr:rowOff>177164</xdr:rowOff>
    </xdr:from>
    <xdr:to>
      <xdr:col>16</xdr:col>
      <xdr:colOff>160020</xdr:colOff>
      <xdr:row>40</xdr:row>
      <xdr:rowOff>68579</xdr:rowOff>
    </xdr:to>
    <xdr:grpSp>
      <xdr:nvGrpSpPr>
        <xdr:cNvPr id="3" name="Group 2">
          <a:extLst>
            <a:ext uri="{FF2B5EF4-FFF2-40B4-BE49-F238E27FC236}">
              <a16:creationId xmlns:a16="http://schemas.microsoft.com/office/drawing/2014/main" id="{F4754BED-DC5A-4BD0-A947-1AA7CA338AB0}"/>
            </a:ext>
          </a:extLst>
        </xdr:cNvPr>
        <xdr:cNvGrpSpPr/>
      </xdr:nvGrpSpPr>
      <xdr:grpSpPr>
        <a:xfrm>
          <a:off x="3164363" y="3653789"/>
          <a:ext cx="10721182" cy="4053840"/>
          <a:chOff x="3432968" y="3571874"/>
          <a:chExt cx="9730582" cy="4048125"/>
        </a:xfrm>
      </xdr:grpSpPr>
      <xdr:graphicFrame macro="">
        <xdr:nvGraphicFramePr>
          <xdr:cNvPr id="4" name="Chart 3">
            <a:extLst>
              <a:ext uri="{FF2B5EF4-FFF2-40B4-BE49-F238E27FC236}">
                <a16:creationId xmlns:a16="http://schemas.microsoft.com/office/drawing/2014/main" id="{92389D44-4F03-0995-C423-0695E95E5BA2}"/>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B0E2EE7A-5412-9D68-452D-3D910B19F41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4a</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6" name="TextBox 5">
          <a:extLst>
            <a:ext uri="{FF2B5EF4-FFF2-40B4-BE49-F238E27FC236}">
              <a16:creationId xmlns:a16="http://schemas.microsoft.com/office/drawing/2014/main" id="{25F5F6E6-D23D-4C39-BF95-390FA90DBFB9}"/>
            </a:ext>
          </a:extLst>
        </xdr:cNvPr>
        <xdr:cNvSpPr txBox="1"/>
      </xdr:nvSpPr>
      <xdr:spPr>
        <a:xfrm>
          <a:off x="514350" y="11710035"/>
          <a:ext cx="1546860" cy="3695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400322</xdr:colOff>
      <xdr:row>1</xdr:row>
      <xdr:rowOff>144780</xdr:rowOff>
    </xdr:from>
    <xdr:to>
      <xdr:col>12</xdr:col>
      <xdr:colOff>578577</xdr:colOff>
      <xdr:row>16</xdr:row>
      <xdr:rowOff>108911</xdr:rowOff>
    </xdr:to>
    <xdr:grpSp>
      <xdr:nvGrpSpPr>
        <xdr:cNvPr id="7" name="Group 6">
          <a:extLst>
            <a:ext uri="{FF2B5EF4-FFF2-40B4-BE49-F238E27FC236}">
              <a16:creationId xmlns:a16="http://schemas.microsoft.com/office/drawing/2014/main" id="{E8D5C4CC-8B44-454F-A60A-961CDF4CC890}"/>
            </a:ext>
          </a:extLst>
        </xdr:cNvPr>
        <xdr:cNvGrpSpPr/>
      </xdr:nvGrpSpPr>
      <xdr:grpSpPr>
        <a:xfrm>
          <a:off x="9610997" y="440055"/>
          <a:ext cx="2626180" cy="2964506"/>
          <a:chOff x="9864362" y="434340"/>
          <a:chExt cx="2723335" cy="2768291"/>
        </a:xfrm>
      </xdr:grpSpPr>
      <xdr:graphicFrame macro="">
        <xdr:nvGraphicFramePr>
          <xdr:cNvPr id="8" name="Chart 7">
            <a:extLst>
              <a:ext uri="{FF2B5EF4-FFF2-40B4-BE49-F238E27FC236}">
                <a16:creationId xmlns:a16="http://schemas.microsoft.com/office/drawing/2014/main" id="{802DD7EB-54A3-6527-6DBA-BB2361BB754C}"/>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9" name="TextBox 8">
            <a:extLst>
              <a:ext uri="{FF2B5EF4-FFF2-40B4-BE49-F238E27FC236}">
                <a16:creationId xmlns:a16="http://schemas.microsoft.com/office/drawing/2014/main" id="{DE061315-008E-205D-37AC-B229B4D6A30B}"/>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4a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F266DC5-ABD4-4051-B2F2-C49E62B9EBAA}"/>
            </a:ext>
          </a:extLst>
        </xdr:cNvPr>
        <xdr:cNvSpPr/>
      </xdr:nvSpPr>
      <xdr:spPr>
        <a:xfrm>
          <a:off x="1" y="22225"/>
          <a:ext cx="184594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133349</xdr:colOff>
      <xdr:row>73</xdr:row>
      <xdr:rowOff>38100</xdr:rowOff>
    </xdr:from>
    <xdr:to>
      <xdr:col>5</xdr:col>
      <xdr:colOff>590549</xdr:colOff>
      <xdr:row>76</xdr:row>
      <xdr:rowOff>142875</xdr:rowOff>
    </xdr:to>
    <xdr:sp macro="" textlink="">
      <xdr:nvSpPr>
        <xdr:cNvPr id="3" name="TextBox 2">
          <a:extLst>
            <a:ext uri="{FF2B5EF4-FFF2-40B4-BE49-F238E27FC236}">
              <a16:creationId xmlns:a16="http://schemas.microsoft.com/office/drawing/2014/main" id="{6DC1E992-4638-4E47-9563-54D79642D122}"/>
            </a:ext>
          </a:extLst>
        </xdr:cNvPr>
        <xdr:cNvSpPr txBox="1"/>
      </xdr:nvSpPr>
      <xdr:spPr>
        <a:xfrm>
          <a:off x="133349" y="13192125"/>
          <a:ext cx="550545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Data comes from the Census LODES data, specifically from Origin and Destination (OD), Regional Area Characteristics (RAC), and Workforce Area Characteristics (WAC).</a:t>
          </a:r>
        </a:p>
      </xdr:txBody>
    </xdr:sp>
    <xdr:clientData/>
  </xdr:twoCellAnchor>
  <xdr:twoCellAnchor>
    <xdr:from>
      <xdr:col>5</xdr:col>
      <xdr:colOff>76200</xdr:colOff>
      <xdr:row>11</xdr:row>
      <xdr:rowOff>76200</xdr:rowOff>
    </xdr:from>
    <xdr:to>
      <xdr:col>11</xdr:col>
      <xdr:colOff>238125</xdr:colOff>
      <xdr:row>19</xdr:row>
      <xdr:rowOff>95250</xdr:rowOff>
    </xdr:to>
    <xdr:sp macro="" textlink="">
      <xdr:nvSpPr>
        <xdr:cNvPr id="4" name="TextBox 3">
          <a:extLst>
            <a:ext uri="{FF2B5EF4-FFF2-40B4-BE49-F238E27FC236}">
              <a16:creationId xmlns:a16="http://schemas.microsoft.com/office/drawing/2014/main" id="{2B15421E-F3A0-43C1-9147-AFCDBAEC1B50}"/>
            </a:ext>
          </a:extLst>
        </xdr:cNvPr>
        <xdr:cNvSpPr txBox="1"/>
      </xdr:nvSpPr>
      <xdr:spPr>
        <a:xfrm>
          <a:off x="5067300" y="2371725"/>
          <a:ext cx="390525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Sorted</a:t>
          </a:r>
          <a:r>
            <a:rPr lang="en-US" sz="1100" baseline="0"/>
            <a:t> according to the volume of net commuters in 2022.</a:t>
          </a:r>
        </a:p>
        <a:p>
          <a:endParaRPr lang="en-US" sz="1100" baseline="0"/>
        </a:p>
        <a:p>
          <a:r>
            <a:rPr lang="en-US" sz="1100" baseline="0"/>
            <a:t>Postive numbers indicate a larger share of Lead Teachers travel </a:t>
          </a:r>
          <a:r>
            <a:rPr lang="en-US" sz="1100" b="1" baseline="0"/>
            <a:t>to</a:t>
          </a:r>
          <a:r>
            <a:rPr lang="en-US" sz="1100" baseline="0"/>
            <a:t> a county for work. E.g., there are more jobs than workers. </a:t>
          </a:r>
        </a:p>
        <a:p>
          <a:endParaRPr lang="en-US" sz="1100" baseline="0"/>
        </a:p>
        <a:p>
          <a:r>
            <a:rPr lang="en-US" sz="1100" baseline="0"/>
            <a:t>Negative numbers indicate a larger share of Lead Teachers travel </a:t>
          </a:r>
          <a:r>
            <a:rPr lang="en-US" sz="1100" b="1" baseline="0"/>
            <a:t>out of</a:t>
          </a:r>
          <a:r>
            <a:rPr lang="en-US" sz="1100" baseline="0"/>
            <a:t> a county for work. E.g. there are more workers than jobs.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2249D22-1B5D-41DB-833B-0B36F06CE01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15240</xdr:colOff>
      <xdr:row>9</xdr:row>
      <xdr:rowOff>24764</xdr:rowOff>
    </xdr:from>
    <xdr:to>
      <xdr:col>15</xdr:col>
      <xdr:colOff>15240</xdr:colOff>
      <xdr:row>13</xdr:row>
      <xdr:rowOff>0</xdr:rowOff>
    </xdr:to>
    <xdr:sp macro="" textlink="">
      <xdr:nvSpPr>
        <xdr:cNvPr id="11" name="TextBox 10">
          <a:extLst>
            <a:ext uri="{FF2B5EF4-FFF2-40B4-BE49-F238E27FC236}">
              <a16:creationId xmlns:a16="http://schemas.microsoft.com/office/drawing/2014/main" id="{6226B935-B801-4947-A973-99EC26B2C24C}"/>
            </a:ext>
          </a:extLst>
        </xdr:cNvPr>
        <xdr:cNvSpPr txBox="1"/>
      </xdr:nvSpPr>
      <xdr:spPr>
        <a:xfrm>
          <a:off x="15240" y="1868804"/>
          <a:ext cx="11231880" cy="676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23</xdr:row>
      <xdr:rowOff>9525</xdr:rowOff>
    </xdr:from>
    <xdr:to>
      <xdr:col>19</xdr:col>
      <xdr:colOff>0</xdr:colOff>
      <xdr:row>26</xdr:row>
      <xdr:rowOff>123825</xdr:rowOff>
    </xdr:to>
    <xdr:sp macro="" textlink="">
      <xdr:nvSpPr>
        <xdr:cNvPr id="12" name="TextBox 11">
          <a:extLst>
            <a:ext uri="{FF2B5EF4-FFF2-40B4-BE49-F238E27FC236}">
              <a16:creationId xmlns:a16="http://schemas.microsoft.com/office/drawing/2014/main" id="{E06C952A-2F8F-4E6C-B002-3B8BBA5B7E42}"/>
            </a:ext>
          </a:extLst>
        </xdr:cNvPr>
        <xdr:cNvSpPr txBox="1"/>
      </xdr:nvSpPr>
      <xdr:spPr>
        <a:xfrm>
          <a:off x="0" y="4657725"/>
          <a:ext cx="123444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3" name="TextBox 2">
          <a:extLst>
            <a:ext uri="{FF2B5EF4-FFF2-40B4-BE49-F238E27FC236}">
              <a16:creationId xmlns:a16="http://schemas.microsoft.com/office/drawing/2014/main" id="{0AD086BC-CF71-4E77-BAA3-1E815BD2EF67}"/>
            </a:ext>
          </a:extLst>
        </xdr:cNvPr>
        <xdr:cNvSpPr txBox="1"/>
      </xdr:nvSpPr>
      <xdr:spPr>
        <a:xfrm>
          <a:off x="0" y="7696200"/>
          <a:ext cx="122110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302470</xdr:colOff>
      <xdr:row>0</xdr:row>
      <xdr:rowOff>155785</xdr:rowOff>
    </xdr:from>
    <xdr:to>
      <xdr:col>32</xdr:col>
      <xdr:colOff>2167466</xdr:colOff>
      <xdr:row>26</xdr:row>
      <xdr:rowOff>73023</xdr:rowOff>
    </xdr:to>
    <xdr:grpSp>
      <xdr:nvGrpSpPr>
        <xdr:cNvPr id="15" name="Group 14">
          <a:extLst>
            <a:ext uri="{FF2B5EF4-FFF2-40B4-BE49-F238E27FC236}">
              <a16:creationId xmlns:a16="http://schemas.microsoft.com/office/drawing/2014/main" id="{EF057814-F2F0-D081-1A4C-BAACECAA459F}"/>
            </a:ext>
          </a:extLst>
        </xdr:cNvPr>
        <xdr:cNvGrpSpPr/>
      </xdr:nvGrpSpPr>
      <xdr:grpSpPr>
        <a:xfrm>
          <a:off x="13866070" y="155785"/>
          <a:ext cx="9894571" cy="4984538"/>
          <a:chOff x="2571749" y="704319"/>
          <a:chExt cx="9773235" cy="4371975"/>
        </a:xfrm>
      </xdr:grpSpPr>
      <xdr:graphicFrame macro="">
        <xdr:nvGraphicFramePr>
          <xdr:cNvPr id="4" name="Chart 3">
            <a:extLst>
              <a:ext uri="{FF2B5EF4-FFF2-40B4-BE49-F238E27FC236}">
                <a16:creationId xmlns:a16="http://schemas.microsoft.com/office/drawing/2014/main" id="{66CA139A-3894-FF2E-F257-DB0391912CB0}"/>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14" name="Group 13">
            <a:extLst>
              <a:ext uri="{FF2B5EF4-FFF2-40B4-BE49-F238E27FC236}">
                <a16:creationId xmlns:a16="http://schemas.microsoft.com/office/drawing/2014/main" id="{5915D40E-C957-B1AA-748D-02F80934A9EF}"/>
              </a:ext>
            </a:extLst>
          </xdr:cNvPr>
          <xdr:cNvGrpSpPr/>
        </xdr:nvGrpSpPr>
        <xdr:grpSpPr>
          <a:xfrm>
            <a:off x="3142549" y="4081008"/>
            <a:ext cx="9202435" cy="680630"/>
            <a:chOff x="3142549" y="4081008"/>
            <a:chExt cx="9202435" cy="680630"/>
          </a:xfrm>
        </xdr:grpSpPr>
        <xdr:cxnSp macro="">
          <xdr:nvCxnSpPr>
            <xdr:cNvPr id="6" name="Straight Connector 5">
              <a:extLst>
                <a:ext uri="{FF2B5EF4-FFF2-40B4-BE49-F238E27FC236}">
                  <a16:creationId xmlns:a16="http://schemas.microsoft.com/office/drawing/2014/main" id="{0042DA1A-D749-D53A-1437-1EE456604D53}"/>
                </a:ext>
              </a:extLst>
            </xdr:cNvPr>
            <xdr:cNvCxnSpPr/>
          </xdr:nvCxnSpPr>
          <xdr:spPr>
            <a:xfrm>
              <a:off x="3142549" y="4500538"/>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89DDD047-EFDC-4B99-763D-F01C03C26DB0}"/>
                </a:ext>
              </a:extLst>
            </xdr:cNvPr>
            <xdr:cNvSpPr txBox="1"/>
          </xdr:nvSpPr>
          <xdr:spPr>
            <a:xfrm>
              <a:off x="10782885" y="4081008"/>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$26.76</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457199</xdr:colOff>
      <xdr:row>42</xdr:row>
      <xdr:rowOff>57150</xdr:rowOff>
    </xdr:from>
    <xdr:to>
      <xdr:col>18</xdr:col>
      <xdr:colOff>600075</xdr:colOff>
      <xdr:row>46</xdr:row>
      <xdr:rowOff>114300</xdr:rowOff>
    </xdr:to>
    <xdr:sp macro="" textlink="">
      <xdr:nvSpPr>
        <xdr:cNvPr id="16" name="TextBox 15">
          <a:extLst>
            <a:ext uri="{FF2B5EF4-FFF2-40B4-BE49-F238E27FC236}">
              <a16:creationId xmlns:a16="http://schemas.microsoft.com/office/drawing/2014/main" id="{6B4DBA30-F9C3-9E8B-7B02-F2A097C6A52B}"/>
            </a:ext>
          </a:extLst>
        </xdr:cNvPr>
        <xdr:cNvSpPr txBox="1"/>
      </xdr:nvSpPr>
      <xdr:spPr>
        <a:xfrm>
          <a:off x="7096124" y="8362950"/>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none" strike="noStrike">
              <a:solidFill>
                <a:schemeClr val="dk1"/>
              </a:solidFill>
              <a:effectLst/>
              <a:latin typeface="Arial" panose="020B0604020202020204" pitchFamily="34" charset="0"/>
              <a:ea typeface="+mn-ea"/>
              <a:cs typeface="Arial" panose="020B0604020202020204" pitchFamily="34" charset="0"/>
            </a:rPr>
            <a:t>The Self-Sufficiency</a:t>
          </a:r>
          <a:r>
            <a:rPr lang="en-US" sz="1100" b="1" i="1" u="none" strike="noStrike" baseline="0">
              <a:solidFill>
                <a:schemeClr val="dk1"/>
              </a:solidFill>
              <a:effectLst/>
              <a:latin typeface="Arial" panose="020B0604020202020204" pitchFamily="34" charset="0"/>
              <a:ea typeface="+mn-ea"/>
              <a:cs typeface="Arial" panose="020B0604020202020204" pitchFamily="34" charset="0"/>
            </a:rPr>
            <a:t> Standard for Michigan 2023</a:t>
          </a:r>
          <a:endParaRPr lang="en-US" sz="1100" b="1" i="1"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Source: Center for Women's Welfare, University of Washington.</a:t>
          </a:r>
          <a:r>
            <a:rPr lang="en-US">
              <a:latin typeface="Arial" panose="020B0604020202020204" pitchFamily="34" charset="0"/>
              <a:cs typeface="Arial" panose="020B0604020202020204" pitchFamily="34" charset="0"/>
            </a:rPr>
            <a:t> </a:t>
          </a:r>
          <a:r>
            <a:rPr lang="en-US" sz="1100" b="0" i="0" u="none" strike="noStrike">
              <a:solidFill>
                <a:schemeClr val="dk1"/>
              </a:solidFill>
              <a:effectLst/>
              <a:latin typeface="Arial" panose="020B0604020202020204" pitchFamily="34" charset="0"/>
              <a:ea typeface="+mn-ea"/>
              <a:cs typeface="Arial" panose="020B0604020202020204" pitchFamily="34" charset="0"/>
            </a:rPr>
            <a:t>For more information see http://www.selfsufficiencystandard.org/#state or contact cwwsss@uw.edu</a:t>
          </a:r>
          <a:r>
            <a:rPr lang="en-US">
              <a:latin typeface="Arial" panose="020B0604020202020204" pitchFamily="34" charset="0"/>
              <a:cs typeface="Arial" panose="020B0604020202020204" pitchFamily="34" charset="0"/>
            </a:rPr>
            <a:t> </a:t>
          </a:r>
          <a:endParaRPr lang="en-US" sz="1100">
            <a:latin typeface="Arial" panose="020B0604020202020204" pitchFamily="34" charset="0"/>
            <a:cs typeface="Arial" panose="020B0604020202020204" pitchFamily="34" charset="0"/>
          </a:endParaRPr>
        </a:p>
      </xdr:txBody>
    </xdr:sp>
    <xdr:clientData/>
  </xdr:twoCellAnchor>
  <xdr:twoCellAnchor>
    <xdr:from>
      <xdr:col>19</xdr:col>
      <xdr:colOff>316230</xdr:colOff>
      <xdr:row>26</xdr:row>
      <xdr:rowOff>146685</xdr:rowOff>
    </xdr:from>
    <xdr:to>
      <xdr:col>32</xdr:col>
      <xdr:colOff>2002156</xdr:colOff>
      <xdr:row>53</xdr:row>
      <xdr:rowOff>98213</xdr:rowOff>
    </xdr:to>
    <xdr:grpSp>
      <xdr:nvGrpSpPr>
        <xdr:cNvPr id="17" name="Group 16">
          <a:extLst>
            <a:ext uri="{FF2B5EF4-FFF2-40B4-BE49-F238E27FC236}">
              <a16:creationId xmlns:a16="http://schemas.microsoft.com/office/drawing/2014/main" id="{F31EEFED-F289-4DE9-BF86-99E153865809}"/>
            </a:ext>
          </a:extLst>
        </xdr:cNvPr>
        <xdr:cNvGrpSpPr/>
      </xdr:nvGrpSpPr>
      <xdr:grpSpPr>
        <a:xfrm>
          <a:off x="13879830" y="5213985"/>
          <a:ext cx="9715501" cy="4914053"/>
          <a:chOff x="2571749" y="704319"/>
          <a:chExt cx="9576177" cy="4371975"/>
        </a:xfrm>
      </xdr:grpSpPr>
      <xdr:graphicFrame macro="">
        <xdr:nvGraphicFramePr>
          <xdr:cNvPr id="18" name="Chart 17">
            <a:extLst>
              <a:ext uri="{FF2B5EF4-FFF2-40B4-BE49-F238E27FC236}">
                <a16:creationId xmlns:a16="http://schemas.microsoft.com/office/drawing/2014/main" id="{EDAA3519-71A7-F2D7-C75C-5219E318DE1E}"/>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9" name="Group 18">
            <a:extLst>
              <a:ext uri="{FF2B5EF4-FFF2-40B4-BE49-F238E27FC236}">
                <a16:creationId xmlns:a16="http://schemas.microsoft.com/office/drawing/2014/main" id="{987913D6-C76F-2957-95CB-5B7A60AB3E3B}"/>
              </a:ext>
            </a:extLst>
          </xdr:cNvPr>
          <xdr:cNvGrpSpPr/>
        </xdr:nvGrpSpPr>
        <xdr:grpSpPr>
          <a:xfrm>
            <a:off x="3123654" y="3010290"/>
            <a:ext cx="9024272" cy="680630"/>
            <a:chOff x="3123654" y="3010290"/>
            <a:chExt cx="9024272" cy="680630"/>
          </a:xfrm>
        </xdr:grpSpPr>
        <xdr:cxnSp macro="">
          <xdr:nvCxnSpPr>
            <xdr:cNvPr id="20" name="Straight Connector 19">
              <a:extLst>
                <a:ext uri="{FF2B5EF4-FFF2-40B4-BE49-F238E27FC236}">
                  <a16:creationId xmlns:a16="http://schemas.microsoft.com/office/drawing/2014/main" id="{77F4AF8D-EC0F-9EAC-04AC-46A3316AA3FD}"/>
                </a:ext>
              </a:extLst>
            </xdr:cNvPr>
            <xdr:cNvCxnSpPr/>
          </xdr:nvCxnSpPr>
          <xdr:spPr>
            <a:xfrm>
              <a:off x="3123654" y="3358674"/>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21" name="TextBox 20">
              <a:extLst>
                <a:ext uri="{FF2B5EF4-FFF2-40B4-BE49-F238E27FC236}">
                  <a16:creationId xmlns:a16="http://schemas.microsoft.com/office/drawing/2014/main" id="{F61BD7C1-93FF-AAE5-A18E-BAA94FAE6CD0}"/>
                </a:ext>
              </a:extLst>
            </xdr:cNvPr>
            <xdr:cNvSpPr txBox="1"/>
          </xdr:nvSpPr>
          <xdr:spPr>
            <a:xfrm>
              <a:off x="10585827" y="3010290"/>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$26.76</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F872879-7C4C-4DDD-A815-2A6A19E25C02}"/>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7" name="Group 6">
          <a:extLst>
            <a:ext uri="{FF2B5EF4-FFF2-40B4-BE49-F238E27FC236}">
              <a16:creationId xmlns:a16="http://schemas.microsoft.com/office/drawing/2014/main" id="{0857AF9D-2229-4AD7-B480-91C7976056CF}"/>
            </a:ext>
          </a:extLst>
        </xdr:cNvPr>
        <xdr:cNvGrpSpPr/>
      </xdr:nvGrpSpPr>
      <xdr:grpSpPr>
        <a:xfrm>
          <a:off x="257175" y="2809875"/>
          <a:ext cx="2914174" cy="1917945"/>
          <a:chOff x="845599" y="2855134"/>
          <a:chExt cx="4546600" cy="3675464"/>
        </a:xfrm>
        <a:solidFill>
          <a:schemeClr val="bg1"/>
        </a:solidFill>
      </xdr:grpSpPr>
      <xdr:graphicFrame macro="">
        <xdr:nvGraphicFramePr>
          <xdr:cNvPr id="8" name="Chart 7">
            <a:extLst>
              <a:ext uri="{FF2B5EF4-FFF2-40B4-BE49-F238E27FC236}">
                <a16:creationId xmlns:a16="http://schemas.microsoft.com/office/drawing/2014/main" id="{CE5292D4-EBA6-731E-34D1-428D7DC2EF38}"/>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TextBox 8">
            <a:extLst>
              <a:ext uri="{FF2B5EF4-FFF2-40B4-BE49-F238E27FC236}">
                <a16:creationId xmlns:a16="http://schemas.microsoft.com/office/drawing/2014/main" id="{2687B6D3-B775-A16C-96FA-357CB557C130}"/>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4a, 2022</a:t>
            </a:r>
          </a:p>
        </xdr:txBody>
      </xdr:sp>
    </xdr:grpSp>
    <xdr:clientData/>
  </xdr:twoCellAnchor>
  <xdr:twoCellAnchor>
    <xdr:from>
      <xdr:col>4</xdr:col>
      <xdr:colOff>323850</xdr:colOff>
      <xdr:row>13</xdr:row>
      <xdr:rowOff>81919</xdr:rowOff>
    </xdr:from>
    <xdr:to>
      <xdr:col>6</xdr:col>
      <xdr:colOff>637698</xdr:colOff>
      <xdr:row>24</xdr:row>
      <xdr:rowOff>129540</xdr:rowOff>
    </xdr:to>
    <xdr:grpSp>
      <xdr:nvGrpSpPr>
        <xdr:cNvPr id="12" name="Group 11">
          <a:extLst>
            <a:ext uri="{FF2B5EF4-FFF2-40B4-BE49-F238E27FC236}">
              <a16:creationId xmlns:a16="http://schemas.microsoft.com/office/drawing/2014/main" id="{8C8319E8-12F4-1263-5703-A4E41E5BDB91}"/>
            </a:ext>
          </a:extLst>
        </xdr:cNvPr>
        <xdr:cNvGrpSpPr/>
      </xdr:nvGrpSpPr>
      <xdr:grpSpPr>
        <a:xfrm>
          <a:off x="3790950" y="2758444"/>
          <a:ext cx="2914173" cy="2143121"/>
          <a:chOff x="3943350" y="4330770"/>
          <a:chExt cx="2914173" cy="2041932"/>
        </a:xfrm>
        <a:solidFill>
          <a:schemeClr val="bg1"/>
        </a:solidFill>
      </xdr:grpSpPr>
      <xdr:graphicFrame macro="">
        <xdr:nvGraphicFramePr>
          <xdr:cNvPr id="3" name="Chart 2">
            <a:extLst>
              <a:ext uri="{FF2B5EF4-FFF2-40B4-BE49-F238E27FC236}">
                <a16:creationId xmlns:a16="http://schemas.microsoft.com/office/drawing/2014/main" id="{F0C21A10-0C11-4DCE-8003-57655DE10FD4}"/>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ABDF03F6-ACC8-47E3-9301-78173B5CBDFD}"/>
              </a:ext>
            </a:extLst>
          </xdr:cNvPr>
          <xdr:cNvSpPr txBox="1"/>
        </xdr:nvSpPr>
        <xdr:spPr>
          <a:xfrm>
            <a:off x="3943350" y="433077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4a, 2022</a:t>
            </a:r>
          </a:p>
        </xdr:txBody>
      </xdr:sp>
    </xdr:grpSp>
    <xdr:clientData/>
  </xdr:twoCellAnchor>
  <xdr:twoCellAnchor>
    <xdr:from>
      <xdr:col>8</xdr:col>
      <xdr:colOff>419100</xdr:colOff>
      <xdr:row>13</xdr:row>
      <xdr:rowOff>142875</xdr:rowOff>
    </xdr:from>
    <xdr:to>
      <xdr:col>10</xdr:col>
      <xdr:colOff>257175</xdr:colOff>
      <xdr:row>24</xdr:row>
      <xdr:rowOff>477</xdr:rowOff>
    </xdr:to>
    <xdr:grpSp>
      <xdr:nvGrpSpPr>
        <xdr:cNvPr id="13" name="Group 12">
          <a:extLst>
            <a:ext uri="{FF2B5EF4-FFF2-40B4-BE49-F238E27FC236}">
              <a16:creationId xmlns:a16="http://schemas.microsoft.com/office/drawing/2014/main" id="{B8B42EF1-DC4D-4ED3-9691-317AC0301F06}"/>
            </a:ext>
          </a:extLst>
        </xdr:cNvPr>
        <xdr:cNvGrpSpPr/>
      </xdr:nvGrpSpPr>
      <xdr:grpSpPr>
        <a:xfrm>
          <a:off x="7562850" y="2819400"/>
          <a:ext cx="2933700" cy="1953102"/>
          <a:chOff x="3924300" y="4419600"/>
          <a:chExt cx="2933700" cy="1953102"/>
        </a:xfrm>
        <a:solidFill>
          <a:schemeClr val="bg1"/>
        </a:solidFill>
      </xdr:grpSpPr>
      <xdr:graphicFrame macro="">
        <xdr:nvGraphicFramePr>
          <xdr:cNvPr id="14" name="Chart 13">
            <a:extLst>
              <a:ext uri="{FF2B5EF4-FFF2-40B4-BE49-F238E27FC236}">
                <a16:creationId xmlns:a16="http://schemas.microsoft.com/office/drawing/2014/main" id="{C0C0BEE5-E0E2-C2ED-A4C8-80B1C4A7DEAB}"/>
              </a:ext>
            </a:extLst>
          </xdr:cNvPr>
          <xdr:cNvGraphicFramePr>
            <a:graphicFrameLocks/>
          </xdr:cNvGraphicFramePr>
        </xdr:nvGraphicFramePr>
        <xdr:xfrm>
          <a:off x="3924300"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5" name="TextBox 14">
            <a:extLst>
              <a:ext uri="{FF2B5EF4-FFF2-40B4-BE49-F238E27FC236}">
                <a16:creationId xmlns:a16="http://schemas.microsoft.com/office/drawing/2014/main" id="{30FB5AA5-7C2E-CE57-B3D6-975933D69EEF}"/>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4a, 2022</a:t>
            </a:r>
          </a:p>
        </xdr:txBody>
      </xdr:sp>
    </xdr:grpSp>
    <xdr:clientData/>
  </xdr:twoCellAnchor>
  <xdr:twoCellAnchor>
    <xdr:from>
      <xdr:col>12</xdr:col>
      <xdr:colOff>27940</xdr:colOff>
      <xdr:row>8</xdr:row>
      <xdr:rowOff>38100</xdr:rowOff>
    </xdr:from>
    <xdr:to>
      <xdr:col>15</xdr:col>
      <xdr:colOff>95250</xdr:colOff>
      <xdr:row>16</xdr:row>
      <xdr:rowOff>106045</xdr:rowOff>
    </xdr:to>
    <xdr:grpSp>
      <xdr:nvGrpSpPr>
        <xdr:cNvPr id="19" name="Group 18">
          <a:extLst>
            <a:ext uri="{FF2B5EF4-FFF2-40B4-BE49-F238E27FC236}">
              <a16:creationId xmlns:a16="http://schemas.microsoft.com/office/drawing/2014/main" id="{47BFBE26-451A-4FFE-CDFC-6534F772338F}"/>
            </a:ext>
          </a:extLst>
        </xdr:cNvPr>
        <xdr:cNvGrpSpPr/>
      </xdr:nvGrpSpPr>
      <xdr:grpSpPr>
        <a:xfrm>
          <a:off x="11305540" y="1762125"/>
          <a:ext cx="2029460" cy="1591945"/>
          <a:chOff x="11629390" y="3400425"/>
          <a:chExt cx="2029460" cy="1591945"/>
        </a:xfrm>
        <a:solidFill>
          <a:schemeClr val="bg1"/>
        </a:solidFill>
      </xdr:grpSpPr>
      <xdr:sp macro="" textlink="">
        <xdr:nvSpPr>
          <xdr:cNvPr id="4" name="Text Box 86" descr="P306TB307bA#y1">
            <a:extLst>
              <a:ext uri="{FF2B5EF4-FFF2-40B4-BE49-F238E27FC236}">
                <a16:creationId xmlns:a16="http://schemas.microsoft.com/office/drawing/2014/main" id="{1A99360E-2A24-D012-1C56-26C59AD56E5D}"/>
              </a:ext>
            </a:extLst>
          </xdr:cNvPr>
          <xdr:cNvSpPr txBox="1">
            <a:spLocks noChangeArrowheads="1"/>
          </xdr:cNvSpPr>
        </xdr:nvSpPr>
        <xdr:spPr bwMode="auto">
          <a:xfrm>
            <a:off x="11629390" y="3400425"/>
            <a:ext cx="202946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4a,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5" name="Group 4">
            <a:extLst>
              <a:ext uri="{FF2B5EF4-FFF2-40B4-BE49-F238E27FC236}">
                <a16:creationId xmlns:a16="http://schemas.microsoft.com/office/drawing/2014/main" id="{054C3B1D-2E9F-C1A8-9068-953B00E11F99}"/>
              </a:ext>
            </a:extLst>
          </xdr:cNvPr>
          <xdr:cNvGrpSpPr/>
        </xdr:nvGrpSpPr>
        <xdr:grpSpPr>
          <a:xfrm>
            <a:off x="11717656" y="3837940"/>
            <a:ext cx="1922143" cy="1154430"/>
            <a:chOff x="201931" y="66675"/>
            <a:chExt cx="1922143" cy="1154430"/>
          </a:xfrm>
          <a:grpFill/>
        </xdr:grpSpPr>
        <xdr:sp macro="" textlink="">
          <xdr:nvSpPr>
            <xdr:cNvPr id="6" name="Text Box 16">
              <a:extLst>
                <a:ext uri="{FF2B5EF4-FFF2-40B4-BE49-F238E27FC236}">
                  <a16:creationId xmlns:a16="http://schemas.microsoft.com/office/drawing/2014/main" id="{8CFAC3E3-D0BA-23D3-ED93-B4CF22B4624A}"/>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98%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0" name="Group 9">
              <a:extLst>
                <a:ext uri="{FF2B5EF4-FFF2-40B4-BE49-F238E27FC236}">
                  <a16:creationId xmlns:a16="http://schemas.microsoft.com/office/drawing/2014/main" id="{69E694B3-728F-C8BD-B301-BCD318D4D480}"/>
                </a:ext>
              </a:extLst>
            </xdr:cNvPr>
            <xdr:cNvGrpSpPr/>
          </xdr:nvGrpSpPr>
          <xdr:grpSpPr>
            <a:xfrm>
              <a:off x="201931" y="66675"/>
              <a:ext cx="1804985" cy="1144905"/>
              <a:chOff x="201931" y="66675"/>
              <a:chExt cx="1804985" cy="1144905"/>
            </a:xfrm>
            <a:grpFill/>
          </xdr:grpSpPr>
          <xdr:sp macro="" textlink="">
            <xdr:nvSpPr>
              <xdr:cNvPr id="16" name="Text Box 15">
                <a:extLst>
                  <a:ext uri="{FF2B5EF4-FFF2-40B4-BE49-F238E27FC236}">
                    <a16:creationId xmlns:a16="http://schemas.microsoft.com/office/drawing/2014/main" id="{B2C14089-85E0-63E9-F7D7-26B52FCA8E33}"/>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2.0%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7" name="Graphic 4" descr="Man outline">
                <a:extLst>
                  <a:ext uri="{FF2B5EF4-FFF2-40B4-BE49-F238E27FC236}">
                    <a16:creationId xmlns:a16="http://schemas.microsoft.com/office/drawing/2014/main" id="{77DCFC15-3F27-4112-5171-A5519DF6E78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8" name="Graphic 6" descr="Woman outline">
                <a:extLst>
                  <a:ext uri="{FF2B5EF4-FFF2-40B4-BE49-F238E27FC236}">
                    <a16:creationId xmlns:a16="http://schemas.microsoft.com/office/drawing/2014/main" id="{217CA2F3-35B9-2990-7EC4-7559A12EB72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59EE4EF6-5C0C-1049-C992-CFBDFC64F02C}"/>
            </a:ext>
          </a:extLst>
        </xdr:cNvPr>
        <xdr:cNvSpPr txBox="1"/>
      </xdr:nvSpPr>
      <xdr:spPr>
        <a:xfrm>
          <a:off x="66675" y="4591050"/>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5103995E-CB64-4DD8-AFB8-45979B4275CC}"/>
            </a:ext>
          </a:extLst>
        </xdr:cNvPr>
        <xdr:cNvSpPr txBox="1"/>
      </xdr:nvSpPr>
      <xdr:spPr>
        <a:xfrm>
          <a:off x="3686175" y="4629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D5776E4-1881-4220-BCF9-595F5294A1B0}"/>
            </a:ext>
          </a:extLst>
        </xdr:cNvPr>
        <xdr:cNvSpPr txBox="1"/>
      </xdr:nvSpPr>
      <xdr:spPr>
        <a:xfrm>
          <a:off x="7486650" y="46196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DE785A7-256A-4FDA-BA00-E18FB6F8FA59}"/>
            </a:ext>
          </a:extLst>
        </xdr:cNvPr>
        <xdr:cNvSpPr txBox="1"/>
      </xdr:nvSpPr>
      <xdr:spPr>
        <a:xfrm>
          <a:off x="11249025" y="3105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51EAD42-EF38-4468-85E4-D5C33391F2BE}"/>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238125</xdr:colOff>
      <xdr:row>2</xdr:row>
      <xdr:rowOff>95250</xdr:rowOff>
    </xdr:from>
    <xdr:to>
      <xdr:col>13</xdr:col>
      <xdr:colOff>254889</xdr:colOff>
      <xdr:row>12</xdr:row>
      <xdr:rowOff>160782</xdr:rowOff>
    </xdr:to>
    <xdr:grpSp>
      <xdr:nvGrpSpPr>
        <xdr:cNvPr id="5" name="Group 4">
          <a:extLst>
            <a:ext uri="{FF2B5EF4-FFF2-40B4-BE49-F238E27FC236}">
              <a16:creationId xmlns:a16="http://schemas.microsoft.com/office/drawing/2014/main" id="{B70623B2-6CD4-0C56-5164-1557DBA11E14}"/>
            </a:ext>
          </a:extLst>
        </xdr:cNvPr>
        <xdr:cNvGrpSpPr/>
      </xdr:nvGrpSpPr>
      <xdr:grpSpPr>
        <a:xfrm>
          <a:off x="7553325" y="581025"/>
          <a:ext cx="3026664" cy="2322957"/>
          <a:chOff x="5400675" y="600075"/>
          <a:chExt cx="2914173" cy="3057525"/>
        </a:xfrm>
      </xdr:grpSpPr>
      <xdr:graphicFrame macro="">
        <xdr:nvGraphicFramePr>
          <xdr:cNvPr id="3" name="Chart 2">
            <a:extLst>
              <a:ext uri="{FF2B5EF4-FFF2-40B4-BE49-F238E27FC236}">
                <a16:creationId xmlns:a16="http://schemas.microsoft.com/office/drawing/2014/main" id="{206FDDF1-DB56-46F6-B0DC-2B1EEA59B0C6}"/>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TextBox 3">
            <a:extLst>
              <a:ext uri="{FF2B5EF4-FFF2-40B4-BE49-F238E27FC236}">
                <a16:creationId xmlns:a16="http://schemas.microsoft.com/office/drawing/2014/main" id="{112BEF0E-7807-418B-A931-99FD5B5A0B5E}"/>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Share of Skills Overlap with ECE </a:t>
            </a:r>
            <a:r>
              <a:rPr lang="en-US" sz="1000" b="1" baseline="0">
                <a:solidFill>
                  <a:schemeClr val="tx1">
                    <a:lumMod val="65000"/>
                    <a:lumOff val="35000"/>
                  </a:schemeClr>
                </a:solidFill>
                <a:latin typeface="Arial" panose="020B0604020202020204" pitchFamily="34" charset="0"/>
                <a:cs typeface="Arial" panose="020B0604020202020204" pitchFamily="34" charset="0"/>
              </a:rPr>
              <a:t>Lead Teacher</a:t>
            </a:r>
            <a:endParaRPr lang="en-US" sz="1000" b="1">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twoCellAnchor>
    <xdr:from>
      <xdr:col>1</xdr:col>
      <xdr:colOff>106679</xdr:colOff>
      <xdr:row>53</xdr:row>
      <xdr:rowOff>139065</xdr:rowOff>
    </xdr:from>
    <xdr:to>
      <xdr:col>14</xdr:col>
      <xdr:colOff>344805</xdr:colOff>
      <xdr:row>57</xdr:row>
      <xdr:rowOff>32385</xdr:rowOff>
    </xdr:to>
    <xdr:sp macro="" textlink="">
      <xdr:nvSpPr>
        <xdr:cNvPr id="16" name="TextBox 15">
          <a:extLst>
            <a:ext uri="{FF2B5EF4-FFF2-40B4-BE49-F238E27FC236}">
              <a16:creationId xmlns:a16="http://schemas.microsoft.com/office/drawing/2014/main" id="{1D37941E-B5BA-457F-984D-4A37B5A0E0BC}"/>
            </a:ext>
          </a:extLst>
        </xdr:cNvPr>
        <xdr:cNvSpPr txBox="1"/>
      </xdr:nvSpPr>
      <xdr:spPr>
        <a:xfrm>
          <a:off x="2682239" y="11325225"/>
          <a:ext cx="8863966"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47622</xdr:colOff>
      <xdr:row>1</xdr:row>
      <xdr:rowOff>52387</xdr:rowOff>
    </xdr:from>
    <xdr:to>
      <xdr:col>28</xdr:col>
      <xdr:colOff>466725</xdr:colOff>
      <xdr:row>16</xdr:row>
      <xdr:rowOff>114300</xdr:rowOff>
    </xdr:to>
    <xdr:grpSp>
      <xdr:nvGrpSpPr>
        <xdr:cNvPr id="19" name="Group 18">
          <a:extLst>
            <a:ext uri="{FF2B5EF4-FFF2-40B4-BE49-F238E27FC236}">
              <a16:creationId xmlns:a16="http://schemas.microsoft.com/office/drawing/2014/main" id="{F4FA5F27-44FB-7E82-74A3-5FED10E94C04}"/>
            </a:ext>
          </a:extLst>
        </xdr:cNvPr>
        <xdr:cNvGrpSpPr/>
      </xdr:nvGrpSpPr>
      <xdr:grpSpPr>
        <a:xfrm>
          <a:off x="10934697" y="347662"/>
          <a:ext cx="8372478" cy="3271838"/>
          <a:chOff x="11249015" y="341947"/>
          <a:chExt cx="9858685" cy="3338513"/>
        </a:xfrm>
      </xdr:grpSpPr>
      <xdr:grpSp>
        <xdr:nvGrpSpPr>
          <xdr:cNvPr id="15" name="Group 14">
            <a:extLst>
              <a:ext uri="{FF2B5EF4-FFF2-40B4-BE49-F238E27FC236}">
                <a16:creationId xmlns:a16="http://schemas.microsoft.com/office/drawing/2014/main" id="{FCCC6A4D-AC49-836F-015B-B58F06A9A815}"/>
              </a:ext>
            </a:extLst>
          </xdr:cNvPr>
          <xdr:cNvGrpSpPr/>
        </xdr:nvGrpSpPr>
        <xdr:grpSpPr>
          <a:xfrm>
            <a:off x="11249015" y="341947"/>
            <a:ext cx="9858685" cy="3338513"/>
            <a:chOff x="11182342" y="500062"/>
            <a:chExt cx="10239571" cy="3252788"/>
          </a:xfrm>
        </xdr:grpSpPr>
        <xdr:grpSp>
          <xdr:nvGrpSpPr>
            <xdr:cNvPr id="12" name="Group 11">
              <a:extLst>
                <a:ext uri="{FF2B5EF4-FFF2-40B4-BE49-F238E27FC236}">
                  <a16:creationId xmlns:a16="http://schemas.microsoft.com/office/drawing/2014/main" id="{DA0ACC8E-333F-F84F-59E8-3A9C3D0AF8ED}"/>
                </a:ext>
              </a:extLst>
            </xdr:cNvPr>
            <xdr:cNvGrpSpPr/>
          </xdr:nvGrpSpPr>
          <xdr:grpSpPr>
            <a:xfrm>
              <a:off x="11182342" y="500062"/>
              <a:ext cx="10239571" cy="3252788"/>
              <a:chOff x="8410567" y="538162"/>
              <a:chExt cx="10259058" cy="2909888"/>
            </a:xfrm>
            <a:solidFill>
              <a:schemeClr val="bg1"/>
            </a:solidFill>
          </xdr:grpSpPr>
          <xdr:graphicFrame macro="">
            <xdr:nvGraphicFramePr>
              <xdr:cNvPr id="6" name="Chart 5">
                <a:extLst>
                  <a:ext uri="{FF2B5EF4-FFF2-40B4-BE49-F238E27FC236}">
                    <a16:creationId xmlns:a16="http://schemas.microsoft.com/office/drawing/2014/main" id="{8F39C4D2-0A13-C96B-4FF0-9A8D09A0510D}"/>
                  </a:ext>
                </a:extLst>
              </xdr:cNvPr>
              <xdr:cNvGraphicFramePr/>
            </xdr:nvGraphicFramePr>
            <xdr:xfrm>
              <a:off x="8410567" y="538162"/>
              <a:ext cx="8439148"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7" name="TextBox 6">
                <a:extLst>
                  <a:ext uri="{FF2B5EF4-FFF2-40B4-BE49-F238E27FC236}">
                    <a16:creationId xmlns:a16="http://schemas.microsoft.com/office/drawing/2014/main" id="{B59E5F8E-81DB-4A17-8F80-955B247DA376}"/>
                  </a:ext>
                </a:extLst>
              </xdr:cNvPr>
              <xdr:cNvSpPr txBox="1"/>
            </xdr:nvSpPr>
            <xdr:spPr>
              <a:xfrm>
                <a:off x="9848849" y="542925"/>
                <a:ext cx="5693872" cy="23812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4a, 2022</a:t>
                </a:r>
              </a:p>
            </xdr:txBody>
          </xdr:sp>
          <xdr:cxnSp macro="">
            <xdr:nvCxnSpPr>
              <xdr:cNvPr id="10" name="Straight Connector 9">
                <a:extLst>
                  <a:ext uri="{FF2B5EF4-FFF2-40B4-BE49-F238E27FC236}">
                    <a16:creationId xmlns:a16="http://schemas.microsoft.com/office/drawing/2014/main" id="{16D1447E-A875-47B7-BAAF-BBC3462CBEFC}"/>
                  </a:ext>
                </a:extLst>
              </xdr:cNvPr>
              <xdr:cNvCxnSpPr/>
            </xdr:nvCxnSpPr>
            <xdr:spPr>
              <a:xfrm>
                <a:off x="9001681" y="2122729"/>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E5A69CE4-DDEE-4DB9-AF95-BFCE4947569F}"/>
                  </a:ext>
                </a:extLst>
              </xdr:cNvPr>
              <xdr:cNvSpPr txBox="1"/>
            </xdr:nvSpPr>
            <xdr:spPr>
              <a:xfrm>
                <a:off x="16654386" y="2122047"/>
                <a:ext cx="2015239" cy="438351"/>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$14.91</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Lead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endParaRPr lang="en-US" sz="700" b="0" i="1">
                  <a:solidFill>
                    <a:srgbClr val="D45D00"/>
                  </a:solidFill>
                  <a:latin typeface="Arial" panose="020B0604020202020204" pitchFamily="34" charset="0"/>
                  <a:cs typeface="Arial" panose="020B0604020202020204" pitchFamily="34" charset="0"/>
                </a:endParaRPr>
              </a:p>
            </xdr:txBody>
          </xdr:sp>
        </xdr:grpSp>
        <xdr:cxnSp macro="">
          <xdr:nvCxnSpPr>
            <xdr:cNvPr id="13" name="Straight Connector 12">
              <a:extLst>
                <a:ext uri="{FF2B5EF4-FFF2-40B4-BE49-F238E27FC236}">
                  <a16:creationId xmlns:a16="http://schemas.microsoft.com/office/drawing/2014/main" id="{8B26FA4F-2302-4DA9-9711-E7B043508D21}"/>
                </a:ext>
              </a:extLst>
            </xdr:cNvPr>
            <xdr:cNvCxnSpPr/>
          </xdr:nvCxnSpPr>
          <xdr:spPr>
            <a:xfrm>
              <a:off x="11744861" y="1497405"/>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4" name="TextBox 13">
              <a:extLst>
                <a:ext uri="{FF2B5EF4-FFF2-40B4-BE49-F238E27FC236}">
                  <a16:creationId xmlns:a16="http://schemas.microsoft.com/office/drawing/2014/main" id="{FE1C6566-1247-4B56-A394-AD49BAA4EEBE}"/>
                </a:ext>
              </a:extLst>
            </xdr:cNvPr>
            <xdr:cNvSpPr txBox="1"/>
          </xdr:nvSpPr>
          <xdr:spPr>
            <a:xfrm>
              <a:off x="19400474" y="1484458"/>
              <a:ext cx="1986372" cy="490006"/>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$25.89</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Lead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7" name="Straight Connector 16">
            <a:extLst>
              <a:ext uri="{FF2B5EF4-FFF2-40B4-BE49-F238E27FC236}">
                <a16:creationId xmlns:a16="http://schemas.microsoft.com/office/drawing/2014/main" id="{C56888B8-9AC0-4544-90EF-CDACB7DF89B1}"/>
              </a:ext>
            </a:extLst>
          </xdr:cNvPr>
          <xdr:cNvCxnSpPr/>
        </xdr:nvCxnSpPr>
        <xdr:spPr>
          <a:xfrm>
            <a:off x="11790043" y="1151599"/>
            <a:ext cx="8277384" cy="12454"/>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8" name="TextBox 17">
            <a:extLst>
              <a:ext uri="{FF2B5EF4-FFF2-40B4-BE49-F238E27FC236}">
                <a16:creationId xmlns:a16="http://schemas.microsoft.com/office/drawing/2014/main" id="{A08858B4-567E-44F8-9176-D217A457DF31}"/>
              </a:ext>
            </a:extLst>
          </xdr:cNvPr>
          <xdr:cNvSpPr txBox="1"/>
        </xdr:nvSpPr>
        <xdr:spPr>
          <a:xfrm>
            <a:off x="19160890" y="673489"/>
            <a:ext cx="1901795" cy="502920"/>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$28.48</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Lead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180573</xdr:colOff>
      <xdr:row>26</xdr:row>
      <xdr:rowOff>179231</xdr:rowOff>
    </xdr:from>
    <xdr:to>
      <xdr:col>28</xdr:col>
      <xdr:colOff>247248</xdr:colOff>
      <xdr:row>37</xdr:row>
      <xdr:rowOff>45881</xdr:rowOff>
    </xdr:to>
    <xdr:grpSp>
      <xdr:nvGrpSpPr>
        <xdr:cNvPr id="38" name="Group 37">
          <a:extLst>
            <a:ext uri="{FF2B5EF4-FFF2-40B4-BE49-F238E27FC236}">
              <a16:creationId xmlns:a16="http://schemas.microsoft.com/office/drawing/2014/main" id="{2FBB0F57-71F3-85C2-1B3F-7BB256B39E78}"/>
            </a:ext>
          </a:extLst>
        </xdr:cNvPr>
        <xdr:cNvGrpSpPr/>
      </xdr:nvGrpSpPr>
      <xdr:grpSpPr>
        <a:xfrm>
          <a:off x="16163523" y="5618006"/>
          <a:ext cx="2924175" cy="2000250"/>
          <a:chOff x="0" y="61912"/>
          <a:chExt cx="2286000" cy="2176463"/>
        </a:xfrm>
      </xdr:grpSpPr>
      <xdr:graphicFrame macro="">
        <xdr:nvGraphicFramePr>
          <xdr:cNvPr id="39" name="Chart 38">
            <a:extLst>
              <a:ext uri="{FF2B5EF4-FFF2-40B4-BE49-F238E27FC236}">
                <a16:creationId xmlns:a16="http://schemas.microsoft.com/office/drawing/2014/main" id="{22E48CDA-A4DE-C700-EF6C-3E7DFED46808}"/>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40" name="TextBox 19">
            <a:extLst>
              <a:ext uri="{FF2B5EF4-FFF2-40B4-BE49-F238E27FC236}">
                <a16:creationId xmlns:a16="http://schemas.microsoft.com/office/drawing/2014/main" id="{379E5ADD-EBB8-4FEB-90DC-1962F10A8FAD}"/>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4a</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BDB1AD3-2528-43D1-8133-56F93A30815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4" name="Chart 3">
          <a:extLst>
            <a:ext uri="{FF2B5EF4-FFF2-40B4-BE49-F238E27FC236}">
              <a16:creationId xmlns:a16="http://schemas.microsoft.com/office/drawing/2014/main" id="{5F732258-F906-45BA-B215-4341414721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3" name="TextBox 2">
          <a:extLst>
            <a:ext uri="{FF2B5EF4-FFF2-40B4-BE49-F238E27FC236}">
              <a16:creationId xmlns:a16="http://schemas.microsoft.com/office/drawing/2014/main" id="{61D857B9-D312-4122-92D8-54022D22D5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15240</xdr:colOff>
      <xdr:row>27</xdr:row>
      <xdr:rowOff>53340</xdr:rowOff>
    </xdr:from>
    <xdr:to>
      <xdr:col>34</xdr:col>
      <xdr:colOff>1434465</xdr:colOff>
      <xdr:row>49</xdr:row>
      <xdr:rowOff>104775</xdr:rowOff>
    </xdr:to>
    <xdr:graphicFrame macro="">
      <xdr:nvGraphicFramePr>
        <xdr:cNvPr id="5" name="Chart 4">
          <a:extLst>
            <a:ext uri="{FF2B5EF4-FFF2-40B4-BE49-F238E27FC236}">
              <a16:creationId xmlns:a16="http://schemas.microsoft.com/office/drawing/2014/main" id="{54CB9FF2-30E6-4060-BA85-FCE4653F3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Childcare%20Study%20Overview_01.3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alent2025inc.sharepoint.com/sites/SharedDrive/Shared%20Documents/Working%20Groups/Talent%20Demand/Initiatives/ECIC%20Wage%20Study/Data/Statewide_Report%20Data.xlsx" TargetMode="External"/><Relationship Id="rId1" Type="http://schemas.openxmlformats.org/officeDocument/2006/relationships/externalLinkPath" Target="Statewide_Report%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st Michigan"/>
      <sheetName val="Wages"/>
      <sheetName val="Gain &amp; Drain"/>
      <sheetName val="Similar Jobs"/>
      <sheetName val="Sheet1"/>
      <sheetName val="Sheet2"/>
      <sheetName val="Sheet3"/>
    </sheetNames>
    <sheetDataSet>
      <sheetData sheetId="0"/>
      <sheetData sheetId="1"/>
      <sheetData sheetId="2">
        <row r="1">
          <cell r="C1" t="str">
            <v>Retail Salespersons</v>
          </cell>
        </row>
        <row r="2">
          <cell r="C2" t="str">
            <v>Social and Human Service Assistants</v>
          </cell>
        </row>
        <row r="3">
          <cell r="C3" t="str">
            <v>Waiters and Waitresses</v>
          </cell>
        </row>
        <row r="4">
          <cell r="C4" t="str">
            <v>Teaching Assistants</v>
          </cell>
        </row>
        <row r="5">
          <cell r="C5" t="str">
            <v>Recreation Workers</v>
          </cell>
        </row>
        <row r="6">
          <cell r="C6" t="str">
            <v>Secretaries and Admin. Assistants</v>
          </cell>
        </row>
        <row r="7">
          <cell r="C7" t="str">
            <v>Cashiers</v>
          </cell>
        </row>
        <row r="8">
          <cell r="C8" t="str">
            <v>Preschool Teachers</v>
          </cell>
        </row>
        <row r="9">
          <cell r="C9" t="str">
            <v>Managers</v>
          </cell>
        </row>
        <row r="10">
          <cell r="C10" t="str">
            <v>Preschool Teachers, Except Special Education</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ead Start Teacher"/>
      <sheetName val="Early Head Start Teacher"/>
      <sheetName val="EHS Home Visitor"/>
      <sheetName val="Assistant Teacher"/>
      <sheetName val="Substitute Teacher"/>
      <sheetName val="Center Aide"/>
      <sheetName val="Food Aide"/>
      <sheetName val="Sheet1"/>
      <sheetName val="DFT Salary Schedule"/>
    </sheetNames>
    <sheetDataSet>
      <sheetData sheetId="0">
        <row r="4">
          <cell r="A4" t="str">
            <v>0-3 Years</v>
          </cell>
        </row>
      </sheetData>
      <sheetData sheetId="1">
        <row r="182">
          <cell r="C182" t="str">
            <v>Median Advertised Wage</v>
          </cell>
        </row>
        <row r="183">
          <cell r="A183">
            <v>44958</v>
          </cell>
        </row>
        <row r="184">
          <cell r="A184">
            <v>44927</v>
          </cell>
        </row>
        <row r="185">
          <cell r="A185">
            <v>44896</v>
          </cell>
        </row>
        <row r="186">
          <cell r="A186">
            <v>44866</v>
          </cell>
        </row>
        <row r="187">
          <cell r="A187">
            <v>44835</v>
          </cell>
        </row>
        <row r="188">
          <cell r="A188">
            <v>44805</v>
          </cell>
        </row>
        <row r="189">
          <cell r="A189">
            <v>44774</v>
          </cell>
        </row>
        <row r="190">
          <cell r="A190">
            <v>44743</v>
          </cell>
        </row>
        <row r="191">
          <cell r="A191">
            <v>44713</v>
          </cell>
        </row>
        <row r="192">
          <cell r="A192">
            <v>44682</v>
          </cell>
        </row>
        <row r="193">
          <cell r="A193">
            <v>44652</v>
          </cell>
        </row>
        <row r="194">
          <cell r="A194">
            <v>44621</v>
          </cell>
        </row>
        <row r="195">
          <cell r="A195">
            <v>44593</v>
          </cell>
        </row>
        <row r="196">
          <cell r="A196">
            <v>44562</v>
          </cell>
        </row>
        <row r="197">
          <cell r="A197">
            <v>44531</v>
          </cell>
        </row>
        <row r="198">
          <cell r="A198">
            <v>44501</v>
          </cell>
        </row>
        <row r="199">
          <cell r="A199">
            <v>44470</v>
          </cell>
        </row>
        <row r="200">
          <cell r="A200">
            <v>44440</v>
          </cell>
        </row>
        <row r="201">
          <cell r="A201">
            <v>44409</v>
          </cell>
        </row>
        <row r="202">
          <cell r="A202">
            <v>44378</v>
          </cell>
        </row>
        <row r="203">
          <cell r="A203">
            <v>44348</v>
          </cell>
        </row>
        <row r="204">
          <cell r="A204">
            <v>44317</v>
          </cell>
        </row>
        <row r="205">
          <cell r="A205">
            <v>44287</v>
          </cell>
        </row>
        <row r="206">
          <cell r="A206">
            <v>44256</v>
          </cell>
        </row>
        <row r="207">
          <cell r="A207">
            <v>44228</v>
          </cell>
        </row>
        <row r="208">
          <cell r="A208">
            <v>44197</v>
          </cell>
        </row>
        <row r="209">
          <cell r="A209">
            <v>44166</v>
          </cell>
        </row>
        <row r="210">
          <cell r="A210">
            <v>44136</v>
          </cell>
        </row>
        <row r="211">
          <cell r="A211">
            <v>44105</v>
          </cell>
        </row>
        <row r="212">
          <cell r="A212">
            <v>44075</v>
          </cell>
        </row>
        <row r="213">
          <cell r="A213">
            <v>44044</v>
          </cell>
        </row>
        <row r="214">
          <cell r="A214">
            <v>44013</v>
          </cell>
        </row>
        <row r="215">
          <cell r="A215">
            <v>43983</v>
          </cell>
        </row>
        <row r="216">
          <cell r="A216">
            <v>43952</v>
          </cell>
        </row>
        <row r="217">
          <cell r="A217">
            <v>43922</v>
          </cell>
        </row>
        <row r="218">
          <cell r="A218">
            <v>43891</v>
          </cell>
        </row>
        <row r="219">
          <cell r="A219">
            <v>43862</v>
          </cell>
        </row>
        <row r="220">
          <cell r="A220">
            <v>43831</v>
          </cell>
        </row>
        <row r="221">
          <cell r="A221">
            <v>43800</v>
          </cell>
        </row>
        <row r="222">
          <cell r="A222">
            <v>43770</v>
          </cell>
        </row>
        <row r="223">
          <cell r="A223">
            <v>43739</v>
          </cell>
        </row>
        <row r="224">
          <cell r="A224">
            <v>43709</v>
          </cell>
        </row>
        <row r="225">
          <cell r="A225">
            <v>43678</v>
          </cell>
        </row>
        <row r="226">
          <cell r="A226">
            <v>43647</v>
          </cell>
        </row>
        <row r="227">
          <cell r="A227">
            <v>43617</v>
          </cell>
        </row>
        <row r="228">
          <cell r="A228">
            <v>43586</v>
          </cell>
        </row>
        <row r="229">
          <cell r="A229">
            <v>43556</v>
          </cell>
        </row>
        <row r="230">
          <cell r="A230">
            <v>43525</v>
          </cell>
        </row>
        <row r="231">
          <cell r="A231">
            <v>43497</v>
          </cell>
        </row>
        <row r="232">
          <cell r="A232">
            <v>43466</v>
          </cell>
        </row>
        <row r="233">
          <cell r="A233">
            <v>43435</v>
          </cell>
        </row>
        <row r="234">
          <cell r="A234">
            <v>43405</v>
          </cell>
        </row>
        <row r="235">
          <cell r="A235">
            <v>43374</v>
          </cell>
        </row>
        <row r="236">
          <cell r="A236">
            <v>43344</v>
          </cell>
        </row>
        <row r="237">
          <cell r="A237">
            <v>43313</v>
          </cell>
        </row>
        <row r="238">
          <cell r="A238">
            <v>43282</v>
          </cell>
        </row>
        <row r="239">
          <cell r="A239">
            <v>43252</v>
          </cell>
        </row>
        <row r="240">
          <cell r="A240">
            <v>43221</v>
          </cell>
        </row>
        <row r="241">
          <cell r="A241">
            <v>43191</v>
          </cell>
        </row>
        <row r="242">
          <cell r="A242">
            <v>43160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livingwage.mit.edu/metros/19820"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D2CD0-9194-4CC6-9137-E81441DA5467}">
  <sheetPr codeName="Sheet1">
    <tabColor rgb="FF003E51"/>
  </sheetPr>
  <dimension ref="A1:C42"/>
  <sheetViews>
    <sheetView tabSelected="1" workbookViewId="0">
      <selection activeCell="F21" sqref="F21"/>
    </sheetView>
  </sheetViews>
  <sheetFormatPr defaultColWidth="9.140625" defaultRowHeight="14.25" x14ac:dyDescent="0.2"/>
  <cols>
    <col min="1" max="1" width="14.140625" style="1" customWidth="1"/>
    <col min="2" max="2" width="11" style="1" customWidth="1"/>
    <col min="3" max="3" width="41" style="1" customWidth="1"/>
    <col min="4" max="16384" width="9.140625" style="1"/>
  </cols>
  <sheetData>
    <row r="1" spans="1:3" ht="20.25" x14ac:dyDescent="0.3">
      <c r="A1" s="237" t="s">
        <v>187</v>
      </c>
      <c r="B1" s="237"/>
      <c r="C1" s="237"/>
    </row>
    <row r="2" spans="1:3" ht="56.25" customHeight="1" x14ac:dyDescent="0.2">
      <c r="A2" s="238" t="s">
        <v>343</v>
      </c>
      <c r="B2" s="239"/>
      <c r="C2" s="239"/>
    </row>
    <row r="3" spans="1:3" x14ac:dyDescent="0.2">
      <c r="A3" s="243" t="s">
        <v>93</v>
      </c>
      <c r="B3" s="244"/>
      <c r="C3" s="244"/>
    </row>
    <row r="4" spans="1:3" x14ac:dyDescent="0.2">
      <c r="A4" s="8"/>
      <c r="B4" s="9"/>
      <c r="C4" s="9"/>
    </row>
    <row r="5" spans="1:3" x14ac:dyDescent="0.2">
      <c r="A5" s="240" t="s">
        <v>7</v>
      </c>
      <c r="B5" s="240"/>
      <c r="C5" s="240"/>
    </row>
    <row r="6" spans="1:3" x14ac:dyDescent="0.2">
      <c r="A6" s="241" t="s">
        <v>8</v>
      </c>
      <c r="B6" s="241"/>
      <c r="C6" s="241"/>
    </row>
    <row r="7" spans="1:3" x14ac:dyDescent="0.2">
      <c r="A7" s="241"/>
      <c r="B7" s="241"/>
      <c r="C7" s="241"/>
    </row>
    <row r="8" spans="1:3" x14ac:dyDescent="0.2">
      <c r="A8" s="242" t="s">
        <v>89</v>
      </c>
      <c r="B8" s="2" t="s">
        <v>9</v>
      </c>
      <c r="C8" s="3" t="s">
        <v>90</v>
      </c>
    </row>
    <row r="9" spans="1:3" x14ac:dyDescent="0.2">
      <c r="A9" s="242"/>
      <c r="B9" s="2" t="s">
        <v>10</v>
      </c>
      <c r="C9" s="3" t="s">
        <v>91</v>
      </c>
    </row>
    <row r="10" spans="1:3" x14ac:dyDescent="0.2">
      <c r="A10" s="4"/>
      <c r="B10" s="5"/>
      <c r="C10" s="4"/>
    </row>
    <row r="11" spans="1:3" ht="14.25" customHeight="1" x14ac:dyDescent="0.2">
      <c r="A11" s="233" t="s">
        <v>94</v>
      </c>
      <c r="B11" s="7" t="s">
        <v>9</v>
      </c>
      <c r="C11" s="6" t="s">
        <v>97</v>
      </c>
    </row>
    <row r="12" spans="1:3" x14ac:dyDescent="0.2">
      <c r="A12" s="233"/>
      <c r="B12" s="7" t="s">
        <v>10</v>
      </c>
      <c r="C12" s="6" t="s">
        <v>110</v>
      </c>
    </row>
    <row r="13" spans="1:3" x14ac:dyDescent="0.2">
      <c r="A13" s="233"/>
      <c r="B13" s="7" t="s">
        <v>11</v>
      </c>
      <c r="C13" s="6" t="s">
        <v>111</v>
      </c>
    </row>
    <row r="14" spans="1:3" x14ac:dyDescent="0.2">
      <c r="A14" s="233"/>
      <c r="B14" s="7" t="s">
        <v>109</v>
      </c>
      <c r="C14" s="6" t="s">
        <v>159</v>
      </c>
    </row>
    <row r="15" spans="1:3" x14ac:dyDescent="0.2">
      <c r="A15" s="233"/>
      <c r="B15" s="7" t="s">
        <v>155</v>
      </c>
      <c r="C15" s="6" t="s">
        <v>156</v>
      </c>
    </row>
    <row r="16" spans="1:3" x14ac:dyDescent="0.2">
      <c r="A16" s="233"/>
      <c r="B16" s="7" t="s">
        <v>160</v>
      </c>
      <c r="C16" s="6" t="s">
        <v>161</v>
      </c>
    </row>
    <row r="17" spans="1:3" x14ac:dyDescent="0.2">
      <c r="A17" s="30"/>
      <c r="B17" s="7" t="s">
        <v>231</v>
      </c>
      <c r="C17" s="6" t="s">
        <v>232</v>
      </c>
    </row>
    <row r="18" spans="1:3" x14ac:dyDescent="0.2">
      <c r="A18" s="4"/>
      <c r="B18" s="5"/>
      <c r="C18" s="4"/>
    </row>
    <row r="19" spans="1:3" x14ac:dyDescent="0.2">
      <c r="A19" s="234" t="s">
        <v>166</v>
      </c>
      <c r="B19" s="26" t="s">
        <v>9</v>
      </c>
      <c r="C19" s="6" t="s">
        <v>97</v>
      </c>
    </row>
    <row r="20" spans="1:3" x14ac:dyDescent="0.2">
      <c r="A20" s="234"/>
      <c r="B20" s="26" t="s">
        <v>10</v>
      </c>
      <c r="C20" s="6" t="s">
        <v>110</v>
      </c>
    </row>
    <row r="21" spans="1:3" x14ac:dyDescent="0.2">
      <c r="A21" s="234"/>
      <c r="B21" s="26" t="s">
        <v>11</v>
      </c>
      <c r="C21" s="6" t="s">
        <v>111</v>
      </c>
    </row>
    <row r="22" spans="1:3" x14ac:dyDescent="0.2">
      <c r="A22" s="234"/>
      <c r="B22" s="26" t="s">
        <v>109</v>
      </c>
      <c r="C22" s="6" t="s">
        <v>159</v>
      </c>
    </row>
    <row r="23" spans="1:3" x14ac:dyDescent="0.2">
      <c r="A23" s="234"/>
      <c r="B23" s="26" t="s">
        <v>155</v>
      </c>
      <c r="C23" s="6" t="s">
        <v>156</v>
      </c>
    </row>
    <row r="24" spans="1:3" x14ac:dyDescent="0.2">
      <c r="A24" s="234"/>
      <c r="B24" s="26" t="s">
        <v>160</v>
      </c>
      <c r="C24" s="6" t="s">
        <v>161</v>
      </c>
    </row>
    <row r="25" spans="1:3" x14ac:dyDescent="0.2">
      <c r="A25" s="31"/>
      <c r="B25" s="26" t="s">
        <v>231</v>
      </c>
      <c r="C25" s="6" t="s">
        <v>232</v>
      </c>
    </row>
    <row r="26" spans="1:3" x14ac:dyDescent="0.2">
      <c r="A26" s="4"/>
      <c r="B26" s="5"/>
      <c r="C26" s="4"/>
    </row>
    <row r="27" spans="1:3" x14ac:dyDescent="0.2">
      <c r="A27" s="235" t="s">
        <v>179</v>
      </c>
      <c r="B27" s="27" t="s">
        <v>9</v>
      </c>
      <c r="C27" s="6" t="s">
        <v>97</v>
      </c>
    </row>
    <row r="28" spans="1:3" x14ac:dyDescent="0.2">
      <c r="A28" s="235"/>
      <c r="B28" s="27" t="s">
        <v>10</v>
      </c>
      <c r="C28" s="6" t="s">
        <v>110</v>
      </c>
    </row>
    <row r="29" spans="1:3" x14ac:dyDescent="0.2">
      <c r="A29" s="235"/>
      <c r="B29" s="27" t="s">
        <v>11</v>
      </c>
      <c r="C29" s="6" t="s">
        <v>111</v>
      </c>
    </row>
    <row r="30" spans="1:3" x14ac:dyDescent="0.2">
      <c r="A30" s="235"/>
      <c r="B30" s="27" t="s">
        <v>109</v>
      </c>
      <c r="C30" s="6" t="s">
        <v>159</v>
      </c>
    </row>
    <row r="31" spans="1:3" ht="14.45" customHeight="1" x14ac:dyDescent="0.2">
      <c r="A31" s="235"/>
      <c r="B31" s="27" t="s">
        <v>155</v>
      </c>
      <c r="C31" s="6" t="s">
        <v>156</v>
      </c>
    </row>
    <row r="32" spans="1:3" x14ac:dyDescent="0.2">
      <c r="A32" s="235"/>
      <c r="B32" s="27" t="s">
        <v>160</v>
      </c>
      <c r="C32" s="6" t="s">
        <v>161</v>
      </c>
    </row>
    <row r="33" spans="1:3" x14ac:dyDescent="0.2">
      <c r="A33" s="32"/>
      <c r="B33" s="27" t="s">
        <v>231</v>
      </c>
      <c r="C33" s="6" t="s">
        <v>232</v>
      </c>
    </row>
    <row r="34" spans="1:3" x14ac:dyDescent="0.2">
      <c r="A34" s="4"/>
      <c r="B34" s="5"/>
      <c r="C34" s="4"/>
    </row>
    <row r="35" spans="1:3" x14ac:dyDescent="0.2">
      <c r="A35" s="236" t="s">
        <v>12</v>
      </c>
      <c r="B35" s="29" t="s">
        <v>9</v>
      </c>
      <c r="C35" s="6" t="s">
        <v>97</v>
      </c>
    </row>
    <row r="36" spans="1:3" x14ac:dyDescent="0.2">
      <c r="A36" s="236"/>
      <c r="B36" s="29" t="s">
        <v>10</v>
      </c>
      <c r="C36" s="6" t="s">
        <v>110</v>
      </c>
    </row>
    <row r="37" spans="1:3" x14ac:dyDescent="0.2">
      <c r="A37" s="236"/>
      <c r="B37" s="29" t="s">
        <v>11</v>
      </c>
      <c r="C37" s="6" t="s">
        <v>111</v>
      </c>
    </row>
    <row r="38" spans="1:3" x14ac:dyDescent="0.2">
      <c r="A38" s="236"/>
      <c r="B38" s="29" t="s">
        <v>109</v>
      </c>
      <c r="C38" s="6" t="s">
        <v>159</v>
      </c>
    </row>
    <row r="39" spans="1:3" x14ac:dyDescent="0.2">
      <c r="A39" s="236"/>
      <c r="B39" s="29" t="s">
        <v>155</v>
      </c>
      <c r="C39" s="6" t="s">
        <v>156</v>
      </c>
    </row>
    <row r="40" spans="1:3" x14ac:dyDescent="0.2">
      <c r="A40" s="236"/>
      <c r="B40" s="29" t="s">
        <v>160</v>
      </c>
      <c r="C40" s="6" t="s">
        <v>161</v>
      </c>
    </row>
    <row r="41" spans="1:3" x14ac:dyDescent="0.2">
      <c r="A41" s="33"/>
      <c r="B41" s="29" t="s">
        <v>231</v>
      </c>
      <c r="C41" s="6" t="s">
        <v>232</v>
      </c>
    </row>
    <row r="42" spans="1:3" x14ac:dyDescent="0.2">
      <c r="A42" s="4"/>
      <c r="B42" s="5"/>
      <c r="C42" s="4"/>
    </row>
  </sheetData>
  <mergeCells count="10">
    <mergeCell ref="A11:A16"/>
    <mergeCell ref="A19:A24"/>
    <mergeCell ref="A27:A32"/>
    <mergeCell ref="A35:A40"/>
    <mergeCell ref="A1:C1"/>
    <mergeCell ref="A2:C2"/>
    <mergeCell ref="A5:C5"/>
    <mergeCell ref="A6:C7"/>
    <mergeCell ref="A8:A9"/>
    <mergeCell ref="A3:C3"/>
  </mergeCells>
  <hyperlinks>
    <hyperlink ref="C11" location="'2A'!A1" display="Wage Scaling" xr:uid="{F74314F0-F1FC-4A01-8FC2-3CE1A8D8960E}"/>
    <hyperlink ref="C8" location="'1A'!A1" display="Systemwide Wage Scale" xr:uid="{2AD09FEE-F66C-4EE5-ABE7-3ED6F2D25DE7}"/>
    <hyperlink ref="C9" location="'1B'!A1" display="Notes" xr:uid="{26D2205B-F25E-4093-AC52-53B8A20B7135}"/>
    <hyperlink ref="C12" location="'2B'!A1" display="Top Comparable Roles" xr:uid="{2E804663-8E23-4B02-A131-52C285AC845D}"/>
    <hyperlink ref="C13" location="'2C'!A1" display="Employment Trends" xr:uid="{44262D82-F23D-414C-98C7-72A000773963}"/>
    <hyperlink ref="C14" location="'2D'!A1" display="Workforce Demographics" xr:uid="{EDD30473-5885-4538-BE4A-973E5AB07339}"/>
    <hyperlink ref="C15" location="'2E'!A1" display="Occupation Flows" xr:uid="{2308DA97-B32D-4051-A9E8-4B9505F37C85}"/>
    <hyperlink ref="C16" location="'2F'!A1" display="Real-time Demand" xr:uid="{CC4FF028-3D64-4CF4-8BAB-DF846ED1D74B}"/>
    <hyperlink ref="C19" location="'3A'!A1" display="Wage Scaling" xr:uid="{9F63EC74-0EAA-4CB9-9FF5-69FA0F482B13}"/>
    <hyperlink ref="C20" location="'3B'!A1" display="Workforce Demographics" xr:uid="{DDCD1FCA-44E8-4E49-A71A-C6EE295A6BD5}"/>
    <hyperlink ref="C21" location="'3C'!A1" display="Top Comparable Occupations" xr:uid="{89FDD945-8745-4D4C-9A69-1DB6C0A58A62}"/>
    <hyperlink ref="C22" location="'3D'!A1" display="Employment and Wage Trends" xr:uid="{8AE6A950-9F6A-4E43-9C1C-0896BDB78B27}"/>
    <hyperlink ref="C23" location="'3E'!A1" display="Occupation Flows" xr:uid="{C2002805-EEBD-4173-8537-FA4972529345}"/>
    <hyperlink ref="C24" location="'3F'!A1" display="Real-time Demand" xr:uid="{CD31D8EB-E662-4FCA-BBAF-70FEA529317C}"/>
    <hyperlink ref="C27" location="'4A'!A1" display="Wage Scaling" xr:uid="{B629E69F-46F9-47F6-923A-BB2A910E7A39}"/>
    <hyperlink ref="C28" location="'4B'!A1" display="Workforce Demographics" xr:uid="{DC9F307D-C39C-4F24-862D-13047A1D7DD4}"/>
    <hyperlink ref="C29" location="'4C'!A1" display="Top Comparable Occupations" xr:uid="{5BDF8B94-CDCA-4532-B207-7FDE7B63F64F}"/>
    <hyperlink ref="C30" location="'4D'!A1" display="Employment and Wage Trends" xr:uid="{B5F8840C-4973-418B-82A4-5D65FDDE6132}"/>
    <hyperlink ref="C31" location="'4E'!A1" display="Occupation Flows" xr:uid="{8C976CE0-927B-4E96-93A9-0D475658F872}"/>
    <hyperlink ref="C32" location="'4F'!A1" display="Real-time Demand" xr:uid="{2F83D742-CBCF-4FE0-815F-6C8C3180AF7A}"/>
    <hyperlink ref="C35" location="'5A'!A1" display="Wage Scaling" xr:uid="{31C292C7-390B-4EAB-B74A-A08998F1DE3C}"/>
    <hyperlink ref="C36" location="'5B'!A1" display="Workforce Demographics" xr:uid="{08EED0D2-C2F8-45B3-BAEF-983782BFF7E0}"/>
    <hyperlink ref="C37" location="'5C'!A1" display="Top Comparable Occupations" xr:uid="{F50B7F02-8F6B-4313-8548-EB80B3453E5A}"/>
    <hyperlink ref="C38" location="'5D'!A1" display="Employment and Wage Trends" xr:uid="{4EDA1E9B-1C06-44CD-8580-3127BE477407}"/>
    <hyperlink ref="C39" location="'5E'!A1" display="Occupation Flows" xr:uid="{5F200512-E1C1-4DA3-942E-EF478C7822E2}"/>
    <hyperlink ref="C40" location="'5F'!A1" display="Real-time Demand" xr:uid="{B838E65E-95B3-43D8-B5B4-B50A7DB0ADFB}"/>
    <hyperlink ref="C17" location="'2G'!A1" display="Commuting Patterns" xr:uid="{AF8E61F3-1ED0-4C17-B235-CA400A948662}"/>
    <hyperlink ref="C25" location="'3G'!A1" display="Commuting Patterns" xr:uid="{10E8FB41-42A2-4FF6-B365-B2CE7E08285E}"/>
    <hyperlink ref="C33" location="'4G'!A1" display="Commuting Patterns" xr:uid="{BB373F56-AFDB-4926-80BF-D422C864BB3E}"/>
    <hyperlink ref="C41" location="'5G'!A1" display="Commuting Patterns" xr:uid="{1D3EF56A-9972-4625-BE8D-6F5BE3570BD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84AFB-8F52-4BD3-A9B6-9BEEBBD8E2C8}">
  <sheetPr>
    <tabColor rgb="FFA2AE74"/>
  </sheetPr>
  <dimension ref="A1:AG71"/>
  <sheetViews>
    <sheetView zoomScaleNormal="100" workbookViewId="0">
      <selection activeCell="O7" sqref="O7"/>
    </sheetView>
  </sheetViews>
  <sheetFormatPr defaultColWidth="9.140625" defaultRowHeight="14.25" x14ac:dyDescent="0.2"/>
  <cols>
    <col min="1" max="1" width="15.7109375" style="1" bestFit="1" customWidth="1"/>
    <col min="2" max="2" width="13.140625" style="1" bestFit="1" customWidth="1"/>
    <col min="3" max="3" width="18.140625" style="1" bestFit="1" customWidth="1"/>
    <col min="4" max="4" width="16" style="1" bestFit="1" customWidth="1"/>
    <col min="5" max="5" width="12.71093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425781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33" ht="23.25" x14ac:dyDescent="0.35">
      <c r="A1" s="249" t="s">
        <v>233</v>
      </c>
      <c r="B1" s="249"/>
      <c r="C1" s="249"/>
      <c r="D1" s="249"/>
      <c r="E1" s="249"/>
      <c r="F1" s="249"/>
      <c r="G1" s="249"/>
      <c r="H1" s="249"/>
      <c r="I1" s="249"/>
      <c r="J1" s="249"/>
      <c r="K1" s="249"/>
      <c r="L1" s="249"/>
      <c r="M1" s="249"/>
      <c r="N1" s="249"/>
      <c r="O1" s="249"/>
      <c r="P1" s="249"/>
      <c r="Q1" s="249"/>
      <c r="R1" s="249"/>
      <c r="S1" s="249"/>
      <c r="T1" s="249"/>
      <c r="U1" s="249"/>
      <c r="V1" s="249"/>
      <c r="W1" s="249"/>
      <c r="X1" s="249"/>
      <c r="Y1" s="249"/>
    </row>
    <row r="3" spans="1:33" x14ac:dyDescent="0.2">
      <c r="I3" s="40"/>
      <c r="M3" s="1"/>
      <c r="AC3" s="84"/>
      <c r="AG3" s="1"/>
    </row>
    <row r="4" spans="1:33" ht="15" x14ac:dyDescent="0.25">
      <c r="A4" s="330" t="s">
        <v>487</v>
      </c>
      <c r="B4" s="330"/>
      <c r="C4" s="330"/>
      <c r="D4" s="330"/>
      <c r="E4" s="330"/>
      <c r="M4" s="1"/>
      <c r="AC4" s="84"/>
      <c r="AG4" s="1"/>
    </row>
    <row r="5" spans="1:33" ht="28.5" x14ac:dyDescent="0.2">
      <c r="A5" s="191" t="s">
        <v>483</v>
      </c>
      <c r="B5" s="191" t="s">
        <v>484</v>
      </c>
      <c r="C5" s="223" t="s">
        <v>116</v>
      </c>
      <c r="D5" s="37" t="s">
        <v>485</v>
      </c>
      <c r="E5" s="37" t="s">
        <v>486</v>
      </c>
      <c r="M5" s="1"/>
      <c r="AC5" s="84"/>
      <c r="AG5" s="1"/>
    </row>
    <row r="6" spans="1:33" ht="15" x14ac:dyDescent="0.2">
      <c r="A6" s="220" t="s">
        <v>362</v>
      </c>
      <c r="B6" s="220" t="s">
        <v>427</v>
      </c>
      <c r="C6" s="221">
        <v>36.902123571799997</v>
      </c>
      <c r="D6" s="221">
        <v>21.557632439100001</v>
      </c>
      <c r="E6" s="221">
        <v>-15.3444911327</v>
      </c>
      <c r="I6" s="194"/>
      <c r="M6" s="1"/>
      <c r="AC6" s="84"/>
      <c r="AG6" s="1"/>
    </row>
    <row r="7" spans="1:33" ht="15" x14ac:dyDescent="0.2">
      <c r="A7" s="220" t="s">
        <v>363</v>
      </c>
      <c r="B7" s="220" t="s">
        <v>426</v>
      </c>
      <c r="C7" s="221">
        <v>35.3728484528</v>
      </c>
      <c r="D7" s="221">
        <v>39.404416092200002</v>
      </c>
      <c r="E7" s="221">
        <v>4.0315676394000004</v>
      </c>
      <c r="I7" s="194"/>
      <c r="M7" s="1"/>
      <c r="AC7" s="84"/>
      <c r="AG7" s="1"/>
    </row>
    <row r="8" spans="1:33" ht="15" x14ac:dyDescent="0.2">
      <c r="A8" s="220" t="s">
        <v>364</v>
      </c>
      <c r="B8" s="220" t="s">
        <v>426</v>
      </c>
      <c r="C8" s="221">
        <v>33.837429515300002</v>
      </c>
      <c r="D8" s="221">
        <v>80.634215578199999</v>
      </c>
      <c r="E8" s="221">
        <v>46.796786062899997</v>
      </c>
      <c r="I8" s="194"/>
      <c r="M8" s="1"/>
      <c r="AC8" s="84"/>
      <c r="AG8" s="1"/>
    </row>
    <row r="9" spans="1:33" ht="15" x14ac:dyDescent="0.2">
      <c r="A9" s="220" t="s">
        <v>365</v>
      </c>
      <c r="B9" s="220" t="s">
        <v>426</v>
      </c>
      <c r="C9" s="221">
        <v>32.658106979300001</v>
      </c>
      <c r="D9" s="221">
        <v>35.312748742799997</v>
      </c>
      <c r="E9" s="221">
        <v>2.6546417635099999</v>
      </c>
      <c r="I9" s="194"/>
      <c r="M9" s="1"/>
      <c r="AC9" s="84"/>
      <c r="AG9" s="1"/>
    </row>
    <row r="10" spans="1:33" ht="15" x14ac:dyDescent="0.2">
      <c r="A10" s="220" t="s">
        <v>366</v>
      </c>
      <c r="B10" s="220" t="s">
        <v>428</v>
      </c>
      <c r="C10" s="221">
        <v>32.474485130200001</v>
      </c>
      <c r="D10" s="221">
        <v>54.654052830700003</v>
      </c>
      <c r="E10" s="221">
        <v>22.179567700500002</v>
      </c>
      <c r="I10" s="194"/>
      <c r="M10" s="1"/>
      <c r="AC10" s="84"/>
      <c r="AG10" s="1"/>
    </row>
    <row r="11" spans="1:33" ht="15" x14ac:dyDescent="0.2">
      <c r="A11" s="220" t="s">
        <v>367</v>
      </c>
      <c r="B11" s="220" t="s">
        <v>426</v>
      </c>
      <c r="C11" s="221">
        <v>31.074259488500001</v>
      </c>
      <c r="D11" s="221">
        <v>28.830492011600001</v>
      </c>
      <c r="E11" s="221">
        <v>-2.24376747698</v>
      </c>
      <c r="I11" s="194"/>
      <c r="M11" s="1"/>
      <c r="AC11" s="84"/>
      <c r="AG11" s="1"/>
    </row>
    <row r="12" spans="1:33" ht="15" x14ac:dyDescent="0.2">
      <c r="A12" s="220" t="s">
        <v>368</v>
      </c>
      <c r="B12" s="220" t="s">
        <v>426</v>
      </c>
      <c r="C12" s="221">
        <v>28.6384492448</v>
      </c>
      <c r="D12" s="221">
        <v>43.580906167499997</v>
      </c>
      <c r="E12" s="221">
        <v>14.9424569227</v>
      </c>
      <c r="I12" s="194"/>
      <c r="M12" s="1"/>
      <c r="AC12" s="84"/>
      <c r="AG12" s="1"/>
    </row>
    <row r="13" spans="1:33" ht="15" x14ac:dyDescent="0.2">
      <c r="A13" s="220" t="s">
        <v>369</v>
      </c>
      <c r="B13" s="220" t="s">
        <v>426</v>
      </c>
      <c r="C13" s="221">
        <v>28.369100208900001</v>
      </c>
      <c r="D13" s="221">
        <v>56.841792154700002</v>
      </c>
      <c r="E13" s="221">
        <v>28.472691945800001</v>
      </c>
      <c r="I13" s="194"/>
      <c r="M13" s="1"/>
      <c r="AC13" s="84"/>
      <c r="AG13" s="1"/>
    </row>
    <row r="14" spans="1:33" ht="15" x14ac:dyDescent="0.2">
      <c r="A14" s="220" t="s">
        <v>370</v>
      </c>
      <c r="B14" s="220" t="s">
        <v>429</v>
      </c>
      <c r="C14" s="221">
        <v>26.404386024299999</v>
      </c>
      <c r="D14" s="221">
        <v>37.370267687999998</v>
      </c>
      <c r="E14" s="221">
        <v>10.965881663699999</v>
      </c>
      <c r="I14" s="194"/>
      <c r="M14" s="1"/>
      <c r="AC14" s="84"/>
      <c r="AG14" s="1"/>
    </row>
    <row r="15" spans="1:33" ht="15" x14ac:dyDescent="0.2">
      <c r="A15" s="220" t="s">
        <v>371</v>
      </c>
      <c r="B15" s="220" t="s">
        <v>426</v>
      </c>
      <c r="C15" s="221">
        <v>26.3314509042</v>
      </c>
      <c r="D15" s="221">
        <v>29.0948267831</v>
      </c>
      <c r="E15" s="221">
        <v>2.7633758789399998</v>
      </c>
      <c r="I15" s="194"/>
      <c r="M15" s="1"/>
      <c r="AC15" s="84"/>
      <c r="AG15" s="1"/>
    </row>
    <row r="16" spans="1:33" ht="15" x14ac:dyDescent="0.2">
      <c r="A16" s="220" t="s">
        <v>372</v>
      </c>
      <c r="B16" s="220" t="s">
        <v>430</v>
      </c>
      <c r="C16" s="221">
        <v>24.776909153199998</v>
      </c>
      <c r="D16" s="221">
        <v>20.086504139300001</v>
      </c>
      <c r="E16" s="221">
        <v>-4.6904050138700004</v>
      </c>
      <c r="I16" s="194"/>
      <c r="M16" s="1"/>
      <c r="AC16" s="84"/>
      <c r="AG16" s="1"/>
    </row>
    <row r="17" spans="1:33" ht="15" x14ac:dyDescent="0.2">
      <c r="A17" s="220" t="s">
        <v>373</v>
      </c>
      <c r="B17" s="220" t="s">
        <v>431</v>
      </c>
      <c r="C17" s="221">
        <v>24.728329908199999</v>
      </c>
      <c r="D17" s="221">
        <v>28.580781667899998</v>
      </c>
      <c r="E17" s="221">
        <v>3.8524517596400001</v>
      </c>
      <c r="I17" s="194"/>
      <c r="M17" s="1"/>
      <c r="AC17" s="84"/>
      <c r="AG17" s="1"/>
    </row>
    <row r="18" spans="1:33" ht="15" x14ac:dyDescent="0.2">
      <c r="A18" s="220" t="s">
        <v>374</v>
      </c>
      <c r="B18" s="220" t="s">
        <v>426</v>
      </c>
      <c r="C18" s="221">
        <v>22.879298563300001</v>
      </c>
      <c r="D18" s="222" t="s">
        <v>481</v>
      </c>
      <c r="E18" s="222" t="s">
        <v>482</v>
      </c>
      <c r="I18" s="194"/>
      <c r="M18" s="1"/>
      <c r="AC18" s="84"/>
      <c r="AG18" s="1"/>
    </row>
    <row r="19" spans="1:33" ht="15" x14ac:dyDescent="0.2">
      <c r="A19" s="220" t="s">
        <v>375</v>
      </c>
      <c r="B19" s="220" t="s">
        <v>429</v>
      </c>
      <c r="C19" s="221">
        <v>22.651259569099999</v>
      </c>
      <c r="D19" s="221">
        <v>36.267242973400002</v>
      </c>
      <c r="E19" s="221">
        <v>13.6159834043</v>
      </c>
      <c r="I19" s="194"/>
      <c r="M19" s="1"/>
      <c r="AC19" s="84"/>
      <c r="AG19" s="1"/>
    </row>
    <row r="20" spans="1:33" ht="15" x14ac:dyDescent="0.2">
      <c r="A20" s="220" t="s">
        <v>376</v>
      </c>
      <c r="B20" s="220" t="s">
        <v>432</v>
      </c>
      <c r="C20" s="221">
        <v>17.706688999499999</v>
      </c>
      <c r="D20" s="221">
        <v>12.6804728831</v>
      </c>
      <c r="E20" s="221">
        <v>-5.0262161163999997</v>
      </c>
      <c r="I20" s="194"/>
      <c r="M20" s="1"/>
      <c r="AC20" s="84"/>
      <c r="AG20" s="1"/>
    </row>
    <row r="21" spans="1:33" ht="15" x14ac:dyDescent="0.2">
      <c r="A21" s="220" t="s">
        <v>377</v>
      </c>
      <c r="B21" s="220" t="s">
        <v>433</v>
      </c>
      <c r="C21" s="221">
        <v>17.011163846500001</v>
      </c>
      <c r="D21" s="221">
        <v>23.2101896275</v>
      </c>
      <c r="E21" s="221">
        <v>6.1990257810299996</v>
      </c>
      <c r="I21" s="194"/>
      <c r="M21" s="1"/>
      <c r="AC21" s="84"/>
      <c r="AG21" s="1"/>
    </row>
    <row r="22" spans="1:33" ht="15" x14ac:dyDescent="0.2">
      <c r="A22" s="220" t="s">
        <v>378</v>
      </c>
      <c r="B22" s="220" t="s">
        <v>434</v>
      </c>
      <c r="C22" s="221">
        <v>16.8835311508</v>
      </c>
      <c r="D22" s="222" t="s">
        <v>481</v>
      </c>
      <c r="E22" s="222" t="s">
        <v>482</v>
      </c>
      <c r="I22" s="194"/>
      <c r="M22" s="1"/>
      <c r="AC22" s="84"/>
      <c r="AG22" s="1"/>
    </row>
    <row r="23" spans="1:33" ht="15" x14ac:dyDescent="0.2">
      <c r="A23" s="220" t="s">
        <v>379</v>
      </c>
      <c r="B23" s="220" t="s">
        <v>435</v>
      </c>
      <c r="C23" s="221">
        <v>16.294705811</v>
      </c>
      <c r="D23" s="222" t="s">
        <v>481</v>
      </c>
      <c r="E23" s="222" t="s">
        <v>482</v>
      </c>
      <c r="I23" s="194"/>
      <c r="M23" s="1"/>
      <c r="AC23" s="84"/>
      <c r="AG23" s="1"/>
    </row>
    <row r="24" spans="1:33" ht="15" x14ac:dyDescent="0.2">
      <c r="A24" s="220" t="s">
        <v>380</v>
      </c>
      <c r="B24" s="220" t="s">
        <v>426</v>
      </c>
      <c r="C24" s="221">
        <v>16.065511350200001</v>
      </c>
      <c r="D24" s="221">
        <v>19.7939558807</v>
      </c>
      <c r="E24" s="221">
        <v>3.72844453054</v>
      </c>
      <c r="I24" s="194"/>
      <c r="M24" s="1"/>
      <c r="AC24" s="84"/>
      <c r="AG24" s="1"/>
    </row>
    <row r="25" spans="1:33" ht="15" x14ac:dyDescent="0.2">
      <c r="A25" s="220" t="s">
        <v>381</v>
      </c>
      <c r="B25" s="220" t="s">
        <v>436</v>
      </c>
      <c r="C25" s="221">
        <v>15.3201250744</v>
      </c>
      <c r="D25" s="221">
        <v>24.4152431716</v>
      </c>
      <c r="E25" s="221">
        <v>9.0951180971200003</v>
      </c>
      <c r="M25" s="1"/>
      <c r="AC25" s="84"/>
      <c r="AG25" s="1"/>
    </row>
    <row r="26" spans="1:33" ht="15" x14ac:dyDescent="0.2">
      <c r="A26" s="220" t="s">
        <v>382</v>
      </c>
      <c r="B26" s="220" t="s">
        <v>437</v>
      </c>
      <c r="C26" s="221">
        <v>15.082566700199999</v>
      </c>
      <c r="D26" s="222" t="s">
        <v>481</v>
      </c>
      <c r="E26" s="222" t="s">
        <v>482</v>
      </c>
      <c r="M26" s="1"/>
      <c r="AC26" s="84"/>
      <c r="AG26" s="1"/>
    </row>
    <row r="27" spans="1:33" ht="15" x14ac:dyDescent="0.2">
      <c r="A27" s="220" t="s">
        <v>383</v>
      </c>
      <c r="B27" s="220" t="s">
        <v>438</v>
      </c>
      <c r="C27" s="221">
        <v>13.6840993671</v>
      </c>
      <c r="D27" s="221">
        <v>12.5751582333</v>
      </c>
      <c r="E27" s="221">
        <v>-1.1089411338399999</v>
      </c>
      <c r="M27" s="1"/>
      <c r="AC27" s="84"/>
      <c r="AG27" s="1"/>
    </row>
    <row r="28" spans="1:33" ht="15" x14ac:dyDescent="0.2">
      <c r="A28" s="220" t="s">
        <v>384</v>
      </c>
      <c r="B28" s="220" t="s">
        <v>439</v>
      </c>
      <c r="C28" s="221">
        <v>12.2913055662</v>
      </c>
      <c r="D28" s="222" t="s">
        <v>481</v>
      </c>
      <c r="E28" s="222" t="s">
        <v>482</v>
      </c>
      <c r="M28" s="1"/>
      <c r="AC28" s="84"/>
      <c r="AG28" s="1"/>
    </row>
    <row r="29" spans="1:33" ht="15" x14ac:dyDescent="0.2">
      <c r="A29" s="220" t="s">
        <v>385</v>
      </c>
      <c r="B29" s="220" t="s">
        <v>440</v>
      </c>
      <c r="C29" s="221">
        <v>11.659452615299999</v>
      </c>
      <c r="D29" s="222" t="s">
        <v>481</v>
      </c>
      <c r="E29" s="222" t="s">
        <v>482</v>
      </c>
      <c r="M29" s="1"/>
      <c r="AC29" s="84"/>
      <c r="AG29" s="1"/>
    </row>
    <row r="30" spans="1:33" ht="15" x14ac:dyDescent="0.2">
      <c r="A30" s="220" t="s">
        <v>386</v>
      </c>
      <c r="B30" s="220" t="s">
        <v>441</v>
      </c>
      <c r="C30" s="221">
        <v>11.162012805</v>
      </c>
      <c r="D30" s="222" t="s">
        <v>481</v>
      </c>
      <c r="E30" s="222" t="s">
        <v>482</v>
      </c>
      <c r="M30" s="1"/>
      <c r="AC30" s="84"/>
      <c r="AG30" s="1"/>
    </row>
    <row r="31" spans="1:33" ht="15" x14ac:dyDescent="0.2">
      <c r="A31" s="220" t="s">
        <v>387</v>
      </c>
      <c r="B31" s="220" t="s">
        <v>442</v>
      </c>
      <c r="C31" s="221">
        <v>10.5193868113</v>
      </c>
      <c r="D31" s="221">
        <v>18.2689095448</v>
      </c>
      <c r="E31" s="221">
        <v>7.7495227334100001</v>
      </c>
      <c r="M31" s="1"/>
      <c r="AC31" s="84"/>
      <c r="AG31" s="1"/>
    </row>
    <row r="32" spans="1:33" ht="15" x14ac:dyDescent="0.2">
      <c r="A32" s="220" t="s">
        <v>388</v>
      </c>
      <c r="B32" s="220" t="s">
        <v>443</v>
      </c>
      <c r="C32" s="222" t="s">
        <v>481</v>
      </c>
      <c r="D32" s="222" t="s">
        <v>481</v>
      </c>
      <c r="E32" s="222" t="s">
        <v>482</v>
      </c>
      <c r="M32" s="1"/>
      <c r="AC32" s="84"/>
      <c r="AG32" s="1"/>
    </row>
    <row r="33" spans="1:29" s="1" customFormat="1" ht="15" x14ac:dyDescent="0.2">
      <c r="A33" s="220" t="s">
        <v>389</v>
      </c>
      <c r="B33" s="220" t="s">
        <v>444</v>
      </c>
      <c r="C33" s="222" t="s">
        <v>481</v>
      </c>
      <c r="D33" s="222" t="s">
        <v>481</v>
      </c>
      <c r="E33" s="222" t="s">
        <v>482</v>
      </c>
      <c r="AC33" s="84"/>
    </row>
    <row r="34" spans="1:29" s="1" customFormat="1" ht="15" x14ac:dyDescent="0.2">
      <c r="A34" s="220" t="s">
        <v>390</v>
      </c>
      <c r="B34" s="220" t="s">
        <v>445</v>
      </c>
      <c r="C34" s="222" t="s">
        <v>481</v>
      </c>
      <c r="D34" s="221">
        <v>0</v>
      </c>
      <c r="E34" s="222" t="s">
        <v>482</v>
      </c>
      <c r="AC34" s="84"/>
    </row>
    <row r="35" spans="1:29" s="1" customFormat="1" ht="15" x14ac:dyDescent="0.2">
      <c r="A35" s="220" t="s">
        <v>391</v>
      </c>
      <c r="B35" s="220" t="s">
        <v>446</v>
      </c>
      <c r="C35" s="222" t="s">
        <v>481</v>
      </c>
      <c r="D35" s="221">
        <v>0</v>
      </c>
      <c r="E35" s="222" t="s">
        <v>482</v>
      </c>
      <c r="AC35" s="84"/>
    </row>
    <row r="36" spans="1:29" s="1" customFormat="1" ht="15" x14ac:dyDescent="0.2">
      <c r="A36" s="220" t="s">
        <v>392</v>
      </c>
      <c r="B36" s="220" t="s">
        <v>447</v>
      </c>
      <c r="C36" s="222" t="s">
        <v>481</v>
      </c>
      <c r="D36" s="222" t="s">
        <v>481</v>
      </c>
      <c r="E36" s="222" t="s">
        <v>482</v>
      </c>
      <c r="AC36" s="84"/>
    </row>
    <row r="37" spans="1:29" s="1" customFormat="1" ht="15" x14ac:dyDescent="0.2">
      <c r="A37" s="220" t="s">
        <v>393</v>
      </c>
      <c r="B37" s="220" t="s">
        <v>448</v>
      </c>
      <c r="C37" s="222" t="s">
        <v>481</v>
      </c>
      <c r="D37" s="222" t="s">
        <v>481</v>
      </c>
      <c r="E37" s="222" t="s">
        <v>482</v>
      </c>
      <c r="AC37" s="84"/>
    </row>
    <row r="38" spans="1:29" s="1" customFormat="1" ht="15" x14ac:dyDescent="0.2">
      <c r="A38" s="220" t="s">
        <v>394</v>
      </c>
      <c r="B38" s="220" t="s">
        <v>449</v>
      </c>
      <c r="C38" s="222" t="s">
        <v>481</v>
      </c>
      <c r="D38" s="221">
        <v>0</v>
      </c>
      <c r="E38" s="222" t="s">
        <v>482</v>
      </c>
      <c r="AC38" s="84"/>
    </row>
    <row r="39" spans="1:29" s="1" customFormat="1" ht="15" x14ac:dyDescent="0.2">
      <c r="A39" s="220" t="s">
        <v>395</v>
      </c>
      <c r="B39" s="220" t="s">
        <v>450</v>
      </c>
      <c r="C39" s="222" t="s">
        <v>481</v>
      </c>
      <c r="D39" s="222" t="s">
        <v>481</v>
      </c>
      <c r="E39" s="222" t="s">
        <v>482</v>
      </c>
      <c r="AC39" s="84"/>
    </row>
    <row r="40" spans="1:29" s="1" customFormat="1" ht="15" x14ac:dyDescent="0.2">
      <c r="A40" s="220" t="s">
        <v>396</v>
      </c>
      <c r="B40" s="220" t="s">
        <v>451</v>
      </c>
      <c r="C40" s="222" t="s">
        <v>481</v>
      </c>
      <c r="D40" s="222" t="s">
        <v>481</v>
      </c>
      <c r="E40" s="222" t="s">
        <v>482</v>
      </c>
      <c r="AC40" s="84"/>
    </row>
    <row r="41" spans="1:29" s="1" customFormat="1" ht="15" x14ac:dyDescent="0.2">
      <c r="A41" s="220" t="s">
        <v>397</v>
      </c>
      <c r="B41" s="220" t="s">
        <v>452</v>
      </c>
      <c r="C41" s="222" t="s">
        <v>481</v>
      </c>
      <c r="D41" s="221">
        <v>0</v>
      </c>
      <c r="E41" s="222" t="s">
        <v>482</v>
      </c>
      <c r="AC41" s="84"/>
    </row>
    <row r="42" spans="1:29" s="1" customFormat="1" ht="15" x14ac:dyDescent="0.2">
      <c r="A42" s="220" t="s">
        <v>398</v>
      </c>
      <c r="B42" s="220" t="s">
        <v>453</v>
      </c>
      <c r="C42" s="222" t="s">
        <v>481</v>
      </c>
      <c r="D42" s="221">
        <v>0</v>
      </c>
      <c r="E42" s="222" t="s">
        <v>482</v>
      </c>
      <c r="AC42" s="84"/>
    </row>
    <row r="43" spans="1:29" s="1" customFormat="1" ht="15" x14ac:dyDescent="0.2">
      <c r="A43" s="220" t="s">
        <v>399</v>
      </c>
      <c r="B43" s="220" t="s">
        <v>454</v>
      </c>
      <c r="C43" s="222" t="s">
        <v>481</v>
      </c>
      <c r="D43" s="222" t="s">
        <v>481</v>
      </c>
      <c r="E43" s="222" t="s">
        <v>482</v>
      </c>
      <c r="AC43" s="84"/>
    </row>
    <row r="44" spans="1:29" s="1" customFormat="1" ht="15" x14ac:dyDescent="0.2">
      <c r="A44" s="220" t="s">
        <v>400</v>
      </c>
      <c r="B44" s="220" t="s">
        <v>455</v>
      </c>
      <c r="C44" s="222" t="s">
        <v>481</v>
      </c>
      <c r="D44" s="222" t="s">
        <v>481</v>
      </c>
      <c r="E44" s="222" t="s">
        <v>482</v>
      </c>
      <c r="AC44" s="84"/>
    </row>
    <row r="45" spans="1:29" s="1" customFormat="1" ht="15" x14ac:dyDescent="0.2">
      <c r="A45" s="220" t="s">
        <v>401</v>
      </c>
      <c r="B45" s="220" t="s">
        <v>456</v>
      </c>
      <c r="C45" s="222" t="s">
        <v>481</v>
      </c>
      <c r="D45" s="222" t="s">
        <v>481</v>
      </c>
      <c r="E45" s="222" t="s">
        <v>482</v>
      </c>
      <c r="AC45" s="84"/>
    </row>
    <row r="46" spans="1:29" s="1" customFormat="1" ht="15" x14ac:dyDescent="0.2">
      <c r="A46" s="220" t="s">
        <v>402</v>
      </c>
      <c r="B46" s="220" t="s">
        <v>457</v>
      </c>
      <c r="C46" s="222" t="s">
        <v>481</v>
      </c>
      <c r="D46" s="222" t="s">
        <v>481</v>
      </c>
      <c r="E46" s="222" t="s">
        <v>482</v>
      </c>
      <c r="AC46" s="84"/>
    </row>
    <row r="47" spans="1:29" s="1" customFormat="1" ht="15" x14ac:dyDescent="0.2">
      <c r="A47" s="220" t="s">
        <v>403</v>
      </c>
      <c r="B47" s="220" t="s">
        <v>458</v>
      </c>
      <c r="C47" s="222" t="s">
        <v>481</v>
      </c>
      <c r="D47" s="222" t="s">
        <v>481</v>
      </c>
      <c r="E47" s="222" t="s">
        <v>482</v>
      </c>
      <c r="AC47" s="84"/>
    </row>
    <row r="48" spans="1:29" s="1" customFormat="1" ht="15" x14ac:dyDescent="0.2">
      <c r="A48" s="220" t="s">
        <v>404</v>
      </c>
      <c r="B48" s="220" t="s">
        <v>459</v>
      </c>
      <c r="C48" s="222" t="s">
        <v>481</v>
      </c>
      <c r="D48" s="222" t="s">
        <v>481</v>
      </c>
      <c r="E48" s="222" t="s">
        <v>482</v>
      </c>
      <c r="AC48" s="84"/>
    </row>
    <row r="49" spans="1:33" ht="15" x14ac:dyDescent="0.2">
      <c r="A49" s="220" t="s">
        <v>405</v>
      </c>
      <c r="B49" s="220" t="s">
        <v>460</v>
      </c>
      <c r="C49" s="222" t="s">
        <v>481</v>
      </c>
      <c r="D49" s="222" t="s">
        <v>481</v>
      </c>
      <c r="E49" s="222" t="s">
        <v>482</v>
      </c>
      <c r="M49" s="1"/>
      <c r="AC49" s="84"/>
      <c r="AG49" s="1"/>
    </row>
    <row r="50" spans="1:33" ht="15" x14ac:dyDescent="0.2">
      <c r="A50" s="220" t="s">
        <v>406</v>
      </c>
      <c r="B50" s="220" t="s">
        <v>461</v>
      </c>
      <c r="C50" s="222" t="s">
        <v>481</v>
      </c>
      <c r="D50" s="222" t="s">
        <v>481</v>
      </c>
      <c r="E50" s="222" t="s">
        <v>482</v>
      </c>
      <c r="M50" s="1"/>
      <c r="AC50" s="84"/>
      <c r="AG50" s="1"/>
    </row>
    <row r="51" spans="1:33" ht="15" x14ac:dyDescent="0.2">
      <c r="A51" s="220" t="s">
        <v>407</v>
      </c>
      <c r="B51" s="220" t="s">
        <v>462</v>
      </c>
      <c r="C51" s="222" t="s">
        <v>481</v>
      </c>
      <c r="D51" s="222" t="s">
        <v>481</v>
      </c>
      <c r="E51" s="222" t="s">
        <v>482</v>
      </c>
      <c r="M51" s="1"/>
      <c r="AC51" s="84"/>
      <c r="AG51" s="1"/>
    </row>
    <row r="52" spans="1:33" ht="15" x14ac:dyDescent="0.2">
      <c r="A52" s="220" t="s">
        <v>408</v>
      </c>
      <c r="B52" s="220" t="s">
        <v>463</v>
      </c>
      <c r="C52" s="222" t="s">
        <v>481</v>
      </c>
      <c r="D52" s="222" t="s">
        <v>481</v>
      </c>
      <c r="E52" s="222" t="s">
        <v>482</v>
      </c>
      <c r="M52" s="1"/>
      <c r="AC52" s="84"/>
      <c r="AG52" s="1"/>
    </row>
    <row r="53" spans="1:33" ht="15" x14ac:dyDescent="0.2">
      <c r="A53" s="220" t="s">
        <v>409</v>
      </c>
      <c r="B53" s="220" t="s">
        <v>464</v>
      </c>
      <c r="C53" s="222" t="s">
        <v>481</v>
      </c>
      <c r="D53" s="222" t="s">
        <v>481</v>
      </c>
      <c r="E53" s="222" t="s">
        <v>482</v>
      </c>
      <c r="M53" s="1"/>
      <c r="AC53" s="84"/>
      <c r="AG53" s="1"/>
    </row>
    <row r="54" spans="1:33" ht="15" x14ac:dyDescent="0.2">
      <c r="A54" s="220" t="s">
        <v>410</v>
      </c>
      <c r="B54" s="220" t="s">
        <v>465</v>
      </c>
      <c r="C54" s="222" t="s">
        <v>481</v>
      </c>
      <c r="D54" s="222" t="s">
        <v>481</v>
      </c>
      <c r="E54" s="222" t="s">
        <v>482</v>
      </c>
      <c r="M54" s="1"/>
      <c r="AC54" s="84"/>
      <c r="AG54" s="1"/>
    </row>
    <row r="55" spans="1:33" ht="15" x14ac:dyDescent="0.2">
      <c r="A55" s="220" t="s">
        <v>411</v>
      </c>
      <c r="B55" s="220" t="s">
        <v>466</v>
      </c>
      <c r="C55" s="222" t="s">
        <v>481</v>
      </c>
      <c r="D55" s="222" t="s">
        <v>481</v>
      </c>
      <c r="E55" s="222" t="s">
        <v>482</v>
      </c>
      <c r="M55" s="1"/>
      <c r="AC55" s="84"/>
      <c r="AG55" s="1"/>
    </row>
    <row r="56" spans="1:33" ht="15" x14ac:dyDescent="0.2">
      <c r="A56" s="220" t="s">
        <v>412</v>
      </c>
      <c r="B56" s="220" t="s">
        <v>467</v>
      </c>
      <c r="C56" s="222" t="s">
        <v>481</v>
      </c>
      <c r="D56" s="222" t="s">
        <v>481</v>
      </c>
      <c r="E56" s="222" t="s">
        <v>482</v>
      </c>
      <c r="M56" s="1"/>
      <c r="AC56" s="84"/>
      <c r="AG56" s="1"/>
    </row>
    <row r="57" spans="1:33" ht="15" x14ac:dyDescent="0.2">
      <c r="A57" s="220" t="s">
        <v>413</v>
      </c>
      <c r="B57" s="220" t="s">
        <v>468</v>
      </c>
      <c r="C57" s="222" t="s">
        <v>481</v>
      </c>
      <c r="D57" s="221">
        <v>13.2913409223</v>
      </c>
      <c r="E57" s="222" t="s">
        <v>482</v>
      </c>
      <c r="M57" s="1"/>
      <c r="AC57" s="84"/>
      <c r="AG57" s="1"/>
    </row>
    <row r="58" spans="1:33" ht="15" x14ac:dyDescent="0.2">
      <c r="A58" s="220" t="s">
        <v>414</v>
      </c>
      <c r="B58" s="220" t="s">
        <v>469</v>
      </c>
      <c r="C58" s="222" t="s">
        <v>481</v>
      </c>
      <c r="D58" s="222" t="s">
        <v>481</v>
      </c>
      <c r="E58" s="222" t="s">
        <v>482</v>
      </c>
      <c r="M58" s="1"/>
      <c r="AC58" s="84"/>
      <c r="AG58" s="1"/>
    </row>
    <row r="59" spans="1:33" ht="15" x14ac:dyDescent="0.2">
      <c r="A59" s="220" t="s">
        <v>415</v>
      </c>
      <c r="B59" s="220" t="s">
        <v>470</v>
      </c>
      <c r="C59" s="222" t="s">
        <v>481</v>
      </c>
      <c r="D59" s="221">
        <v>0</v>
      </c>
      <c r="E59" s="222" t="s">
        <v>482</v>
      </c>
      <c r="M59" s="1"/>
      <c r="AC59" s="84"/>
      <c r="AG59" s="1"/>
    </row>
    <row r="60" spans="1:33" ht="15" x14ac:dyDescent="0.2">
      <c r="A60" s="220" t="s">
        <v>416</v>
      </c>
      <c r="B60" s="220" t="s">
        <v>471</v>
      </c>
      <c r="C60" s="222" t="s">
        <v>481</v>
      </c>
      <c r="D60" s="221">
        <v>0</v>
      </c>
      <c r="E60" s="222" t="s">
        <v>482</v>
      </c>
      <c r="M60" s="1"/>
      <c r="AC60" s="84"/>
      <c r="AG60" s="1"/>
    </row>
    <row r="61" spans="1:33" ht="15" x14ac:dyDescent="0.2">
      <c r="A61" s="220" t="s">
        <v>417</v>
      </c>
      <c r="B61" s="220" t="s">
        <v>472</v>
      </c>
      <c r="C61" s="222" t="s">
        <v>481</v>
      </c>
      <c r="D61" s="222" t="s">
        <v>481</v>
      </c>
      <c r="E61" s="222" t="s">
        <v>482</v>
      </c>
      <c r="M61" s="1"/>
      <c r="AC61" s="84"/>
      <c r="AG61" s="1"/>
    </row>
    <row r="62" spans="1:33" ht="15" x14ac:dyDescent="0.2">
      <c r="A62" s="220" t="s">
        <v>418</v>
      </c>
      <c r="B62" s="220" t="s">
        <v>473</v>
      </c>
      <c r="C62" s="222" t="s">
        <v>481</v>
      </c>
      <c r="D62" s="222" t="s">
        <v>481</v>
      </c>
      <c r="E62" s="222" t="s">
        <v>482</v>
      </c>
      <c r="M62" s="1"/>
      <c r="AC62" s="84"/>
      <c r="AG62" s="1"/>
    </row>
    <row r="63" spans="1:33" ht="15" x14ac:dyDescent="0.2">
      <c r="A63" s="220" t="s">
        <v>419</v>
      </c>
      <c r="B63" s="220" t="s">
        <v>474</v>
      </c>
      <c r="C63" s="222" t="s">
        <v>481</v>
      </c>
      <c r="D63" s="222" t="s">
        <v>481</v>
      </c>
      <c r="E63" s="222" t="s">
        <v>482</v>
      </c>
      <c r="M63" s="1"/>
      <c r="AC63" s="84"/>
      <c r="AG63" s="1"/>
    </row>
    <row r="64" spans="1:33" ht="15" x14ac:dyDescent="0.2">
      <c r="A64" s="220" t="s">
        <v>420</v>
      </c>
      <c r="B64" s="220" t="s">
        <v>475</v>
      </c>
      <c r="C64" s="222" t="s">
        <v>481</v>
      </c>
      <c r="D64" s="222" t="s">
        <v>481</v>
      </c>
      <c r="E64" s="222" t="s">
        <v>482</v>
      </c>
      <c r="M64" s="1"/>
      <c r="AC64" s="84"/>
      <c r="AG64" s="1"/>
    </row>
    <row r="65" spans="1:33" ht="15" x14ac:dyDescent="0.2">
      <c r="A65" s="220" t="s">
        <v>421</v>
      </c>
      <c r="B65" s="220" t="s">
        <v>476</v>
      </c>
      <c r="C65" s="222" t="s">
        <v>481</v>
      </c>
      <c r="D65" s="222" t="s">
        <v>481</v>
      </c>
      <c r="E65" s="222" t="s">
        <v>482</v>
      </c>
      <c r="M65" s="1"/>
      <c r="AC65" s="84"/>
      <c r="AG65" s="1"/>
    </row>
    <row r="66" spans="1:33" ht="15" x14ac:dyDescent="0.2">
      <c r="A66" s="220" t="s">
        <v>422</v>
      </c>
      <c r="B66" s="220" t="s">
        <v>477</v>
      </c>
      <c r="C66" s="222" t="s">
        <v>481</v>
      </c>
      <c r="D66" s="221">
        <v>0</v>
      </c>
      <c r="E66" s="222" t="s">
        <v>482</v>
      </c>
      <c r="M66" s="1"/>
      <c r="AC66" s="84"/>
      <c r="AG66" s="1"/>
    </row>
    <row r="67" spans="1:33" ht="15" x14ac:dyDescent="0.2">
      <c r="A67" s="220" t="s">
        <v>423</v>
      </c>
      <c r="B67" s="220" t="s">
        <v>478</v>
      </c>
      <c r="C67" s="222" t="s">
        <v>481</v>
      </c>
      <c r="D67" s="221">
        <v>0</v>
      </c>
      <c r="E67" s="222" t="s">
        <v>482</v>
      </c>
      <c r="M67" s="1"/>
      <c r="AC67" s="84"/>
      <c r="AG67" s="1"/>
    </row>
    <row r="68" spans="1:33" ht="15" x14ac:dyDescent="0.2">
      <c r="A68" s="220" t="s">
        <v>424</v>
      </c>
      <c r="B68" s="220" t="s">
        <v>479</v>
      </c>
      <c r="C68" s="222" t="s">
        <v>481</v>
      </c>
      <c r="D68" s="222" t="s">
        <v>481</v>
      </c>
      <c r="E68" s="222" t="s">
        <v>482</v>
      </c>
      <c r="M68" s="1"/>
      <c r="AC68" s="84"/>
      <c r="AG68" s="1"/>
    </row>
    <row r="69" spans="1:33" ht="15" x14ac:dyDescent="0.2">
      <c r="A69" s="220" t="s">
        <v>425</v>
      </c>
      <c r="B69" s="220" t="s">
        <v>480</v>
      </c>
      <c r="C69" s="222" t="s">
        <v>481</v>
      </c>
      <c r="D69" s="221">
        <v>0</v>
      </c>
      <c r="E69" s="222" t="s">
        <v>482</v>
      </c>
      <c r="M69" s="1"/>
      <c r="AC69" s="84"/>
      <c r="AG69" s="1"/>
    </row>
    <row r="70" spans="1:33" x14ac:dyDescent="0.2">
      <c r="A70" s="39"/>
      <c r="E70" s="1"/>
      <c r="M70" s="1"/>
      <c r="AC70" s="84"/>
      <c r="AG70" s="1"/>
    </row>
    <row r="71" spans="1:33" x14ac:dyDescent="0.2">
      <c r="A71" s="39"/>
      <c r="E71" s="1"/>
      <c r="M71" s="1"/>
      <c r="AC71" s="84"/>
      <c r="AG71" s="1"/>
    </row>
  </sheetData>
  <mergeCells count="2">
    <mergeCell ref="A1:Y1"/>
    <mergeCell ref="A4:E4"/>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1423-8952-44E5-82CD-56362761E7B7}">
  <sheetPr>
    <tabColor rgb="FF609191"/>
  </sheetPr>
  <dimension ref="A1:AA50"/>
  <sheetViews>
    <sheetView topLeftCell="I31" zoomScaleNormal="100" workbookViewId="0">
      <selection activeCell="R10" sqref="R10"/>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0.5703125" style="1" customWidth="1"/>
    <col min="6" max="8" width="8.42578125" style="1" bestFit="1" customWidth="1"/>
    <col min="9" max="9" width="9.5703125" style="1" bestFit="1" customWidth="1"/>
    <col min="10" max="10" width="13.42578125" style="1" customWidth="1"/>
    <col min="11" max="11" width="9.28515625" style="1" customWidth="1"/>
    <col min="12" max="12" width="13.7109375" style="1" customWidth="1"/>
    <col min="13" max="13" width="9.42578125" style="1" bestFit="1" customWidth="1"/>
    <col min="14" max="14" width="9.85546875" style="1" customWidth="1"/>
    <col min="15" max="15" width="8.71093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49" t="s">
        <v>175</v>
      </c>
      <c r="B1" s="249"/>
      <c r="C1" s="249"/>
      <c r="D1" s="249"/>
      <c r="E1" s="249"/>
      <c r="F1" s="249"/>
      <c r="G1" s="249"/>
      <c r="H1" s="249"/>
      <c r="I1" s="249"/>
      <c r="J1" s="249"/>
      <c r="K1" s="249"/>
      <c r="L1" s="249"/>
      <c r="M1" s="249"/>
      <c r="N1" s="249"/>
      <c r="O1" s="249"/>
      <c r="P1" s="249"/>
      <c r="Q1" s="249"/>
      <c r="R1" s="249"/>
    </row>
    <row r="2" spans="1:27" ht="15" thickBot="1" x14ac:dyDescent="0.25">
      <c r="B2" s="38"/>
      <c r="C2" s="38"/>
      <c r="P2" s="1"/>
      <c r="Q2" s="40"/>
    </row>
    <row r="3" spans="1:27" ht="12.75" customHeight="1" thickBot="1" x14ac:dyDescent="0.25">
      <c r="A3" s="333" t="s">
        <v>76</v>
      </c>
      <c r="B3" s="336" t="s">
        <v>100</v>
      </c>
      <c r="C3" s="270"/>
      <c r="D3" s="308" t="s">
        <v>77</v>
      </c>
      <c r="E3" s="309"/>
      <c r="F3" s="212" t="s">
        <v>78</v>
      </c>
      <c r="G3" s="211" t="s">
        <v>78</v>
      </c>
      <c r="H3" s="211" t="s">
        <v>78</v>
      </c>
      <c r="I3" s="286" t="s">
        <v>78</v>
      </c>
      <c r="J3" s="286"/>
      <c r="K3" s="286" t="s">
        <v>79</v>
      </c>
      <c r="L3" s="286"/>
      <c r="M3" s="211" t="s">
        <v>80</v>
      </c>
      <c r="N3" s="211" t="s">
        <v>80</v>
      </c>
      <c r="O3" s="213" t="s">
        <v>80</v>
      </c>
      <c r="P3" s="1"/>
      <c r="Q3" s="40"/>
      <c r="V3" s="317" t="s">
        <v>45</v>
      </c>
      <c r="W3" s="317"/>
      <c r="X3" s="317"/>
      <c r="Y3" s="317"/>
      <c r="Z3" s="317"/>
      <c r="AA3" s="317"/>
    </row>
    <row r="4" spans="1:27" ht="14.45" customHeight="1" thickBot="1" x14ac:dyDescent="0.3">
      <c r="A4" s="334"/>
      <c r="B4" s="271" t="s">
        <v>101</v>
      </c>
      <c r="C4" s="337" t="s">
        <v>195</v>
      </c>
      <c r="D4" s="320" t="s">
        <v>101</v>
      </c>
      <c r="E4" s="322" t="s">
        <v>195</v>
      </c>
      <c r="F4" s="297" t="s">
        <v>196</v>
      </c>
      <c r="G4" s="295" t="s">
        <v>197</v>
      </c>
      <c r="H4" s="295" t="s">
        <v>198</v>
      </c>
      <c r="I4" s="287" t="s">
        <v>199</v>
      </c>
      <c r="J4" s="288"/>
      <c r="K4" s="287" t="s">
        <v>200</v>
      </c>
      <c r="L4" s="288"/>
      <c r="M4" s="299" t="s">
        <v>201</v>
      </c>
      <c r="N4" s="299" t="s">
        <v>202</v>
      </c>
      <c r="O4" s="339" t="s">
        <v>203</v>
      </c>
      <c r="P4" s="1"/>
      <c r="Q4" s="40"/>
      <c r="U4" s="1" t="s">
        <v>167</v>
      </c>
      <c r="V4" s="44" t="s">
        <v>170</v>
      </c>
      <c r="W4" s="44" t="s">
        <v>168</v>
      </c>
      <c r="X4" s="44" t="s">
        <v>171</v>
      </c>
      <c r="Y4" s="44" t="s">
        <v>172</v>
      </c>
      <c r="Z4" s="44" t="s">
        <v>173</v>
      </c>
      <c r="AA4" s="44" t="s">
        <v>174</v>
      </c>
    </row>
    <row r="5" spans="1:27" ht="26.25" customHeight="1" thickBot="1" x14ac:dyDescent="0.25">
      <c r="A5" s="335"/>
      <c r="B5" s="316"/>
      <c r="C5" s="338"/>
      <c r="D5" s="321"/>
      <c r="E5" s="323"/>
      <c r="F5" s="298"/>
      <c r="G5" s="296"/>
      <c r="H5" s="296"/>
      <c r="I5" s="45" t="s">
        <v>168</v>
      </c>
      <c r="J5" s="45" t="s">
        <v>169</v>
      </c>
      <c r="K5" s="45" t="s">
        <v>171</v>
      </c>
      <c r="L5" s="45" t="s">
        <v>291</v>
      </c>
      <c r="M5" s="300"/>
      <c r="N5" s="300"/>
      <c r="O5" s="340"/>
      <c r="P5" s="1"/>
      <c r="Q5" s="40"/>
      <c r="U5" s="1">
        <v>0</v>
      </c>
      <c r="V5" s="46">
        <f>H6</f>
        <v>18.205916999162948</v>
      </c>
      <c r="W5" s="46">
        <f>I6</f>
        <v>21.361607142857142</v>
      </c>
      <c r="X5" s="46">
        <f>K6</f>
        <v>23.497767857142858</v>
      </c>
      <c r="Y5" s="46">
        <f>M6</f>
        <v>25.847544642857144</v>
      </c>
      <c r="Z5" s="46">
        <f>N6</f>
        <v>28.43229910714286</v>
      </c>
      <c r="AA5" s="46">
        <f>O6</f>
        <v>31.275529017857149</v>
      </c>
    </row>
    <row r="6" spans="1:27" x14ac:dyDescent="0.2">
      <c r="A6" s="111" t="s">
        <v>45</v>
      </c>
      <c r="B6" s="112">
        <f>'1A'!B12</f>
        <v>14.52</v>
      </c>
      <c r="C6" s="113">
        <f>'1A'!C12</f>
        <v>30201.599999999999</v>
      </c>
      <c r="D6" s="59">
        <f>'1A'!D12</f>
        <v>21.361607142857142</v>
      </c>
      <c r="E6" s="114">
        <f>'1A'!E12</f>
        <v>44432.142857142855</v>
      </c>
      <c r="F6" s="59">
        <f>'1A'!F12</f>
        <v>18.205916999162948</v>
      </c>
      <c r="G6" s="59">
        <f>'1A'!G12</f>
        <v>18.205916999162948</v>
      </c>
      <c r="H6" s="59">
        <f>'1A'!H12</f>
        <v>18.205916999162948</v>
      </c>
      <c r="I6" s="60">
        <f>'1A'!I12</f>
        <v>21.361607142857142</v>
      </c>
      <c r="J6" s="116">
        <f>'1A'!J12</f>
        <v>22.4296875</v>
      </c>
      <c r="K6" s="60">
        <f>'1A'!K12</f>
        <v>23.497767857142858</v>
      </c>
      <c r="L6" s="60">
        <f>'1A'!L12</f>
        <v>24.672656250000003</v>
      </c>
      <c r="M6" s="60">
        <f>'1A'!M12</f>
        <v>25.847544642857144</v>
      </c>
      <c r="N6" s="60">
        <f>'1A'!N12</f>
        <v>28.43229910714286</v>
      </c>
      <c r="O6" s="162">
        <f>'1A'!O12</f>
        <v>31.275529017857149</v>
      </c>
      <c r="P6" s="1"/>
      <c r="U6" s="1">
        <v>1</v>
      </c>
      <c r="V6" s="46">
        <f t="shared" ref="V6:V25" si="0">V5*1.025</f>
        <v>18.661064924142021</v>
      </c>
      <c r="W6" s="46">
        <f t="shared" ref="W6:W25" si="1">W5*1.025</f>
        <v>21.895647321428569</v>
      </c>
      <c r="X6" s="46">
        <f t="shared" ref="X6:X25" si="2">X5*1.025</f>
        <v>24.085212053571428</v>
      </c>
      <c r="Y6" s="46">
        <f t="shared" ref="Y6:Y25" si="3">Y5*1.025</f>
        <v>26.493733258928572</v>
      </c>
      <c r="Z6" s="46">
        <f t="shared" ref="Z6:Z25" si="4">Z5*1.025</f>
        <v>29.143106584821428</v>
      </c>
      <c r="AA6" s="46">
        <f t="shared" ref="AA6:AA25" si="5">AA5*1.025</f>
        <v>32.057417243303576</v>
      </c>
    </row>
    <row r="7" spans="1:27" x14ac:dyDescent="0.2">
      <c r="A7" s="292" t="s">
        <v>102</v>
      </c>
      <c r="B7" s="293"/>
      <c r="C7" s="293"/>
      <c r="D7" s="293"/>
      <c r="E7" s="293"/>
      <c r="F7" s="293"/>
      <c r="G7" s="293"/>
      <c r="H7" s="294"/>
      <c r="I7" s="55">
        <f>I6-H6</f>
        <v>3.1556901436941942</v>
      </c>
      <c r="J7" s="55">
        <f t="shared" ref="J7:O7" si="6">J6-I6</f>
        <v>1.0680803571428577</v>
      </c>
      <c r="K7" s="55">
        <f t="shared" si="6"/>
        <v>1.0680803571428577</v>
      </c>
      <c r="L7" s="55">
        <f>L6-K6</f>
        <v>1.1748883928571452</v>
      </c>
      <c r="M7" s="55">
        <f>M6-L6</f>
        <v>1.1748883928571416</v>
      </c>
      <c r="N7" s="55">
        <f t="shared" si="6"/>
        <v>2.5847544642857159</v>
      </c>
      <c r="O7" s="55">
        <f t="shared" si="6"/>
        <v>2.8432299107142889</v>
      </c>
      <c r="P7" s="1"/>
      <c r="U7" s="1">
        <v>2</v>
      </c>
      <c r="V7" s="46">
        <f t="shared" si="0"/>
        <v>19.127591547245569</v>
      </c>
      <c r="W7" s="46">
        <f t="shared" si="1"/>
        <v>22.443038504464283</v>
      </c>
      <c r="X7" s="46">
        <f t="shared" si="2"/>
        <v>24.687342354910712</v>
      </c>
      <c r="Y7" s="46">
        <f t="shared" si="3"/>
        <v>27.156076590401785</v>
      </c>
      <c r="Z7" s="46">
        <f t="shared" si="4"/>
        <v>29.871684249441962</v>
      </c>
      <c r="AA7" s="46">
        <f t="shared" si="5"/>
        <v>32.858852674386164</v>
      </c>
    </row>
    <row r="8" spans="1:27" x14ac:dyDescent="0.2">
      <c r="A8" s="56" t="s">
        <v>50</v>
      </c>
      <c r="B8" s="59">
        <f>'1A'!B20</f>
        <v>14.52</v>
      </c>
      <c r="C8" s="114">
        <f>'1A'!C20</f>
        <v>30201.599999999999</v>
      </c>
      <c r="D8" s="59">
        <f>'1A'!D20</f>
        <v>19.419642857142858</v>
      </c>
      <c r="E8" s="114">
        <f>'1A'!E20</f>
        <v>40392.857142857145</v>
      </c>
      <c r="F8" s="59">
        <f>'1A'!F20</f>
        <v>16.550833635602679</v>
      </c>
      <c r="G8" s="60">
        <f>'1A'!G20</f>
        <v>16.550833635602679</v>
      </c>
      <c r="H8" s="60">
        <f>'1A'!H20</f>
        <v>16.550833635602679</v>
      </c>
      <c r="I8" s="61">
        <f>'1A'!I20</f>
        <v>19.419642857142858</v>
      </c>
      <c r="J8" s="61">
        <f>'1A'!J20</f>
        <v>20.390625</v>
      </c>
      <c r="K8" s="61">
        <f>'1A'!K20</f>
        <v>21.361607142857146</v>
      </c>
      <c r="L8" s="61">
        <f>'1A'!L20</f>
        <v>22.429687500000004</v>
      </c>
      <c r="M8" s="61">
        <f>'1A'!M20</f>
        <v>23.497767857142861</v>
      </c>
      <c r="N8" s="61">
        <f>'1A'!N20</f>
        <v>25.847544642857148</v>
      </c>
      <c r="O8" s="62">
        <f>'1A'!O20</f>
        <v>28.432299107142864</v>
      </c>
      <c r="P8" s="46"/>
      <c r="U8" s="1">
        <v>3</v>
      </c>
      <c r="V8" s="46">
        <f t="shared" si="0"/>
        <v>19.605781335926707</v>
      </c>
      <c r="W8" s="46">
        <f t="shared" si="1"/>
        <v>23.004114467075887</v>
      </c>
      <c r="X8" s="46">
        <f t="shared" si="2"/>
        <v>25.304525913783475</v>
      </c>
      <c r="Y8" s="46">
        <f t="shared" si="3"/>
        <v>27.834978505161828</v>
      </c>
      <c r="Z8" s="46">
        <f t="shared" si="4"/>
        <v>30.618476355678009</v>
      </c>
      <c r="AA8" s="46">
        <f t="shared" si="5"/>
        <v>33.680323991245814</v>
      </c>
    </row>
    <row r="9" spans="1:27" x14ac:dyDescent="0.2">
      <c r="A9" s="292" t="s">
        <v>102</v>
      </c>
      <c r="B9" s="293"/>
      <c r="C9" s="293"/>
      <c r="D9" s="293"/>
      <c r="E9" s="293"/>
      <c r="F9" s="293"/>
      <c r="G9" s="293"/>
      <c r="H9" s="294"/>
      <c r="I9" s="55">
        <f>I8-H8</f>
        <v>2.8688092215401788</v>
      </c>
      <c r="J9" s="55">
        <f t="shared" ref="J9:N9" si="7">J8-I8</f>
        <v>0.97098214285714235</v>
      </c>
      <c r="K9" s="55">
        <f t="shared" si="7"/>
        <v>0.9709821428571459</v>
      </c>
      <c r="L9" s="55">
        <f t="shared" si="7"/>
        <v>1.0680803571428577</v>
      </c>
      <c r="M9" s="55">
        <f t="shared" si="7"/>
        <v>1.0680803571428577</v>
      </c>
      <c r="N9" s="55">
        <f t="shared" si="7"/>
        <v>2.3497767857142868</v>
      </c>
      <c r="O9" s="55">
        <f>O8-N8</f>
        <v>2.5847544642857159</v>
      </c>
      <c r="P9" s="1"/>
      <c r="U9" s="1">
        <v>4</v>
      </c>
      <c r="V9" s="46">
        <f t="shared" si="0"/>
        <v>20.095925869324873</v>
      </c>
      <c r="W9" s="46">
        <f t="shared" si="1"/>
        <v>23.579217328752783</v>
      </c>
      <c r="X9" s="46">
        <f t="shared" si="2"/>
        <v>25.937139061628059</v>
      </c>
      <c r="Y9" s="46">
        <f t="shared" si="3"/>
        <v>28.530852967790871</v>
      </c>
      <c r="Z9" s="46">
        <f t="shared" si="4"/>
        <v>31.383938264569956</v>
      </c>
      <c r="AA9" s="46">
        <f t="shared" si="5"/>
        <v>34.522332091026954</v>
      </c>
    </row>
    <row r="10" spans="1:27" x14ac:dyDescent="0.2">
      <c r="P10" s="1"/>
      <c r="Q10" s="40"/>
      <c r="U10" s="1">
        <v>5</v>
      </c>
      <c r="V10" s="46">
        <f t="shared" si="0"/>
        <v>20.598324016057994</v>
      </c>
      <c r="W10" s="46">
        <f t="shared" si="1"/>
        <v>24.1686977619716</v>
      </c>
      <c r="X10" s="46">
        <f t="shared" si="2"/>
        <v>26.585567538168757</v>
      </c>
      <c r="Y10" s="46">
        <f t="shared" si="3"/>
        <v>29.244124291985639</v>
      </c>
      <c r="Z10" s="46">
        <f t="shared" si="4"/>
        <v>32.168536721184203</v>
      </c>
      <c r="AA10" s="46">
        <f t="shared" si="5"/>
        <v>35.385390393302622</v>
      </c>
    </row>
    <row r="11" spans="1:27" x14ac:dyDescent="0.2">
      <c r="P11" s="1"/>
      <c r="Q11" s="40"/>
      <c r="U11" s="1">
        <v>6</v>
      </c>
      <c r="V11" s="46">
        <f t="shared" si="0"/>
        <v>21.113282116459441</v>
      </c>
      <c r="W11" s="46">
        <f t="shared" si="1"/>
        <v>24.772915206020887</v>
      </c>
      <c r="X11" s="46">
        <f t="shared" si="2"/>
        <v>27.250206726622974</v>
      </c>
      <c r="Y11" s="46">
        <f t="shared" si="3"/>
        <v>29.975227399285277</v>
      </c>
      <c r="Z11" s="46">
        <f t="shared" si="4"/>
        <v>32.972750139213808</v>
      </c>
      <c r="AA11" s="46">
        <f t="shared" si="5"/>
        <v>36.270025153135187</v>
      </c>
    </row>
    <row r="12" spans="1:27" x14ac:dyDescent="0.2">
      <c r="P12" s="1"/>
      <c r="Q12" s="40"/>
      <c r="U12" s="1">
        <v>7</v>
      </c>
      <c r="V12" s="46">
        <f t="shared" si="0"/>
        <v>21.641114169370926</v>
      </c>
      <c r="W12" s="46">
        <f t="shared" si="1"/>
        <v>25.392238086171407</v>
      </c>
      <c r="X12" s="46">
        <f t="shared" si="2"/>
        <v>27.931461894788544</v>
      </c>
      <c r="Y12" s="46">
        <f t="shared" si="3"/>
        <v>30.724608084267405</v>
      </c>
      <c r="Z12" s="46">
        <f t="shared" si="4"/>
        <v>33.797068892694149</v>
      </c>
      <c r="AA12" s="46">
        <f t="shared" si="5"/>
        <v>37.176775781963563</v>
      </c>
    </row>
    <row r="13" spans="1:27" x14ac:dyDescent="0.2">
      <c r="U13" s="1">
        <v>8</v>
      </c>
      <c r="V13" s="46">
        <f t="shared" si="0"/>
        <v>22.182142023605198</v>
      </c>
      <c r="W13" s="46">
        <f t="shared" si="1"/>
        <v>26.027044038325691</v>
      </c>
      <c r="X13" s="46">
        <f t="shared" si="2"/>
        <v>28.629748442158256</v>
      </c>
      <c r="Y13" s="46">
        <f t="shared" si="3"/>
        <v>31.492723286374087</v>
      </c>
      <c r="Z13" s="46">
        <f t="shared" si="4"/>
        <v>34.641995615011503</v>
      </c>
      <c r="AA13" s="46">
        <f t="shared" si="5"/>
        <v>38.106195176512649</v>
      </c>
    </row>
    <row r="14" spans="1:27" ht="16.5" thickBot="1" x14ac:dyDescent="0.3">
      <c r="A14" s="28" t="s">
        <v>176</v>
      </c>
      <c r="B14" s="28"/>
      <c r="C14" s="28"/>
      <c r="D14" s="28"/>
      <c r="E14" s="28"/>
      <c r="F14" s="28"/>
      <c r="G14" s="28"/>
      <c r="H14" s="28"/>
      <c r="I14" s="28"/>
      <c r="J14" s="28"/>
      <c r="K14" s="28"/>
      <c r="L14" s="28"/>
      <c r="M14" s="28"/>
      <c r="N14" s="28"/>
      <c r="O14" s="28"/>
      <c r="P14" s="28"/>
      <c r="Q14" s="28"/>
      <c r="R14" s="28"/>
      <c r="S14" s="28"/>
      <c r="T14" s="28"/>
      <c r="U14" s="1">
        <v>9</v>
      </c>
      <c r="V14" s="46">
        <f t="shared" si="0"/>
        <v>22.736695574195327</v>
      </c>
      <c r="W14" s="46">
        <f t="shared" si="1"/>
        <v>26.677720139283831</v>
      </c>
      <c r="X14" s="46">
        <f t="shared" si="2"/>
        <v>29.345492153212209</v>
      </c>
      <c r="Y14" s="46">
        <f t="shared" si="3"/>
        <v>32.280041368533439</v>
      </c>
      <c r="Z14" s="46">
        <f t="shared" si="4"/>
        <v>35.508045505386789</v>
      </c>
      <c r="AA14" s="46">
        <f t="shared" si="5"/>
        <v>39.058850055925461</v>
      </c>
    </row>
    <row r="15" spans="1:27" ht="15.75" thickBot="1" x14ac:dyDescent="0.3">
      <c r="A15" s="305" t="s">
        <v>104</v>
      </c>
      <c r="B15" s="310" t="s">
        <v>78</v>
      </c>
      <c r="C15" s="289"/>
      <c r="D15" s="289"/>
      <c r="E15" s="289" t="s">
        <v>78</v>
      </c>
      <c r="F15" s="289"/>
      <c r="G15" s="289"/>
      <c r="H15" s="289" t="s">
        <v>79</v>
      </c>
      <c r="I15" s="289"/>
      <c r="J15" s="289"/>
      <c r="K15" s="289" t="s">
        <v>80</v>
      </c>
      <c r="L15" s="289"/>
      <c r="M15" s="289"/>
      <c r="N15" s="289" t="s">
        <v>80</v>
      </c>
      <c r="O15" s="289"/>
      <c r="P15" s="304"/>
      <c r="Q15" s="289" t="s">
        <v>80</v>
      </c>
      <c r="R15" s="289"/>
      <c r="S15" s="304"/>
      <c r="T15" s="63"/>
      <c r="U15" s="1">
        <v>10</v>
      </c>
      <c r="V15" s="46">
        <f t="shared" si="0"/>
        <v>23.305112963550208</v>
      </c>
      <c r="W15" s="46">
        <f t="shared" si="1"/>
        <v>27.344663142765924</v>
      </c>
      <c r="X15" s="46">
        <f t="shared" si="2"/>
        <v>30.079129457042512</v>
      </c>
      <c r="Y15" s="46">
        <f t="shared" si="3"/>
        <v>33.087042402746775</v>
      </c>
      <c r="Z15" s="46">
        <f t="shared" si="4"/>
        <v>36.395746643021454</v>
      </c>
      <c r="AA15" s="46">
        <f t="shared" si="5"/>
        <v>40.035321307323592</v>
      </c>
    </row>
    <row r="16" spans="1:27" ht="15" x14ac:dyDescent="0.2">
      <c r="A16" s="306"/>
      <c r="B16" s="311" t="s">
        <v>204</v>
      </c>
      <c r="C16" s="312"/>
      <c r="D16" s="312"/>
      <c r="E16" s="283" t="s">
        <v>199</v>
      </c>
      <c r="F16" s="284"/>
      <c r="G16" s="285"/>
      <c r="H16" s="283" t="s">
        <v>200</v>
      </c>
      <c r="I16" s="284"/>
      <c r="J16" s="285"/>
      <c r="K16" s="301" t="s">
        <v>205</v>
      </c>
      <c r="L16" s="302"/>
      <c r="M16" s="303"/>
      <c r="N16" s="301" t="s">
        <v>202</v>
      </c>
      <c r="O16" s="302"/>
      <c r="P16" s="303"/>
      <c r="Q16" s="301" t="s">
        <v>206</v>
      </c>
      <c r="R16" s="302"/>
      <c r="S16" s="303"/>
      <c r="T16" s="64"/>
      <c r="U16" s="1">
        <v>11</v>
      </c>
      <c r="V16" s="46">
        <f t="shared" si="0"/>
        <v>23.887740787638961</v>
      </c>
      <c r="W16" s="46">
        <f t="shared" si="1"/>
        <v>28.028279721335071</v>
      </c>
      <c r="X16" s="46">
        <f t="shared" si="2"/>
        <v>30.831107693468571</v>
      </c>
      <c r="Y16" s="46">
        <f t="shared" si="3"/>
        <v>33.914218462815441</v>
      </c>
      <c r="Z16" s="46">
        <f t="shared" si="4"/>
        <v>37.305640309096987</v>
      </c>
      <c r="AA16" s="46">
        <f t="shared" si="5"/>
        <v>41.036204340006677</v>
      </c>
    </row>
    <row r="17" spans="1:27" ht="15" thickBot="1" x14ac:dyDescent="0.25">
      <c r="A17" s="307"/>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24.484934307329933</v>
      </c>
      <c r="W17" s="46">
        <f t="shared" si="1"/>
        <v>28.728986714368446</v>
      </c>
      <c r="X17" s="46">
        <f t="shared" si="2"/>
        <v>31.601885385805282</v>
      </c>
      <c r="Y17" s="46">
        <f t="shared" si="3"/>
        <v>34.762073924385824</v>
      </c>
      <c r="Z17" s="46">
        <f t="shared" si="4"/>
        <v>38.238281316824406</v>
      </c>
      <c r="AA17" s="46">
        <f t="shared" si="5"/>
        <v>42.062109448506838</v>
      </c>
    </row>
    <row r="18" spans="1:27" x14ac:dyDescent="0.2">
      <c r="A18" s="72" t="s">
        <v>3</v>
      </c>
      <c r="B18" s="73">
        <f>H6</f>
        <v>18.205916999162948</v>
      </c>
      <c r="C18" s="73">
        <f>MEDIAN(B18,D18)</f>
        <v>18.905849167544829</v>
      </c>
      <c r="D18" s="73">
        <f>B18*((1.025)^3)</f>
        <v>19.605781335926711</v>
      </c>
      <c r="E18" s="74">
        <f>I6</f>
        <v>21.361607142857142</v>
      </c>
      <c r="F18" s="73">
        <f>MEDIAN(E18,G18)</f>
        <v>22.182860804966516</v>
      </c>
      <c r="G18" s="75">
        <f>E18*((1.025)^3)</f>
        <v>23.00411446707589</v>
      </c>
      <c r="H18" s="73">
        <f>K6</f>
        <v>23.497767857142858</v>
      </c>
      <c r="I18" s="73">
        <f>MEDIAN(H18,J18)</f>
        <v>24.40114688546317</v>
      </c>
      <c r="J18" s="75">
        <f>H18*((1.025)^3)</f>
        <v>25.304525913783479</v>
      </c>
      <c r="K18" s="74">
        <f>M6</f>
        <v>25.847544642857144</v>
      </c>
      <c r="L18" s="73">
        <f>MEDIAN(K18,M18)</f>
        <v>26.841261574009486</v>
      </c>
      <c r="M18" s="75">
        <f>K18*((1.025)^3)</f>
        <v>27.834978505161828</v>
      </c>
      <c r="N18" s="74">
        <f>N6</f>
        <v>28.43229910714286</v>
      </c>
      <c r="O18" s="73">
        <f>MEDIAN(N18,P18)</f>
        <v>29.525387731410436</v>
      </c>
      <c r="P18" s="75">
        <f>N18*((1.025)^3)</f>
        <v>30.618476355678013</v>
      </c>
      <c r="Q18" s="74">
        <f>O6</f>
        <v>31.275529017857149</v>
      </c>
      <c r="R18" s="73">
        <f>MEDIAN(Q18,S18)</f>
        <v>32.477926504551483</v>
      </c>
      <c r="S18" s="75">
        <f>Q18*((1.025)^3)</f>
        <v>33.680323991245821</v>
      </c>
      <c r="T18" s="73"/>
      <c r="U18" s="1">
        <v>13</v>
      </c>
      <c r="V18" s="46">
        <f t="shared" si="0"/>
        <v>25.097057665013178</v>
      </c>
      <c r="W18" s="46">
        <f t="shared" si="1"/>
        <v>29.447211382227653</v>
      </c>
      <c r="X18" s="46">
        <f t="shared" si="2"/>
        <v>32.39193252045041</v>
      </c>
      <c r="Y18" s="46">
        <f t="shared" si="3"/>
        <v>35.631125772495466</v>
      </c>
      <c r="Z18" s="46">
        <f t="shared" si="4"/>
        <v>39.194238349745014</v>
      </c>
      <c r="AA18" s="46">
        <f t="shared" si="5"/>
        <v>43.113662184719509</v>
      </c>
    </row>
    <row r="19" spans="1:27" x14ac:dyDescent="0.2">
      <c r="A19" s="76" t="s">
        <v>4</v>
      </c>
      <c r="B19" s="73">
        <f>B18*((1.025)^4)</f>
        <v>20.095925869324876</v>
      </c>
      <c r="C19" s="73">
        <f t="shared" ref="C19:C23" si="8">MEDIAN(B19,D19)</f>
        <v>20.604603992892159</v>
      </c>
      <c r="D19" s="73">
        <f>B18*((1.025)^6)</f>
        <v>21.113282116459445</v>
      </c>
      <c r="E19" s="74">
        <f>E18*((1.025)^4)</f>
        <v>23.579217328752783</v>
      </c>
      <c r="F19" s="73">
        <f t="shared" ref="F19:F23" si="9">MEDIAN(E19,G19)</f>
        <v>24.176066267386837</v>
      </c>
      <c r="G19" s="75">
        <f>E18*((1.025)^6)</f>
        <v>24.77291520602089</v>
      </c>
      <c r="H19" s="73">
        <f>H18*((1.025)^4)</f>
        <v>25.937139061628063</v>
      </c>
      <c r="I19" s="73">
        <f t="shared" ref="I19:I23" si="10">MEDIAN(H19,J19)</f>
        <v>26.593672894125522</v>
      </c>
      <c r="J19" s="75">
        <f>H18*((1.025)^6)</f>
        <v>27.250206726622981</v>
      </c>
      <c r="K19" s="74">
        <f>K18*((1.025)^4)</f>
        <v>28.530852967790871</v>
      </c>
      <c r="L19" s="73">
        <f t="shared" ref="L19:L23" si="11">MEDIAN(K19,M19)</f>
        <v>29.253040183538076</v>
      </c>
      <c r="M19" s="75">
        <f>K18*((1.025)^6)</f>
        <v>29.975227399285281</v>
      </c>
      <c r="N19" s="74">
        <f>N18*((1.025)^4)</f>
        <v>31.383938264569959</v>
      </c>
      <c r="O19" s="73">
        <f t="shared" ref="O19:O23" si="12">MEDIAN(N19,P19)</f>
        <v>32.178344201891882</v>
      </c>
      <c r="P19" s="75">
        <f>N18*((1.025)^6)</f>
        <v>32.972750139213808</v>
      </c>
      <c r="Q19" s="74">
        <f>Q18*((1.025)^4)</f>
        <v>34.522332091026961</v>
      </c>
      <c r="R19" s="73">
        <f t="shared" ref="R19:R23" si="13">MEDIAN(Q19,S19)</f>
        <v>35.396178622081081</v>
      </c>
      <c r="S19" s="75">
        <f>Q18*((1.025)^6)</f>
        <v>36.270025153135194</v>
      </c>
      <c r="T19" s="73"/>
      <c r="U19" s="1">
        <v>14</v>
      </c>
      <c r="V19" s="46">
        <f t="shared" si="0"/>
        <v>25.724484106638506</v>
      </c>
      <c r="W19" s="46">
        <f t="shared" si="1"/>
        <v>30.183391666783344</v>
      </c>
      <c r="X19" s="46">
        <f t="shared" si="2"/>
        <v>33.201730833461667</v>
      </c>
      <c r="Y19" s="46">
        <f t="shared" si="3"/>
        <v>36.521903916807851</v>
      </c>
      <c r="Z19" s="46">
        <f t="shared" si="4"/>
        <v>40.174094308488634</v>
      </c>
      <c r="AA19" s="46">
        <f t="shared" si="5"/>
        <v>44.191503739337492</v>
      </c>
    </row>
    <row r="20" spans="1:27" x14ac:dyDescent="0.2">
      <c r="A20" s="76" t="s">
        <v>5</v>
      </c>
      <c r="B20" s="73">
        <f>B18*((1.025)^7)</f>
        <v>21.64111416937093</v>
      </c>
      <c r="C20" s="73">
        <f t="shared" si="8"/>
        <v>22.18890487178313</v>
      </c>
      <c r="D20" s="73">
        <f>B18*((1.025)^9)</f>
        <v>22.736695574195327</v>
      </c>
      <c r="E20" s="74">
        <f>E18*((1.025)^7)</f>
        <v>25.392238086171414</v>
      </c>
      <c r="F20" s="73">
        <f t="shared" si="9"/>
        <v>26.034979112727626</v>
      </c>
      <c r="G20" s="75">
        <f>E18*((1.025)^9)</f>
        <v>26.677720139283835</v>
      </c>
      <c r="H20" s="73">
        <f>H18*((1.025)^7)</f>
        <v>27.931461894788555</v>
      </c>
      <c r="I20" s="73">
        <f t="shared" si="10"/>
        <v>28.638477024000387</v>
      </c>
      <c r="J20" s="75">
        <f>H18*((1.025)^9)</f>
        <v>29.34549215321222</v>
      </c>
      <c r="K20" s="74">
        <f>K18*((1.025)^7)</f>
        <v>30.724608084267413</v>
      </c>
      <c r="L20" s="73">
        <f t="shared" si="11"/>
        <v>31.502324726400431</v>
      </c>
      <c r="M20" s="75">
        <f>K18*((1.025)^9)</f>
        <v>32.280041368533446</v>
      </c>
      <c r="N20" s="74">
        <f>N18*((1.025)^7)</f>
        <v>33.797068892694156</v>
      </c>
      <c r="O20" s="73">
        <f t="shared" si="12"/>
        <v>34.652557199040473</v>
      </c>
      <c r="P20" s="75">
        <f>N18*((1.025)^9)</f>
        <v>35.508045505386789</v>
      </c>
      <c r="Q20" s="74">
        <f>Q18*((1.025)^7)</f>
        <v>37.176775781963578</v>
      </c>
      <c r="R20" s="73">
        <f t="shared" si="13"/>
        <v>38.117812918944523</v>
      </c>
      <c r="S20" s="75">
        <f>Q18*((1.025)^9)</f>
        <v>39.058850055925468</v>
      </c>
      <c r="T20" s="73"/>
      <c r="U20" s="1">
        <v>15</v>
      </c>
      <c r="V20" s="46">
        <f t="shared" si="0"/>
        <v>26.367596209304466</v>
      </c>
      <c r="W20" s="46">
        <f t="shared" si="1"/>
        <v>30.937976458452923</v>
      </c>
      <c r="X20" s="46">
        <f t="shared" si="2"/>
        <v>34.031774104298208</v>
      </c>
      <c r="Y20" s="46">
        <f t="shared" si="3"/>
        <v>37.434951514728041</v>
      </c>
      <c r="Z20" s="46">
        <f t="shared" si="4"/>
        <v>41.178446666200848</v>
      </c>
      <c r="AA20" s="46">
        <f t="shared" si="5"/>
        <v>45.296291332820928</v>
      </c>
    </row>
    <row r="21" spans="1:27" x14ac:dyDescent="0.2">
      <c r="A21" s="76" t="s">
        <v>6</v>
      </c>
      <c r="B21" s="73">
        <f>B18*((1.025)^10)</f>
        <v>23.305112963550211</v>
      </c>
      <c r="C21" s="73">
        <f t="shared" si="8"/>
        <v>23.895023635440076</v>
      </c>
      <c r="D21" s="73">
        <f>B18*((1.025)^12)</f>
        <v>24.48493430732994</v>
      </c>
      <c r="E21" s="74">
        <f>E18*((1.025)^10)</f>
        <v>27.344663142765931</v>
      </c>
      <c r="F21" s="73">
        <f t="shared" si="9"/>
        <v>28.036824928567192</v>
      </c>
      <c r="G21" s="75">
        <f>E18*((1.025)^12)</f>
        <v>28.728986714368453</v>
      </c>
      <c r="H21" s="73">
        <f>H18*((1.025)^10)</f>
        <v>30.079129457042526</v>
      </c>
      <c r="I21" s="73">
        <f t="shared" si="10"/>
        <v>30.840507421423915</v>
      </c>
      <c r="J21" s="75">
        <f>H18*((1.025)^12)</f>
        <v>31.6018853858053</v>
      </c>
      <c r="K21" s="74">
        <f>K18*((1.025)^10)</f>
        <v>33.087042402746782</v>
      </c>
      <c r="L21" s="73">
        <f t="shared" si="11"/>
        <v>33.924558163566303</v>
      </c>
      <c r="M21" s="75">
        <f>K18*((1.025)^12)</f>
        <v>34.762073924385831</v>
      </c>
      <c r="N21" s="74">
        <f>N18*((1.025)^10)</f>
        <v>36.395746643021461</v>
      </c>
      <c r="O21" s="73">
        <f t="shared" si="12"/>
        <v>37.31701397992294</v>
      </c>
      <c r="P21" s="75">
        <f>N18*((1.025)^12)</f>
        <v>38.23828131682442</v>
      </c>
      <c r="Q21" s="74">
        <f>Q18*((1.025)^10)</f>
        <v>40.035321307323606</v>
      </c>
      <c r="R21" s="73">
        <f t="shared" si="13"/>
        <v>41.048715377915229</v>
      </c>
      <c r="S21" s="75">
        <f>Q18*((1.025)^12)</f>
        <v>42.06210944850686</v>
      </c>
      <c r="T21" s="73"/>
      <c r="U21" s="1">
        <v>16</v>
      </c>
      <c r="V21" s="46">
        <f t="shared" si="0"/>
        <v>27.026786114537074</v>
      </c>
      <c r="W21" s="46">
        <f t="shared" si="1"/>
        <v>31.711425869914244</v>
      </c>
      <c r="X21" s="46">
        <f t="shared" si="2"/>
        <v>34.882568456905659</v>
      </c>
      <c r="Y21" s="46">
        <f t="shared" si="3"/>
        <v>38.370825302596238</v>
      </c>
      <c r="Z21" s="46">
        <f t="shared" si="4"/>
        <v>42.207907832855867</v>
      </c>
      <c r="AA21" s="46">
        <f t="shared" si="5"/>
        <v>46.428698616141446</v>
      </c>
    </row>
    <row r="22" spans="1:27" x14ac:dyDescent="0.2">
      <c r="A22" s="76" t="s">
        <v>107</v>
      </c>
      <c r="B22" s="73">
        <f>B18*((1.025)^13)</f>
        <v>25.097057665013185</v>
      </c>
      <c r="C22" s="73">
        <f t="shared" si="8"/>
        <v>25.732326937158831</v>
      </c>
      <c r="D22" s="73">
        <f>B18*((1.025)^15)</f>
        <v>26.36759620930448</v>
      </c>
      <c r="E22" s="74">
        <f>E18*((1.025)^13)</f>
        <v>29.447211382227664</v>
      </c>
      <c r="F22" s="73">
        <f t="shared" si="9"/>
        <v>30.1925939203403</v>
      </c>
      <c r="G22" s="75">
        <f>E18*((1.025)^15)</f>
        <v>30.93797645845294</v>
      </c>
      <c r="H22" s="73">
        <f>H18*((1.025)^13)</f>
        <v>32.391932520450432</v>
      </c>
      <c r="I22" s="73">
        <f t="shared" si="10"/>
        <v>33.21185331237433</v>
      </c>
      <c r="J22" s="75">
        <f>H18*((1.025)^15)</f>
        <v>34.031774104298236</v>
      </c>
      <c r="K22" s="74">
        <f>K18*((1.025)^13)</f>
        <v>35.631125772495473</v>
      </c>
      <c r="L22" s="73">
        <f t="shared" si="11"/>
        <v>36.533038643611768</v>
      </c>
      <c r="M22" s="75">
        <f>K18*((1.025)^15)</f>
        <v>37.434951514728063</v>
      </c>
      <c r="N22" s="74">
        <f>N18*((1.025)^13)</f>
        <v>39.194238349745028</v>
      </c>
      <c r="O22" s="73">
        <f t="shared" si="12"/>
        <v>40.186342507972952</v>
      </c>
      <c r="P22" s="75">
        <f>N18*((1.025)^15)</f>
        <v>41.17844666620087</v>
      </c>
      <c r="Q22" s="74">
        <f>Q18*((1.025)^13)</f>
        <v>43.11366218471953</v>
      </c>
      <c r="R22" s="73">
        <f t="shared" si="13"/>
        <v>44.204976758770243</v>
      </c>
      <c r="S22" s="75">
        <f>Q18*((1.025)^15)</f>
        <v>45.296291332820957</v>
      </c>
      <c r="T22" s="73"/>
      <c r="U22" s="1">
        <v>17</v>
      </c>
      <c r="V22" s="46">
        <f t="shared" si="0"/>
        <v>27.702455767400497</v>
      </c>
      <c r="W22" s="46">
        <f t="shared" si="1"/>
        <v>32.504211516662096</v>
      </c>
      <c r="X22" s="46">
        <f t="shared" si="2"/>
        <v>35.754632668328298</v>
      </c>
      <c r="Y22" s="46">
        <f t="shared" si="3"/>
        <v>39.33009593516114</v>
      </c>
      <c r="Z22" s="46">
        <f t="shared" si="4"/>
        <v>43.263105528677258</v>
      </c>
      <c r="AA22" s="46">
        <f t="shared" si="5"/>
        <v>47.589416081544975</v>
      </c>
    </row>
    <row r="23" spans="1:27" x14ac:dyDescent="0.2">
      <c r="A23" s="76" t="s">
        <v>108</v>
      </c>
      <c r="B23" s="73">
        <f>B18*((1.025)^16)</f>
        <v>27.026786114537089</v>
      </c>
      <c r="C23" s="73">
        <f t="shared" si="8"/>
        <v>28.429650509963942</v>
      </c>
      <c r="D23" s="73">
        <f>B18*((1.025)^20)</f>
        <v>29.832514905390791</v>
      </c>
      <c r="E23" s="74">
        <f>E18*((1.025)^16)</f>
        <v>31.711425869914262</v>
      </c>
      <c r="F23" s="73">
        <f t="shared" si="9"/>
        <v>33.35745326261236</v>
      </c>
      <c r="G23" s="75">
        <f>E18*((1.025)^20)</f>
        <v>35.003480655310454</v>
      </c>
      <c r="H23" s="74">
        <f>H18*((1.025)^16)</f>
        <v>34.882568456905688</v>
      </c>
      <c r="I23" s="73">
        <f t="shared" si="10"/>
        <v>36.693198588873599</v>
      </c>
      <c r="J23" s="75">
        <f>H18*((1.025)^20)</f>
        <v>38.503828720841504</v>
      </c>
      <c r="K23" s="73">
        <f>K18*((1.025)^16)</f>
        <v>38.370825302596259</v>
      </c>
      <c r="L23" s="73">
        <f t="shared" si="11"/>
        <v>40.362518447760962</v>
      </c>
      <c r="M23" s="75">
        <f>K18*((1.025)^20)</f>
        <v>42.354211592925658</v>
      </c>
      <c r="N23" s="73">
        <f>N18*((1.025)^16)</f>
        <v>42.207907832855888</v>
      </c>
      <c r="O23" s="73">
        <f t="shared" si="12"/>
        <v>44.398770292537058</v>
      </c>
      <c r="P23" s="73">
        <f>N18*((1.025)^20)</f>
        <v>46.589632752218229</v>
      </c>
      <c r="Q23" s="74">
        <f>Q18*((1.025)^16)</f>
        <v>46.428698616141482</v>
      </c>
      <c r="R23" s="73">
        <f t="shared" si="13"/>
        <v>48.838647321790766</v>
      </c>
      <c r="S23" s="75">
        <f>Q18*((1.025)^20)</f>
        <v>51.248596027440051</v>
      </c>
      <c r="T23" s="73"/>
      <c r="U23" s="1">
        <v>18</v>
      </c>
      <c r="V23" s="46">
        <f t="shared" si="0"/>
        <v>28.395017161585507</v>
      </c>
      <c r="W23" s="46">
        <f t="shared" si="1"/>
        <v>33.316816804578643</v>
      </c>
      <c r="X23" s="46">
        <f t="shared" si="2"/>
        <v>36.648498485036505</v>
      </c>
      <c r="Y23" s="46">
        <f t="shared" si="3"/>
        <v>40.313348333540162</v>
      </c>
      <c r="Z23" s="46">
        <f t="shared" si="4"/>
        <v>44.344683166894185</v>
      </c>
      <c r="AA23" s="46">
        <f t="shared" si="5"/>
        <v>48.779151483583597</v>
      </c>
    </row>
    <row r="24" spans="1:27" ht="15" x14ac:dyDescent="0.25">
      <c r="A24" s="44"/>
      <c r="B24" s="36"/>
      <c r="C24" s="46"/>
      <c r="D24" s="36"/>
      <c r="E24" s="81"/>
      <c r="F24" s="81"/>
      <c r="G24" s="81"/>
      <c r="H24" s="81"/>
      <c r="I24" s="73"/>
      <c r="J24" s="73"/>
      <c r="M24" s="40"/>
      <c r="P24" s="1"/>
      <c r="U24" s="1">
        <v>19</v>
      </c>
      <c r="V24" s="46">
        <f t="shared" si="0"/>
        <v>29.104892590625141</v>
      </c>
      <c r="W24" s="46">
        <f t="shared" si="1"/>
        <v>34.149737224693105</v>
      </c>
      <c r="X24" s="46">
        <f t="shared" si="2"/>
        <v>37.564710947162418</v>
      </c>
      <c r="Y24" s="46">
        <f t="shared" si="3"/>
        <v>41.321182041878664</v>
      </c>
      <c r="Z24" s="46">
        <f t="shared" si="4"/>
        <v>45.453300246066533</v>
      </c>
      <c r="AA24" s="46">
        <f t="shared" si="5"/>
        <v>49.998630270673182</v>
      </c>
    </row>
    <row r="25" spans="1:27" ht="15" x14ac:dyDescent="0.25">
      <c r="A25" s="44"/>
      <c r="B25" s="36"/>
      <c r="C25" s="46"/>
      <c r="D25" s="36"/>
      <c r="E25" s="81"/>
      <c r="F25" s="81"/>
      <c r="G25" s="81"/>
      <c r="H25" s="81"/>
      <c r="I25" s="73"/>
      <c r="J25" s="73"/>
      <c r="M25" s="40"/>
      <c r="P25" s="1"/>
      <c r="U25" s="1">
        <v>20</v>
      </c>
      <c r="V25" s="46">
        <f t="shared" si="0"/>
        <v>29.832514905390767</v>
      </c>
      <c r="W25" s="46">
        <f t="shared" si="1"/>
        <v>35.003480655310426</v>
      </c>
      <c r="X25" s="46">
        <f t="shared" si="2"/>
        <v>38.503828720841476</v>
      </c>
      <c r="Y25" s="46">
        <f t="shared" si="3"/>
        <v>42.35421159292563</v>
      </c>
      <c r="Z25" s="46">
        <f t="shared" si="4"/>
        <v>46.589632752218193</v>
      </c>
      <c r="AA25" s="46">
        <f t="shared" si="5"/>
        <v>51.248596027440009</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177</v>
      </c>
      <c r="B28" s="28"/>
      <c r="C28" s="28"/>
      <c r="D28" s="28"/>
      <c r="E28" s="28"/>
      <c r="F28" s="28"/>
      <c r="G28" s="28"/>
      <c r="H28" s="28"/>
      <c r="I28" s="28"/>
      <c r="J28" s="28"/>
      <c r="K28" s="28"/>
      <c r="L28" s="28"/>
      <c r="M28" s="28"/>
      <c r="N28" s="28"/>
      <c r="O28" s="28"/>
      <c r="P28" s="28"/>
      <c r="Q28" s="28"/>
      <c r="R28" s="28"/>
      <c r="S28" s="28"/>
      <c r="V28" s="317" t="s">
        <v>45</v>
      </c>
      <c r="W28" s="317"/>
      <c r="X28" s="317"/>
      <c r="Y28" s="317"/>
      <c r="Z28" s="317"/>
      <c r="AA28" s="317"/>
    </row>
    <row r="29" spans="1:27" ht="15.75" thickBot="1" x14ac:dyDescent="0.3">
      <c r="A29" s="305" t="s">
        <v>104</v>
      </c>
      <c r="B29" s="310" t="s">
        <v>78</v>
      </c>
      <c r="C29" s="289"/>
      <c r="D29" s="289"/>
      <c r="E29" s="289" t="s">
        <v>78</v>
      </c>
      <c r="F29" s="289"/>
      <c r="G29" s="289"/>
      <c r="H29" s="289" t="s">
        <v>79</v>
      </c>
      <c r="I29" s="289"/>
      <c r="J29" s="289"/>
      <c r="K29" s="289" t="s">
        <v>80</v>
      </c>
      <c r="L29" s="289"/>
      <c r="M29" s="289"/>
      <c r="N29" s="289" t="s">
        <v>80</v>
      </c>
      <c r="O29" s="289"/>
      <c r="P29" s="304"/>
      <c r="Q29" s="289" t="s">
        <v>80</v>
      </c>
      <c r="R29" s="289"/>
      <c r="S29" s="304"/>
      <c r="U29" s="1" t="s">
        <v>167</v>
      </c>
      <c r="V29" s="44" t="s">
        <v>170</v>
      </c>
      <c r="W29" s="44" t="s">
        <v>168</v>
      </c>
      <c r="X29" s="44" t="s">
        <v>171</v>
      </c>
      <c r="Y29" s="44" t="s">
        <v>172</v>
      </c>
      <c r="Z29" s="44" t="s">
        <v>173</v>
      </c>
      <c r="AA29" s="44" t="s">
        <v>174</v>
      </c>
    </row>
    <row r="30" spans="1:27" ht="15" x14ac:dyDescent="0.2">
      <c r="A30" s="306"/>
      <c r="B30" s="311" t="s">
        <v>103</v>
      </c>
      <c r="C30" s="312"/>
      <c r="D30" s="318"/>
      <c r="E30" s="301" t="s">
        <v>199</v>
      </c>
      <c r="F30" s="302"/>
      <c r="G30" s="302"/>
      <c r="H30" s="283" t="s">
        <v>200</v>
      </c>
      <c r="I30" s="284"/>
      <c r="J30" s="285"/>
      <c r="K30" s="301" t="s">
        <v>201</v>
      </c>
      <c r="L30" s="302"/>
      <c r="M30" s="303"/>
      <c r="N30" s="301" t="s">
        <v>202</v>
      </c>
      <c r="O30" s="302"/>
      <c r="P30" s="303"/>
      <c r="Q30" s="301" t="s">
        <v>207</v>
      </c>
      <c r="R30" s="302"/>
      <c r="S30" s="303"/>
      <c r="U30" s="1">
        <v>0</v>
      </c>
      <c r="V30" s="46">
        <f>H8</f>
        <v>16.550833635602679</v>
      </c>
      <c r="W30" s="46">
        <f>I8</f>
        <v>19.419642857142858</v>
      </c>
      <c r="X30" s="46">
        <f>K8</f>
        <v>21.361607142857146</v>
      </c>
      <c r="Y30" s="46">
        <f>M8</f>
        <v>23.497767857142861</v>
      </c>
      <c r="Z30" s="46">
        <f>N8</f>
        <v>25.847544642857148</v>
      </c>
      <c r="AA30" s="46">
        <f>O8</f>
        <v>28.432299107142864</v>
      </c>
    </row>
    <row r="31" spans="1:27" ht="15" thickBot="1" x14ac:dyDescent="0.25">
      <c r="A31" s="307"/>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46">
        <f t="shared" ref="V31:V50" si="14">V30*1.025</f>
        <v>16.964604476492745</v>
      </c>
      <c r="W31" s="46">
        <f t="shared" ref="W31:W50" si="15">W30*1.025</f>
        <v>19.905133928571427</v>
      </c>
      <c r="X31" s="46">
        <f t="shared" ref="X31:X50" si="16">X30*1.025</f>
        <v>21.895647321428573</v>
      </c>
      <c r="Y31" s="46">
        <f t="shared" ref="Y31:Y50" si="17">Y30*1.025</f>
        <v>24.085212053571432</v>
      </c>
      <c r="Z31" s="46">
        <f t="shared" ref="Z31:Z50" si="18">Z30*1.025</f>
        <v>26.493733258928575</v>
      </c>
      <c r="AA31" s="46">
        <f t="shared" ref="AA31:AA50" si="19">AA30*1.025</f>
        <v>29.143106584821432</v>
      </c>
    </row>
    <row r="32" spans="1:27" x14ac:dyDescent="0.2">
      <c r="A32" s="72" t="s">
        <v>3</v>
      </c>
      <c r="B32" s="73">
        <f>F8</f>
        <v>16.550833635602679</v>
      </c>
      <c r="C32" s="73">
        <f>MEDIAN(B32,D32)</f>
        <v>17.187135606858934</v>
      </c>
      <c r="D32" s="75">
        <f>B32*((1.025)^3)</f>
        <v>17.82343757811519</v>
      </c>
      <c r="E32" s="73">
        <f>I8</f>
        <v>19.419642857142858</v>
      </c>
      <c r="F32" s="73">
        <f>MEDIAN(E32,G32)</f>
        <v>20.166237095424108</v>
      </c>
      <c r="G32" s="73">
        <f>E32*((1.025)^3)</f>
        <v>20.912831333705356</v>
      </c>
      <c r="H32" s="74">
        <f>K8</f>
        <v>21.361607142857146</v>
      </c>
      <c r="I32" s="73">
        <f>MEDIAN(H32,J32)</f>
        <v>22.18286080496652</v>
      </c>
      <c r="J32" s="75">
        <f>H32*((1.025)^3)</f>
        <v>23.004114467075894</v>
      </c>
      <c r="K32" s="74">
        <f>M8</f>
        <v>23.497767857142861</v>
      </c>
      <c r="L32" s="73">
        <f>MEDIAN(K32,M32)</f>
        <v>24.40114688546317</v>
      </c>
      <c r="M32" s="75">
        <f>K32*((1.025)^3)</f>
        <v>25.304525913783483</v>
      </c>
      <c r="N32" s="74">
        <f>N8</f>
        <v>25.847544642857148</v>
      </c>
      <c r="O32" s="73">
        <f>MEDIAN(N32,P32)</f>
        <v>26.84126157400949</v>
      </c>
      <c r="P32" s="75">
        <f>N32*((1.025)^3)</f>
        <v>27.834978505161832</v>
      </c>
      <c r="Q32" s="74">
        <f>O8</f>
        <v>28.432299107142864</v>
      </c>
      <c r="R32" s="73">
        <f>MEDIAN(Q32,S32)</f>
        <v>29.52538773141044</v>
      </c>
      <c r="S32" s="75">
        <f>Q32*((1.025)^3)</f>
        <v>30.618476355678016</v>
      </c>
      <c r="U32" s="1">
        <v>2</v>
      </c>
      <c r="V32" s="46">
        <f t="shared" si="14"/>
        <v>17.388719588405063</v>
      </c>
      <c r="W32" s="46">
        <f t="shared" si="15"/>
        <v>20.402762276785712</v>
      </c>
      <c r="X32" s="46">
        <f t="shared" si="16"/>
        <v>22.443038504464287</v>
      </c>
      <c r="Y32" s="46">
        <f t="shared" si="17"/>
        <v>24.687342354910715</v>
      </c>
      <c r="Z32" s="46">
        <f t="shared" si="18"/>
        <v>27.156076590401788</v>
      </c>
      <c r="AA32" s="46">
        <f t="shared" si="19"/>
        <v>29.871684249441966</v>
      </c>
    </row>
    <row r="33" spans="1:27" x14ac:dyDescent="0.2">
      <c r="A33" s="76" t="s">
        <v>4</v>
      </c>
      <c r="B33" s="73">
        <f>B32*((1.025)^4)</f>
        <v>18.269023517568066</v>
      </c>
      <c r="C33" s="73">
        <f t="shared" ref="C33:C37" si="20">MEDIAN(B33,D33)</f>
        <v>18.731458175356508</v>
      </c>
      <c r="D33" s="75">
        <f>B32*((1.025)^6)</f>
        <v>19.193892833144947</v>
      </c>
      <c r="E33" s="73">
        <f>E32*((1.025)^4)</f>
        <v>21.435652117047987</v>
      </c>
      <c r="F33" s="73">
        <f t="shared" ref="F33:F37" si="21">MEDIAN(E33,G33)</f>
        <v>21.978242061260762</v>
      </c>
      <c r="G33" s="73">
        <f>E32*((1.025)^6)</f>
        <v>22.520832005473537</v>
      </c>
      <c r="H33" s="74">
        <f>H32*((1.025)^4)</f>
        <v>23.57921732875279</v>
      </c>
      <c r="I33" s="73">
        <f t="shared" ref="I33:I37" si="22">MEDIAN(H33,J33)</f>
        <v>24.176066267386844</v>
      </c>
      <c r="J33" s="75">
        <f>H32*((1.025)^6)</f>
        <v>24.772915206020894</v>
      </c>
      <c r="K33" s="74">
        <f>K32*((1.025)^4)</f>
        <v>25.93713906162807</v>
      </c>
      <c r="L33" s="73">
        <f t="shared" ref="L33:L37" si="23">MEDIAN(K33,M33)</f>
        <v>26.593672894125525</v>
      </c>
      <c r="M33" s="75">
        <f>K32*((1.025)^6)</f>
        <v>27.250206726622984</v>
      </c>
      <c r="N33" s="74">
        <f>N32*((1.025)^4)</f>
        <v>28.530852967790874</v>
      </c>
      <c r="O33" s="73">
        <f t="shared" ref="O33:O37" si="24">MEDIAN(N33,P33)</f>
        <v>29.253040183538079</v>
      </c>
      <c r="P33" s="75">
        <f>N32*((1.025)^6)</f>
        <v>29.975227399285284</v>
      </c>
      <c r="Q33" s="74">
        <f>Q32*((1.025)^4)</f>
        <v>31.383938264569963</v>
      </c>
      <c r="R33" s="73">
        <f t="shared" ref="R33:R37" si="25">MEDIAN(Q33,S33)</f>
        <v>32.178344201891889</v>
      </c>
      <c r="S33" s="75">
        <f>Q32*((1.025)^6)</f>
        <v>32.972750139213815</v>
      </c>
      <c r="U33" s="1">
        <v>3</v>
      </c>
      <c r="V33" s="46">
        <f t="shared" si="14"/>
        <v>17.82343757811519</v>
      </c>
      <c r="W33" s="46">
        <f t="shared" si="15"/>
        <v>20.912831333705352</v>
      </c>
      <c r="X33" s="46">
        <f t="shared" si="16"/>
        <v>23.00411446707589</v>
      </c>
      <c r="Y33" s="46">
        <f t="shared" si="17"/>
        <v>25.304525913783483</v>
      </c>
      <c r="Z33" s="46">
        <f t="shared" si="18"/>
        <v>27.834978505161832</v>
      </c>
      <c r="AA33" s="46">
        <f t="shared" si="19"/>
        <v>30.618476355678013</v>
      </c>
    </row>
    <row r="34" spans="1:27" x14ac:dyDescent="0.2">
      <c r="A34" s="76" t="s">
        <v>5</v>
      </c>
      <c r="B34" s="73">
        <f>B32*((1.025)^7)</f>
        <v>19.673740153973572</v>
      </c>
      <c r="C34" s="73">
        <f t="shared" si="20"/>
        <v>20.171731701621027</v>
      </c>
      <c r="D34" s="75">
        <f>B32*((1.025)^9)</f>
        <v>20.669723249268479</v>
      </c>
      <c r="E34" s="73">
        <f>E32*((1.025)^7)</f>
        <v>23.083852805610377</v>
      </c>
      <c r="F34" s="73">
        <f t="shared" si="21"/>
        <v>23.668162829752387</v>
      </c>
      <c r="G34" s="73">
        <f>E32*((1.025)^9)</f>
        <v>24.252472853894396</v>
      </c>
      <c r="H34" s="74">
        <f>H32*((1.025)^7)</f>
        <v>25.392238086171417</v>
      </c>
      <c r="I34" s="73">
        <f t="shared" si="22"/>
        <v>26.034979112727626</v>
      </c>
      <c r="J34" s="75">
        <f>H32*((1.025)^9)</f>
        <v>26.677720139283839</v>
      </c>
      <c r="K34" s="74">
        <f>K32*((1.025)^7)</f>
        <v>27.931461894788562</v>
      </c>
      <c r="L34" s="73">
        <f t="shared" si="23"/>
        <v>28.638477024000395</v>
      </c>
      <c r="M34" s="75">
        <f>K32*((1.025)^9)</f>
        <v>29.345492153212223</v>
      </c>
      <c r="N34" s="74">
        <f>N32*((1.025)^7)</f>
        <v>30.724608084267416</v>
      </c>
      <c r="O34" s="73">
        <f t="shared" si="24"/>
        <v>31.502324726400431</v>
      </c>
      <c r="P34" s="75">
        <f>N32*((1.025)^9)</f>
        <v>32.280041368533446</v>
      </c>
      <c r="Q34" s="74">
        <f>Q32*((1.025)^7)</f>
        <v>33.797068892694163</v>
      </c>
      <c r="R34" s="73">
        <f t="shared" si="25"/>
        <v>34.65255719904048</v>
      </c>
      <c r="S34" s="75">
        <f>Q32*((1.025)^9)</f>
        <v>35.508045505386796</v>
      </c>
      <c r="U34" s="1">
        <v>4</v>
      </c>
      <c r="V34" s="46">
        <f t="shared" si="14"/>
        <v>18.269023517568069</v>
      </c>
      <c r="W34" s="46">
        <f t="shared" si="15"/>
        <v>21.435652117047983</v>
      </c>
      <c r="X34" s="46">
        <f t="shared" si="16"/>
        <v>23.579217328752787</v>
      </c>
      <c r="Y34" s="46">
        <f t="shared" si="17"/>
        <v>25.937139061628066</v>
      </c>
      <c r="Z34" s="46">
        <f t="shared" si="18"/>
        <v>28.530852967790874</v>
      </c>
      <c r="AA34" s="46">
        <f t="shared" si="19"/>
        <v>31.383938264569959</v>
      </c>
    </row>
    <row r="35" spans="1:27" x14ac:dyDescent="0.2">
      <c r="A35" s="76" t="s">
        <v>6</v>
      </c>
      <c r="B35" s="73">
        <f>B32*((1.025)^10)</f>
        <v>21.186466330500192</v>
      </c>
      <c r="C35" s="73">
        <f t="shared" si="20"/>
        <v>21.722748759490976</v>
      </c>
      <c r="D35" s="75">
        <f>B32*((1.025)^12)</f>
        <v>22.25903118848176</v>
      </c>
      <c r="E35" s="73">
        <f>E32*((1.025)^10)</f>
        <v>24.858784675241758</v>
      </c>
      <c r="F35" s="73">
        <f t="shared" si="21"/>
        <v>25.488022662333812</v>
      </c>
      <c r="G35" s="73">
        <f>E32*((1.025)^12)</f>
        <v>26.117260649425869</v>
      </c>
      <c r="H35" s="74">
        <f>H32*((1.025)^10)</f>
        <v>27.344663142765935</v>
      </c>
      <c r="I35" s="73">
        <f t="shared" si="22"/>
        <v>28.036824928567196</v>
      </c>
      <c r="J35" s="75">
        <f>H32*((1.025)^12)</f>
        <v>28.728986714368457</v>
      </c>
      <c r="K35" s="74">
        <f>K32*((1.025)^10)</f>
        <v>30.07912945704253</v>
      </c>
      <c r="L35" s="73">
        <f t="shared" si="23"/>
        <v>30.840507421423915</v>
      </c>
      <c r="M35" s="75">
        <f>K32*((1.025)^12)</f>
        <v>31.601885385805303</v>
      </c>
      <c r="N35" s="74">
        <f>N32*((1.025)^10)</f>
        <v>33.087042402746782</v>
      </c>
      <c r="O35" s="73">
        <f t="shared" si="24"/>
        <v>33.92455816356631</v>
      </c>
      <c r="P35" s="75">
        <f>N32*((1.025)^12)</f>
        <v>34.762073924385838</v>
      </c>
      <c r="Q35" s="74">
        <f>Q32*((1.025)^10)</f>
        <v>36.395746643021461</v>
      </c>
      <c r="R35" s="73">
        <f t="shared" si="25"/>
        <v>37.31701397992294</v>
      </c>
      <c r="S35" s="75">
        <f>Q32*((1.025)^12)</f>
        <v>38.23828131682442</v>
      </c>
      <c r="U35" s="1">
        <v>5</v>
      </c>
      <c r="V35" s="46">
        <f t="shared" si="14"/>
        <v>18.725749105507269</v>
      </c>
      <c r="W35" s="46">
        <f t="shared" si="15"/>
        <v>21.971543419974182</v>
      </c>
      <c r="X35" s="46">
        <f t="shared" si="16"/>
        <v>24.168697761971604</v>
      </c>
      <c r="Y35" s="46">
        <f t="shared" si="17"/>
        <v>26.585567538168767</v>
      </c>
      <c r="Z35" s="46">
        <f t="shared" si="18"/>
        <v>29.244124291985642</v>
      </c>
      <c r="AA35" s="46">
        <f t="shared" si="19"/>
        <v>32.168536721184203</v>
      </c>
    </row>
    <row r="36" spans="1:27" x14ac:dyDescent="0.2">
      <c r="A36" s="76" t="s">
        <v>107</v>
      </c>
      <c r="B36" s="73">
        <f>B32*((1.025)^13)</f>
        <v>22.815506968193805</v>
      </c>
      <c r="C36" s="73">
        <f t="shared" si="20"/>
        <v>23.393024488326212</v>
      </c>
      <c r="D36" s="73">
        <f>B32*((1.025)^15)</f>
        <v>23.970542008458615</v>
      </c>
      <c r="E36" s="74">
        <f>E32*((1.025)^13)</f>
        <v>26.770192165661513</v>
      </c>
      <c r="F36" s="73">
        <f t="shared" si="21"/>
        <v>27.447812654854822</v>
      </c>
      <c r="G36" s="75">
        <f>E32*((1.025)^15)</f>
        <v>28.125433144048127</v>
      </c>
      <c r="H36" s="73">
        <f>H32*((1.025)^13)</f>
        <v>29.447211382227668</v>
      </c>
      <c r="I36" s="73">
        <f t="shared" si="22"/>
        <v>30.192593920340308</v>
      </c>
      <c r="J36" s="75">
        <f>H32*((1.025)^15)</f>
        <v>30.937976458452944</v>
      </c>
      <c r="K36" s="74">
        <f>K32*((1.025)^13)</f>
        <v>32.391932520450439</v>
      </c>
      <c r="L36" s="73">
        <f t="shared" si="23"/>
        <v>33.211853312374345</v>
      </c>
      <c r="M36" s="75">
        <f>K32*((1.025)^15)</f>
        <v>34.031774104298243</v>
      </c>
      <c r="N36" s="74">
        <f>N32*((1.025)^13)</f>
        <v>35.63112577249548</v>
      </c>
      <c r="O36" s="73">
        <f t="shared" si="24"/>
        <v>36.533038643611775</v>
      </c>
      <c r="P36" s="75">
        <f>N32*((1.025)^15)</f>
        <v>37.434951514728063</v>
      </c>
      <c r="Q36" s="74">
        <f>Q32*((1.025)^13)</f>
        <v>39.194238349745028</v>
      </c>
      <c r="R36" s="73">
        <f t="shared" si="25"/>
        <v>40.186342507972952</v>
      </c>
      <c r="S36" s="75">
        <f>Q32*((1.025)^15)</f>
        <v>41.178446666200877</v>
      </c>
      <c r="T36" s="46"/>
      <c r="U36" s="1">
        <v>6</v>
      </c>
      <c r="V36" s="46">
        <f t="shared" si="14"/>
        <v>19.19389283314495</v>
      </c>
      <c r="W36" s="46">
        <f t="shared" si="15"/>
        <v>22.520832005473533</v>
      </c>
      <c r="X36" s="46">
        <f t="shared" si="16"/>
        <v>24.77291520602089</v>
      </c>
      <c r="Y36" s="46">
        <f t="shared" si="17"/>
        <v>27.250206726622984</v>
      </c>
      <c r="Z36" s="46">
        <f t="shared" si="18"/>
        <v>29.975227399285281</v>
      </c>
      <c r="AA36" s="46">
        <f t="shared" si="19"/>
        <v>32.972750139213808</v>
      </c>
    </row>
    <row r="37" spans="1:27" x14ac:dyDescent="0.2">
      <c r="A37" s="76" t="s">
        <v>108</v>
      </c>
      <c r="B37" s="73">
        <f>B32*((1.025)^16)</f>
        <v>24.56980555867008</v>
      </c>
      <c r="C37" s="73">
        <f t="shared" si="20"/>
        <v>25.845136827239944</v>
      </c>
      <c r="D37" s="73">
        <f>B32*((1.025)^20)</f>
        <v>27.120468095809809</v>
      </c>
      <c r="E37" s="74">
        <f>E32*((1.025)^16)</f>
        <v>28.828568972649329</v>
      </c>
      <c r="F37" s="73">
        <f t="shared" si="21"/>
        <v>30.324957511465783</v>
      </c>
      <c r="G37" s="75">
        <f>E32*((1.025)^20)</f>
        <v>31.821346050282237</v>
      </c>
      <c r="H37" s="74">
        <f>H32*((1.025)^16)</f>
        <v>31.711425869914265</v>
      </c>
      <c r="I37" s="73">
        <f t="shared" si="22"/>
        <v>33.357453262612367</v>
      </c>
      <c r="J37" s="75">
        <f>H32*((1.025)^20)</f>
        <v>35.003480655310462</v>
      </c>
      <c r="K37" s="73">
        <f>K32*((1.025)^16)</f>
        <v>34.882568456905695</v>
      </c>
      <c r="L37" s="73">
        <f t="shared" si="23"/>
        <v>36.693198588873599</v>
      </c>
      <c r="M37" s="75">
        <f>K32*((1.025)^20)</f>
        <v>38.503828720841511</v>
      </c>
      <c r="N37" s="73">
        <f>N32*((1.025)^16)</f>
        <v>38.370825302596266</v>
      </c>
      <c r="O37" s="73">
        <f t="shared" si="24"/>
        <v>40.362518447760962</v>
      </c>
      <c r="P37" s="73">
        <f>N32*((1.025)^20)</f>
        <v>42.354211592925665</v>
      </c>
      <c r="Q37" s="74">
        <f>Q32*((1.025)^16)</f>
        <v>42.207907832855895</v>
      </c>
      <c r="R37" s="73">
        <f t="shared" si="25"/>
        <v>44.398770292537066</v>
      </c>
      <c r="S37" s="75">
        <f>Q32*((1.025)^20)</f>
        <v>46.589632752218229</v>
      </c>
      <c r="U37" s="1">
        <v>7</v>
      </c>
      <c r="V37" s="46">
        <f t="shared" si="14"/>
        <v>19.673740153973572</v>
      </c>
      <c r="W37" s="46">
        <f t="shared" si="15"/>
        <v>23.08385280561037</v>
      </c>
      <c r="X37" s="46">
        <f t="shared" si="16"/>
        <v>25.39223808617141</v>
      </c>
      <c r="Y37" s="46">
        <f t="shared" si="17"/>
        <v>27.931461894788555</v>
      </c>
      <c r="Z37" s="46">
        <f t="shared" si="18"/>
        <v>30.724608084267409</v>
      </c>
      <c r="AA37" s="46">
        <f t="shared" si="19"/>
        <v>33.797068892694149</v>
      </c>
    </row>
    <row r="38" spans="1:27" ht="15" x14ac:dyDescent="0.25">
      <c r="A38" s="44"/>
      <c r="B38" s="36"/>
      <c r="C38" s="46"/>
      <c r="D38" s="36"/>
      <c r="E38" s="81"/>
      <c r="F38" s="81"/>
      <c r="G38" s="81"/>
      <c r="H38" s="81"/>
      <c r="I38" s="73"/>
      <c r="J38" s="73"/>
      <c r="M38" s="40"/>
      <c r="P38" s="1"/>
      <c r="U38" s="1">
        <v>8</v>
      </c>
      <c r="V38" s="46">
        <f t="shared" si="14"/>
        <v>20.165583657822911</v>
      </c>
      <c r="W38" s="46">
        <f t="shared" si="15"/>
        <v>23.660949125750626</v>
      </c>
      <c r="X38" s="46">
        <f t="shared" si="16"/>
        <v>26.027044038325695</v>
      </c>
      <c r="Y38" s="46">
        <f t="shared" si="17"/>
        <v>28.629748442158267</v>
      </c>
      <c r="Z38" s="46">
        <f t="shared" si="18"/>
        <v>31.49272328637409</v>
      </c>
      <c r="AA38" s="46">
        <f t="shared" si="19"/>
        <v>34.641995615011503</v>
      </c>
    </row>
    <row r="39" spans="1:27" x14ac:dyDescent="0.2">
      <c r="O39" s="40"/>
      <c r="P39" s="1"/>
      <c r="U39" s="1">
        <v>9</v>
      </c>
      <c r="V39" s="46">
        <f t="shared" si="14"/>
        <v>20.669723249268483</v>
      </c>
      <c r="W39" s="46">
        <f t="shared" si="15"/>
        <v>24.252472853894389</v>
      </c>
      <c r="X39" s="46">
        <f t="shared" si="16"/>
        <v>26.677720139283835</v>
      </c>
      <c r="Y39" s="46">
        <f t="shared" si="17"/>
        <v>29.34549215321222</v>
      </c>
      <c r="Z39" s="46">
        <f t="shared" si="18"/>
        <v>32.280041368533439</v>
      </c>
      <c r="AA39" s="46">
        <f t="shared" si="19"/>
        <v>35.508045505386789</v>
      </c>
    </row>
    <row r="40" spans="1:27" x14ac:dyDescent="0.2">
      <c r="U40" s="1">
        <v>10</v>
      </c>
      <c r="V40" s="46">
        <f t="shared" si="14"/>
        <v>21.186466330500192</v>
      </c>
      <c r="W40" s="46">
        <f t="shared" si="15"/>
        <v>24.858784675241747</v>
      </c>
      <c r="X40" s="46">
        <f t="shared" si="16"/>
        <v>27.344663142765928</v>
      </c>
      <c r="Y40" s="46">
        <f t="shared" si="17"/>
        <v>30.079129457042523</v>
      </c>
      <c r="Z40" s="46">
        <f t="shared" si="18"/>
        <v>33.087042402746775</v>
      </c>
      <c r="AA40" s="46">
        <f t="shared" si="19"/>
        <v>36.395746643021454</v>
      </c>
    </row>
    <row r="41" spans="1:27" x14ac:dyDescent="0.2">
      <c r="U41" s="1">
        <v>11</v>
      </c>
      <c r="V41" s="46">
        <f t="shared" si="14"/>
        <v>21.716127988762693</v>
      </c>
      <c r="W41" s="46">
        <f t="shared" si="15"/>
        <v>25.480254292122787</v>
      </c>
      <c r="X41" s="46">
        <f t="shared" si="16"/>
        <v>28.028279721335075</v>
      </c>
      <c r="Y41" s="46">
        <f t="shared" si="17"/>
        <v>30.831107693468585</v>
      </c>
      <c r="Z41" s="46">
        <f t="shared" si="18"/>
        <v>33.914218462815441</v>
      </c>
      <c r="AA41" s="46">
        <f t="shared" si="19"/>
        <v>37.305640309096987</v>
      </c>
    </row>
    <row r="42" spans="1:27" x14ac:dyDescent="0.2">
      <c r="D42" s="83"/>
      <c r="U42" s="1">
        <v>12</v>
      </c>
      <c r="V42" s="46">
        <f t="shared" si="14"/>
        <v>22.25903118848176</v>
      </c>
      <c r="W42" s="46">
        <f t="shared" si="15"/>
        <v>26.117260649425855</v>
      </c>
      <c r="X42" s="46">
        <f t="shared" si="16"/>
        <v>28.72898671436845</v>
      </c>
      <c r="Y42" s="46">
        <f t="shared" si="17"/>
        <v>31.601885385805296</v>
      </c>
      <c r="Z42" s="46">
        <f t="shared" si="18"/>
        <v>34.762073924385824</v>
      </c>
      <c r="AA42" s="46">
        <f t="shared" si="19"/>
        <v>38.238281316824406</v>
      </c>
    </row>
    <row r="43" spans="1:27" x14ac:dyDescent="0.2">
      <c r="D43" s="83"/>
      <c r="G43" s="35"/>
      <c r="U43" s="1">
        <v>13</v>
      </c>
      <c r="V43" s="46">
        <f t="shared" si="14"/>
        <v>22.815506968193802</v>
      </c>
      <c r="W43" s="46">
        <f t="shared" si="15"/>
        <v>26.770192165661499</v>
      </c>
      <c r="X43" s="46">
        <f t="shared" si="16"/>
        <v>29.447211382227657</v>
      </c>
      <c r="Y43" s="46">
        <f t="shared" si="17"/>
        <v>32.391932520450425</v>
      </c>
      <c r="Z43" s="46">
        <f t="shared" si="18"/>
        <v>35.631125772495466</v>
      </c>
      <c r="AA43" s="46">
        <f t="shared" si="19"/>
        <v>39.194238349745014</v>
      </c>
    </row>
    <row r="44" spans="1:27" x14ac:dyDescent="0.2">
      <c r="D44" s="83"/>
      <c r="U44" s="1">
        <v>14</v>
      </c>
      <c r="V44" s="46">
        <f t="shared" si="14"/>
        <v>23.385894642398643</v>
      </c>
      <c r="W44" s="46">
        <f t="shared" si="15"/>
        <v>27.439446969803033</v>
      </c>
      <c r="X44" s="46">
        <f t="shared" si="16"/>
        <v>30.183391666783347</v>
      </c>
      <c r="Y44" s="46">
        <f t="shared" si="17"/>
        <v>33.201730833461681</v>
      </c>
      <c r="Z44" s="46">
        <f t="shared" si="18"/>
        <v>36.521903916807851</v>
      </c>
      <c r="AA44" s="46">
        <f t="shared" si="19"/>
        <v>40.174094308488634</v>
      </c>
    </row>
    <row r="45" spans="1:27" x14ac:dyDescent="0.2">
      <c r="U45" s="1">
        <v>15</v>
      </c>
      <c r="V45" s="46">
        <f t="shared" si="14"/>
        <v>23.970542008458608</v>
      </c>
      <c r="W45" s="46">
        <f t="shared" si="15"/>
        <v>28.125433144048106</v>
      </c>
      <c r="X45" s="46">
        <f t="shared" si="16"/>
        <v>30.93797645845293</v>
      </c>
      <c r="Y45" s="46">
        <f t="shared" si="17"/>
        <v>34.031774104298222</v>
      </c>
      <c r="Z45" s="46">
        <f t="shared" si="18"/>
        <v>37.434951514728041</v>
      </c>
      <c r="AA45" s="46">
        <f t="shared" si="19"/>
        <v>41.178446666200848</v>
      </c>
    </row>
    <row r="46" spans="1:27" x14ac:dyDescent="0.2">
      <c r="U46" s="1">
        <v>16</v>
      </c>
      <c r="V46" s="46">
        <f t="shared" si="14"/>
        <v>24.569805558670073</v>
      </c>
      <c r="W46" s="46">
        <f t="shared" si="15"/>
        <v>28.828568972649308</v>
      </c>
      <c r="X46" s="46">
        <f t="shared" si="16"/>
        <v>31.711425869914251</v>
      </c>
      <c r="Y46" s="46">
        <f t="shared" si="17"/>
        <v>34.882568456905673</v>
      </c>
      <c r="Z46" s="46">
        <f t="shared" si="18"/>
        <v>38.370825302596238</v>
      </c>
      <c r="AA46" s="46">
        <f t="shared" si="19"/>
        <v>42.207907832855867</v>
      </c>
    </row>
    <row r="47" spans="1:27" x14ac:dyDescent="0.2">
      <c r="U47" s="1">
        <v>17</v>
      </c>
      <c r="V47" s="46">
        <f t="shared" si="14"/>
        <v>25.184050697636824</v>
      </c>
      <c r="W47" s="46">
        <f t="shared" si="15"/>
        <v>29.549283196965536</v>
      </c>
      <c r="X47" s="46">
        <f t="shared" si="16"/>
        <v>32.504211516662103</v>
      </c>
      <c r="Y47" s="46">
        <f t="shared" si="17"/>
        <v>35.754632668328313</v>
      </c>
      <c r="Z47" s="46">
        <f t="shared" si="18"/>
        <v>39.33009593516114</v>
      </c>
      <c r="AA47" s="46">
        <f t="shared" si="19"/>
        <v>43.263105528677258</v>
      </c>
    </row>
    <row r="48" spans="1:27" x14ac:dyDescent="0.2">
      <c r="U48" s="1">
        <v>18</v>
      </c>
      <c r="V48" s="46">
        <f t="shared" si="14"/>
        <v>25.813651965077742</v>
      </c>
      <c r="W48" s="46">
        <f t="shared" si="15"/>
        <v>30.288015276889674</v>
      </c>
      <c r="X48" s="46">
        <f t="shared" si="16"/>
        <v>33.31681680457865</v>
      </c>
      <c r="Y48" s="46">
        <f t="shared" si="17"/>
        <v>36.648498485036519</v>
      </c>
      <c r="Z48" s="46">
        <f t="shared" si="18"/>
        <v>40.313348333540162</v>
      </c>
      <c r="AA48" s="46">
        <f t="shared" si="19"/>
        <v>44.344683166894185</v>
      </c>
    </row>
    <row r="49" spans="21:27" x14ac:dyDescent="0.2">
      <c r="U49" s="1">
        <v>19</v>
      </c>
      <c r="V49" s="46">
        <f t="shared" si="14"/>
        <v>26.458993264204683</v>
      </c>
      <c r="W49" s="46">
        <f t="shared" si="15"/>
        <v>31.045215658811912</v>
      </c>
      <c r="X49" s="46">
        <f t="shared" si="16"/>
        <v>34.149737224693112</v>
      </c>
      <c r="Y49" s="46">
        <f t="shared" si="17"/>
        <v>37.564710947162432</v>
      </c>
      <c r="Z49" s="46">
        <f t="shared" si="18"/>
        <v>41.321182041878664</v>
      </c>
      <c r="AA49" s="46">
        <f t="shared" si="19"/>
        <v>45.453300246066533</v>
      </c>
    </row>
    <row r="50" spans="21:27" x14ac:dyDescent="0.2">
      <c r="U50" s="1">
        <v>20</v>
      </c>
      <c r="V50" s="46">
        <f t="shared" si="14"/>
        <v>27.120468095809798</v>
      </c>
      <c r="W50" s="46">
        <f t="shared" si="15"/>
        <v>31.821346050282209</v>
      </c>
      <c r="X50" s="46">
        <f t="shared" si="16"/>
        <v>35.00348065531044</v>
      </c>
      <c r="Y50" s="46">
        <f t="shared" si="17"/>
        <v>38.50382872084149</v>
      </c>
      <c r="Z50" s="46">
        <f t="shared" si="18"/>
        <v>42.35421159292563</v>
      </c>
      <c r="AA50" s="46">
        <f t="shared" si="19"/>
        <v>46.589632752218193</v>
      </c>
    </row>
  </sheetData>
  <mergeCells count="48">
    <mergeCell ref="V3:AA3"/>
    <mergeCell ref="B4:B5"/>
    <mergeCell ref="C4:C5"/>
    <mergeCell ref="D4:D5"/>
    <mergeCell ref="E4:E5"/>
    <mergeCell ref="F4:F5"/>
    <mergeCell ref="I3:J3"/>
    <mergeCell ref="O4:O5"/>
    <mergeCell ref="N4:N5"/>
    <mergeCell ref="G4:G5"/>
    <mergeCell ref="H4:H5"/>
    <mergeCell ref="I4:J4"/>
    <mergeCell ref="A1:R1"/>
    <mergeCell ref="A3:A5"/>
    <mergeCell ref="B3:C3"/>
    <mergeCell ref="D3:E3"/>
    <mergeCell ref="K3:L3"/>
    <mergeCell ref="K4:L4"/>
    <mergeCell ref="A29:A31"/>
    <mergeCell ref="B29:D29"/>
    <mergeCell ref="E29:G29"/>
    <mergeCell ref="H29:J29"/>
    <mergeCell ref="K29:M29"/>
    <mergeCell ref="V28:AA28"/>
    <mergeCell ref="Q29:S29"/>
    <mergeCell ref="B30:D30"/>
    <mergeCell ref="E30:G30"/>
    <mergeCell ref="H30:J30"/>
    <mergeCell ref="K30:M30"/>
    <mergeCell ref="N30:P30"/>
    <mergeCell ref="Q30:S30"/>
    <mergeCell ref="N29:P29"/>
    <mergeCell ref="Q16:S16"/>
    <mergeCell ref="K15:M15"/>
    <mergeCell ref="N15:P15"/>
    <mergeCell ref="M4:M5"/>
    <mergeCell ref="A7:H7"/>
    <mergeCell ref="A9:H9"/>
    <mergeCell ref="A15:A17"/>
    <mergeCell ref="B15:D15"/>
    <mergeCell ref="B16:D16"/>
    <mergeCell ref="E16:G16"/>
    <mergeCell ref="H16:J16"/>
    <mergeCell ref="K16:M16"/>
    <mergeCell ref="N16:P16"/>
    <mergeCell ref="E15:G15"/>
    <mergeCell ref="H15:J15"/>
    <mergeCell ref="Q15:S15"/>
  </mergeCells>
  <pageMargins left="0.7" right="0.7" top="0.75" bottom="0.75" header="0.3" footer="0.3"/>
  <pageSetup orientation="portrait" r:id="rId1"/>
  <ignoredErrors>
    <ignoredError sqref="I8 J8:O8"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A59A7-AE32-471B-B396-13D951185F2F}">
  <sheetPr>
    <tabColor rgb="FF609191"/>
  </sheetPr>
  <dimension ref="A1:AH13"/>
  <sheetViews>
    <sheetView zoomScaleNormal="100" workbookViewId="0">
      <selection activeCell="E4" sqref="E4"/>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2.5" customHeight="1" x14ac:dyDescent="0.35">
      <c r="A1" s="249" t="s">
        <v>226</v>
      </c>
      <c r="B1" s="249"/>
      <c r="C1" s="249"/>
      <c r="D1" s="249"/>
      <c r="E1" s="249"/>
      <c r="F1" s="249"/>
      <c r="G1" s="249"/>
      <c r="H1" s="249"/>
      <c r="I1" s="249"/>
      <c r="J1" s="249"/>
      <c r="K1" s="249"/>
      <c r="L1" s="249"/>
      <c r="M1" s="249"/>
      <c r="N1" s="249"/>
      <c r="O1" s="249"/>
      <c r="P1" s="249"/>
      <c r="Q1" s="249"/>
      <c r="R1" s="249"/>
      <c r="S1" s="249"/>
      <c r="T1" s="249"/>
      <c r="U1" s="249"/>
      <c r="V1" s="249"/>
      <c r="W1" s="249"/>
      <c r="X1" s="249"/>
      <c r="Y1" s="249"/>
      <c r="Z1" s="249"/>
    </row>
    <row r="2" spans="1:26" x14ac:dyDescent="0.25">
      <c r="A2" t="s">
        <v>535</v>
      </c>
    </row>
    <row r="3" spans="1:26" x14ac:dyDescent="0.25">
      <c r="A3" s="12">
        <v>3256</v>
      </c>
    </row>
    <row r="4" spans="1:26" ht="20.25" x14ac:dyDescent="0.3">
      <c r="A4" s="171"/>
      <c r="B4" s="171"/>
      <c r="C4" s="171"/>
      <c r="D4" s="171"/>
      <c r="E4" s="171"/>
      <c r="F4" s="171"/>
      <c r="G4" s="171"/>
      <c r="H4" s="171"/>
      <c r="I4" s="171"/>
      <c r="J4" s="171"/>
      <c r="K4" s="171"/>
      <c r="L4" s="171"/>
      <c r="M4" s="171"/>
      <c r="N4" s="171"/>
      <c r="O4" s="171"/>
    </row>
    <row r="5" spans="1:26" ht="15.75" x14ac:dyDescent="0.25">
      <c r="A5" s="324" t="s">
        <v>311</v>
      </c>
      <c r="B5" s="324"/>
      <c r="C5" s="324"/>
      <c r="E5" s="324" t="s">
        <v>312</v>
      </c>
      <c r="F5" s="324"/>
      <c r="G5" s="324"/>
      <c r="I5" s="324" t="s">
        <v>313</v>
      </c>
      <c r="J5" s="324"/>
      <c r="K5" s="324"/>
      <c r="M5" s="34" t="s">
        <v>314</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20</v>
      </c>
      <c r="C7" s="19">
        <f>B7/A3</f>
        <v>6.1425061425061421E-3</v>
      </c>
      <c r="E7" s="23" t="s">
        <v>125</v>
      </c>
      <c r="F7" s="18"/>
      <c r="G7" s="19">
        <v>4.2000000000000003E-2</v>
      </c>
      <c r="I7" s="23" t="s">
        <v>136</v>
      </c>
      <c r="J7" s="18">
        <v>2644</v>
      </c>
      <c r="K7" s="19">
        <f>J7/A3</f>
        <v>0.81203931203931201</v>
      </c>
      <c r="M7" s="23" t="s">
        <v>133</v>
      </c>
      <c r="N7" s="18">
        <v>262</v>
      </c>
      <c r="O7" s="19">
        <f>N7/A3</f>
        <v>8.0466830466830466E-2</v>
      </c>
    </row>
    <row r="8" spans="1:26" x14ac:dyDescent="0.25">
      <c r="A8" s="20" t="s">
        <v>119</v>
      </c>
      <c r="B8" s="21">
        <v>213</v>
      </c>
      <c r="C8" s="22">
        <f>B8/A3</f>
        <v>6.5417690417690424E-2</v>
      </c>
      <c r="E8" s="24" t="s">
        <v>126</v>
      </c>
      <c r="F8" s="21"/>
      <c r="G8" s="19">
        <v>0.25700000000000001</v>
      </c>
      <c r="I8" s="24" t="s">
        <v>138</v>
      </c>
      <c r="J8" s="21">
        <v>317</v>
      </c>
      <c r="K8" s="19">
        <f>J8/A3</f>
        <v>9.7358722358722352E-2</v>
      </c>
      <c r="M8" s="24" t="s">
        <v>134</v>
      </c>
      <c r="N8" s="21">
        <v>2995</v>
      </c>
      <c r="O8" s="22">
        <f>N8/A3</f>
        <v>0.91984029484029484</v>
      </c>
    </row>
    <row r="9" spans="1:26" x14ac:dyDescent="0.25">
      <c r="A9" s="20" t="s">
        <v>120</v>
      </c>
      <c r="B9" s="21">
        <v>554</v>
      </c>
      <c r="C9" s="22">
        <f>B9/A3</f>
        <v>0.17014742014742015</v>
      </c>
      <c r="E9" s="24" t="s">
        <v>127</v>
      </c>
      <c r="F9" s="21"/>
      <c r="G9" s="19">
        <v>0.24399999999999999</v>
      </c>
      <c r="I9" s="24" t="s">
        <v>137</v>
      </c>
      <c r="J9" s="21">
        <v>175</v>
      </c>
      <c r="K9" s="19">
        <f>J9/A3</f>
        <v>5.3746928746928747E-2</v>
      </c>
    </row>
    <row r="10" spans="1:26" x14ac:dyDescent="0.25">
      <c r="A10" s="20" t="s">
        <v>121</v>
      </c>
      <c r="B10" s="21">
        <v>838</v>
      </c>
      <c r="C10" s="22">
        <f>B10/A3</f>
        <v>0.25737100737100738</v>
      </c>
      <c r="E10" s="24" t="s">
        <v>128</v>
      </c>
      <c r="F10" s="21"/>
      <c r="G10" s="19">
        <v>0.14399999999999999</v>
      </c>
      <c r="I10" s="24" t="s">
        <v>140</v>
      </c>
      <c r="J10" s="21">
        <v>71</v>
      </c>
      <c r="K10" s="19">
        <f>J10/A3</f>
        <v>2.1805896805896806E-2</v>
      </c>
    </row>
    <row r="11" spans="1:26" x14ac:dyDescent="0.25">
      <c r="A11" s="20" t="s">
        <v>122</v>
      </c>
      <c r="B11" s="21">
        <v>924</v>
      </c>
      <c r="C11" s="22">
        <f>B11/A3</f>
        <v>0.28378378378378377</v>
      </c>
      <c r="E11" s="24" t="s">
        <v>129</v>
      </c>
      <c r="F11" s="21"/>
      <c r="G11" s="19">
        <v>0.22800000000000001</v>
      </c>
      <c r="I11" s="24" t="s">
        <v>139</v>
      </c>
      <c r="J11" s="21">
        <v>40</v>
      </c>
      <c r="K11" s="19">
        <f>J11/A3</f>
        <v>1.2285012285012284E-2</v>
      </c>
    </row>
    <row r="12" spans="1:26" x14ac:dyDescent="0.25">
      <c r="A12" s="20" t="s">
        <v>123</v>
      </c>
      <c r="B12" s="21">
        <v>574</v>
      </c>
      <c r="C12" s="22">
        <f>B12/A3</f>
        <v>0.17628992628992629</v>
      </c>
      <c r="E12" s="24" t="s">
        <v>130</v>
      </c>
      <c r="F12" s="21"/>
      <c r="G12" s="19">
        <v>7.0999999999999994E-2</v>
      </c>
      <c r="I12" s="24" t="s">
        <v>141</v>
      </c>
      <c r="J12" s="21">
        <v>9</v>
      </c>
      <c r="K12" s="19">
        <f>J12/A3</f>
        <v>2.764127764127764E-3</v>
      </c>
    </row>
    <row r="13" spans="1:26" x14ac:dyDescent="0.25">
      <c r="A13" s="20" t="s">
        <v>124</v>
      </c>
      <c r="B13" s="21">
        <v>134</v>
      </c>
      <c r="C13" s="22">
        <f>B13/A3</f>
        <v>4.1154791154791155E-2</v>
      </c>
      <c r="E13" s="24" t="s">
        <v>131</v>
      </c>
      <c r="F13" s="21"/>
      <c r="G13" s="19">
        <v>1.4E-2</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10F9B-68F0-4EEF-AEF3-BE1ACE27B0D0}">
  <sheetPr>
    <tabColor rgb="FF609191"/>
  </sheetPr>
  <dimension ref="A1:Z56"/>
  <sheetViews>
    <sheetView topLeftCell="A8" zoomScale="90" zoomScaleNormal="90" workbookViewId="0">
      <selection activeCell="T38" sqref="T38:U43"/>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8.14062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49" t="s">
        <v>227</v>
      </c>
      <c r="B1" s="249"/>
      <c r="C1" s="249"/>
      <c r="D1" s="249"/>
      <c r="E1" s="249"/>
      <c r="F1" s="249"/>
      <c r="G1" s="249"/>
      <c r="H1" s="249"/>
      <c r="I1" s="249"/>
      <c r="J1" s="249"/>
      <c r="K1" s="249"/>
      <c r="L1" s="249"/>
      <c r="M1" s="249"/>
      <c r="N1" s="249"/>
      <c r="O1" s="249"/>
      <c r="P1" s="249"/>
      <c r="Q1" s="249"/>
      <c r="R1" s="249"/>
      <c r="S1" s="249"/>
      <c r="T1" s="249"/>
      <c r="U1" s="249"/>
      <c r="V1" s="249"/>
      <c r="W1" s="249"/>
      <c r="X1" s="249"/>
      <c r="Y1" s="249"/>
      <c r="Z1" s="249"/>
    </row>
    <row r="4" spans="1:26" ht="18.75" x14ac:dyDescent="0.3">
      <c r="A4" s="328" t="s">
        <v>237</v>
      </c>
      <c r="B4" s="328"/>
      <c r="C4" s="328"/>
      <c r="D4" s="328"/>
      <c r="E4" s="328"/>
      <c r="F4" s="328"/>
      <c r="G4" s="328"/>
      <c r="H4" s="328"/>
    </row>
    <row r="5" spans="1:26" ht="36" customHeight="1" x14ac:dyDescent="0.25">
      <c r="A5" s="326" t="s">
        <v>211</v>
      </c>
      <c r="B5" s="327" t="s">
        <v>143</v>
      </c>
      <c r="C5" s="327" t="s">
        <v>213</v>
      </c>
      <c r="D5" s="327" t="s">
        <v>241</v>
      </c>
      <c r="E5" s="327" t="s">
        <v>234</v>
      </c>
      <c r="F5" s="327"/>
      <c r="G5" s="327" t="s">
        <v>214</v>
      </c>
      <c r="H5" s="327"/>
      <c r="P5"/>
      <c r="R5" s="10"/>
    </row>
    <row r="6" spans="1:26" ht="15.75" thickBot="1" x14ac:dyDescent="0.3">
      <c r="A6" s="326"/>
      <c r="B6" s="327"/>
      <c r="C6" s="327"/>
      <c r="D6" s="329"/>
      <c r="E6" s="163" t="s">
        <v>157</v>
      </c>
      <c r="F6" s="163" t="s">
        <v>215</v>
      </c>
      <c r="G6" s="163" t="s">
        <v>157</v>
      </c>
      <c r="H6" s="163" t="s">
        <v>215</v>
      </c>
      <c r="P6"/>
      <c r="R6" s="10"/>
    </row>
    <row r="7" spans="1:26" ht="15.75" thickBot="1" x14ac:dyDescent="0.3">
      <c r="A7" s="195" t="s">
        <v>238</v>
      </c>
      <c r="B7" s="196">
        <v>1</v>
      </c>
      <c r="C7" s="197">
        <f>'1A'!B12</f>
        <v>14.52</v>
      </c>
      <c r="D7" s="198" t="s">
        <v>186</v>
      </c>
      <c r="E7" s="199">
        <f t="shared" ref="E7:E12" si="0">W19-B19</f>
        <v>93</v>
      </c>
      <c r="F7" s="200">
        <f t="shared" ref="F7:F12" si="1">W29</f>
        <v>2.9402466013278533E-2</v>
      </c>
      <c r="G7" s="201">
        <f t="shared" ref="G7:G12" si="2">S38-B38</f>
        <v>4.0299999999999994</v>
      </c>
      <c r="H7" s="202">
        <f t="shared" ref="H7:H12" si="3">S48</f>
        <v>0.38417540514775972</v>
      </c>
      <c r="P7"/>
      <c r="R7" s="10"/>
    </row>
    <row r="8" spans="1:26" ht="15.75" thickTop="1" x14ac:dyDescent="0.25">
      <c r="A8" s="178" t="s">
        <v>293</v>
      </c>
      <c r="B8" s="164">
        <v>0.95</v>
      </c>
      <c r="C8" s="185">
        <f>S39</f>
        <v>17.82</v>
      </c>
      <c r="D8" s="187">
        <f>C8-C7</f>
        <v>3.3000000000000007</v>
      </c>
      <c r="E8" s="174">
        <f t="shared" si="0"/>
        <v>282</v>
      </c>
      <c r="F8" s="173">
        <f t="shared" si="1"/>
        <v>0.89523809523809528</v>
      </c>
      <c r="G8" s="175">
        <f t="shared" si="2"/>
        <v>-1</v>
      </c>
      <c r="H8" s="177">
        <f t="shared" si="3"/>
        <v>-5.3134962805526036E-2</v>
      </c>
      <c r="P8"/>
      <c r="R8" s="10"/>
    </row>
    <row r="9" spans="1:26" x14ac:dyDescent="0.25">
      <c r="A9" s="178" t="s">
        <v>295</v>
      </c>
      <c r="B9" s="164">
        <v>0.95</v>
      </c>
      <c r="C9" s="185">
        <f t="shared" ref="C9:C12" si="4">S40</f>
        <v>17.63</v>
      </c>
      <c r="D9" s="217">
        <f>C9-C7</f>
        <v>3.1099999999999994</v>
      </c>
      <c r="E9" s="174">
        <f t="shared" si="0"/>
        <v>229</v>
      </c>
      <c r="F9" s="173">
        <f t="shared" si="1"/>
        <v>2.4623655913978495</v>
      </c>
      <c r="G9" s="175">
        <f t="shared" si="2"/>
        <v>-0.92999999999999972</v>
      </c>
      <c r="H9" s="177">
        <f t="shared" si="3"/>
        <v>-5.0107758620689641E-2</v>
      </c>
      <c r="P9"/>
      <c r="R9" s="10"/>
    </row>
    <row r="10" spans="1:26" x14ac:dyDescent="0.25">
      <c r="A10" s="178" t="s">
        <v>212</v>
      </c>
      <c r="B10" s="164">
        <v>0.94</v>
      </c>
      <c r="C10" s="185">
        <f t="shared" si="4"/>
        <v>30.07</v>
      </c>
      <c r="D10" s="187">
        <f>C10-C7</f>
        <v>15.55</v>
      </c>
      <c r="E10" s="174">
        <f t="shared" si="0"/>
        <v>-98</v>
      </c>
      <c r="F10" s="173">
        <f t="shared" si="1"/>
        <v>-0.3983739837398374</v>
      </c>
      <c r="G10" s="175">
        <f t="shared" si="2"/>
        <v>11.43</v>
      </c>
      <c r="H10" s="177">
        <f t="shared" si="3"/>
        <v>0.61319742489270379</v>
      </c>
      <c r="P10"/>
      <c r="R10" s="10"/>
    </row>
    <row r="11" spans="1:26" x14ac:dyDescent="0.25">
      <c r="A11" s="178" t="s">
        <v>296</v>
      </c>
      <c r="B11" s="164">
        <v>0.92</v>
      </c>
      <c r="C11" s="185">
        <f t="shared" si="4"/>
        <v>19.22</v>
      </c>
      <c r="D11" s="187">
        <f>C11-C7</f>
        <v>4.6999999999999993</v>
      </c>
      <c r="E11" s="174">
        <f t="shared" si="0"/>
        <v>-590</v>
      </c>
      <c r="F11" s="173">
        <f t="shared" si="1"/>
        <v>-0.14271891630382197</v>
      </c>
      <c r="G11" s="175">
        <f t="shared" si="2"/>
        <v>5.8299999999999983</v>
      </c>
      <c r="H11" s="177">
        <f t="shared" si="3"/>
        <v>0.4353995519044061</v>
      </c>
      <c r="P11"/>
      <c r="R11" s="10"/>
    </row>
    <row r="12" spans="1:26" ht="15.75" thickBot="1" x14ac:dyDescent="0.3">
      <c r="A12" s="179" t="s">
        <v>297</v>
      </c>
      <c r="B12" s="180">
        <v>0.92</v>
      </c>
      <c r="C12" s="186">
        <f t="shared" si="4"/>
        <v>18.23</v>
      </c>
      <c r="D12" s="188">
        <f>C12-C7</f>
        <v>3.7100000000000009</v>
      </c>
      <c r="E12" s="181">
        <f t="shared" si="0"/>
        <v>3131</v>
      </c>
      <c r="F12" s="182">
        <f t="shared" si="1"/>
        <v>0.49268292682926829</v>
      </c>
      <c r="G12" s="183">
        <f t="shared" si="2"/>
        <v>5.01</v>
      </c>
      <c r="H12" s="184">
        <f t="shared" si="3"/>
        <v>0.37897125567322237</v>
      </c>
      <c r="P12"/>
      <c r="R12" s="10"/>
    </row>
    <row r="13" spans="1:26" x14ac:dyDescent="0.25">
      <c r="A13" s="1"/>
      <c r="B13" s="35"/>
      <c r="C13" s="36"/>
      <c r="D13" s="36"/>
    </row>
    <row r="14" spans="1:26" x14ac:dyDescent="0.25">
      <c r="G14" s="215"/>
    </row>
    <row r="17" spans="1:26" ht="15.75" x14ac:dyDescent="0.25">
      <c r="A17" s="325" t="s">
        <v>324</v>
      </c>
      <c r="B17" s="325"/>
      <c r="C17" s="325"/>
      <c r="D17" s="325"/>
      <c r="E17" s="325"/>
      <c r="F17" s="325"/>
      <c r="G17" s="325"/>
      <c r="H17" s="325"/>
      <c r="I17" s="325"/>
      <c r="J17" s="325"/>
      <c r="K17" s="325"/>
      <c r="L17" s="325"/>
      <c r="M17" s="325"/>
      <c r="N17" s="325"/>
      <c r="O17" s="325"/>
      <c r="P17" s="325"/>
      <c r="Q17" s="325"/>
      <c r="R17" s="325"/>
      <c r="S17" s="325"/>
      <c r="T17" s="325"/>
      <c r="U17" s="325"/>
      <c r="V17" s="325"/>
      <c r="W17" s="325"/>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238</v>
      </c>
      <c r="B19" s="166">
        <v>3163</v>
      </c>
      <c r="C19" s="166">
        <v>3198</v>
      </c>
      <c r="D19" s="166">
        <v>3188</v>
      </c>
      <c r="E19" s="166">
        <v>3201</v>
      </c>
      <c r="F19" s="166">
        <v>3214</v>
      </c>
      <c r="G19" s="166">
        <v>3286</v>
      </c>
      <c r="H19" s="166">
        <v>3379</v>
      </c>
      <c r="I19" s="166">
        <v>3372</v>
      </c>
      <c r="J19" s="166">
        <v>3232</v>
      </c>
      <c r="K19" s="166">
        <v>3295</v>
      </c>
      <c r="L19" s="166">
        <v>3387</v>
      </c>
      <c r="M19" s="166">
        <v>3386</v>
      </c>
      <c r="N19" s="166">
        <v>3274</v>
      </c>
      <c r="O19" s="166">
        <v>3131</v>
      </c>
      <c r="P19" s="166">
        <v>3136</v>
      </c>
      <c r="Q19" s="166">
        <v>3144</v>
      </c>
      <c r="R19" s="166">
        <v>3083</v>
      </c>
      <c r="S19" s="166">
        <v>3157</v>
      </c>
      <c r="T19" s="166">
        <v>3332</v>
      </c>
      <c r="U19" s="166">
        <v>3140</v>
      </c>
      <c r="V19" s="166">
        <v>3249</v>
      </c>
      <c r="W19" s="166">
        <v>3256</v>
      </c>
    </row>
    <row r="20" spans="1:26" ht="15.75" thickTop="1" x14ac:dyDescent="0.25">
      <c r="A20" s="143" t="s">
        <v>293</v>
      </c>
      <c r="B20" s="144">
        <v>315</v>
      </c>
      <c r="C20" s="144">
        <v>335</v>
      </c>
      <c r="D20" s="144">
        <v>349</v>
      </c>
      <c r="E20" s="144">
        <v>367</v>
      </c>
      <c r="F20" s="144">
        <v>380</v>
      </c>
      <c r="G20" s="144">
        <v>374</v>
      </c>
      <c r="H20" s="144">
        <v>415</v>
      </c>
      <c r="I20" s="144">
        <v>460</v>
      </c>
      <c r="J20" s="144">
        <v>451</v>
      </c>
      <c r="K20" s="144">
        <v>459</v>
      </c>
      <c r="L20" s="144">
        <v>482</v>
      </c>
      <c r="M20" s="144">
        <v>502</v>
      </c>
      <c r="N20" s="144">
        <v>527</v>
      </c>
      <c r="O20" s="144">
        <v>556</v>
      </c>
      <c r="P20" s="144">
        <v>576</v>
      </c>
      <c r="Q20" s="144">
        <v>626</v>
      </c>
      <c r="R20" s="144">
        <v>676</v>
      </c>
      <c r="S20" s="144">
        <v>704</v>
      </c>
      <c r="T20" s="144">
        <v>753</v>
      </c>
      <c r="U20" s="144">
        <v>568</v>
      </c>
      <c r="V20" s="144">
        <v>523</v>
      </c>
      <c r="W20" s="144">
        <v>597</v>
      </c>
    </row>
    <row r="21" spans="1:26" x14ac:dyDescent="0.25">
      <c r="A21" s="143" t="s">
        <v>295</v>
      </c>
      <c r="B21" s="144">
        <v>93</v>
      </c>
      <c r="C21" s="144">
        <v>121</v>
      </c>
      <c r="D21" s="144">
        <v>181</v>
      </c>
      <c r="E21" s="144">
        <v>207</v>
      </c>
      <c r="F21" s="144">
        <v>222</v>
      </c>
      <c r="G21" s="144">
        <v>243</v>
      </c>
      <c r="H21" s="144">
        <v>234</v>
      </c>
      <c r="I21" s="144">
        <v>222</v>
      </c>
      <c r="J21" s="144">
        <v>196</v>
      </c>
      <c r="K21" s="144">
        <v>178</v>
      </c>
      <c r="L21" s="144">
        <v>183</v>
      </c>
      <c r="M21" s="144">
        <v>195</v>
      </c>
      <c r="N21" s="144">
        <v>184</v>
      </c>
      <c r="O21" s="144">
        <v>180</v>
      </c>
      <c r="P21" s="144">
        <v>170</v>
      </c>
      <c r="Q21" s="144">
        <v>191</v>
      </c>
      <c r="R21" s="144">
        <v>180</v>
      </c>
      <c r="S21" s="144">
        <v>189</v>
      </c>
      <c r="T21" s="144">
        <v>198</v>
      </c>
      <c r="U21" s="144">
        <v>208</v>
      </c>
      <c r="V21" s="144">
        <v>235</v>
      </c>
      <c r="W21" s="144">
        <v>322</v>
      </c>
    </row>
    <row r="22" spans="1:26" x14ac:dyDescent="0.25">
      <c r="A22" s="143" t="s">
        <v>212</v>
      </c>
      <c r="B22" s="146">
        <v>246</v>
      </c>
      <c r="C22" s="146">
        <v>247</v>
      </c>
      <c r="D22" s="146">
        <v>245</v>
      </c>
      <c r="E22" s="146">
        <v>244</v>
      </c>
      <c r="F22" s="146">
        <v>244</v>
      </c>
      <c r="G22" s="146">
        <v>199</v>
      </c>
      <c r="H22" s="146">
        <v>210</v>
      </c>
      <c r="I22" s="146">
        <v>226</v>
      </c>
      <c r="J22" s="146">
        <v>238</v>
      </c>
      <c r="K22" s="146">
        <v>244</v>
      </c>
      <c r="L22" s="146">
        <v>251</v>
      </c>
      <c r="M22" s="146">
        <v>246</v>
      </c>
      <c r="N22" s="146">
        <v>245</v>
      </c>
      <c r="O22" s="146">
        <v>246</v>
      </c>
      <c r="P22" s="146">
        <v>210</v>
      </c>
      <c r="Q22" s="146">
        <v>189</v>
      </c>
      <c r="R22" s="146">
        <v>160</v>
      </c>
      <c r="S22" s="146">
        <v>147</v>
      </c>
      <c r="T22" s="146">
        <v>139</v>
      </c>
      <c r="U22" s="146">
        <v>134</v>
      </c>
      <c r="V22" s="146">
        <v>153</v>
      </c>
      <c r="W22" s="146">
        <v>148</v>
      </c>
    </row>
    <row r="23" spans="1:26" x14ac:dyDescent="0.25">
      <c r="A23" s="178" t="s">
        <v>296</v>
      </c>
      <c r="B23" s="146">
        <v>4134</v>
      </c>
      <c r="C23" s="146">
        <v>4196</v>
      </c>
      <c r="D23" s="146">
        <v>4255</v>
      </c>
      <c r="E23" s="146">
        <v>4325</v>
      </c>
      <c r="F23" s="146">
        <v>4477</v>
      </c>
      <c r="G23" s="146">
        <v>4423</v>
      </c>
      <c r="H23" s="146">
        <v>4584</v>
      </c>
      <c r="I23" s="146">
        <v>4590</v>
      </c>
      <c r="J23" s="146">
        <v>4312</v>
      </c>
      <c r="K23" s="146">
        <v>4433</v>
      </c>
      <c r="L23" s="146">
        <v>4756</v>
      </c>
      <c r="M23" s="146">
        <v>5190</v>
      </c>
      <c r="N23" s="146">
        <v>5379</v>
      </c>
      <c r="O23" s="146">
        <v>5448</v>
      </c>
      <c r="P23" s="146">
        <v>5650</v>
      </c>
      <c r="Q23" s="146">
        <v>5840</v>
      </c>
      <c r="R23" s="146">
        <v>5410</v>
      </c>
      <c r="S23" s="146">
        <v>5004</v>
      </c>
      <c r="T23" s="146">
        <v>4396</v>
      </c>
      <c r="U23" s="146">
        <v>3613</v>
      </c>
      <c r="V23" s="146">
        <v>3503</v>
      </c>
      <c r="W23" s="146">
        <v>3544</v>
      </c>
    </row>
    <row r="24" spans="1:26" x14ac:dyDescent="0.25">
      <c r="A24" s="143" t="s">
        <v>297</v>
      </c>
      <c r="B24" s="146">
        <v>6355</v>
      </c>
      <c r="C24" s="146">
        <v>6385</v>
      </c>
      <c r="D24" s="146">
        <v>6439</v>
      </c>
      <c r="E24" s="146">
        <v>6551</v>
      </c>
      <c r="F24" s="146">
        <v>6748</v>
      </c>
      <c r="G24" s="146">
        <v>6935</v>
      </c>
      <c r="H24" s="146">
        <v>7053</v>
      </c>
      <c r="I24" s="146">
        <v>6937</v>
      </c>
      <c r="J24" s="146">
        <v>6574</v>
      </c>
      <c r="K24" s="146">
        <v>6829</v>
      </c>
      <c r="L24" s="146">
        <v>7166</v>
      </c>
      <c r="M24" s="146">
        <v>7577</v>
      </c>
      <c r="N24" s="146">
        <v>7928</v>
      </c>
      <c r="O24" s="146">
        <v>8210</v>
      </c>
      <c r="P24" s="146">
        <v>8457</v>
      </c>
      <c r="Q24" s="146">
        <v>8974</v>
      </c>
      <c r="R24" s="146">
        <v>9009</v>
      </c>
      <c r="S24" s="146">
        <v>9251</v>
      </c>
      <c r="T24" s="146">
        <v>9424</v>
      </c>
      <c r="U24" s="146">
        <v>8916</v>
      </c>
      <c r="V24" s="146">
        <v>9100</v>
      </c>
      <c r="W24" s="146">
        <v>9486</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25" t="s">
        <v>325</v>
      </c>
      <c r="B27" s="325"/>
      <c r="C27" s="325"/>
      <c r="D27" s="325"/>
      <c r="E27" s="325"/>
      <c r="F27" s="325"/>
      <c r="G27" s="325"/>
      <c r="H27" s="325"/>
      <c r="I27" s="325"/>
      <c r="J27" s="325"/>
      <c r="K27" s="325"/>
      <c r="L27" s="325"/>
      <c r="M27" s="325"/>
      <c r="N27" s="325"/>
      <c r="O27" s="325"/>
      <c r="P27" s="325"/>
      <c r="Q27" s="325"/>
      <c r="R27" s="325"/>
      <c r="S27" s="325"/>
      <c r="T27" s="325"/>
      <c r="U27" s="325"/>
      <c r="V27" s="325"/>
      <c r="W27" s="325"/>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238</v>
      </c>
      <c r="B29" s="167">
        <f t="shared" ref="B29:B34" si="5">(B19-B19)/B19</f>
        <v>0</v>
      </c>
      <c r="C29" s="167">
        <f t="shared" ref="C29:C34" si="6">(C19-B19)/B19</f>
        <v>1.1065444198545684E-2</v>
      </c>
      <c r="D29" s="167">
        <f t="shared" ref="D29:D34" si="7">(D19-B19)/B19</f>
        <v>7.9038887132469177E-3</v>
      </c>
      <c r="E29" s="167">
        <f t="shared" ref="E29:E34" si="8">(E19-B19)/B19</f>
        <v>1.2013910844135315E-2</v>
      </c>
      <c r="F29" s="167">
        <f t="shared" ref="F29:F34" si="9">(F19-B19)/B19</f>
        <v>1.6123932975023712E-2</v>
      </c>
      <c r="G29" s="167">
        <f t="shared" ref="G29:G34" si="10">(G19-B19)/B19</f>
        <v>3.8887132469174836E-2</v>
      </c>
      <c r="H29" s="167">
        <f t="shared" ref="H29:H34" si="11">(H19-B19)/B19</f>
        <v>6.8289598482453362E-2</v>
      </c>
      <c r="I29" s="167">
        <f t="shared" ref="I29:I34" si="12">(I19-B19)/B19</f>
        <v>6.6076509642744224E-2</v>
      </c>
      <c r="J29" s="167">
        <f t="shared" ref="J29:J34" si="13">(J19-B19)/B19</f>
        <v>2.1814732848561492E-2</v>
      </c>
      <c r="K29" s="167">
        <f t="shared" ref="K29:K34" si="14">(K19-B19)/B19</f>
        <v>4.1732532405943726E-2</v>
      </c>
      <c r="L29" s="167">
        <f t="shared" ref="L29:L34" si="15">(L19-B19)/B19</f>
        <v>7.0818842870692386E-2</v>
      </c>
      <c r="M29" s="167">
        <f t="shared" ref="M29:M34" si="16">(M19-B19)/B19</f>
        <v>7.0502687322162499E-2</v>
      </c>
      <c r="N29" s="167">
        <f t="shared" ref="N29:N34" si="17">(N19-B19)/B19</f>
        <v>3.5093265886816313E-2</v>
      </c>
      <c r="O29" s="167">
        <f t="shared" ref="O29:O34" si="18">(O19-B19)/B19</f>
        <v>-1.0116977552956055E-2</v>
      </c>
      <c r="P29" s="167">
        <f t="shared" ref="P29:P34" si="19">(P19-B19)/B19</f>
        <v>-8.5361998103066702E-3</v>
      </c>
      <c r="Q29" s="167">
        <f t="shared" ref="Q29:Q34" si="20">(Q19-B19)/B19</f>
        <v>-6.0069554220676573E-3</v>
      </c>
      <c r="R29" s="167">
        <f t="shared" ref="R29:R34" si="21">(R19-B19)/B19</f>
        <v>-2.5292443882390134E-2</v>
      </c>
      <c r="S29" s="167">
        <f t="shared" ref="S29:S34" si="22">(S19-B19)/B19</f>
        <v>-1.8969332911792601E-3</v>
      </c>
      <c r="T29" s="167">
        <f t="shared" ref="T29:T34" si="23">(T19-B19)/B19</f>
        <v>5.3430287701549159E-2</v>
      </c>
      <c r="U29" s="167">
        <f t="shared" ref="U29:U34" si="24">(U19-B19)/B19</f>
        <v>-7.2715776161871642E-3</v>
      </c>
      <c r="V29" s="167">
        <f t="shared" ref="V29:V34" si="25">(V19-B19)/B19</f>
        <v>2.7189377173569396E-2</v>
      </c>
      <c r="W29" s="167">
        <f t="shared" ref="W29:W34" si="26">(W19-B19)/B19</f>
        <v>2.9402466013278533E-2</v>
      </c>
      <c r="Y29" t="s">
        <v>293</v>
      </c>
      <c r="Z29" s="216">
        <v>-1</v>
      </c>
    </row>
    <row r="30" spans="1:26" ht="15.75" thickTop="1" x14ac:dyDescent="0.25">
      <c r="A30" s="143" t="s">
        <v>293</v>
      </c>
      <c r="B30" s="147">
        <f t="shared" si="5"/>
        <v>0</v>
      </c>
      <c r="C30" s="147">
        <f t="shared" si="6"/>
        <v>6.3492063492063489E-2</v>
      </c>
      <c r="D30" s="147">
        <f t="shared" si="7"/>
        <v>0.10793650793650794</v>
      </c>
      <c r="E30" s="147">
        <f t="shared" si="8"/>
        <v>0.16507936507936508</v>
      </c>
      <c r="F30" s="147">
        <f t="shared" si="9"/>
        <v>0.20634920634920634</v>
      </c>
      <c r="G30" s="147">
        <f t="shared" si="10"/>
        <v>0.1873015873015873</v>
      </c>
      <c r="H30" s="147">
        <f t="shared" si="11"/>
        <v>0.31746031746031744</v>
      </c>
      <c r="I30" s="147">
        <f t="shared" si="12"/>
        <v>0.46031746031746029</v>
      </c>
      <c r="J30" s="147">
        <f t="shared" si="13"/>
        <v>0.43174603174603177</v>
      </c>
      <c r="K30" s="147">
        <f t="shared" si="14"/>
        <v>0.45714285714285713</v>
      </c>
      <c r="L30" s="147">
        <f t="shared" si="15"/>
        <v>0.53015873015873016</v>
      </c>
      <c r="M30" s="147">
        <f t="shared" si="16"/>
        <v>0.59365079365079365</v>
      </c>
      <c r="N30" s="147">
        <f t="shared" si="17"/>
        <v>0.67301587301587307</v>
      </c>
      <c r="O30" s="147">
        <f t="shared" si="18"/>
        <v>0.76507936507936503</v>
      </c>
      <c r="P30" s="147">
        <f t="shared" si="19"/>
        <v>0.82857142857142863</v>
      </c>
      <c r="Q30" s="147">
        <f t="shared" si="20"/>
        <v>0.98730158730158735</v>
      </c>
      <c r="R30" s="147">
        <f t="shared" si="21"/>
        <v>1.146031746031746</v>
      </c>
      <c r="S30" s="147">
        <f t="shared" si="22"/>
        <v>1.234920634920635</v>
      </c>
      <c r="T30" s="147">
        <f t="shared" si="23"/>
        <v>1.3904761904761904</v>
      </c>
      <c r="U30" s="147">
        <f t="shared" si="24"/>
        <v>0.80317460317460321</v>
      </c>
      <c r="V30" s="147">
        <f t="shared" si="25"/>
        <v>0.6603174603174603</v>
      </c>
      <c r="W30" s="147">
        <f t="shared" si="26"/>
        <v>0.89523809523809528</v>
      </c>
      <c r="Y30" t="s">
        <v>295</v>
      </c>
      <c r="Z30" s="216">
        <v>-0.93</v>
      </c>
    </row>
    <row r="31" spans="1:26" x14ac:dyDescent="0.25">
      <c r="A31" s="143" t="s">
        <v>295</v>
      </c>
      <c r="B31" s="147">
        <f t="shared" si="5"/>
        <v>0</v>
      </c>
      <c r="C31" s="147">
        <f t="shared" si="6"/>
        <v>0.30107526881720431</v>
      </c>
      <c r="D31" s="147">
        <f t="shared" si="7"/>
        <v>0.94623655913978499</v>
      </c>
      <c r="E31" s="147">
        <f t="shared" si="8"/>
        <v>1.2258064516129032</v>
      </c>
      <c r="F31" s="147">
        <f t="shared" si="9"/>
        <v>1.3870967741935485</v>
      </c>
      <c r="G31" s="147">
        <f t="shared" si="10"/>
        <v>1.6129032258064515</v>
      </c>
      <c r="H31" s="147">
        <f t="shared" si="11"/>
        <v>1.5161290322580645</v>
      </c>
      <c r="I31" s="147">
        <f t="shared" si="12"/>
        <v>1.3870967741935485</v>
      </c>
      <c r="J31" s="147">
        <f t="shared" si="13"/>
        <v>1.10752688172043</v>
      </c>
      <c r="K31" s="147">
        <f t="shared" si="14"/>
        <v>0.91397849462365588</v>
      </c>
      <c r="L31" s="147">
        <f t="shared" si="15"/>
        <v>0.967741935483871</v>
      </c>
      <c r="M31" s="147">
        <f t="shared" si="16"/>
        <v>1.096774193548387</v>
      </c>
      <c r="N31" s="147">
        <f t="shared" si="17"/>
        <v>0.978494623655914</v>
      </c>
      <c r="O31" s="147">
        <f t="shared" si="18"/>
        <v>0.93548387096774188</v>
      </c>
      <c r="P31" s="147">
        <f t="shared" si="19"/>
        <v>0.82795698924731187</v>
      </c>
      <c r="Q31" s="147">
        <f t="shared" si="20"/>
        <v>1.053763440860215</v>
      </c>
      <c r="R31" s="147">
        <f t="shared" si="21"/>
        <v>0.93548387096774188</v>
      </c>
      <c r="S31" s="147">
        <f t="shared" si="22"/>
        <v>1.032258064516129</v>
      </c>
      <c r="T31" s="147">
        <f t="shared" si="23"/>
        <v>1.1290322580645162</v>
      </c>
      <c r="U31" s="147">
        <f t="shared" si="24"/>
        <v>1.2365591397849462</v>
      </c>
      <c r="V31" s="147">
        <f t="shared" si="25"/>
        <v>1.5268817204301075</v>
      </c>
      <c r="W31" s="147">
        <f t="shared" si="26"/>
        <v>2.4623655913978495</v>
      </c>
      <c r="Y31" t="s">
        <v>238</v>
      </c>
      <c r="Z31" s="214">
        <v>4.03</v>
      </c>
    </row>
    <row r="32" spans="1:26" x14ac:dyDescent="0.25">
      <c r="A32" s="143" t="s">
        <v>212</v>
      </c>
      <c r="B32" s="147">
        <f t="shared" si="5"/>
        <v>0</v>
      </c>
      <c r="C32" s="147">
        <f t="shared" si="6"/>
        <v>4.0650406504065045E-3</v>
      </c>
      <c r="D32" s="147">
        <f t="shared" si="7"/>
        <v>-4.0650406504065045E-3</v>
      </c>
      <c r="E32" s="147">
        <f t="shared" si="8"/>
        <v>-8.130081300813009E-3</v>
      </c>
      <c r="F32" s="147">
        <f t="shared" si="9"/>
        <v>-8.130081300813009E-3</v>
      </c>
      <c r="G32" s="147">
        <f t="shared" si="10"/>
        <v>-0.1910569105691057</v>
      </c>
      <c r="H32" s="147">
        <f t="shared" si="11"/>
        <v>-0.14634146341463414</v>
      </c>
      <c r="I32" s="147">
        <f t="shared" si="12"/>
        <v>-8.1300813008130079E-2</v>
      </c>
      <c r="J32" s="147">
        <f t="shared" si="13"/>
        <v>-3.2520325203252036E-2</v>
      </c>
      <c r="K32" s="147">
        <f t="shared" si="14"/>
        <v>-8.130081300813009E-3</v>
      </c>
      <c r="L32" s="147">
        <f t="shared" si="15"/>
        <v>2.032520325203252E-2</v>
      </c>
      <c r="M32" s="147">
        <f t="shared" si="16"/>
        <v>0</v>
      </c>
      <c r="N32" s="147">
        <f t="shared" si="17"/>
        <v>-4.0650406504065045E-3</v>
      </c>
      <c r="O32" s="147">
        <f t="shared" si="18"/>
        <v>0</v>
      </c>
      <c r="P32" s="147">
        <f t="shared" si="19"/>
        <v>-0.14634146341463414</v>
      </c>
      <c r="Q32" s="147">
        <f t="shared" si="20"/>
        <v>-0.23170731707317074</v>
      </c>
      <c r="R32" s="147">
        <f t="shared" si="21"/>
        <v>-0.34959349593495936</v>
      </c>
      <c r="S32" s="147">
        <f t="shared" si="22"/>
        <v>-0.40243902439024393</v>
      </c>
      <c r="T32" s="147">
        <f t="shared" si="23"/>
        <v>-0.43495934959349591</v>
      </c>
      <c r="U32" s="147">
        <f t="shared" si="24"/>
        <v>-0.45528455284552843</v>
      </c>
      <c r="V32" s="147">
        <f t="shared" si="25"/>
        <v>-0.37804878048780488</v>
      </c>
      <c r="W32" s="147">
        <f t="shared" si="26"/>
        <v>-0.3983739837398374</v>
      </c>
      <c r="Y32" t="s">
        <v>297</v>
      </c>
      <c r="Z32" s="214">
        <v>5.01</v>
      </c>
    </row>
    <row r="33" spans="1:26" x14ac:dyDescent="0.25">
      <c r="A33" s="178" t="s">
        <v>296</v>
      </c>
      <c r="B33" s="147">
        <f t="shared" si="5"/>
        <v>0</v>
      </c>
      <c r="C33" s="147">
        <f t="shared" si="6"/>
        <v>1.4997581035316884E-2</v>
      </c>
      <c r="D33" s="147">
        <f t="shared" si="7"/>
        <v>2.926947266569908E-2</v>
      </c>
      <c r="E33" s="147">
        <f t="shared" si="8"/>
        <v>4.6202225447508467E-2</v>
      </c>
      <c r="F33" s="147">
        <f t="shared" si="9"/>
        <v>8.2970488630865993E-2</v>
      </c>
      <c r="G33" s="147">
        <f t="shared" si="10"/>
        <v>6.9908079342041601E-2</v>
      </c>
      <c r="H33" s="147">
        <f t="shared" si="11"/>
        <v>0.10885341074020319</v>
      </c>
      <c r="I33" s="147">
        <f t="shared" si="12"/>
        <v>0.11030478955007257</v>
      </c>
      <c r="J33" s="147">
        <f t="shared" si="13"/>
        <v>4.3057571359458154E-2</v>
      </c>
      <c r="K33" s="147">
        <f t="shared" si="14"/>
        <v>7.2327044025157231E-2</v>
      </c>
      <c r="L33" s="147">
        <f t="shared" si="15"/>
        <v>0.15045960328979197</v>
      </c>
      <c r="M33" s="147">
        <f t="shared" si="16"/>
        <v>0.25544267053701014</v>
      </c>
      <c r="N33" s="147">
        <f t="shared" si="17"/>
        <v>0.30116110304789551</v>
      </c>
      <c r="O33" s="147">
        <f t="shared" si="18"/>
        <v>0.31785195936139332</v>
      </c>
      <c r="P33" s="147">
        <f t="shared" si="19"/>
        <v>0.366715045960329</v>
      </c>
      <c r="Q33" s="147">
        <f t="shared" si="20"/>
        <v>0.41267537493952589</v>
      </c>
      <c r="R33" s="147">
        <f t="shared" si="21"/>
        <v>0.30865989356555396</v>
      </c>
      <c r="S33" s="147">
        <f t="shared" si="22"/>
        <v>0.2104499274310595</v>
      </c>
      <c r="T33" s="147">
        <f t="shared" si="23"/>
        <v>6.3376874697629412E-2</v>
      </c>
      <c r="U33" s="147">
        <f t="shared" si="24"/>
        <v>-0.12602805999032415</v>
      </c>
      <c r="V33" s="147">
        <f t="shared" si="25"/>
        <v>-0.15263667150459603</v>
      </c>
      <c r="W33" s="147">
        <f t="shared" si="26"/>
        <v>-0.14271891630382197</v>
      </c>
      <c r="Y33" t="s">
        <v>296</v>
      </c>
      <c r="Z33" s="214">
        <v>5.83</v>
      </c>
    </row>
    <row r="34" spans="1:26" x14ac:dyDescent="0.25">
      <c r="A34" s="143" t="s">
        <v>297</v>
      </c>
      <c r="B34" s="147">
        <f t="shared" si="5"/>
        <v>0</v>
      </c>
      <c r="C34" s="147">
        <f t="shared" si="6"/>
        <v>4.7206923682140047E-3</v>
      </c>
      <c r="D34" s="147">
        <f t="shared" si="7"/>
        <v>1.3217938630999213E-2</v>
      </c>
      <c r="E34" s="147">
        <f t="shared" si="8"/>
        <v>3.0841856805664831E-2</v>
      </c>
      <c r="F34" s="147">
        <f t="shared" si="9"/>
        <v>6.1841070023603464E-2</v>
      </c>
      <c r="G34" s="147">
        <f t="shared" si="10"/>
        <v>9.1266719118804088E-2</v>
      </c>
      <c r="H34" s="147">
        <f t="shared" si="11"/>
        <v>0.10983477576711251</v>
      </c>
      <c r="I34" s="147">
        <f t="shared" si="12"/>
        <v>9.1581431943351693E-2</v>
      </c>
      <c r="J34" s="147">
        <f t="shared" si="13"/>
        <v>3.4461054287962235E-2</v>
      </c>
      <c r="K34" s="147">
        <f t="shared" si="14"/>
        <v>7.4586939417781273E-2</v>
      </c>
      <c r="L34" s="147">
        <f t="shared" si="15"/>
        <v>0.12761605035405194</v>
      </c>
      <c r="M34" s="147">
        <f t="shared" si="16"/>
        <v>0.19228953579858379</v>
      </c>
      <c r="N34" s="147">
        <f t="shared" si="17"/>
        <v>0.24752163650668765</v>
      </c>
      <c r="O34" s="147">
        <f t="shared" si="18"/>
        <v>0.29189614476789927</v>
      </c>
      <c r="P34" s="147">
        <f t="shared" si="19"/>
        <v>0.33076317859952792</v>
      </c>
      <c r="Q34" s="147">
        <f t="shared" si="20"/>
        <v>0.41211644374508261</v>
      </c>
      <c r="R34" s="147">
        <f t="shared" si="21"/>
        <v>0.4176239181746656</v>
      </c>
      <c r="S34" s="147">
        <f t="shared" si="22"/>
        <v>0.45570416994492524</v>
      </c>
      <c r="T34" s="147">
        <f t="shared" si="23"/>
        <v>0.48292682926829267</v>
      </c>
      <c r="U34" s="147">
        <f t="shared" si="24"/>
        <v>0.40298977183320223</v>
      </c>
      <c r="V34" s="147">
        <f t="shared" si="25"/>
        <v>0.43194335169158143</v>
      </c>
      <c r="W34" s="147">
        <f t="shared" si="26"/>
        <v>0.49268292682926829</v>
      </c>
      <c r="Y34" t="s">
        <v>212</v>
      </c>
      <c r="Z34" s="214">
        <v>11.43</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25" t="s">
        <v>326</v>
      </c>
      <c r="B36" s="325"/>
      <c r="C36" s="325"/>
      <c r="D36" s="325"/>
      <c r="E36" s="325"/>
      <c r="F36" s="325"/>
      <c r="G36" s="325"/>
      <c r="H36" s="325"/>
      <c r="I36" s="325"/>
      <c r="J36" s="325"/>
      <c r="K36" s="325"/>
      <c r="L36" s="325"/>
      <c r="M36" s="325"/>
      <c r="N36" s="325"/>
      <c r="O36" s="325"/>
      <c r="P36" s="325"/>
      <c r="Q36" s="325"/>
      <c r="R36" s="325"/>
      <c r="S36" s="325"/>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238</v>
      </c>
      <c r="B38" s="168">
        <v>10.49</v>
      </c>
      <c r="C38" s="168">
        <v>11.79</v>
      </c>
      <c r="D38" s="168">
        <v>11.62</v>
      </c>
      <c r="E38" s="168">
        <v>11.48</v>
      </c>
      <c r="F38" s="168">
        <v>11.78</v>
      </c>
      <c r="G38" s="168">
        <v>12.8</v>
      </c>
      <c r="H38" s="168">
        <v>12.89</v>
      </c>
      <c r="I38" s="168">
        <v>13.38</v>
      </c>
      <c r="J38" s="168">
        <v>12.86</v>
      </c>
      <c r="K38" s="168">
        <v>12.1</v>
      </c>
      <c r="L38" s="168">
        <v>12.18</v>
      </c>
      <c r="M38" s="168">
        <v>12.44</v>
      </c>
      <c r="N38" s="168">
        <v>12.79</v>
      </c>
      <c r="O38" s="168">
        <v>13.46</v>
      </c>
      <c r="P38" s="168">
        <v>13.42</v>
      </c>
      <c r="Q38" s="168">
        <v>13.9</v>
      </c>
      <c r="R38" s="168">
        <v>13.85</v>
      </c>
      <c r="S38" s="169">
        <v>14.52</v>
      </c>
      <c r="T38" s="214">
        <f>S38-(B38*1.4985)</f>
        <v>-1.1992650000000005</v>
      </c>
      <c r="U38" s="231">
        <f>T38/B38</f>
        <v>-0.11432459485224027</v>
      </c>
    </row>
    <row r="39" spans="1:26" ht="15.75" thickTop="1" x14ac:dyDescent="0.25">
      <c r="A39" s="143" t="s">
        <v>293</v>
      </c>
      <c r="B39" s="150">
        <v>18.82</v>
      </c>
      <c r="C39" s="150">
        <v>17.14</v>
      </c>
      <c r="D39" s="150">
        <v>18.47</v>
      </c>
      <c r="E39" s="150">
        <v>18.28</v>
      </c>
      <c r="F39" s="150">
        <v>16.68</v>
      </c>
      <c r="G39" s="150">
        <v>18.600000000000001</v>
      </c>
      <c r="H39" s="150">
        <v>16.739999999999998</v>
      </c>
      <c r="I39" s="150">
        <v>16.86</v>
      </c>
      <c r="J39" s="150">
        <v>17.739999999999998</v>
      </c>
      <c r="K39" s="150">
        <v>17.579999999999998</v>
      </c>
      <c r="L39" s="150">
        <v>16.010000000000002</v>
      </c>
      <c r="M39" s="150">
        <v>17.16</v>
      </c>
      <c r="N39" s="150">
        <v>19.010000000000002</v>
      </c>
      <c r="O39" s="150">
        <v>17.52</v>
      </c>
      <c r="P39" s="150">
        <v>19.04</v>
      </c>
      <c r="Q39" s="150">
        <v>21.29</v>
      </c>
      <c r="R39" s="150">
        <v>22.19</v>
      </c>
      <c r="S39" s="151">
        <v>17.82</v>
      </c>
      <c r="T39" s="214">
        <f t="shared" ref="T39:T43" si="27">S39-(B39*1.4985)</f>
        <v>-10.381769999999999</v>
      </c>
      <c r="U39" s="231">
        <f>T39/B39</f>
        <v>-0.55163496280552604</v>
      </c>
    </row>
    <row r="40" spans="1:26" x14ac:dyDescent="0.25">
      <c r="A40" s="143" t="s">
        <v>295</v>
      </c>
      <c r="B40" s="150">
        <v>18.559999999999999</v>
      </c>
      <c r="C40" s="150">
        <v>25.24</v>
      </c>
      <c r="D40" s="150">
        <v>26.99</v>
      </c>
      <c r="E40" s="150">
        <v>24.97</v>
      </c>
      <c r="F40" s="150">
        <v>16.27</v>
      </c>
      <c r="G40" s="150">
        <v>15.52</v>
      </c>
      <c r="H40" s="150">
        <v>17.03</v>
      </c>
      <c r="I40" s="150">
        <v>18.98</v>
      </c>
      <c r="J40" s="150">
        <v>17.649999999999999</v>
      </c>
      <c r="K40" s="150">
        <v>17.43</v>
      </c>
      <c r="L40" s="150">
        <v>21.13</v>
      </c>
      <c r="M40" s="150">
        <v>29.22</v>
      </c>
      <c r="N40" s="150">
        <v>28.4</v>
      </c>
      <c r="O40" s="150">
        <v>20.39</v>
      </c>
      <c r="P40" s="150">
        <v>18.98</v>
      </c>
      <c r="Q40" s="150">
        <v>20.09</v>
      </c>
      <c r="R40" s="150">
        <v>21.89</v>
      </c>
      <c r="S40" s="151">
        <v>17.63</v>
      </c>
      <c r="T40" s="214">
        <f t="shared" si="27"/>
        <v>-10.18216</v>
      </c>
      <c r="U40" s="231">
        <f t="shared" ref="U40:U43" si="28">T40/B40</f>
        <v>-0.54860775862068967</v>
      </c>
    </row>
    <row r="41" spans="1:26" x14ac:dyDescent="0.25">
      <c r="A41" s="143" t="s">
        <v>212</v>
      </c>
      <c r="B41" s="150">
        <v>18.64</v>
      </c>
      <c r="C41" s="150">
        <v>18.87</v>
      </c>
      <c r="D41" s="150">
        <v>20.93</v>
      </c>
      <c r="E41" s="150">
        <v>22.75</v>
      </c>
      <c r="F41" s="150">
        <v>22.03</v>
      </c>
      <c r="G41" s="150">
        <v>26</v>
      </c>
      <c r="H41" s="150">
        <v>26.87</v>
      </c>
      <c r="I41" s="150">
        <v>26.67</v>
      </c>
      <c r="J41" s="150">
        <v>26.17</v>
      </c>
      <c r="K41" s="150">
        <v>27.12</v>
      </c>
      <c r="L41" s="150">
        <v>29.27</v>
      </c>
      <c r="M41" s="150">
        <v>29.03</v>
      </c>
      <c r="N41" s="150">
        <v>28.59</v>
      </c>
      <c r="O41" s="150">
        <v>27.95</v>
      </c>
      <c r="P41" s="150">
        <v>28.59</v>
      </c>
      <c r="Q41" s="150">
        <v>28.64</v>
      </c>
      <c r="R41" s="150">
        <v>28.35</v>
      </c>
      <c r="S41" s="151">
        <v>30.07</v>
      </c>
      <c r="T41" s="214">
        <f t="shared" si="27"/>
        <v>2.1379599999999996</v>
      </c>
      <c r="U41" s="231">
        <f t="shared" si="28"/>
        <v>0.11469742489270383</v>
      </c>
    </row>
    <row r="42" spans="1:26" x14ac:dyDescent="0.25">
      <c r="A42" s="178" t="s">
        <v>296</v>
      </c>
      <c r="B42" s="152">
        <v>13.39</v>
      </c>
      <c r="C42" s="152">
        <v>13.9</v>
      </c>
      <c r="D42" s="152">
        <v>13.79</v>
      </c>
      <c r="E42" s="152">
        <v>13.7</v>
      </c>
      <c r="F42" s="152">
        <v>14.15</v>
      </c>
      <c r="G42" s="152">
        <v>14.5</v>
      </c>
      <c r="H42" s="152">
        <v>15.4</v>
      </c>
      <c r="I42" s="152">
        <v>15.6</v>
      </c>
      <c r="J42" s="152">
        <v>15.49</v>
      </c>
      <c r="K42" s="152">
        <v>14.99</v>
      </c>
      <c r="L42" s="152">
        <v>15.04</v>
      </c>
      <c r="M42" s="152">
        <v>15.93</v>
      </c>
      <c r="N42" s="152">
        <v>16.54</v>
      </c>
      <c r="O42" s="152">
        <v>17.059999999999999</v>
      </c>
      <c r="P42" s="152">
        <v>17.5</v>
      </c>
      <c r="Q42" s="152">
        <v>18.16</v>
      </c>
      <c r="R42" s="152">
        <v>18.100000000000001</v>
      </c>
      <c r="S42" s="153">
        <v>19.22</v>
      </c>
      <c r="T42" s="214">
        <f t="shared" si="27"/>
        <v>-0.8449150000000003</v>
      </c>
      <c r="U42" s="231">
        <f t="shared" si="28"/>
        <v>-6.3100448095593745E-2</v>
      </c>
    </row>
    <row r="43" spans="1:26" x14ac:dyDescent="0.25">
      <c r="A43" s="143" t="s">
        <v>297</v>
      </c>
      <c r="B43" s="152">
        <v>13.22</v>
      </c>
      <c r="C43" s="152">
        <v>13.31</v>
      </c>
      <c r="D43" s="152">
        <v>13.31</v>
      </c>
      <c r="E43" s="152">
        <v>14.4</v>
      </c>
      <c r="F43" s="152">
        <v>15.03</v>
      </c>
      <c r="G43" s="152">
        <v>14.73</v>
      </c>
      <c r="H43" s="152">
        <v>14.57</v>
      </c>
      <c r="I43" s="152">
        <v>14.13</v>
      </c>
      <c r="J43" s="152">
        <v>14.59</v>
      </c>
      <c r="K43" s="152">
        <v>14.83</v>
      </c>
      <c r="L43" s="152">
        <v>16.309999999999999</v>
      </c>
      <c r="M43" s="152">
        <v>16.5</v>
      </c>
      <c r="N43" s="152">
        <v>16.54</v>
      </c>
      <c r="O43" s="152">
        <v>16.91</v>
      </c>
      <c r="P43" s="152">
        <v>16.989999999999998</v>
      </c>
      <c r="Q43" s="152">
        <v>17.420000000000002</v>
      </c>
      <c r="R43" s="152">
        <v>17.55</v>
      </c>
      <c r="S43" s="153">
        <v>18.23</v>
      </c>
      <c r="T43" s="214">
        <f t="shared" si="27"/>
        <v>-1.580169999999999</v>
      </c>
      <c r="U43" s="231">
        <f t="shared" si="28"/>
        <v>-0.11952874432677753</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25" t="s">
        <v>327</v>
      </c>
      <c r="B46" s="325"/>
      <c r="C46" s="325"/>
      <c r="D46" s="325"/>
      <c r="E46" s="325"/>
      <c r="F46" s="325"/>
      <c r="G46" s="325"/>
      <c r="H46" s="325"/>
      <c r="I46" s="325"/>
      <c r="J46" s="325"/>
      <c r="K46" s="325"/>
      <c r="L46" s="325"/>
      <c r="M46" s="325"/>
      <c r="N46" s="325"/>
      <c r="O46" s="325"/>
      <c r="P46" s="325"/>
      <c r="Q46" s="325"/>
      <c r="R46" s="325"/>
      <c r="S46" s="325"/>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238</v>
      </c>
      <c r="B48" s="167">
        <f>(B38-B38)/B38</f>
        <v>0</v>
      </c>
      <c r="C48" s="167">
        <f>(C38-B38)/B38</f>
        <v>0.12392755004766434</v>
      </c>
      <c r="D48" s="167">
        <f>(D38-B38)/B38</f>
        <v>0.10772163965681592</v>
      </c>
      <c r="E48" s="167">
        <f>(E38-B38)/B38</f>
        <v>9.4375595805529094E-2</v>
      </c>
      <c r="F48" s="167">
        <f>(F38-B38)/B38</f>
        <v>0.12297426120114387</v>
      </c>
      <c r="G48" s="167">
        <f>(G38-B38)/B38</f>
        <v>0.22020972354623455</v>
      </c>
      <c r="H48" s="167">
        <f>(H38-B38)/B38</f>
        <v>0.22878932316491901</v>
      </c>
      <c r="I48" s="167">
        <f>(I38-B38)/B38</f>
        <v>0.27550047664442329</v>
      </c>
      <c r="J48" s="167">
        <f>(J38-B38)/B38</f>
        <v>0.22592945662535741</v>
      </c>
      <c r="K48" s="167">
        <f>(K38-B38)/B38</f>
        <v>0.15347950428979976</v>
      </c>
      <c r="L48" s="167">
        <f>(L38-B38)/B38</f>
        <v>0.16110581506196373</v>
      </c>
      <c r="M48" s="167">
        <f>(M38-B38)/B38</f>
        <v>0.18589132507149658</v>
      </c>
      <c r="N48" s="167">
        <f>(N38-B38)/B38</f>
        <v>0.2192564346997139</v>
      </c>
      <c r="O48" s="167">
        <f>(O38-B38)/B38</f>
        <v>0.28312678741658726</v>
      </c>
      <c r="P48" s="167">
        <f>(P38-B38)/B38</f>
        <v>0.27931363203050519</v>
      </c>
      <c r="Q48" s="167">
        <f>(Q38-B38)/B38</f>
        <v>0.32507149666348906</v>
      </c>
      <c r="R48" s="167">
        <f>(R38-B38)/B38</f>
        <v>0.32030505243088647</v>
      </c>
      <c r="S48" s="167">
        <f>(S38-B38)/B38</f>
        <v>0.38417540514775972</v>
      </c>
    </row>
    <row r="49" spans="1:19" ht="15.75" thickTop="1" x14ac:dyDescent="0.25">
      <c r="A49" s="143" t="s">
        <v>293</v>
      </c>
      <c r="B49" s="147">
        <f t="shared" ref="B49:B53" si="29">(B39-B39)/B39</f>
        <v>0</v>
      </c>
      <c r="C49" s="147">
        <f t="shared" ref="C49:C53" si="30">(C39-B39)/B39</f>
        <v>-8.926673751328372E-2</v>
      </c>
      <c r="D49" s="147">
        <f t="shared" ref="D49:D53" si="31">(D39-B39)/B39</f>
        <v>-1.8597236981934186E-2</v>
      </c>
      <c r="E49" s="147">
        <f t="shared" ref="E49:E53" si="32">(E39-B39)/B39</f>
        <v>-2.8692879914984013E-2</v>
      </c>
      <c r="F49" s="147">
        <f t="shared" ref="F49:F53" si="33">(F39-B39)/B39</f>
        <v>-0.11370882040382575</v>
      </c>
      <c r="G49" s="147">
        <f t="shared" ref="G49:G53" si="34">(G39-B39)/B39</f>
        <v>-1.1689691817215667E-2</v>
      </c>
      <c r="H49" s="147">
        <f t="shared" ref="H49:H53" si="35">(H39-B39)/B39</f>
        <v>-0.11052072263549426</v>
      </c>
      <c r="I49" s="147">
        <f t="shared" ref="I49:I53" si="36">(I39-B39)/B39</f>
        <v>-0.10414452709883107</v>
      </c>
      <c r="J49" s="147">
        <f t="shared" ref="J49:J53" si="37">(J39-B39)/B39</f>
        <v>-5.7385759829968214E-2</v>
      </c>
      <c r="K49" s="147">
        <f t="shared" ref="K49:K53" si="38">(K39-B39)/B39</f>
        <v>-6.5887353878852389E-2</v>
      </c>
      <c r="L49" s="147">
        <f t="shared" ref="L49:L53" si="39">(L39-B39)/B39</f>
        <v>-0.14930924548352809</v>
      </c>
      <c r="M49" s="147">
        <f t="shared" ref="M49:M53" si="40">(M39-B39)/B39</f>
        <v>-8.8204038257173226E-2</v>
      </c>
      <c r="N49" s="147">
        <f t="shared" ref="N49:N53" si="41">(N39-B39)/B39</f>
        <v>1.0095642933050014E-2</v>
      </c>
      <c r="O49" s="147">
        <f t="shared" ref="O49:O53" si="42">(O39-B39)/B39</f>
        <v>-6.9075451647183886E-2</v>
      </c>
      <c r="P49" s="147">
        <f t="shared" ref="P49:P53" si="43">(P39-B39)/B39</f>
        <v>1.1689691817215667E-2</v>
      </c>
      <c r="Q49" s="147">
        <f t="shared" ref="Q49:Q53" si="44">(Q39-B39)/B39</f>
        <v>0.13124335812964924</v>
      </c>
      <c r="R49" s="147">
        <f t="shared" ref="R49:R53" si="45">(R39-B39)/B39</f>
        <v>0.17906482465462278</v>
      </c>
      <c r="S49" s="147">
        <f t="shared" ref="S49:S53" si="46">(S39-B39)/B39</f>
        <v>-5.3134962805526036E-2</v>
      </c>
    </row>
    <row r="50" spans="1:19" x14ac:dyDescent="0.25">
      <c r="A50" s="143" t="s">
        <v>295</v>
      </c>
      <c r="B50" s="147">
        <f t="shared" si="29"/>
        <v>0</v>
      </c>
      <c r="C50" s="147">
        <f t="shared" si="30"/>
        <v>0.35991379310344829</v>
      </c>
      <c r="D50" s="147">
        <f t="shared" si="31"/>
        <v>0.45420258620689657</v>
      </c>
      <c r="E50" s="147">
        <f t="shared" si="32"/>
        <v>0.34536637931034486</v>
      </c>
      <c r="F50" s="147">
        <f t="shared" si="33"/>
        <v>-0.12338362068965514</v>
      </c>
      <c r="G50" s="147">
        <f t="shared" si="34"/>
        <v>-0.16379310344827583</v>
      </c>
      <c r="H50" s="147">
        <f t="shared" si="35"/>
        <v>-8.2435344827586077E-2</v>
      </c>
      <c r="I50" s="147">
        <f t="shared" si="36"/>
        <v>2.262931034482768E-2</v>
      </c>
      <c r="J50" s="147">
        <f t="shared" si="37"/>
        <v>-4.9030172413793115E-2</v>
      </c>
      <c r="K50" s="147">
        <f t="shared" si="38"/>
        <v>-6.0883620689655124E-2</v>
      </c>
      <c r="L50" s="147">
        <f t="shared" si="39"/>
        <v>0.13846982758620693</v>
      </c>
      <c r="M50" s="147">
        <f t="shared" si="40"/>
        <v>0.5743534482758621</v>
      </c>
      <c r="N50" s="147">
        <f t="shared" si="41"/>
        <v>0.53017241379310343</v>
      </c>
      <c r="O50" s="147">
        <f t="shared" si="42"/>
        <v>9.8599137931034586E-2</v>
      </c>
      <c r="P50" s="147">
        <f t="shared" si="43"/>
        <v>2.262931034482768E-2</v>
      </c>
      <c r="Q50" s="147">
        <f t="shared" si="44"/>
        <v>8.2435344827586271E-2</v>
      </c>
      <c r="R50" s="147">
        <f t="shared" si="45"/>
        <v>0.17941810344827597</v>
      </c>
      <c r="S50" s="147">
        <f t="shared" si="46"/>
        <v>-5.0107758620689641E-2</v>
      </c>
    </row>
    <row r="51" spans="1:19" x14ac:dyDescent="0.25">
      <c r="A51" s="143" t="s">
        <v>212</v>
      </c>
      <c r="B51" s="147">
        <f t="shared" si="29"/>
        <v>0</v>
      </c>
      <c r="C51" s="147">
        <f t="shared" si="30"/>
        <v>1.2339055793991438E-2</v>
      </c>
      <c r="D51" s="147">
        <f t="shared" si="31"/>
        <v>0.12285407725321884</v>
      </c>
      <c r="E51" s="147">
        <f t="shared" si="32"/>
        <v>0.22049356223175962</v>
      </c>
      <c r="F51" s="147">
        <f t="shared" si="33"/>
        <v>0.18186695278969958</v>
      </c>
      <c r="G51" s="147">
        <f t="shared" si="34"/>
        <v>0.39484978540772531</v>
      </c>
      <c r="H51" s="147">
        <f t="shared" si="35"/>
        <v>0.4415236051502146</v>
      </c>
      <c r="I51" s="147">
        <f t="shared" si="36"/>
        <v>0.43079399141630909</v>
      </c>
      <c r="J51" s="147">
        <f t="shared" si="37"/>
        <v>0.40396995708154509</v>
      </c>
      <c r="K51" s="147">
        <f t="shared" si="38"/>
        <v>0.4549356223175966</v>
      </c>
      <c r="L51" s="147">
        <f t="shared" si="39"/>
        <v>0.57027896995708149</v>
      </c>
      <c r="M51" s="147">
        <f t="shared" si="40"/>
        <v>0.55740343347639487</v>
      </c>
      <c r="N51" s="147">
        <f t="shared" si="41"/>
        <v>0.53379828326180256</v>
      </c>
      <c r="O51" s="147">
        <f t="shared" si="42"/>
        <v>0.49946351931330463</v>
      </c>
      <c r="P51" s="147">
        <f t="shared" si="43"/>
        <v>0.53379828326180256</v>
      </c>
      <c r="Q51" s="147">
        <f t="shared" si="44"/>
        <v>0.53648068669527893</v>
      </c>
      <c r="R51" s="147">
        <f t="shared" si="45"/>
        <v>0.52092274678111594</v>
      </c>
      <c r="S51" s="147">
        <f t="shared" si="46"/>
        <v>0.61319742489270379</v>
      </c>
    </row>
    <row r="52" spans="1:19" x14ac:dyDescent="0.25">
      <c r="A52" s="178" t="s">
        <v>296</v>
      </c>
      <c r="B52" s="147">
        <f t="shared" si="29"/>
        <v>0</v>
      </c>
      <c r="C52" s="147">
        <f t="shared" si="30"/>
        <v>3.8088125466766223E-2</v>
      </c>
      <c r="D52" s="147">
        <f t="shared" si="31"/>
        <v>2.9873039581777339E-2</v>
      </c>
      <c r="E52" s="147">
        <f t="shared" si="32"/>
        <v>2.3151605675877426E-2</v>
      </c>
      <c r="F52" s="147">
        <f t="shared" si="33"/>
        <v>5.6758775205377129E-2</v>
      </c>
      <c r="G52" s="147">
        <f t="shared" si="34"/>
        <v>8.289768483943237E-2</v>
      </c>
      <c r="H52" s="147">
        <f t="shared" si="35"/>
        <v>0.15011202389843165</v>
      </c>
      <c r="I52" s="147">
        <f t="shared" si="36"/>
        <v>0.16504854368932032</v>
      </c>
      <c r="J52" s="147">
        <f t="shared" si="37"/>
        <v>0.15683345780433156</v>
      </c>
      <c r="K52" s="147">
        <f t="shared" si="38"/>
        <v>0.11949215832710976</v>
      </c>
      <c r="L52" s="147">
        <f t="shared" si="39"/>
        <v>0.12322628827483185</v>
      </c>
      <c r="M52" s="147">
        <f t="shared" si="40"/>
        <v>0.18969380134428671</v>
      </c>
      <c r="N52" s="147">
        <f t="shared" si="41"/>
        <v>0.23525018670649728</v>
      </c>
      <c r="O52" s="147">
        <f t="shared" si="42"/>
        <v>0.27408513816280794</v>
      </c>
      <c r="P52" s="147">
        <f t="shared" si="43"/>
        <v>0.3069454817027632</v>
      </c>
      <c r="Q52" s="147">
        <f t="shared" si="44"/>
        <v>0.35623599701269598</v>
      </c>
      <c r="R52" s="147">
        <f t="shared" si="45"/>
        <v>0.35175504107542949</v>
      </c>
      <c r="S52" s="147">
        <f t="shared" si="46"/>
        <v>0.4353995519044061</v>
      </c>
    </row>
    <row r="53" spans="1:19" x14ac:dyDescent="0.25">
      <c r="A53" s="143" t="s">
        <v>297</v>
      </c>
      <c r="B53" s="147">
        <f t="shared" si="29"/>
        <v>0</v>
      </c>
      <c r="C53" s="147">
        <f t="shared" si="30"/>
        <v>6.8078668683812299E-3</v>
      </c>
      <c r="D53" s="147">
        <f t="shared" si="31"/>
        <v>6.8078668683812299E-3</v>
      </c>
      <c r="E53" s="147">
        <f t="shared" si="32"/>
        <v>8.9258698940998457E-2</v>
      </c>
      <c r="F53" s="147">
        <f t="shared" si="33"/>
        <v>0.13691376701966707</v>
      </c>
      <c r="G53" s="147">
        <f t="shared" si="34"/>
        <v>0.11422087745839635</v>
      </c>
      <c r="H53" s="147">
        <f t="shared" si="35"/>
        <v>0.10211800302571858</v>
      </c>
      <c r="I53" s="147">
        <f t="shared" si="36"/>
        <v>6.8835098335854772E-2</v>
      </c>
      <c r="J53" s="147">
        <f t="shared" si="37"/>
        <v>0.10363086232980326</v>
      </c>
      <c r="K53" s="147">
        <f t="shared" si="38"/>
        <v>0.12178517397881992</v>
      </c>
      <c r="L53" s="147">
        <f t="shared" si="39"/>
        <v>0.2337367624810891</v>
      </c>
      <c r="M53" s="147">
        <f t="shared" si="40"/>
        <v>0.24810892586989403</v>
      </c>
      <c r="N53" s="147">
        <f t="shared" si="41"/>
        <v>0.25113464447806344</v>
      </c>
      <c r="O53" s="147">
        <f t="shared" si="42"/>
        <v>0.27912254160363081</v>
      </c>
      <c r="P53" s="147">
        <f t="shared" si="43"/>
        <v>0.28517397881996959</v>
      </c>
      <c r="Q53" s="147">
        <f t="shared" si="44"/>
        <v>0.31770045385779128</v>
      </c>
      <c r="R53" s="147">
        <f t="shared" si="45"/>
        <v>0.32753403933434189</v>
      </c>
      <c r="S53" s="147">
        <f t="shared" si="46"/>
        <v>0.37897125567322237</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0C12B-D78D-482E-AC2C-6A390E8B9DFD}">
  <sheetPr>
    <tabColor rgb="FF609191"/>
  </sheetPr>
  <dimension ref="A1:AJ27"/>
  <sheetViews>
    <sheetView zoomScaleNormal="100" workbookViewId="0">
      <selection activeCell="B7" sqref="B7:W7"/>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49" t="s">
        <v>228</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row>
    <row r="3" spans="1:28" ht="15.75" x14ac:dyDescent="0.25">
      <c r="A3" s="325" t="s">
        <v>239</v>
      </c>
      <c r="B3" s="325"/>
      <c r="C3" s="325"/>
      <c r="D3" s="325"/>
      <c r="E3" s="325"/>
      <c r="F3" s="325"/>
      <c r="G3" s="325"/>
      <c r="H3" s="325"/>
      <c r="I3" s="325"/>
      <c r="J3" s="325"/>
      <c r="K3" s="325"/>
      <c r="L3" s="325"/>
      <c r="M3" s="325"/>
      <c r="N3" s="325"/>
      <c r="O3" s="325"/>
      <c r="P3" s="325"/>
      <c r="Q3" s="325"/>
      <c r="R3" s="325"/>
      <c r="S3" s="325"/>
      <c r="T3" s="325"/>
      <c r="U3" s="325"/>
      <c r="V3" s="325"/>
      <c r="W3" s="325"/>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320</v>
      </c>
      <c r="B5" s="144">
        <f>'3C'!B19</f>
        <v>3163</v>
      </c>
      <c r="C5" s="144">
        <f>'3C'!C19</f>
        <v>3198</v>
      </c>
      <c r="D5" s="144">
        <f>'3C'!D19</f>
        <v>3188</v>
      </c>
      <c r="E5" s="144">
        <f>'3C'!E19</f>
        <v>3201</v>
      </c>
      <c r="F5" s="144">
        <f>'3C'!F19</f>
        <v>3214</v>
      </c>
      <c r="G5" s="144">
        <f>'3C'!G19</f>
        <v>3286</v>
      </c>
      <c r="H5" s="144">
        <f>'3C'!H19</f>
        <v>3379</v>
      </c>
      <c r="I5" s="144">
        <f>'3C'!I19</f>
        <v>3372</v>
      </c>
      <c r="J5" s="144">
        <f>'3C'!J19</f>
        <v>3232</v>
      </c>
      <c r="K5" s="144">
        <f>'3C'!K19</f>
        <v>3295</v>
      </c>
      <c r="L5" s="144">
        <f>'3C'!L19</f>
        <v>3387</v>
      </c>
      <c r="M5" s="144">
        <f>'3C'!M19</f>
        <v>3386</v>
      </c>
      <c r="N5" s="144">
        <f>'3C'!N19</f>
        <v>3274</v>
      </c>
      <c r="O5" s="144">
        <f>'3C'!O19</f>
        <v>3131</v>
      </c>
      <c r="P5" s="144">
        <f>'3C'!P19</f>
        <v>3136</v>
      </c>
      <c r="Q5" s="144">
        <f>'3C'!Q19</f>
        <v>3144</v>
      </c>
      <c r="R5" s="144">
        <f>'3C'!R19</f>
        <v>3083</v>
      </c>
      <c r="S5" s="144">
        <f>'3C'!S19</f>
        <v>3157</v>
      </c>
      <c r="T5" s="144">
        <f>'3C'!T19</f>
        <v>3332</v>
      </c>
      <c r="U5" s="144">
        <f>'3C'!U19</f>
        <v>3140</v>
      </c>
      <c r="V5" s="144">
        <f>'3C'!V19</f>
        <v>3249</v>
      </c>
      <c r="W5" s="144">
        <f>'3C'!W19</f>
        <v>3256</v>
      </c>
      <c r="X5" s="145"/>
    </row>
    <row r="6" spans="1:28" x14ac:dyDescent="0.2">
      <c r="A6" s="143" t="s">
        <v>92</v>
      </c>
      <c r="B6" s="144">
        <v>37838</v>
      </c>
      <c r="C6" s="144">
        <v>38211</v>
      </c>
      <c r="D6" s="144">
        <v>37740</v>
      </c>
      <c r="E6" s="144">
        <v>37259</v>
      </c>
      <c r="F6" s="144">
        <v>36939</v>
      </c>
      <c r="G6" s="144">
        <v>36347</v>
      </c>
      <c r="H6" s="144">
        <v>35735</v>
      </c>
      <c r="I6" s="144">
        <v>35279</v>
      </c>
      <c r="J6" s="144">
        <v>34654</v>
      </c>
      <c r="K6" s="144">
        <v>34974</v>
      </c>
      <c r="L6" s="144">
        <v>34985</v>
      </c>
      <c r="M6" s="144">
        <v>33138</v>
      </c>
      <c r="N6" s="144">
        <v>32656</v>
      </c>
      <c r="O6" s="144">
        <v>31288</v>
      </c>
      <c r="P6" s="144">
        <v>31400</v>
      </c>
      <c r="Q6" s="144">
        <v>31028</v>
      </c>
      <c r="R6" s="144">
        <v>31054</v>
      </c>
      <c r="S6" s="144">
        <v>31953</v>
      </c>
      <c r="T6" s="144">
        <v>31941</v>
      </c>
      <c r="U6" s="144">
        <v>28823</v>
      </c>
      <c r="V6" s="144">
        <v>28114</v>
      </c>
      <c r="W6" s="144">
        <v>29326</v>
      </c>
      <c r="X6" s="145"/>
    </row>
    <row r="7" spans="1:28" ht="15.75" x14ac:dyDescent="0.25">
      <c r="A7" s="143" t="s">
        <v>183</v>
      </c>
      <c r="B7" s="144">
        <v>1172959</v>
      </c>
      <c r="C7" s="144">
        <v>1190670</v>
      </c>
      <c r="D7" s="144">
        <v>1189302</v>
      </c>
      <c r="E7" s="144">
        <v>1192710</v>
      </c>
      <c r="F7" s="144">
        <v>1202940</v>
      </c>
      <c r="G7" s="144">
        <v>1189278</v>
      </c>
      <c r="H7" s="144">
        <v>1198450</v>
      </c>
      <c r="I7" s="144">
        <v>1210896</v>
      </c>
      <c r="J7" s="144">
        <v>1209065</v>
      </c>
      <c r="K7" s="144">
        <v>1178038</v>
      </c>
      <c r="L7" s="144">
        <v>1146205</v>
      </c>
      <c r="M7" s="144">
        <v>1124340</v>
      </c>
      <c r="N7" s="144">
        <v>1134998</v>
      </c>
      <c r="O7" s="144">
        <v>1138993</v>
      </c>
      <c r="P7" s="144">
        <v>1175366</v>
      </c>
      <c r="Q7" s="144">
        <v>1208644</v>
      </c>
      <c r="R7" s="144">
        <v>1242443</v>
      </c>
      <c r="S7" s="144">
        <v>1272021</v>
      </c>
      <c r="T7" s="144">
        <v>1287976</v>
      </c>
      <c r="U7" s="144">
        <v>1205523</v>
      </c>
      <c r="V7" s="144">
        <v>1156768</v>
      </c>
      <c r="W7" s="144">
        <v>1209024</v>
      </c>
      <c r="X7" s="145"/>
      <c r="Y7" s="149"/>
      <c r="Z7" s="148"/>
    </row>
    <row r="8" spans="1:28" x14ac:dyDescent="0.2">
      <c r="A8" s="142"/>
      <c r="B8" s="142"/>
      <c r="C8" s="142"/>
      <c r="D8" s="142"/>
      <c r="E8" s="142"/>
      <c r="F8" s="142"/>
      <c r="G8" s="142"/>
      <c r="H8" s="142"/>
      <c r="I8" s="142"/>
      <c r="J8" s="142"/>
      <c r="K8" s="142"/>
      <c r="L8" s="142"/>
      <c r="M8" s="142"/>
      <c r="N8" s="142"/>
      <c r="O8" s="142"/>
      <c r="P8" s="142"/>
      <c r="Q8" s="142"/>
      <c r="R8" s="142"/>
      <c r="S8" s="142"/>
      <c r="T8" s="142"/>
      <c r="U8" s="142"/>
      <c r="V8" s="142"/>
      <c r="W8" s="142"/>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25" t="s">
        <v>240</v>
      </c>
      <c r="B10" s="325"/>
      <c r="C10" s="325"/>
      <c r="D10" s="325"/>
      <c r="E10" s="325"/>
      <c r="F10" s="325"/>
      <c r="G10" s="325"/>
      <c r="H10" s="325"/>
      <c r="I10" s="325"/>
      <c r="J10" s="325"/>
      <c r="K10" s="325"/>
      <c r="L10" s="325"/>
      <c r="M10" s="325"/>
      <c r="N10" s="325"/>
      <c r="O10" s="325"/>
      <c r="P10" s="325"/>
      <c r="Q10" s="325"/>
      <c r="R10" s="325"/>
      <c r="S10" s="325"/>
      <c r="T10" s="325"/>
      <c r="U10" s="325"/>
      <c r="V10" s="325"/>
      <c r="W10" s="325"/>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320</v>
      </c>
      <c r="B12" s="170">
        <f>(B5-B5)/B5</f>
        <v>0</v>
      </c>
      <c r="C12" s="170">
        <f>(C5-B5)/B5</f>
        <v>1.1065444198545684E-2</v>
      </c>
      <c r="D12" s="170">
        <f>(D5-B5)/B5</f>
        <v>7.9038887132469177E-3</v>
      </c>
      <c r="E12" s="170">
        <f>(E5-B5)/B5</f>
        <v>1.2013910844135315E-2</v>
      </c>
      <c r="F12" s="170">
        <f>(F5-B5)/B5</f>
        <v>1.6123932975023712E-2</v>
      </c>
      <c r="G12" s="170">
        <f>(G5-B5)/B5</f>
        <v>3.8887132469174836E-2</v>
      </c>
      <c r="H12" s="170">
        <f>(H5-B5)/B5</f>
        <v>6.8289598482453362E-2</v>
      </c>
      <c r="I12" s="170">
        <f>(I5-B5)/B5</f>
        <v>6.6076509642744224E-2</v>
      </c>
      <c r="J12" s="170">
        <f>(J5-B5)/B5</f>
        <v>2.1814732848561492E-2</v>
      </c>
      <c r="K12" s="170">
        <f>(K5-B5)/B5</f>
        <v>4.1732532405943726E-2</v>
      </c>
      <c r="L12" s="170">
        <f>(L5-B5)/B5</f>
        <v>7.0818842870692386E-2</v>
      </c>
      <c r="M12" s="170">
        <f>(M5-B5)/B5</f>
        <v>7.0502687322162499E-2</v>
      </c>
      <c r="N12" s="170">
        <f>(N5-B5)/B5</f>
        <v>3.5093265886816313E-2</v>
      </c>
      <c r="O12" s="170">
        <f>(O5-B5)/B5</f>
        <v>-1.0116977552956055E-2</v>
      </c>
      <c r="P12" s="170">
        <f>(P5-B5)/B5</f>
        <v>-8.5361998103066702E-3</v>
      </c>
      <c r="Q12" s="170">
        <f>(Q5-B5)/B5</f>
        <v>-6.0069554220676573E-3</v>
      </c>
      <c r="R12" s="170">
        <f>(R5-B5)/B5</f>
        <v>-2.5292443882390134E-2</v>
      </c>
      <c r="S12" s="170">
        <f>(S5-B5)/B5</f>
        <v>-1.8969332911792601E-3</v>
      </c>
      <c r="T12" s="170">
        <f>(T5-B5)/B5</f>
        <v>5.3430287701549159E-2</v>
      </c>
      <c r="U12" s="170">
        <f>(U5-B5)/B5</f>
        <v>-7.2715776161871642E-3</v>
      </c>
      <c r="V12" s="170">
        <f>(V5-B5)/B5</f>
        <v>2.7189377173569396E-2</v>
      </c>
      <c r="W12" s="170">
        <f>(W5-B5)/B5</f>
        <v>2.9402466013278533E-2</v>
      </c>
    </row>
    <row r="13" spans="1:28" x14ac:dyDescent="0.2">
      <c r="A13" s="143" t="s">
        <v>92</v>
      </c>
      <c r="B13" s="170">
        <f>(B6-B6)/B6</f>
        <v>0</v>
      </c>
      <c r="C13" s="170">
        <f>(C6-B6)/B6</f>
        <v>9.8578148950790208E-3</v>
      </c>
      <c r="D13" s="170">
        <f>(D6-B6)/B6</f>
        <v>-2.5899889000475713E-3</v>
      </c>
      <c r="E13" s="170">
        <f>(E6-B6)/B6</f>
        <v>-1.5302077276811672E-2</v>
      </c>
      <c r="F13" s="170">
        <f>(F6-B6)/B6</f>
        <v>-2.3759183889211902E-2</v>
      </c>
      <c r="G13" s="170">
        <f>(G6-B6)/B6</f>
        <v>-3.9404831122152331E-2</v>
      </c>
      <c r="H13" s="170">
        <f>(H6-B6)/B6</f>
        <v>-5.5579047518367779E-2</v>
      </c>
      <c r="I13" s="170">
        <f>(I6-B6)/B6</f>
        <v>-6.7630424441038103E-2</v>
      </c>
      <c r="J13" s="170">
        <f>(J6-B6)/B6</f>
        <v>-8.4148210793382319E-2</v>
      </c>
      <c r="K13" s="170">
        <f>(K6-B6)/B6</f>
        <v>-7.5691104180982086E-2</v>
      </c>
      <c r="L13" s="170">
        <f>(L6-B6)/B6</f>
        <v>-7.5400391141180828E-2</v>
      </c>
      <c r="M13" s="170">
        <f>(M6-B6)/B6</f>
        <v>-0.12421375336962842</v>
      </c>
      <c r="N13" s="170">
        <f>(N6-B6)/B6</f>
        <v>-0.13695227020455628</v>
      </c>
      <c r="O13" s="170">
        <f>(O6-B6)/B6</f>
        <v>-0.17310640097256727</v>
      </c>
      <c r="P13" s="170">
        <f>(P6-B6)/B6</f>
        <v>-0.17014641365822719</v>
      </c>
      <c r="Q13" s="170">
        <f>(Q6-B6)/B6</f>
        <v>-0.17997780009514244</v>
      </c>
      <c r="R13" s="170">
        <f>(R6-B6)/B6</f>
        <v>-0.17929066018288492</v>
      </c>
      <c r="S13" s="170">
        <f>(S6-B6)/B6</f>
        <v>-0.15553147629367303</v>
      </c>
      <c r="T13" s="170">
        <f>(T6-B6)/B6</f>
        <v>-0.15584861779163803</v>
      </c>
      <c r="U13" s="170">
        <f>(U6-B6)/B6</f>
        <v>-0.23825255034621282</v>
      </c>
      <c r="V13" s="170">
        <f>(V6-B6)/B6</f>
        <v>-0.25699032718431208</v>
      </c>
      <c r="W13" s="170">
        <f>(W6-B6)/B6</f>
        <v>-0.2249590358898462</v>
      </c>
    </row>
    <row r="14" spans="1:28" x14ac:dyDescent="0.2">
      <c r="A14" s="143" t="s">
        <v>183</v>
      </c>
      <c r="B14" s="170">
        <f>(B7-B7)/B7</f>
        <v>0</v>
      </c>
      <c r="C14" s="170">
        <f>(C7-B7)/B7</f>
        <v>1.5099419502301445E-2</v>
      </c>
      <c r="D14" s="170">
        <f>(D7-B7)/B7</f>
        <v>1.3933138327938147E-2</v>
      </c>
      <c r="E14" s="170">
        <f>(E7-B7)/B7</f>
        <v>1.683861072722917E-2</v>
      </c>
      <c r="F14" s="170">
        <f>(F7-B7)/B7</f>
        <v>2.5560143193410854E-2</v>
      </c>
      <c r="G14" s="170">
        <f>(G7-B7)/B7</f>
        <v>1.3912677254703703E-2</v>
      </c>
      <c r="H14" s="170">
        <f>(H7-B7)/B7</f>
        <v>2.1732217409133652E-2</v>
      </c>
      <c r="I14" s="170">
        <f>(I7-B7)/B7</f>
        <v>3.2342988970628983E-2</v>
      </c>
      <c r="J14" s="170">
        <f>(J7-B7)/B7</f>
        <v>3.0781979591784539E-2</v>
      </c>
      <c r="K14" s="170">
        <f>(K7-B7)/B7</f>
        <v>4.3300746232391753E-3</v>
      </c>
      <c r="L14" s="170">
        <f>(L7-B7)/B7</f>
        <v>-2.2808981388096259E-2</v>
      </c>
      <c r="M14" s="170">
        <f>(M7-B7)/B7</f>
        <v>-4.1449871649392692E-2</v>
      </c>
      <c r="N14" s="170">
        <f>(N7-B7)/B7</f>
        <v>-3.2363450043863429E-2</v>
      </c>
      <c r="O14" s="170">
        <f>(O7-B7)/B7</f>
        <v>-2.8957533895046631E-2</v>
      </c>
      <c r="P14" s="170">
        <f>(P7-B7)/B7</f>
        <v>2.0520751364710957E-3</v>
      </c>
      <c r="Q14" s="170">
        <f>(Q7-B7)/B7</f>
        <v>3.0423058265463668E-2</v>
      </c>
      <c r="R14" s="170">
        <f>(R7-B7)/B7</f>
        <v>5.9238217192587296E-2</v>
      </c>
      <c r="S14" s="170">
        <f>(S7-B7)/B7</f>
        <v>8.4454784864603116E-2</v>
      </c>
      <c r="T14" s="170">
        <f>(T7-B7)/B7</f>
        <v>9.8057135841917747E-2</v>
      </c>
      <c r="U14" s="170">
        <f>(U7-B7)/B7</f>
        <v>2.7762266200267869E-2</v>
      </c>
      <c r="V14" s="170">
        <f>(V7-B7)/B7</f>
        <v>-1.3803551530786669E-2</v>
      </c>
      <c r="W14" s="170">
        <f>(W7-B7)/B7</f>
        <v>3.0747025258342362E-2</v>
      </c>
    </row>
    <row r="16" spans="1:28" ht="15.75" x14ac:dyDescent="0.25">
      <c r="A16" s="325" t="s">
        <v>242</v>
      </c>
      <c r="B16" s="325"/>
      <c r="C16" s="325"/>
      <c r="D16" s="325"/>
      <c r="E16" s="325"/>
      <c r="F16" s="325"/>
      <c r="G16" s="325"/>
      <c r="H16" s="325"/>
      <c r="I16" s="325"/>
      <c r="J16" s="325"/>
      <c r="K16" s="325"/>
      <c r="L16" s="325"/>
      <c r="M16" s="325"/>
      <c r="N16" s="325"/>
      <c r="O16" s="325"/>
      <c r="P16" s="325"/>
      <c r="Q16" s="325"/>
      <c r="R16" s="325"/>
      <c r="S16" s="325"/>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320</v>
      </c>
      <c r="B18" s="150">
        <f>'3C'!B38</f>
        <v>10.49</v>
      </c>
      <c r="C18" s="150">
        <f>'3C'!C38</f>
        <v>11.79</v>
      </c>
      <c r="D18" s="150">
        <f>'3C'!D38</f>
        <v>11.62</v>
      </c>
      <c r="E18" s="150">
        <f>'3C'!E38</f>
        <v>11.48</v>
      </c>
      <c r="F18" s="150">
        <f>'3C'!F38</f>
        <v>11.78</v>
      </c>
      <c r="G18" s="150">
        <f>'3C'!G38</f>
        <v>12.8</v>
      </c>
      <c r="H18" s="150">
        <f>'3C'!H38</f>
        <v>12.89</v>
      </c>
      <c r="I18" s="150">
        <f>'3C'!I38</f>
        <v>13.38</v>
      </c>
      <c r="J18" s="150">
        <f>'3C'!J38</f>
        <v>12.86</v>
      </c>
      <c r="K18" s="150">
        <f>'3C'!K38</f>
        <v>12.1</v>
      </c>
      <c r="L18" s="150">
        <f>'3C'!L38</f>
        <v>12.18</v>
      </c>
      <c r="M18" s="150">
        <f>'3C'!M38</f>
        <v>12.44</v>
      </c>
      <c r="N18" s="150">
        <f>'3C'!N38</f>
        <v>12.79</v>
      </c>
      <c r="O18" s="150">
        <f>'3C'!O38</f>
        <v>13.46</v>
      </c>
      <c r="P18" s="150">
        <f>'3C'!P38</f>
        <v>13.42</v>
      </c>
      <c r="Q18" s="150">
        <f>'3C'!Q38</f>
        <v>13.9</v>
      </c>
      <c r="R18" s="150">
        <f>'3C'!R38</f>
        <v>13.85</v>
      </c>
      <c r="S18" s="150">
        <f>'3C'!S38</f>
        <v>14.52</v>
      </c>
      <c r="T18"/>
      <c r="U18"/>
      <c r="V18"/>
      <c r="W18"/>
    </row>
    <row r="19" spans="1:23" ht="15" x14ac:dyDescent="0.25">
      <c r="A19" s="143" t="s">
        <v>92</v>
      </c>
      <c r="B19" s="150">
        <v>10.64</v>
      </c>
      <c r="C19" s="150">
        <v>11.37</v>
      </c>
      <c r="D19" s="150">
        <v>11.08</v>
      </c>
      <c r="E19" s="150">
        <v>11.1</v>
      </c>
      <c r="F19" s="150">
        <v>11.24</v>
      </c>
      <c r="G19" s="150">
        <v>11.98</v>
      </c>
      <c r="H19" s="150">
        <v>12.3</v>
      </c>
      <c r="I19" s="150">
        <v>12.27</v>
      </c>
      <c r="J19" s="150">
        <v>12.22</v>
      </c>
      <c r="K19" s="150">
        <v>11.93</v>
      </c>
      <c r="L19" s="150">
        <v>11.9</v>
      </c>
      <c r="M19" s="150">
        <v>11.95</v>
      </c>
      <c r="N19" s="150">
        <v>12.14</v>
      </c>
      <c r="O19" s="150">
        <v>12.71</v>
      </c>
      <c r="P19" s="150">
        <v>13.1</v>
      </c>
      <c r="Q19" s="150">
        <v>13.51</v>
      </c>
      <c r="R19" s="150">
        <v>13.97</v>
      </c>
      <c r="S19" s="151">
        <v>14.1</v>
      </c>
      <c r="T19"/>
      <c r="U19"/>
      <c r="V19"/>
      <c r="W19"/>
    </row>
    <row r="20" spans="1:23" ht="15" x14ac:dyDescent="0.25">
      <c r="A20" s="143" t="s">
        <v>183</v>
      </c>
      <c r="B20" s="150">
        <v>9.7899999999999991</v>
      </c>
      <c r="C20" s="150">
        <v>9.98</v>
      </c>
      <c r="D20" s="150">
        <v>10.37</v>
      </c>
      <c r="E20" s="150">
        <v>10.68</v>
      </c>
      <c r="F20" s="150">
        <v>10.98</v>
      </c>
      <c r="G20" s="150">
        <v>11.21</v>
      </c>
      <c r="H20" s="150">
        <v>11.37</v>
      </c>
      <c r="I20" s="150">
        <v>11.4</v>
      </c>
      <c r="J20" s="150">
        <v>11.57</v>
      </c>
      <c r="K20" s="150">
        <v>11.76</v>
      </c>
      <c r="L20" s="150">
        <v>11.94</v>
      </c>
      <c r="M20" s="150">
        <v>12.16</v>
      </c>
      <c r="N20" s="150">
        <v>12.51</v>
      </c>
      <c r="O20" s="150">
        <v>12.89</v>
      </c>
      <c r="P20" s="150">
        <v>13.42</v>
      </c>
      <c r="Q20" s="150">
        <v>13.89</v>
      </c>
      <c r="R20" s="150">
        <v>14.12</v>
      </c>
      <c r="S20" s="151">
        <v>14.87</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25" t="s">
        <v>243</v>
      </c>
      <c r="B23" s="325"/>
      <c r="C23" s="325"/>
      <c r="D23" s="325"/>
      <c r="E23" s="325"/>
      <c r="F23" s="325"/>
      <c r="G23" s="325"/>
      <c r="H23" s="325"/>
      <c r="I23" s="325"/>
      <c r="J23" s="325"/>
      <c r="K23" s="325"/>
      <c r="L23" s="325"/>
      <c r="M23" s="325"/>
      <c r="N23" s="325"/>
      <c r="O23" s="325"/>
      <c r="P23" s="325"/>
      <c r="Q23" s="325"/>
      <c r="R23" s="325"/>
      <c r="S23" s="325"/>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321</v>
      </c>
      <c r="B25" s="170">
        <f>(B18-B18)/B18</f>
        <v>0</v>
      </c>
      <c r="C25" s="170">
        <f>(C18-B18)/B18</f>
        <v>0.12392755004766434</v>
      </c>
      <c r="D25" s="170">
        <f>(D18-B18)/B18</f>
        <v>0.10772163965681592</v>
      </c>
      <c r="E25" s="170">
        <f>(E18-B18)/B18</f>
        <v>9.4375595805529094E-2</v>
      </c>
      <c r="F25" s="170">
        <f>(F18-B18)/B18</f>
        <v>0.12297426120114387</v>
      </c>
      <c r="G25" s="170">
        <f>(G18-B18)/B18</f>
        <v>0.22020972354623455</v>
      </c>
      <c r="H25" s="170">
        <f>(H18-B18)/B18</f>
        <v>0.22878932316491901</v>
      </c>
      <c r="I25" s="170">
        <f>(I18-B18)/B18</f>
        <v>0.27550047664442329</v>
      </c>
      <c r="J25" s="170">
        <f>(J18-B18)/B18</f>
        <v>0.22592945662535741</v>
      </c>
      <c r="K25" s="170">
        <f>(K18-B18)/B18</f>
        <v>0.15347950428979976</v>
      </c>
      <c r="L25" s="170">
        <f>(L18-B18)/B18</f>
        <v>0.16110581506196373</v>
      </c>
      <c r="M25" s="170">
        <f>(M18-B18)/B18</f>
        <v>0.18589132507149658</v>
      </c>
      <c r="N25" s="170">
        <f>(N18-B18)/B18</f>
        <v>0.2192564346997139</v>
      </c>
      <c r="O25" s="170">
        <f>(O18-B18)/B18</f>
        <v>0.28312678741658726</v>
      </c>
      <c r="P25" s="170">
        <f>(P18-B18)/B18</f>
        <v>0.27931363203050519</v>
      </c>
      <c r="Q25" s="170">
        <f>(Q18-B18)/B18</f>
        <v>0.32507149666348906</v>
      </c>
      <c r="R25" s="170">
        <f>(R18-B18)/B18</f>
        <v>0.32030505243088647</v>
      </c>
      <c r="S25" s="170">
        <f>(S18-B18)/B18</f>
        <v>0.38417540514775972</v>
      </c>
      <c r="T25"/>
      <c r="U25"/>
      <c r="V25"/>
      <c r="W25"/>
    </row>
    <row r="26" spans="1:23" ht="15" x14ac:dyDescent="0.25">
      <c r="A26" s="143" t="s">
        <v>92</v>
      </c>
      <c r="B26" s="170">
        <f>(B19-B19)/B19</f>
        <v>0</v>
      </c>
      <c r="C26" s="170">
        <f>(C19-B19)/B19</f>
        <v>6.8609022556390842E-2</v>
      </c>
      <c r="D26" s="170">
        <f>(D19-B19)/B19</f>
        <v>4.1353383458646566E-2</v>
      </c>
      <c r="E26" s="170">
        <f>(E19-B19)/B19</f>
        <v>4.3233082706766832E-2</v>
      </c>
      <c r="F26" s="170">
        <f>(F19-B19)/B19</f>
        <v>5.6390977443608985E-2</v>
      </c>
      <c r="G26" s="170">
        <f>(G19-B19)/B19</f>
        <v>0.12593984962406013</v>
      </c>
      <c r="H26" s="170">
        <f>(H19-B19)/B19</f>
        <v>0.15601503759398497</v>
      </c>
      <c r="I26" s="170">
        <f>(I19-B19)/B19</f>
        <v>0.15319548872180441</v>
      </c>
      <c r="J26" s="170">
        <f>(J19-B19)/B19</f>
        <v>0.14849624060150377</v>
      </c>
      <c r="K26" s="170">
        <f>(K19-B19)/B19</f>
        <v>0.12124060150375932</v>
      </c>
      <c r="L26" s="170">
        <f>(L19-B19)/B19</f>
        <v>0.11842105263157893</v>
      </c>
      <c r="M26" s="170">
        <f>(M19-B19)/B19</f>
        <v>0.12312030075187957</v>
      </c>
      <c r="N26" s="170">
        <f>(N19-B19)/B19</f>
        <v>0.14097744360902256</v>
      </c>
      <c r="O26" s="170">
        <f>(O19-B19)/B19</f>
        <v>0.19454887218045114</v>
      </c>
      <c r="P26" s="170">
        <f>(P19-B19)/B19</f>
        <v>0.23120300751879688</v>
      </c>
      <c r="Q26" s="170">
        <f>(Q19-B19)/B19</f>
        <v>0.26973684210526305</v>
      </c>
      <c r="R26" s="170">
        <f>(R19-B19)/B19</f>
        <v>0.31296992481203006</v>
      </c>
      <c r="S26" s="170">
        <f>(S19-B19)/B19</f>
        <v>0.32518796992481191</v>
      </c>
      <c r="T26"/>
      <c r="U26"/>
      <c r="V26"/>
      <c r="W26"/>
    </row>
    <row r="27" spans="1:23" ht="15" x14ac:dyDescent="0.25">
      <c r="A27" s="143" t="s">
        <v>183</v>
      </c>
      <c r="B27" s="170">
        <f>(B20-B20)/B20</f>
        <v>0</v>
      </c>
      <c r="C27" s="170">
        <f>(C20-B20)/B20</f>
        <v>1.9407558733401564E-2</v>
      </c>
      <c r="D27" s="170">
        <f>(D20-B20)/B20</f>
        <v>5.924412665985701E-2</v>
      </c>
      <c r="E27" s="170">
        <f>(E20-B20)/B20</f>
        <v>9.0909090909090981E-2</v>
      </c>
      <c r="F27" s="170">
        <f>(F20-B20)/B20</f>
        <v>0.12155260469867225</v>
      </c>
      <c r="G27" s="170">
        <f>(G20-B20)/B20</f>
        <v>0.14504596527068456</v>
      </c>
      <c r="H27" s="170">
        <f>(H20-B20)/B20</f>
        <v>0.1613891726251277</v>
      </c>
      <c r="I27" s="170">
        <f>(I20-B20)/B20</f>
        <v>0.16445352400408594</v>
      </c>
      <c r="J27" s="170">
        <f>(J20-B20)/B20</f>
        <v>0.18181818181818196</v>
      </c>
      <c r="K27" s="170">
        <f>(K20-B20)/B20</f>
        <v>0.20122574055158332</v>
      </c>
      <c r="L27" s="170">
        <f>(L20-B20)/B20</f>
        <v>0.21961184882533202</v>
      </c>
      <c r="M27" s="170">
        <f>(M20-B20)/B20</f>
        <v>0.24208375893769166</v>
      </c>
      <c r="N27" s="170">
        <f>(N20-B20)/B20</f>
        <v>0.27783452502553635</v>
      </c>
      <c r="O27" s="170">
        <f>(O20-B20)/B20</f>
        <v>0.31664964249233929</v>
      </c>
      <c r="P27" s="170">
        <f>(P20-B20)/B20</f>
        <v>0.37078651685393271</v>
      </c>
      <c r="Q27" s="170">
        <f>(Q20-B20)/B20</f>
        <v>0.41879468845760998</v>
      </c>
      <c r="R27" s="170">
        <f>(R20-B20)/B20</f>
        <v>0.4422880490296221</v>
      </c>
      <c r="S27" s="170">
        <f>(S20-B20)/B20</f>
        <v>0.51889683350357518</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D2731-74ED-4422-877F-3EFEDE1F649B}">
  <sheetPr>
    <tabColor rgb="FF609191"/>
  </sheetPr>
  <dimension ref="A1:AI18"/>
  <sheetViews>
    <sheetView topLeftCell="C1" zoomScaleNormal="100" workbookViewId="0">
      <selection activeCell="D7" sqref="D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9" t="s">
        <v>229</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row>
    <row r="4" spans="1:27" ht="15" x14ac:dyDescent="0.25">
      <c r="A4" s="330" t="s">
        <v>328</v>
      </c>
      <c r="B4" s="330"/>
      <c r="C4" s="330"/>
      <c r="D4" s="330"/>
    </row>
    <row r="5" spans="1:27" ht="15" x14ac:dyDescent="0.25">
      <c r="A5" s="331" t="s">
        <v>144</v>
      </c>
      <c r="B5" s="332"/>
      <c r="C5" s="331" t="s">
        <v>145</v>
      </c>
      <c r="D5" s="331"/>
    </row>
    <row r="6" spans="1:27" x14ac:dyDescent="0.2">
      <c r="A6" s="154" t="s">
        <v>158</v>
      </c>
      <c r="B6" s="155" t="s">
        <v>157</v>
      </c>
      <c r="C6" s="154" t="s">
        <v>158</v>
      </c>
      <c r="D6" s="156" t="s">
        <v>157</v>
      </c>
    </row>
    <row r="7" spans="1:27" x14ac:dyDescent="0.2">
      <c r="A7" s="1" t="s">
        <v>244</v>
      </c>
      <c r="B7" s="157">
        <f>18304/110210</f>
        <v>0.16608293258325016</v>
      </c>
      <c r="C7" s="1" t="s">
        <v>244</v>
      </c>
      <c r="D7" s="158">
        <v>0.17</v>
      </c>
    </row>
    <row r="8" spans="1:27" x14ac:dyDescent="0.2">
      <c r="A8" s="1" t="s">
        <v>149</v>
      </c>
      <c r="B8" s="157">
        <f>10725/110210</f>
        <v>9.7314218310498135E-2</v>
      </c>
      <c r="C8" s="1" t="s">
        <v>149</v>
      </c>
      <c r="D8" s="158">
        <v>0.1515</v>
      </c>
    </row>
    <row r="9" spans="1:27" x14ac:dyDescent="0.2">
      <c r="A9" s="1" t="s">
        <v>148</v>
      </c>
      <c r="B9" s="157">
        <f>10207/110210</f>
        <v>9.2614100353869883E-2</v>
      </c>
      <c r="C9" s="1" t="s">
        <v>246</v>
      </c>
      <c r="D9" s="158">
        <v>0.12620000000000001</v>
      </c>
    </row>
    <row r="10" spans="1:27" x14ac:dyDescent="0.2">
      <c r="A10" s="1" t="s">
        <v>151</v>
      </c>
      <c r="B10" s="157">
        <f>9763/110210</f>
        <v>8.8585427819617091E-2</v>
      </c>
      <c r="C10" s="1" t="s">
        <v>148</v>
      </c>
      <c r="D10" s="158">
        <v>0.10630000000000001</v>
      </c>
    </row>
    <row r="11" spans="1:27" x14ac:dyDescent="0.2">
      <c r="A11" s="1" t="s">
        <v>245</v>
      </c>
      <c r="B11" s="157">
        <f>8430/110210</f>
        <v>7.6490336630069863E-2</v>
      </c>
      <c r="C11" s="1" t="s">
        <v>245</v>
      </c>
      <c r="D11" s="158">
        <v>0.10228</v>
      </c>
    </row>
    <row r="12" spans="1:27" x14ac:dyDescent="0.2">
      <c r="A12" s="1" t="s">
        <v>147</v>
      </c>
      <c r="B12" s="157">
        <v>7.3400000000000007E-2</v>
      </c>
      <c r="C12" s="1" t="s">
        <v>151</v>
      </c>
      <c r="D12" s="158">
        <v>9.5000000000000001E-2</v>
      </c>
    </row>
    <row r="13" spans="1:27" x14ac:dyDescent="0.2">
      <c r="A13" s="1" t="s">
        <v>246</v>
      </c>
      <c r="B13" s="157">
        <v>6.0600000000000001E-2</v>
      </c>
      <c r="C13" s="1" t="s">
        <v>192</v>
      </c>
      <c r="D13" s="158">
        <v>8.5199999999999998E-2</v>
      </c>
    </row>
    <row r="14" spans="1:27" x14ac:dyDescent="0.2">
      <c r="A14" s="1" t="s">
        <v>152</v>
      </c>
      <c r="B14" s="157">
        <v>5.4699999999999999E-2</v>
      </c>
      <c r="C14" s="1" t="s">
        <v>147</v>
      </c>
      <c r="D14" s="158">
        <v>5.67E-2</v>
      </c>
    </row>
    <row r="15" spans="1:27" x14ac:dyDescent="0.2">
      <c r="A15" s="1" t="s">
        <v>300</v>
      </c>
      <c r="B15" s="157">
        <v>5.3150000000000003E-2</v>
      </c>
      <c r="C15" s="1" t="s">
        <v>153</v>
      </c>
      <c r="D15" s="158">
        <v>5.2999999999999999E-2</v>
      </c>
    </row>
    <row r="16" spans="1:27" x14ac:dyDescent="0.2">
      <c r="A16" s="1" t="s">
        <v>192</v>
      </c>
      <c r="B16" s="157">
        <v>5.2139999999999999E-2</v>
      </c>
      <c r="C16" s="1" t="s">
        <v>150</v>
      </c>
      <c r="D16" s="158">
        <v>5.2900000000000003E-2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21D9-C145-4A98-B1F5-5F973BCA4E3B}">
  <sheetPr>
    <tabColor rgb="FF609191"/>
  </sheetPr>
  <dimension ref="A1:AI79"/>
  <sheetViews>
    <sheetView zoomScaleNormal="100" workbookViewId="0">
      <selection activeCell="R15" sqref="R15"/>
    </sheetView>
  </sheetViews>
  <sheetFormatPr defaultColWidth="9.140625" defaultRowHeight="14.25" x14ac:dyDescent="0.2"/>
  <cols>
    <col min="1" max="1" width="10" style="1" bestFit="1" customWidth="1"/>
    <col min="2" max="2" width="13.140625" style="1" bestFit="1" customWidth="1"/>
    <col min="3" max="3" width="19.7109375" style="1" customWidth="1"/>
    <col min="4" max="4" width="17.7109375" style="39"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9" t="s">
        <v>230</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row>
    <row r="3" spans="1:27" ht="15" x14ac:dyDescent="0.25">
      <c r="A3" s="193" t="s">
        <v>329</v>
      </c>
      <c r="B3" s="193"/>
      <c r="C3" s="193"/>
      <c r="D3" s="193"/>
      <c r="F3" s="330" t="s">
        <v>330</v>
      </c>
      <c r="G3" s="330"/>
      <c r="H3" s="330"/>
    </row>
    <row r="4" spans="1:27" ht="28.5" x14ac:dyDescent="0.2">
      <c r="A4" s="191" t="s">
        <v>165</v>
      </c>
      <c r="B4" s="191" t="s">
        <v>218</v>
      </c>
      <c r="C4" s="192" t="s">
        <v>164</v>
      </c>
      <c r="D4" s="1"/>
      <c r="F4" s="191" t="s">
        <v>219</v>
      </c>
      <c r="G4" s="192" t="s">
        <v>220</v>
      </c>
      <c r="H4" s="37" t="s">
        <v>221</v>
      </c>
      <c r="O4" s="1"/>
    </row>
    <row r="5" spans="1:27" ht="15" x14ac:dyDescent="0.25">
      <c r="A5" s="160">
        <v>43313</v>
      </c>
      <c r="B5">
        <v>18</v>
      </c>
      <c r="C5" s="218" t="s">
        <v>248</v>
      </c>
      <c r="D5" s="161"/>
      <c r="F5" s="1" t="s">
        <v>350</v>
      </c>
      <c r="G5" s="159">
        <v>131</v>
      </c>
      <c r="H5" s="203" t="s">
        <v>356</v>
      </c>
      <c r="O5" s="1"/>
    </row>
    <row r="6" spans="1:27" ht="15" x14ac:dyDescent="0.25">
      <c r="A6" s="160">
        <v>43344</v>
      </c>
      <c r="B6">
        <v>24</v>
      </c>
      <c r="C6" s="218" t="s">
        <v>248</v>
      </c>
      <c r="D6" s="161"/>
      <c r="F6" s="1" t="s">
        <v>488</v>
      </c>
      <c r="G6" s="159">
        <v>72</v>
      </c>
      <c r="H6" s="203" t="s">
        <v>247</v>
      </c>
      <c r="O6" s="1"/>
    </row>
    <row r="7" spans="1:27" ht="15" x14ac:dyDescent="0.25">
      <c r="A7" s="160">
        <v>43374</v>
      </c>
      <c r="B7">
        <v>14</v>
      </c>
      <c r="C7" s="218" t="s">
        <v>248</v>
      </c>
      <c r="D7" s="161"/>
      <c r="F7" s="1" t="s">
        <v>346</v>
      </c>
      <c r="G7" s="159">
        <v>56</v>
      </c>
      <c r="H7" s="203" t="s">
        <v>359</v>
      </c>
      <c r="O7" s="1"/>
    </row>
    <row r="8" spans="1:27" ht="15" x14ac:dyDescent="0.25">
      <c r="A8" s="160">
        <v>43405</v>
      </c>
      <c r="B8">
        <v>29</v>
      </c>
      <c r="C8" s="218" t="s">
        <v>248</v>
      </c>
      <c r="D8" s="161"/>
      <c r="F8" s="1" t="s">
        <v>223</v>
      </c>
      <c r="G8" s="159">
        <v>43</v>
      </c>
      <c r="H8" s="203" t="s">
        <v>354</v>
      </c>
      <c r="O8" s="1"/>
    </row>
    <row r="9" spans="1:27" ht="15" x14ac:dyDescent="0.25">
      <c r="A9" s="160">
        <v>43435</v>
      </c>
      <c r="B9">
        <v>18</v>
      </c>
      <c r="C9" s="218" t="s">
        <v>248</v>
      </c>
      <c r="D9" s="161"/>
      <c r="F9" s="1" t="s">
        <v>489</v>
      </c>
      <c r="G9" s="159">
        <v>38</v>
      </c>
      <c r="H9" s="203" t="s">
        <v>494</v>
      </c>
      <c r="O9" s="1"/>
    </row>
    <row r="10" spans="1:27" ht="15" x14ac:dyDescent="0.25">
      <c r="A10" s="160">
        <v>43466</v>
      </c>
      <c r="B10">
        <v>23</v>
      </c>
      <c r="C10" s="218" t="s">
        <v>248</v>
      </c>
      <c r="D10" s="161"/>
      <c r="F10" s="1" t="s">
        <v>490</v>
      </c>
      <c r="G10" s="159">
        <v>30</v>
      </c>
      <c r="H10" s="203" t="s">
        <v>355</v>
      </c>
      <c r="O10" s="1"/>
    </row>
    <row r="11" spans="1:27" ht="15" x14ac:dyDescent="0.25">
      <c r="A11" s="160">
        <v>43497</v>
      </c>
      <c r="B11">
        <v>18</v>
      </c>
      <c r="C11" s="218" t="s">
        <v>248</v>
      </c>
      <c r="D11" s="161"/>
      <c r="F11" s="1" t="s">
        <v>491</v>
      </c>
      <c r="G11" s="159">
        <v>29</v>
      </c>
      <c r="H11" s="203" t="s">
        <v>495</v>
      </c>
      <c r="O11" s="1"/>
    </row>
    <row r="12" spans="1:27" ht="15" x14ac:dyDescent="0.25">
      <c r="A12" s="160">
        <v>43525</v>
      </c>
      <c r="B12">
        <v>21</v>
      </c>
      <c r="C12" s="218" t="s">
        <v>248</v>
      </c>
      <c r="D12" s="161"/>
      <c r="F12" s="1" t="s">
        <v>492</v>
      </c>
      <c r="G12" s="159">
        <v>27</v>
      </c>
      <c r="H12" s="203" t="s">
        <v>496</v>
      </c>
      <c r="O12" s="1"/>
    </row>
    <row r="13" spans="1:27" ht="15" x14ac:dyDescent="0.25">
      <c r="A13" s="160">
        <v>43556</v>
      </c>
      <c r="B13">
        <v>25</v>
      </c>
      <c r="C13" s="218" t="s">
        <v>248</v>
      </c>
      <c r="D13" s="161"/>
      <c r="F13" s="1" t="s">
        <v>345</v>
      </c>
      <c r="G13" s="159">
        <v>26</v>
      </c>
      <c r="H13" s="203" t="s">
        <v>354</v>
      </c>
      <c r="O13" s="1"/>
    </row>
    <row r="14" spans="1:27" ht="15" x14ac:dyDescent="0.25">
      <c r="A14" s="160">
        <v>43586</v>
      </c>
      <c r="B14">
        <v>37</v>
      </c>
      <c r="C14" s="218" t="s">
        <v>248</v>
      </c>
      <c r="D14" s="161"/>
      <c r="F14" s="1" t="s">
        <v>493</v>
      </c>
      <c r="G14" s="159">
        <v>26</v>
      </c>
      <c r="H14" s="203" t="s">
        <v>247</v>
      </c>
      <c r="O14" s="1"/>
    </row>
    <row r="15" spans="1:27" ht="15" x14ac:dyDescent="0.25">
      <c r="A15" s="160">
        <v>43617</v>
      </c>
      <c r="B15">
        <v>20</v>
      </c>
      <c r="C15" s="218" t="s">
        <v>248</v>
      </c>
      <c r="D15" s="161"/>
      <c r="O15" s="1"/>
    </row>
    <row r="16" spans="1:27" ht="15" x14ac:dyDescent="0.25">
      <c r="A16" s="160">
        <v>43647</v>
      </c>
      <c r="B16">
        <v>29</v>
      </c>
      <c r="C16" s="218" t="s">
        <v>248</v>
      </c>
      <c r="D16" s="161"/>
      <c r="O16" s="1"/>
    </row>
    <row r="17" spans="1:15" ht="15" x14ac:dyDescent="0.25">
      <c r="A17" s="160">
        <v>43678</v>
      </c>
      <c r="B17">
        <v>83</v>
      </c>
      <c r="C17" s="218" t="s">
        <v>248</v>
      </c>
      <c r="D17" s="161"/>
      <c r="O17" s="1"/>
    </row>
    <row r="18" spans="1:15" ht="15" x14ac:dyDescent="0.25">
      <c r="A18" s="160">
        <v>43709</v>
      </c>
      <c r="B18">
        <v>65</v>
      </c>
      <c r="C18" s="218" t="s">
        <v>248</v>
      </c>
      <c r="D18" s="161"/>
      <c r="I18" s="39"/>
      <c r="O18" s="1"/>
    </row>
    <row r="19" spans="1:15" ht="15" x14ac:dyDescent="0.25">
      <c r="A19" s="160">
        <v>43739</v>
      </c>
      <c r="B19">
        <v>56</v>
      </c>
      <c r="C19" s="218" t="s">
        <v>248</v>
      </c>
      <c r="D19" s="161"/>
      <c r="I19" s="39"/>
      <c r="O19" s="1"/>
    </row>
    <row r="20" spans="1:15" ht="15" x14ac:dyDescent="0.25">
      <c r="A20" s="160">
        <v>43770</v>
      </c>
      <c r="B20">
        <v>53</v>
      </c>
      <c r="C20" s="218" t="s">
        <v>248</v>
      </c>
      <c r="D20" s="161"/>
      <c r="I20" s="39"/>
      <c r="O20" s="1"/>
    </row>
    <row r="21" spans="1:15" ht="15" x14ac:dyDescent="0.25">
      <c r="A21" s="160">
        <v>43800</v>
      </c>
      <c r="B21">
        <v>52</v>
      </c>
      <c r="C21" s="218" t="s">
        <v>248</v>
      </c>
      <c r="D21" s="161"/>
      <c r="I21" s="39"/>
      <c r="O21" s="1"/>
    </row>
    <row r="22" spans="1:15" ht="15" x14ac:dyDescent="0.25">
      <c r="A22" s="160">
        <v>43831</v>
      </c>
      <c r="B22">
        <v>62</v>
      </c>
      <c r="C22" s="218" t="s">
        <v>248</v>
      </c>
      <c r="D22" s="161"/>
      <c r="I22" s="39"/>
      <c r="O22" s="1"/>
    </row>
    <row r="23" spans="1:15" ht="15" x14ac:dyDescent="0.25">
      <c r="A23" s="160">
        <v>43862</v>
      </c>
      <c r="B23">
        <v>49</v>
      </c>
      <c r="C23" s="218" t="s">
        <v>248</v>
      </c>
      <c r="D23" s="161"/>
      <c r="O23" s="1"/>
    </row>
    <row r="24" spans="1:15" ht="15" x14ac:dyDescent="0.25">
      <c r="A24" s="160">
        <v>43891</v>
      </c>
      <c r="B24">
        <v>37</v>
      </c>
      <c r="C24" s="218" t="s">
        <v>248</v>
      </c>
      <c r="D24" s="161"/>
      <c r="O24" s="1"/>
    </row>
    <row r="25" spans="1:15" ht="15" x14ac:dyDescent="0.25">
      <c r="A25" s="160">
        <v>43922</v>
      </c>
      <c r="B25">
        <v>17</v>
      </c>
      <c r="C25" s="218" t="s">
        <v>248</v>
      </c>
      <c r="D25" s="161"/>
      <c r="O25" s="1"/>
    </row>
    <row r="26" spans="1:15" ht="15" x14ac:dyDescent="0.25">
      <c r="A26" s="160">
        <v>43952</v>
      </c>
      <c r="B26">
        <v>7</v>
      </c>
      <c r="C26" s="218" t="s">
        <v>248</v>
      </c>
      <c r="D26" s="161"/>
      <c r="O26" s="1"/>
    </row>
    <row r="27" spans="1:15" ht="15" x14ac:dyDescent="0.25">
      <c r="A27" s="160">
        <v>43983</v>
      </c>
      <c r="B27">
        <v>48</v>
      </c>
      <c r="C27" s="218" t="s">
        <v>248</v>
      </c>
      <c r="D27" s="161"/>
      <c r="O27" s="1"/>
    </row>
    <row r="28" spans="1:15" ht="15" x14ac:dyDescent="0.25">
      <c r="A28" s="160">
        <v>44013</v>
      </c>
      <c r="B28">
        <v>54</v>
      </c>
      <c r="C28" s="218" t="s">
        <v>248</v>
      </c>
      <c r="D28" s="161"/>
      <c r="O28" s="1"/>
    </row>
    <row r="29" spans="1:15" ht="15" x14ac:dyDescent="0.25">
      <c r="A29" s="160">
        <v>44044</v>
      </c>
      <c r="B29">
        <v>111</v>
      </c>
      <c r="C29" s="218" t="s">
        <v>248</v>
      </c>
      <c r="D29" s="161"/>
      <c r="O29" s="1"/>
    </row>
    <row r="30" spans="1:15" ht="15" x14ac:dyDescent="0.25">
      <c r="A30" s="160">
        <v>44075</v>
      </c>
      <c r="B30">
        <v>66</v>
      </c>
      <c r="C30" s="218" t="s">
        <v>248</v>
      </c>
      <c r="D30" s="161"/>
      <c r="O30" s="1"/>
    </row>
    <row r="31" spans="1:15" ht="15" x14ac:dyDescent="0.25">
      <c r="A31" s="160">
        <v>44105</v>
      </c>
      <c r="B31">
        <v>93</v>
      </c>
      <c r="C31" s="218" t="s">
        <v>248</v>
      </c>
      <c r="D31" s="161"/>
      <c r="O31" s="1"/>
    </row>
    <row r="32" spans="1:15" ht="15" x14ac:dyDescent="0.25">
      <c r="A32" s="160">
        <v>44136</v>
      </c>
      <c r="B32">
        <v>47</v>
      </c>
      <c r="C32" s="218" t="s">
        <v>248</v>
      </c>
      <c r="D32" s="161"/>
      <c r="O32" s="1"/>
    </row>
    <row r="33" spans="1:15" ht="15" x14ac:dyDescent="0.25">
      <c r="A33" s="160">
        <v>44166</v>
      </c>
      <c r="B33">
        <v>39</v>
      </c>
      <c r="C33" s="218" t="s">
        <v>248</v>
      </c>
      <c r="D33" s="161"/>
      <c r="O33" s="1"/>
    </row>
    <row r="34" spans="1:15" ht="15" x14ac:dyDescent="0.25">
      <c r="A34" s="160">
        <v>44197</v>
      </c>
      <c r="B34">
        <v>34</v>
      </c>
      <c r="C34" s="218" t="s">
        <v>248</v>
      </c>
      <c r="D34" s="161"/>
      <c r="O34" s="1"/>
    </row>
    <row r="35" spans="1:15" ht="15" x14ac:dyDescent="0.25">
      <c r="A35" s="160">
        <v>44228</v>
      </c>
      <c r="B35">
        <v>34</v>
      </c>
      <c r="C35" s="218" t="s">
        <v>248</v>
      </c>
      <c r="D35" s="161"/>
      <c r="O35" s="1"/>
    </row>
    <row r="36" spans="1:15" ht="15" x14ac:dyDescent="0.25">
      <c r="A36" s="160">
        <v>44256</v>
      </c>
      <c r="B36">
        <v>74</v>
      </c>
      <c r="C36" s="218" t="s">
        <v>248</v>
      </c>
      <c r="D36" s="161"/>
      <c r="O36" s="1"/>
    </row>
    <row r="37" spans="1:15" ht="15" x14ac:dyDescent="0.25">
      <c r="A37" s="160">
        <v>44287</v>
      </c>
      <c r="B37">
        <v>29</v>
      </c>
      <c r="C37" s="218" t="s">
        <v>248</v>
      </c>
      <c r="D37" s="161"/>
      <c r="O37" s="1"/>
    </row>
    <row r="38" spans="1:15" ht="15" x14ac:dyDescent="0.25">
      <c r="A38" s="160">
        <v>44317</v>
      </c>
      <c r="B38">
        <v>43</v>
      </c>
      <c r="C38" s="218" t="s">
        <v>248</v>
      </c>
      <c r="D38" s="161"/>
      <c r="O38" s="1"/>
    </row>
    <row r="39" spans="1:15" ht="15" x14ac:dyDescent="0.25">
      <c r="A39" s="160">
        <v>44348</v>
      </c>
      <c r="B39">
        <v>37</v>
      </c>
      <c r="C39" s="218" t="s">
        <v>248</v>
      </c>
      <c r="D39" s="161"/>
      <c r="O39" s="1"/>
    </row>
    <row r="40" spans="1:15" ht="15" x14ac:dyDescent="0.25">
      <c r="A40" s="160">
        <v>44378</v>
      </c>
      <c r="B40">
        <v>74</v>
      </c>
      <c r="C40" s="218" t="s">
        <v>248</v>
      </c>
      <c r="D40" s="161"/>
      <c r="O40" s="1"/>
    </row>
    <row r="41" spans="1:15" ht="15" x14ac:dyDescent="0.25">
      <c r="A41" s="160">
        <v>44409</v>
      </c>
      <c r="B41">
        <v>88</v>
      </c>
      <c r="C41" s="218" t="s">
        <v>248</v>
      </c>
      <c r="D41" s="161"/>
      <c r="O41" s="1"/>
    </row>
    <row r="42" spans="1:15" ht="15" x14ac:dyDescent="0.25">
      <c r="A42" s="160">
        <v>44440</v>
      </c>
      <c r="B42">
        <v>58</v>
      </c>
      <c r="C42" s="218" t="s">
        <v>248</v>
      </c>
      <c r="D42" s="161"/>
      <c r="O42" s="1"/>
    </row>
    <row r="43" spans="1:15" ht="15" x14ac:dyDescent="0.25">
      <c r="A43" s="160">
        <v>44470</v>
      </c>
      <c r="B43">
        <v>48</v>
      </c>
      <c r="C43" s="218" t="s">
        <v>248</v>
      </c>
      <c r="D43" s="161"/>
      <c r="O43" s="1"/>
    </row>
    <row r="44" spans="1:15" ht="15" x14ac:dyDescent="0.25">
      <c r="A44" s="160">
        <v>44501</v>
      </c>
      <c r="B44">
        <v>44</v>
      </c>
      <c r="C44" s="218" t="s">
        <v>248</v>
      </c>
      <c r="D44" s="161"/>
      <c r="O44" s="1"/>
    </row>
    <row r="45" spans="1:15" ht="15" x14ac:dyDescent="0.25">
      <c r="A45" s="160">
        <v>44531</v>
      </c>
      <c r="B45">
        <v>77</v>
      </c>
      <c r="C45" s="218" t="s">
        <v>248</v>
      </c>
      <c r="D45" s="161"/>
      <c r="O45" s="1"/>
    </row>
    <row r="46" spans="1:15" ht="15" x14ac:dyDescent="0.25">
      <c r="A46" s="160">
        <v>44562</v>
      </c>
      <c r="B46">
        <v>55</v>
      </c>
      <c r="C46" s="218" t="s">
        <v>248</v>
      </c>
      <c r="D46" s="161"/>
      <c r="O46" s="1"/>
    </row>
    <row r="47" spans="1:15" ht="15" x14ac:dyDescent="0.25">
      <c r="A47" s="160">
        <v>44593</v>
      </c>
      <c r="B47">
        <v>40</v>
      </c>
      <c r="C47" s="218" t="s">
        <v>248</v>
      </c>
      <c r="D47" s="161"/>
      <c r="O47" s="1"/>
    </row>
    <row r="48" spans="1:15" ht="15" x14ac:dyDescent="0.25">
      <c r="A48" s="160">
        <v>44621</v>
      </c>
      <c r="B48">
        <v>41</v>
      </c>
      <c r="C48" s="218" t="s">
        <v>248</v>
      </c>
      <c r="D48" s="161"/>
      <c r="O48" s="1"/>
    </row>
    <row r="49" spans="1:15" ht="15" x14ac:dyDescent="0.25">
      <c r="A49" s="160">
        <v>44652</v>
      </c>
      <c r="B49">
        <v>39</v>
      </c>
      <c r="C49" s="218" t="s">
        <v>248</v>
      </c>
      <c r="D49" s="161"/>
      <c r="O49" s="1"/>
    </row>
    <row r="50" spans="1:15" ht="15" x14ac:dyDescent="0.25">
      <c r="A50" s="160">
        <v>44682</v>
      </c>
      <c r="B50">
        <v>48</v>
      </c>
      <c r="C50" s="218" t="s">
        <v>248</v>
      </c>
      <c r="D50" s="161"/>
      <c r="O50" s="1"/>
    </row>
    <row r="51" spans="1:15" ht="15" x14ac:dyDescent="0.25">
      <c r="A51" s="160">
        <v>44713</v>
      </c>
      <c r="B51">
        <v>36</v>
      </c>
      <c r="C51" s="218" t="s">
        <v>248</v>
      </c>
      <c r="D51" s="161"/>
      <c r="O51" s="1"/>
    </row>
    <row r="52" spans="1:15" ht="15" x14ac:dyDescent="0.25">
      <c r="A52" s="160">
        <v>44743</v>
      </c>
      <c r="B52">
        <v>68</v>
      </c>
      <c r="C52" s="218" t="s">
        <v>248</v>
      </c>
      <c r="D52" s="161"/>
      <c r="O52" s="1"/>
    </row>
    <row r="53" spans="1:15" ht="15" x14ac:dyDescent="0.25">
      <c r="A53" s="160">
        <v>44774</v>
      </c>
      <c r="B53">
        <v>71</v>
      </c>
      <c r="C53" s="218" t="s">
        <v>248</v>
      </c>
      <c r="D53" s="161"/>
      <c r="O53" s="1"/>
    </row>
    <row r="54" spans="1:15" ht="15" x14ac:dyDescent="0.25">
      <c r="A54" s="160">
        <v>44805</v>
      </c>
      <c r="B54">
        <v>52</v>
      </c>
      <c r="C54" s="218" t="s">
        <v>248</v>
      </c>
      <c r="D54" s="161"/>
      <c r="O54" s="1"/>
    </row>
    <row r="55" spans="1:15" ht="15" x14ac:dyDescent="0.25">
      <c r="A55" s="160">
        <v>44835</v>
      </c>
      <c r="B55">
        <v>60</v>
      </c>
      <c r="C55" s="218" t="s">
        <v>248</v>
      </c>
      <c r="D55" s="161"/>
      <c r="O55" s="1"/>
    </row>
    <row r="56" spans="1:15" ht="15" x14ac:dyDescent="0.25">
      <c r="A56" s="160">
        <v>44866</v>
      </c>
      <c r="B56">
        <v>59</v>
      </c>
      <c r="C56" s="218" t="s">
        <v>248</v>
      </c>
      <c r="D56" s="161"/>
      <c r="O56" s="1"/>
    </row>
    <row r="57" spans="1:15" ht="15" x14ac:dyDescent="0.25">
      <c r="A57" s="160">
        <v>44896</v>
      </c>
      <c r="B57">
        <v>53</v>
      </c>
      <c r="C57" s="218" t="s">
        <v>248</v>
      </c>
      <c r="D57" s="161"/>
      <c r="O57" s="1"/>
    </row>
    <row r="58" spans="1:15" ht="15" x14ac:dyDescent="0.25">
      <c r="A58" s="160">
        <v>44927</v>
      </c>
      <c r="B58">
        <v>56</v>
      </c>
      <c r="C58" s="218" t="s">
        <v>248</v>
      </c>
      <c r="D58" s="161"/>
      <c r="O58" s="1"/>
    </row>
    <row r="59" spans="1:15" ht="15" x14ac:dyDescent="0.25">
      <c r="A59" s="160">
        <v>44958</v>
      </c>
      <c r="B59">
        <v>58</v>
      </c>
      <c r="C59" s="218" t="s">
        <v>248</v>
      </c>
      <c r="D59" s="161"/>
      <c r="O59" s="1"/>
    </row>
    <row r="60" spans="1:15" ht="15" x14ac:dyDescent="0.25">
      <c r="A60" s="160">
        <v>44986</v>
      </c>
      <c r="B60">
        <v>40</v>
      </c>
      <c r="C60" s="218" t="s">
        <v>248</v>
      </c>
      <c r="D60" s="161"/>
      <c r="O60" s="1"/>
    </row>
    <row r="61" spans="1:15" ht="15" x14ac:dyDescent="0.25">
      <c r="A61" s="160">
        <v>45017</v>
      </c>
      <c r="B61">
        <v>41</v>
      </c>
      <c r="C61" s="218" t="s">
        <v>248</v>
      </c>
      <c r="D61" s="161"/>
      <c r="O61" s="1"/>
    </row>
    <row r="62" spans="1:15" ht="15" x14ac:dyDescent="0.25">
      <c r="A62" s="160">
        <v>45047</v>
      </c>
      <c r="B62">
        <v>44</v>
      </c>
      <c r="C62" s="218" t="s">
        <v>248</v>
      </c>
      <c r="D62" s="161"/>
      <c r="O62" s="1"/>
    </row>
    <row r="63" spans="1:15" ht="15" x14ac:dyDescent="0.25">
      <c r="A63" s="160">
        <v>45078</v>
      </c>
      <c r="B63">
        <v>55</v>
      </c>
      <c r="C63" s="218" t="s">
        <v>248</v>
      </c>
      <c r="D63" s="161"/>
      <c r="O63" s="1"/>
    </row>
    <row r="64" spans="1:15" ht="15" x14ac:dyDescent="0.25">
      <c r="A64" s="160">
        <v>45108</v>
      </c>
      <c r="B64">
        <v>78</v>
      </c>
      <c r="C64" s="218" t="s">
        <v>248</v>
      </c>
      <c r="D64" s="161"/>
      <c r="E64" s="16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54DCF-9079-4992-A76E-DEC277E51A6E}">
  <sheetPr>
    <tabColor rgb="FF609191"/>
  </sheetPr>
  <dimension ref="A1:AG71"/>
  <sheetViews>
    <sheetView zoomScaleNormal="100" workbookViewId="0">
      <selection activeCell="O19" sqref="O19"/>
    </sheetView>
  </sheetViews>
  <sheetFormatPr defaultColWidth="9.140625" defaultRowHeight="14.25" x14ac:dyDescent="0.2"/>
  <cols>
    <col min="1" max="1" width="9.5703125" style="1" bestFit="1" customWidth="1"/>
    <col min="2" max="2" width="20.7109375" style="1" bestFit="1" customWidth="1"/>
    <col min="3" max="3" width="8.42578125" style="1" customWidth="1"/>
    <col min="4" max="4" width="10.85546875" style="1" customWidth="1"/>
    <col min="5" max="5" width="11.855468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49" t="s">
        <v>236</v>
      </c>
      <c r="B1" s="249"/>
      <c r="C1" s="249"/>
      <c r="D1" s="249"/>
      <c r="E1" s="249"/>
      <c r="F1" s="249"/>
      <c r="G1" s="249"/>
      <c r="H1" s="249"/>
      <c r="I1" s="249"/>
      <c r="J1" s="249"/>
      <c r="K1" s="249"/>
      <c r="L1" s="249"/>
      <c r="M1" s="249"/>
      <c r="N1" s="249"/>
      <c r="O1" s="249"/>
      <c r="P1" s="249"/>
      <c r="Q1" s="249"/>
      <c r="R1" s="249"/>
      <c r="S1" s="249"/>
      <c r="T1" s="249"/>
      <c r="U1" s="249"/>
      <c r="V1" s="249"/>
      <c r="W1" s="249"/>
      <c r="X1" s="249"/>
      <c r="Y1" s="249"/>
    </row>
    <row r="3" spans="1:25" ht="15" x14ac:dyDescent="0.25">
      <c r="A3" s="330" t="s">
        <v>531</v>
      </c>
      <c r="B3" s="330"/>
      <c r="C3" s="330"/>
      <c r="D3" s="330"/>
      <c r="E3" s="330"/>
    </row>
    <row r="4" spans="1:25" ht="42.75" x14ac:dyDescent="0.2">
      <c r="A4" s="191" t="s">
        <v>483</v>
      </c>
      <c r="B4" s="191" t="s">
        <v>484</v>
      </c>
      <c r="C4" s="223" t="s">
        <v>116</v>
      </c>
      <c r="D4" s="37" t="s">
        <v>485</v>
      </c>
      <c r="E4" s="37" t="s">
        <v>486</v>
      </c>
    </row>
    <row r="5" spans="1:25" x14ac:dyDescent="0.2">
      <c r="A5" s="227" t="s">
        <v>366</v>
      </c>
      <c r="B5" s="224" t="s">
        <v>428</v>
      </c>
      <c r="C5" s="159">
        <v>274</v>
      </c>
      <c r="D5" s="225">
        <v>159</v>
      </c>
      <c r="E5" s="225">
        <v>115</v>
      </c>
    </row>
    <row r="6" spans="1:25" x14ac:dyDescent="0.2">
      <c r="A6" s="227" t="s">
        <v>362</v>
      </c>
      <c r="B6" s="224" t="s">
        <v>427</v>
      </c>
      <c r="C6" s="159">
        <v>106</v>
      </c>
      <c r="D6" s="225">
        <v>156</v>
      </c>
      <c r="E6" s="225">
        <v>-50</v>
      </c>
    </row>
    <row r="7" spans="1:25" x14ac:dyDescent="0.2">
      <c r="A7" s="227" t="s">
        <v>360</v>
      </c>
      <c r="B7" s="224" t="s">
        <v>426</v>
      </c>
      <c r="C7" s="159">
        <v>179</v>
      </c>
      <c r="D7" s="225">
        <v>146</v>
      </c>
      <c r="E7" s="225">
        <v>33</v>
      </c>
    </row>
    <row r="8" spans="1:25" x14ac:dyDescent="0.2">
      <c r="A8" s="227" t="s">
        <v>363</v>
      </c>
      <c r="B8" s="224" t="s">
        <v>426</v>
      </c>
      <c r="C8" s="159">
        <v>261</v>
      </c>
      <c r="D8" s="225">
        <v>128</v>
      </c>
      <c r="E8" s="225">
        <v>133</v>
      </c>
    </row>
    <row r="9" spans="1:25" x14ac:dyDescent="0.2">
      <c r="A9" s="227" t="s">
        <v>361</v>
      </c>
      <c r="B9" s="224" t="s">
        <v>426</v>
      </c>
      <c r="C9" s="159">
        <v>92</v>
      </c>
      <c r="D9" s="225">
        <v>108</v>
      </c>
      <c r="E9" s="225">
        <v>-16</v>
      </c>
    </row>
    <row r="10" spans="1:25" x14ac:dyDescent="0.2">
      <c r="A10" s="227" t="s">
        <v>365</v>
      </c>
      <c r="B10" s="224" t="s">
        <v>426</v>
      </c>
      <c r="C10" s="159">
        <v>197</v>
      </c>
      <c r="D10" s="225">
        <v>103</v>
      </c>
      <c r="E10" s="225">
        <v>93</v>
      </c>
    </row>
    <row r="11" spans="1:25" x14ac:dyDescent="0.2">
      <c r="A11" s="227" t="s">
        <v>373</v>
      </c>
      <c r="B11" s="224" t="s">
        <v>431</v>
      </c>
      <c r="C11" s="159">
        <v>61</v>
      </c>
      <c r="D11" s="225">
        <v>99</v>
      </c>
      <c r="E11" s="225">
        <v>-37</v>
      </c>
    </row>
    <row r="12" spans="1:25" x14ac:dyDescent="0.2">
      <c r="A12" s="227" t="s">
        <v>367</v>
      </c>
      <c r="B12" s="224" t="s">
        <v>426</v>
      </c>
      <c r="C12" s="159">
        <v>109</v>
      </c>
      <c r="D12" s="225">
        <v>97</v>
      </c>
      <c r="E12" s="225">
        <v>12</v>
      </c>
    </row>
    <row r="13" spans="1:25" x14ac:dyDescent="0.2">
      <c r="A13" s="227" t="s">
        <v>372</v>
      </c>
      <c r="B13" s="224" t="s">
        <v>430</v>
      </c>
      <c r="C13" s="159">
        <v>68</v>
      </c>
      <c r="D13" s="225">
        <v>96</v>
      </c>
      <c r="E13" s="225">
        <v>-28</v>
      </c>
    </row>
    <row r="14" spans="1:25" x14ac:dyDescent="0.2">
      <c r="A14" s="227" t="s">
        <v>364</v>
      </c>
      <c r="B14" s="224" t="s">
        <v>426</v>
      </c>
      <c r="C14" s="159">
        <v>307</v>
      </c>
      <c r="D14" s="225">
        <v>96</v>
      </c>
      <c r="E14" s="225">
        <v>211</v>
      </c>
    </row>
    <row r="15" spans="1:25" x14ac:dyDescent="0.2">
      <c r="A15" s="227" t="s">
        <v>374</v>
      </c>
      <c r="B15" s="224" t="s">
        <v>426</v>
      </c>
      <c r="C15" s="159">
        <v>23</v>
      </c>
      <c r="D15" s="225">
        <v>96</v>
      </c>
      <c r="E15" s="225">
        <v>-72</v>
      </c>
    </row>
    <row r="16" spans="1:25" x14ac:dyDescent="0.2">
      <c r="A16" s="227" t="s">
        <v>368</v>
      </c>
      <c r="B16" s="224" t="s">
        <v>426</v>
      </c>
      <c r="C16" s="159">
        <v>108</v>
      </c>
      <c r="D16" s="225">
        <v>94</v>
      </c>
      <c r="E16" s="225">
        <v>14</v>
      </c>
    </row>
    <row r="17" spans="1:5" x14ac:dyDescent="0.2">
      <c r="A17" s="227" t="s">
        <v>369</v>
      </c>
      <c r="B17" s="224" t="s">
        <v>426</v>
      </c>
      <c r="C17" s="159">
        <v>102</v>
      </c>
      <c r="D17" s="225">
        <v>93</v>
      </c>
      <c r="E17" s="225">
        <v>9</v>
      </c>
    </row>
    <row r="18" spans="1:5" x14ac:dyDescent="0.2">
      <c r="A18" s="227" t="s">
        <v>370</v>
      </c>
      <c r="B18" s="224" t="s">
        <v>429</v>
      </c>
      <c r="C18" s="159">
        <v>109</v>
      </c>
      <c r="D18" s="225">
        <v>88</v>
      </c>
      <c r="E18" s="225">
        <v>21</v>
      </c>
    </row>
    <row r="19" spans="1:5" x14ac:dyDescent="0.2">
      <c r="A19" s="227" t="s">
        <v>371</v>
      </c>
      <c r="B19" s="224" t="s">
        <v>426</v>
      </c>
      <c r="C19" s="159">
        <v>98</v>
      </c>
      <c r="D19" s="225">
        <v>74</v>
      </c>
      <c r="E19" s="225">
        <v>23</v>
      </c>
    </row>
    <row r="20" spans="1:5" x14ac:dyDescent="0.2">
      <c r="A20" s="227" t="s">
        <v>376</v>
      </c>
      <c r="B20" s="224" t="s">
        <v>432</v>
      </c>
      <c r="C20" s="159">
        <v>48</v>
      </c>
      <c r="D20" s="225">
        <v>72</v>
      </c>
      <c r="E20" s="225">
        <v>-24</v>
      </c>
    </row>
    <row r="21" spans="1:5" x14ac:dyDescent="0.2">
      <c r="A21" s="227" t="s">
        <v>375</v>
      </c>
      <c r="B21" s="224" t="s">
        <v>429</v>
      </c>
      <c r="C21" s="159">
        <v>73</v>
      </c>
      <c r="D21" s="225">
        <v>71</v>
      </c>
      <c r="E21" s="225">
        <v>3</v>
      </c>
    </row>
    <row r="22" spans="1:5" x14ac:dyDescent="0.2">
      <c r="A22" s="227" t="s">
        <v>377</v>
      </c>
      <c r="B22" s="224" t="s">
        <v>433</v>
      </c>
      <c r="C22" s="159">
        <v>39</v>
      </c>
      <c r="D22" s="225">
        <v>67</v>
      </c>
      <c r="E22" s="225">
        <v>-27</v>
      </c>
    </row>
    <row r="23" spans="1:5" x14ac:dyDescent="0.2">
      <c r="A23" s="227" t="s">
        <v>382</v>
      </c>
      <c r="B23" s="224" t="s">
        <v>437</v>
      </c>
      <c r="C23" s="159">
        <v>50</v>
      </c>
      <c r="D23" s="225">
        <v>62</v>
      </c>
      <c r="E23" s="225">
        <v>-13</v>
      </c>
    </row>
    <row r="24" spans="1:5" x14ac:dyDescent="0.2">
      <c r="A24" s="227" t="s">
        <v>378</v>
      </c>
      <c r="B24" s="224" t="s">
        <v>434</v>
      </c>
      <c r="C24" s="159" t="s">
        <v>481</v>
      </c>
      <c r="D24" s="225">
        <v>61</v>
      </c>
      <c r="E24" s="225" t="s">
        <v>482</v>
      </c>
    </row>
    <row r="25" spans="1:5" x14ac:dyDescent="0.2">
      <c r="A25" s="227" t="s">
        <v>386</v>
      </c>
      <c r="B25" s="224" t="s">
        <v>441</v>
      </c>
      <c r="C25" s="159">
        <v>64</v>
      </c>
      <c r="D25" s="225">
        <v>59</v>
      </c>
      <c r="E25" s="225">
        <v>5</v>
      </c>
    </row>
    <row r="26" spans="1:5" x14ac:dyDescent="0.2">
      <c r="A26" s="227" t="s">
        <v>380</v>
      </c>
      <c r="B26" s="224" t="s">
        <v>426</v>
      </c>
      <c r="C26" s="159">
        <v>30</v>
      </c>
      <c r="D26" s="225">
        <v>59</v>
      </c>
      <c r="E26" s="225">
        <v>-29</v>
      </c>
    </row>
    <row r="27" spans="1:5" x14ac:dyDescent="0.2">
      <c r="A27" s="227" t="s">
        <v>383</v>
      </c>
      <c r="B27" s="224" t="s">
        <v>438</v>
      </c>
      <c r="C27" s="159">
        <v>57</v>
      </c>
      <c r="D27" s="225">
        <v>57</v>
      </c>
      <c r="E27" s="225">
        <v>0</v>
      </c>
    </row>
    <row r="28" spans="1:5" x14ac:dyDescent="0.2">
      <c r="A28" s="227" t="s">
        <v>384</v>
      </c>
      <c r="B28" s="224" t="s">
        <v>439</v>
      </c>
      <c r="C28" s="159">
        <v>16</v>
      </c>
      <c r="D28" s="225">
        <v>52</v>
      </c>
      <c r="E28" s="225">
        <v>-36</v>
      </c>
    </row>
    <row r="29" spans="1:5" x14ac:dyDescent="0.2">
      <c r="A29" s="227" t="s">
        <v>379</v>
      </c>
      <c r="B29" s="224" t="s">
        <v>435</v>
      </c>
      <c r="C29" s="159">
        <v>32</v>
      </c>
      <c r="D29" s="225">
        <v>52</v>
      </c>
      <c r="E29" s="225">
        <v>-20</v>
      </c>
    </row>
    <row r="30" spans="1:5" x14ac:dyDescent="0.2">
      <c r="A30" s="227" t="s">
        <v>381</v>
      </c>
      <c r="B30" s="224" t="s">
        <v>436</v>
      </c>
      <c r="C30" s="159">
        <v>84</v>
      </c>
      <c r="D30" s="225">
        <v>51</v>
      </c>
      <c r="E30" s="225">
        <v>33</v>
      </c>
    </row>
    <row r="31" spans="1:5" x14ac:dyDescent="0.2">
      <c r="A31" s="227" t="s">
        <v>388</v>
      </c>
      <c r="B31" s="224" t="s">
        <v>443</v>
      </c>
      <c r="C31" s="159">
        <v>57</v>
      </c>
      <c r="D31" s="225">
        <v>47</v>
      </c>
      <c r="E31" s="225">
        <v>10</v>
      </c>
    </row>
    <row r="32" spans="1:5" x14ac:dyDescent="0.2">
      <c r="A32" s="227" t="s">
        <v>385</v>
      </c>
      <c r="B32" s="224" t="s">
        <v>440</v>
      </c>
      <c r="C32" s="159">
        <v>19</v>
      </c>
      <c r="D32" s="225">
        <v>44</v>
      </c>
      <c r="E32" s="225">
        <v>-25</v>
      </c>
    </row>
    <row r="33" spans="1:5" x14ac:dyDescent="0.2">
      <c r="A33" s="227" t="s">
        <v>387</v>
      </c>
      <c r="B33" s="224" t="s">
        <v>442</v>
      </c>
      <c r="C33" s="159">
        <v>16</v>
      </c>
      <c r="D33" s="225">
        <v>38</v>
      </c>
      <c r="E33" s="225">
        <v>-22</v>
      </c>
    </row>
    <row r="34" spans="1:5" x14ac:dyDescent="0.2">
      <c r="A34" s="227" t="s">
        <v>402</v>
      </c>
      <c r="B34" s="224" t="s">
        <v>457</v>
      </c>
      <c r="C34" s="159">
        <v>77</v>
      </c>
      <c r="D34" s="225">
        <v>37</v>
      </c>
      <c r="E34" s="225">
        <v>40</v>
      </c>
    </row>
    <row r="35" spans="1:5" x14ac:dyDescent="0.2">
      <c r="A35" s="227" t="s">
        <v>409</v>
      </c>
      <c r="B35" s="224" t="s">
        <v>464</v>
      </c>
      <c r="C35" s="159">
        <v>47</v>
      </c>
      <c r="D35" s="225">
        <v>34</v>
      </c>
      <c r="E35" s="225">
        <v>13</v>
      </c>
    </row>
    <row r="36" spans="1:5" x14ac:dyDescent="0.2">
      <c r="A36" s="227" t="s">
        <v>418</v>
      </c>
      <c r="B36" s="224" t="s">
        <v>473</v>
      </c>
      <c r="C36" s="159">
        <v>26</v>
      </c>
      <c r="D36" s="225">
        <v>30</v>
      </c>
      <c r="E36" s="225">
        <v>-4</v>
      </c>
    </row>
    <row r="37" spans="1:5" x14ac:dyDescent="0.2">
      <c r="A37" s="227" t="s">
        <v>401</v>
      </c>
      <c r="B37" s="224" t="s">
        <v>456</v>
      </c>
      <c r="C37" s="159">
        <v>10</v>
      </c>
      <c r="D37" s="225">
        <v>30</v>
      </c>
      <c r="E37" s="225">
        <v>-20</v>
      </c>
    </row>
    <row r="38" spans="1:5" x14ac:dyDescent="0.2">
      <c r="A38" s="227" t="s">
        <v>413</v>
      </c>
      <c r="B38" s="224" t="s">
        <v>468</v>
      </c>
      <c r="C38" s="159" t="s">
        <v>481</v>
      </c>
      <c r="D38" s="225">
        <v>29</v>
      </c>
      <c r="E38" s="225" t="s">
        <v>482</v>
      </c>
    </row>
    <row r="39" spans="1:5" x14ac:dyDescent="0.2">
      <c r="A39" s="227" t="s">
        <v>498</v>
      </c>
      <c r="B39" s="224" t="s">
        <v>426</v>
      </c>
      <c r="C39" s="159">
        <v>86</v>
      </c>
      <c r="D39" s="225">
        <v>26</v>
      </c>
      <c r="E39" s="225">
        <v>60</v>
      </c>
    </row>
    <row r="40" spans="1:5" x14ac:dyDescent="0.2">
      <c r="A40" s="227" t="s">
        <v>499</v>
      </c>
      <c r="B40" s="224" t="s">
        <v>505</v>
      </c>
      <c r="C40" s="159" t="s">
        <v>481</v>
      </c>
      <c r="D40" s="225">
        <v>21</v>
      </c>
      <c r="E40" s="225" t="s">
        <v>482</v>
      </c>
    </row>
    <row r="41" spans="1:5" x14ac:dyDescent="0.2">
      <c r="A41" s="227" t="s">
        <v>395</v>
      </c>
      <c r="B41" s="224" t="s">
        <v>450</v>
      </c>
      <c r="C41" s="159">
        <v>30</v>
      </c>
      <c r="D41" s="225">
        <v>20</v>
      </c>
      <c r="E41" s="225">
        <v>10</v>
      </c>
    </row>
    <row r="42" spans="1:5" x14ac:dyDescent="0.2">
      <c r="A42" s="227" t="s">
        <v>500</v>
      </c>
      <c r="B42" s="224" t="s">
        <v>506</v>
      </c>
      <c r="C42" s="159" t="s">
        <v>481</v>
      </c>
      <c r="D42" s="225">
        <v>19</v>
      </c>
      <c r="E42" s="225" t="s">
        <v>482</v>
      </c>
    </row>
    <row r="43" spans="1:5" x14ac:dyDescent="0.2">
      <c r="A43" s="227" t="s">
        <v>419</v>
      </c>
      <c r="B43" s="224" t="s">
        <v>474</v>
      </c>
      <c r="C43" s="159">
        <v>11</v>
      </c>
      <c r="D43" s="225">
        <v>18</v>
      </c>
      <c r="E43" s="225">
        <v>-6</v>
      </c>
    </row>
    <row r="44" spans="1:5" x14ac:dyDescent="0.2">
      <c r="A44" s="227" t="s">
        <v>390</v>
      </c>
      <c r="B44" s="224" t="s">
        <v>445</v>
      </c>
      <c r="C44" s="159" t="s">
        <v>481</v>
      </c>
      <c r="D44" s="225">
        <v>17</v>
      </c>
      <c r="E44" s="225" t="s">
        <v>482</v>
      </c>
    </row>
    <row r="45" spans="1:5" x14ac:dyDescent="0.2">
      <c r="A45" s="227" t="s">
        <v>421</v>
      </c>
      <c r="B45" s="224" t="s">
        <v>476</v>
      </c>
      <c r="C45" s="159">
        <v>25</v>
      </c>
      <c r="D45" s="225">
        <v>16</v>
      </c>
      <c r="E45" s="225">
        <v>9</v>
      </c>
    </row>
    <row r="46" spans="1:5" x14ac:dyDescent="0.2">
      <c r="A46" s="227" t="s">
        <v>412</v>
      </c>
      <c r="B46" s="224" t="s">
        <v>467</v>
      </c>
      <c r="C46" s="159" t="s">
        <v>481</v>
      </c>
      <c r="D46" s="225">
        <v>16</v>
      </c>
      <c r="E46" s="225" t="s">
        <v>482</v>
      </c>
    </row>
    <row r="47" spans="1:5" x14ac:dyDescent="0.2">
      <c r="A47" s="227" t="s">
        <v>392</v>
      </c>
      <c r="B47" s="224" t="s">
        <v>447</v>
      </c>
      <c r="C47" s="159">
        <v>28</v>
      </c>
      <c r="D47" s="225">
        <v>15</v>
      </c>
      <c r="E47" s="225">
        <v>13</v>
      </c>
    </row>
    <row r="48" spans="1:5" x14ac:dyDescent="0.2">
      <c r="A48" s="227" t="s">
        <v>407</v>
      </c>
      <c r="B48" s="224" t="s">
        <v>462</v>
      </c>
      <c r="C48" s="159">
        <v>23</v>
      </c>
      <c r="D48" s="225">
        <v>15</v>
      </c>
      <c r="E48" s="225">
        <v>8</v>
      </c>
    </row>
    <row r="49" spans="1:5" x14ac:dyDescent="0.2">
      <c r="A49" s="227" t="s">
        <v>406</v>
      </c>
      <c r="B49" s="224" t="s">
        <v>461</v>
      </c>
      <c r="C49" s="159" t="s">
        <v>481</v>
      </c>
      <c r="D49" s="225">
        <v>15</v>
      </c>
      <c r="E49" s="225" t="s">
        <v>482</v>
      </c>
    </row>
    <row r="50" spans="1:5" x14ac:dyDescent="0.2">
      <c r="A50" s="227" t="s">
        <v>396</v>
      </c>
      <c r="B50" s="224" t="s">
        <v>451</v>
      </c>
      <c r="C50" s="159">
        <v>17</v>
      </c>
      <c r="D50" s="225">
        <v>13</v>
      </c>
      <c r="E50" s="225">
        <v>4</v>
      </c>
    </row>
    <row r="51" spans="1:5" x14ac:dyDescent="0.2">
      <c r="A51" s="227" t="s">
        <v>389</v>
      </c>
      <c r="B51" s="224" t="s">
        <v>444</v>
      </c>
      <c r="C51" s="159">
        <v>39</v>
      </c>
      <c r="D51" s="225">
        <v>13</v>
      </c>
      <c r="E51" s="225">
        <v>27</v>
      </c>
    </row>
    <row r="52" spans="1:5" x14ac:dyDescent="0.2">
      <c r="A52" s="227" t="s">
        <v>403</v>
      </c>
      <c r="B52" s="224" t="s">
        <v>458</v>
      </c>
      <c r="C52" s="159">
        <v>15</v>
      </c>
      <c r="D52" s="225">
        <v>12</v>
      </c>
      <c r="E52" s="225">
        <v>3</v>
      </c>
    </row>
    <row r="53" spans="1:5" x14ac:dyDescent="0.2">
      <c r="A53" s="227" t="s">
        <v>424</v>
      </c>
      <c r="B53" s="224" t="s">
        <v>479</v>
      </c>
      <c r="C53" s="159">
        <v>31</v>
      </c>
      <c r="D53" s="225">
        <v>11</v>
      </c>
      <c r="E53" s="225">
        <v>20</v>
      </c>
    </row>
    <row r="54" spans="1:5" x14ac:dyDescent="0.2">
      <c r="A54" s="227" t="s">
        <v>393</v>
      </c>
      <c r="B54" s="224" t="s">
        <v>448</v>
      </c>
      <c r="C54" s="159" t="s">
        <v>481</v>
      </c>
      <c r="D54" s="225">
        <v>11</v>
      </c>
      <c r="E54" s="225" t="s">
        <v>482</v>
      </c>
    </row>
    <row r="55" spans="1:5" x14ac:dyDescent="0.2">
      <c r="A55" s="227" t="s">
        <v>417</v>
      </c>
      <c r="B55" s="224" t="s">
        <v>472</v>
      </c>
      <c r="C55" s="159" t="s">
        <v>481</v>
      </c>
      <c r="D55" s="225">
        <v>10</v>
      </c>
      <c r="E55" s="225" t="s">
        <v>482</v>
      </c>
    </row>
    <row r="56" spans="1:5" x14ac:dyDescent="0.2">
      <c r="A56" s="227" t="s">
        <v>414</v>
      </c>
      <c r="B56" s="224" t="s">
        <v>469</v>
      </c>
      <c r="C56" s="159">
        <v>19</v>
      </c>
      <c r="D56" s="225">
        <v>10</v>
      </c>
      <c r="E56" s="225">
        <v>9</v>
      </c>
    </row>
    <row r="57" spans="1:5" x14ac:dyDescent="0.2">
      <c r="A57" s="227" t="s">
        <v>501</v>
      </c>
      <c r="B57" s="224" t="s">
        <v>507</v>
      </c>
      <c r="C57" s="159">
        <v>0</v>
      </c>
      <c r="D57" s="225" t="s">
        <v>481</v>
      </c>
      <c r="E57" s="225" t="s">
        <v>482</v>
      </c>
    </row>
    <row r="58" spans="1:5" x14ac:dyDescent="0.2">
      <c r="A58" s="227" t="s">
        <v>391</v>
      </c>
      <c r="B58" s="224" t="s">
        <v>446</v>
      </c>
      <c r="C58" s="159">
        <v>0</v>
      </c>
      <c r="D58" s="225" t="s">
        <v>481</v>
      </c>
      <c r="E58" s="225" t="s">
        <v>482</v>
      </c>
    </row>
    <row r="59" spans="1:5" x14ac:dyDescent="0.2">
      <c r="A59" s="227" t="s">
        <v>394</v>
      </c>
      <c r="B59" s="224" t="s">
        <v>449</v>
      </c>
      <c r="C59" s="159" t="s">
        <v>481</v>
      </c>
      <c r="D59" s="225" t="s">
        <v>481</v>
      </c>
      <c r="E59" s="225" t="s">
        <v>482</v>
      </c>
    </row>
    <row r="60" spans="1:5" x14ac:dyDescent="0.2">
      <c r="A60" s="227" t="s">
        <v>397</v>
      </c>
      <c r="B60" s="224" t="s">
        <v>452</v>
      </c>
      <c r="C60" s="159">
        <v>0</v>
      </c>
      <c r="D60" s="225" t="s">
        <v>481</v>
      </c>
      <c r="E60" s="225" t="s">
        <v>482</v>
      </c>
    </row>
    <row r="61" spans="1:5" x14ac:dyDescent="0.2">
      <c r="A61" s="227" t="s">
        <v>502</v>
      </c>
      <c r="B61" s="224" t="s">
        <v>508</v>
      </c>
      <c r="C61" s="159">
        <v>0</v>
      </c>
      <c r="D61" s="225" t="s">
        <v>481</v>
      </c>
      <c r="E61" s="225" t="s">
        <v>482</v>
      </c>
    </row>
    <row r="62" spans="1:5" x14ac:dyDescent="0.2">
      <c r="A62" s="227" t="s">
        <v>398</v>
      </c>
      <c r="B62" s="224" t="s">
        <v>453</v>
      </c>
      <c r="C62" s="159" t="s">
        <v>481</v>
      </c>
      <c r="D62" s="225" t="s">
        <v>481</v>
      </c>
      <c r="E62" s="225" t="s">
        <v>482</v>
      </c>
    </row>
    <row r="63" spans="1:5" x14ac:dyDescent="0.2">
      <c r="A63" s="227" t="s">
        <v>399</v>
      </c>
      <c r="B63" s="224" t="s">
        <v>454</v>
      </c>
      <c r="C63" s="159" t="s">
        <v>481</v>
      </c>
      <c r="D63" s="225" t="s">
        <v>481</v>
      </c>
      <c r="E63" s="225" t="s">
        <v>482</v>
      </c>
    </row>
    <row r="64" spans="1:5" x14ac:dyDescent="0.2">
      <c r="A64" s="227" t="s">
        <v>503</v>
      </c>
      <c r="B64" s="226" t="s">
        <v>509</v>
      </c>
      <c r="C64" s="159">
        <v>0</v>
      </c>
      <c r="D64" s="159" t="s">
        <v>481</v>
      </c>
      <c r="E64" s="159" t="s">
        <v>482</v>
      </c>
    </row>
    <row r="65" spans="1:5" x14ac:dyDescent="0.2">
      <c r="A65" s="227" t="s">
        <v>400</v>
      </c>
      <c r="B65" s="226" t="s">
        <v>455</v>
      </c>
      <c r="C65" s="159">
        <v>11</v>
      </c>
      <c r="D65" s="159" t="s">
        <v>481</v>
      </c>
      <c r="E65" s="159" t="s">
        <v>482</v>
      </c>
    </row>
    <row r="66" spans="1:5" x14ac:dyDescent="0.2">
      <c r="A66" s="227" t="s">
        <v>404</v>
      </c>
      <c r="B66" s="226" t="s">
        <v>459</v>
      </c>
      <c r="C66" s="159" t="s">
        <v>481</v>
      </c>
      <c r="D66" s="159" t="s">
        <v>481</v>
      </c>
      <c r="E66" s="159" t="s">
        <v>482</v>
      </c>
    </row>
    <row r="67" spans="1:5" x14ac:dyDescent="0.2">
      <c r="A67" s="227" t="s">
        <v>405</v>
      </c>
      <c r="B67" s="226" t="s">
        <v>460</v>
      </c>
      <c r="C67" s="159" t="s">
        <v>481</v>
      </c>
      <c r="D67" s="159" t="s">
        <v>481</v>
      </c>
      <c r="E67" s="159" t="s">
        <v>482</v>
      </c>
    </row>
    <row r="68" spans="1:5" x14ac:dyDescent="0.2">
      <c r="A68" s="227" t="s">
        <v>408</v>
      </c>
      <c r="B68" s="226" t="s">
        <v>463</v>
      </c>
      <c r="C68" s="159" t="s">
        <v>481</v>
      </c>
      <c r="D68" s="159" t="s">
        <v>481</v>
      </c>
      <c r="E68" s="159" t="s">
        <v>482</v>
      </c>
    </row>
    <row r="69" spans="1:5" x14ac:dyDescent="0.2">
      <c r="A69" s="227" t="s">
        <v>504</v>
      </c>
      <c r="B69" s="226" t="s">
        <v>510</v>
      </c>
      <c r="C69" s="159" t="s">
        <v>481</v>
      </c>
      <c r="D69" s="159" t="s">
        <v>481</v>
      </c>
      <c r="E69" s="159" t="s">
        <v>482</v>
      </c>
    </row>
    <row r="70" spans="1:5" x14ac:dyDescent="0.2">
      <c r="A70" s="227" t="s">
        <v>410</v>
      </c>
      <c r="B70" s="226" t="s">
        <v>465</v>
      </c>
      <c r="C70" s="159" t="s">
        <v>481</v>
      </c>
      <c r="D70" s="159" t="s">
        <v>481</v>
      </c>
      <c r="E70" s="159" t="s">
        <v>482</v>
      </c>
    </row>
    <row r="71" spans="1:5" x14ac:dyDescent="0.2">
      <c r="A71" s="227" t="s">
        <v>411</v>
      </c>
      <c r="B71" s="226" t="s">
        <v>466</v>
      </c>
      <c r="C71" s="159">
        <v>13</v>
      </c>
      <c r="D71" s="159" t="s">
        <v>481</v>
      </c>
      <c r="E71" s="159" t="s">
        <v>482</v>
      </c>
    </row>
  </sheetData>
  <mergeCells count="2">
    <mergeCell ref="A1:Y1"/>
    <mergeCell ref="A3:E3"/>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3226-95F3-4ABE-A449-AC28194E0B6D}">
  <sheetPr>
    <tabColor rgb="FF5E82A3"/>
  </sheetPr>
  <dimension ref="A1:AA50"/>
  <sheetViews>
    <sheetView topLeftCell="I28" zoomScaleNormal="100" workbookViewId="0">
      <selection activeCell="AG47" sqref="AG47"/>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1" style="1" customWidth="1"/>
    <col min="6" max="8" width="8.42578125" style="1" bestFit="1" customWidth="1"/>
    <col min="9" max="9" width="9.5703125" style="1" bestFit="1" customWidth="1"/>
    <col min="10" max="10" width="13.140625" style="1" customWidth="1"/>
    <col min="11" max="11" width="9.28515625" style="1" customWidth="1"/>
    <col min="12" max="12" width="13.28515625" style="1" customWidth="1"/>
    <col min="13" max="13" width="9.42578125" style="1" bestFit="1" customWidth="1"/>
    <col min="14" max="14" width="9.5703125" style="1" customWidth="1"/>
    <col min="15" max="15" width="9.855468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49" t="s">
        <v>178</v>
      </c>
      <c r="B1" s="249"/>
      <c r="C1" s="249"/>
      <c r="D1" s="249"/>
      <c r="E1" s="249"/>
      <c r="F1" s="249"/>
      <c r="G1" s="249"/>
      <c r="H1" s="249"/>
      <c r="I1" s="249"/>
      <c r="J1" s="249"/>
      <c r="K1" s="249"/>
      <c r="L1" s="249"/>
      <c r="M1" s="249"/>
      <c r="N1" s="249"/>
      <c r="O1" s="249"/>
      <c r="P1" s="249"/>
      <c r="Q1" s="249"/>
      <c r="R1" s="249"/>
    </row>
    <row r="2" spans="1:27" ht="15" thickBot="1" x14ac:dyDescent="0.25">
      <c r="B2" s="38"/>
      <c r="C2" s="38"/>
      <c r="P2" s="1"/>
      <c r="Q2" s="40"/>
    </row>
    <row r="3" spans="1:27" ht="12.75" customHeight="1" thickBot="1" x14ac:dyDescent="0.25">
      <c r="A3" s="333" t="s">
        <v>76</v>
      </c>
      <c r="B3" s="336" t="s">
        <v>100</v>
      </c>
      <c r="C3" s="270"/>
      <c r="D3" s="308" t="s">
        <v>77</v>
      </c>
      <c r="E3" s="309"/>
      <c r="F3" s="212" t="s">
        <v>78</v>
      </c>
      <c r="G3" s="211" t="s">
        <v>78</v>
      </c>
      <c r="H3" s="211" t="s">
        <v>78</v>
      </c>
      <c r="I3" s="286" t="s">
        <v>78</v>
      </c>
      <c r="J3" s="286"/>
      <c r="K3" s="286" t="s">
        <v>79</v>
      </c>
      <c r="L3" s="286"/>
      <c r="M3" s="211" t="s">
        <v>80</v>
      </c>
      <c r="N3" s="211" t="s">
        <v>80</v>
      </c>
      <c r="O3" s="213" t="s">
        <v>80</v>
      </c>
      <c r="P3" s="1"/>
      <c r="Q3" s="40"/>
      <c r="V3" s="317" t="s">
        <v>182</v>
      </c>
      <c r="W3" s="317"/>
      <c r="X3" s="317"/>
      <c r="Y3" s="317"/>
      <c r="Z3" s="317"/>
      <c r="AA3" s="317"/>
    </row>
    <row r="4" spans="1:27" ht="14.45" customHeight="1" thickBot="1" x14ac:dyDescent="0.3">
      <c r="A4" s="334"/>
      <c r="B4" s="271" t="s">
        <v>101</v>
      </c>
      <c r="C4" s="337" t="s">
        <v>195</v>
      </c>
      <c r="D4" s="320" t="s">
        <v>101</v>
      </c>
      <c r="E4" s="322" t="s">
        <v>195</v>
      </c>
      <c r="F4" s="297" t="s">
        <v>196</v>
      </c>
      <c r="G4" s="295" t="s">
        <v>197</v>
      </c>
      <c r="H4" s="295" t="s">
        <v>198</v>
      </c>
      <c r="I4" s="287" t="s">
        <v>199</v>
      </c>
      <c r="J4" s="288"/>
      <c r="K4" s="287" t="s">
        <v>200</v>
      </c>
      <c r="L4" s="288"/>
      <c r="M4" s="299" t="s">
        <v>201</v>
      </c>
      <c r="N4" s="299" t="s">
        <v>202</v>
      </c>
      <c r="O4" s="339" t="s">
        <v>203</v>
      </c>
      <c r="P4" s="1"/>
      <c r="Q4" s="40"/>
      <c r="U4" s="1" t="s">
        <v>167</v>
      </c>
      <c r="V4" s="44" t="s">
        <v>170</v>
      </c>
      <c r="W4" s="44" t="s">
        <v>168</v>
      </c>
      <c r="X4" s="44" t="s">
        <v>171</v>
      </c>
      <c r="Y4" s="44" t="s">
        <v>172</v>
      </c>
      <c r="Z4" s="44" t="s">
        <v>173</v>
      </c>
      <c r="AA4" s="44" t="s">
        <v>174</v>
      </c>
    </row>
    <row r="5" spans="1:27" ht="36.75" thickBot="1" x14ac:dyDescent="0.25">
      <c r="A5" s="335"/>
      <c r="B5" s="316"/>
      <c r="C5" s="338"/>
      <c r="D5" s="321"/>
      <c r="E5" s="323"/>
      <c r="F5" s="298"/>
      <c r="G5" s="296"/>
      <c r="H5" s="296"/>
      <c r="I5" s="45" t="s">
        <v>168</v>
      </c>
      <c r="J5" s="45" t="s">
        <v>169</v>
      </c>
      <c r="K5" s="45" t="s">
        <v>171</v>
      </c>
      <c r="L5" s="45" t="s">
        <v>291</v>
      </c>
      <c r="M5" s="300"/>
      <c r="N5" s="300"/>
      <c r="O5" s="340"/>
      <c r="P5" s="1"/>
      <c r="Q5" s="40"/>
      <c r="U5" s="1">
        <v>0</v>
      </c>
      <c r="V5" s="46">
        <f>H6</f>
        <v>14.564733599330358</v>
      </c>
      <c r="W5" s="46">
        <f>I6</f>
        <v>16.021205357142858</v>
      </c>
      <c r="X5" s="46">
        <f>K6</f>
        <v>17.623325892857146</v>
      </c>
      <c r="Y5" s="46">
        <f>M6</f>
        <v>19.385658482142862</v>
      </c>
      <c r="Z5" s="46">
        <f>N6</f>
        <v>21.324224330357151</v>
      </c>
      <c r="AA5" s="46">
        <f>O6</f>
        <v>23.456646763392868</v>
      </c>
    </row>
    <row r="6" spans="1:27" x14ac:dyDescent="0.2">
      <c r="A6" s="111" t="s">
        <v>46</v>
      </c>
      <c r="B6" s="112">
        <f>'1A'!B13</f>
        <v>12.45</v>
      </c>
      <c r="C6" s="113">
        <f>'1A'!C13</f>
        <v>25896</v>
      </c>
      <c r="D6" s="59">
        <f>'1A'!D13</f>
        <v>16.021205357142858</v>
      </c>
      <c r="E6" s="114">
        <f>'1A'!E13</f>
        <v>33324.107142857145</v>
      </c>
      <c r="F6" s="59">
        <f>'1A'!F13</f>
        <v>14.564733599330358</v>
      </c>
      <c r="G6" s="59">
        <f>'1A'!G13</f>
        <v>14.564733599330358</v>
      </c>
      <c r="H6" s="59">
        <f>'1A'!H13</f>
        <v>14.564733599330358</v>
      </c>
      <c r="I6" s="60">
        <f>'1A'!I13</f>
        <v>16.021205357142858</v>
      </c>
      <c r="J6" s="116">
        <f>'1A'!J13</f>
        <v>16.822265625</v>
      </c>
      <c r="K6" s="60">
        <f>'1A'!K13</f>
        <v>17.623325892857146</v>
      </c>
      <c r="L6" s="60">
        <f>'1A'!L13</f>
        <v>18.504492187500006</v>
      </c>
      <c r="M6" s="60">
        <f>'1A'!M13</f>
        <v>19.385658482142862</v>
      </c>
      <c r="N6" s="60">
        <f>'1A'!N13</f>
        <v>21.324224330357151</v>
      </c>
      <c r="O6" s="162">
        <f>'1A'!O13</f>
        <v>23.456646763392868</v>
      </c>
      <c r="P6" s="1"/>
      <c r="U6" s="1">
        <v>1</v>
      </c>
      <c r="V6" s="46">
        <f t="shared" ref="V6:V25" si="0">V5*1.025</f>
        <v>14.928851939313615</v>
      </c>
      <c r="W6" s="46">
        <f t="shared" ref="W6:W25" si="1">W5*1.025</f>
        <v>16.421735491071427</v>
      </c>
      <c r="X6" s="46">
        <f t="shared" ref="X6:X25" si="2">X5*1.025</f>
        <v>18.063909040178572</v>
      </c>
      <c r="Y6" s="46">
        <f t="shared" ref="Y6:Y25" si="3">Y5*1.025</f>
        <v>19.870299944196432</v>
      </c>
      <c r="Z6" s="46">
        <f t="shared" ref="Z6:Z25" si="4">Z5*1.025</f>
        <v>21.857329938616079</v>
      </c>
      <c r="AA6" s="46">
        <f t="shared" ref="AA6:AA25" si="5">AA5*1.025</f>
        <v>24.043062932477689</v>
      </c>
    </row>
    <row r="7" spans="1:27" x14ac:dyDescent="0.2">
      <c r="A7" s="292" t="s">
        <v>102</v>
      </c>
      <c r="B7" s="293"/>
      <c r="C7" s="293"/>
      <c r="D7" s="293"/>
      <c r="E7" s="293"/>
      <c r="F7" s="293"/>
      <c r="G7" s="293"/>
      <c r="H7" s="294"/>
      <c r="I7" s="55">
        <f>I6-H6</f>
        <v>1.4564717578124995</v>
      </c>
      <c r="J7" s="55">
        <f t="shared" ref="J7:O7" si="6">J6-I6</f>
        <v>0.80106026785714235</v>
      </c>
      <c r="K7" s="55">
        <f t="shared" si="6"/>
        <v>0.8010602678571459</v>
      </c>
      <c r="L7" s="55">
        <f>L6-K6</f>
        <v>0.88116629464285978</v>
      </c>
      <c r="M7" s="55">
        <f t="shared" si="6"/>
        <v>0.88116629464285623</v>
      </c>
      <c r="N7" s="55">
        <f t="shared" si="6"/>
        <v>1.9385658482142887</v>
      </c>
      <c r="O7" s="55">
        <f t="shared" si="6"/>
        <v>2.1324224330357175</v>
      </c>
      <c r="P7" s="1"/>
      <c r="U7" s="1">
        <v>2</v>
      </c>
      <c r="V7" s="46">
        <f t="shared" si="0"/>
        <v>15.302073237796455</v>
      </c>
      <c r="W7" s="46">
        <f t="shared" si="1"/>
        <v>16.832278878348212</v>
      </c>
      <c r="X7" s="46">
        <f t="shared" si="2"/>
        <v>18.515506766183034</v>
      </c>
      <c r="Y7" s="46">
        <f t="shared" si="3"/>
        <v>20.367057442801343</v>
      </c>
      <c r="Z7" s="46">
        <f t="shared" si="4"/>
        <v>22.403763187081481</v>
      </c>
      <c r="AA7" s="46">
        <f t="shared" si="5"/>
        <v>24.644139505789628</v>
      </c>
    </row>
    <row r="8" spans="1:27" x14ac:dyDescent="0.2">
      <c r="A8" s="56" t="s">
        <v>51</v>
      </c>
      <c r="B8" s="59">
        <f>'1A'!B21</f>
        <v>12.45</v>
      </c>
      <c r="C8" s="114">
        <f>'1A'!C21</f>
        <v>25896</v>
      </c>
      <c r="D8" s="59">
        <f>'1A'!D21</f>
        <v>14.564732142857142</v>
      </c>
      <c r="E8" s="114">
        <f>'1A'!E21</f>
        <v>30294.642857142855</v>
      </c>
      <c r="F8" s="59">
        <f>'1A'!F21</f>
        <v>13.240666908482142</v>
      </c>
      <c r="G8" s="60">
        <f>'1A'!G21</f>
        <v>13.240666908482142</v>
      </c>
      <c r="H8" s="60">
        <f>'1A'!H21</f>
        <v>13.240666908482142</v>
      </c>
      <c r="I8" s="61">
        <f>'1A'!I21</f>
        <v>14.564732142857142</v>
      </c>
      <c r="J8" s="61">
        <f>'1A'!J21</f>
        <v>15.29296875</v>
      </c>
      <c r="K8" s="61">
        <f>'1A'!K21</f>
        <v>16.021205357142858</v>
      </c>
      <c r="L8" s="61">
        <f>'1A'!L21</f>
        <v>16.822265625</v>
      </c>
      <c r="M8" s="61">
        <f>'1A'!M21</f>
        <v>17.623325892857146</v>
      </c>
      <c r="N8" s="61">
        <f>'1A'!N21</f>
        <v>19.385658482142862</v>
      </c>
      <c r="O8" s="62">
        <f>'1A'!O21</f>
        <v>21.324224330357151</v>
      </c>
      <c r="P8" s="1"/>
      <c r="U8" s="1">
        <v>3</v>
      </c>
      <c r="V8" s="46">
        <f t="shared" si="0"/>
        <v>15.684625068741365</v>
      </c>
      <c r="W8" s="46">
        <f t="shared" si="1"/>
        <v>17.253085850306917</v>
      </c>
      <c r="X8" s="46">
        <f t="shared" si="2"/>
        <v>18.978394435337609</v>
      </c>
      <c r="Y8" s="46">
        <f t="shared" si="3"/>
        <v>20.876233878871375</v>
      </c>
      <c r="Z8" s="46">
        <f t="shared" si="4"/>
        <v>22.963857266758517</v>
      </c>
      <c r="AA8" s="46">
        <f t="shared" si="5"/>
        <v>25.260242993434368</v>
      </c>
    </row>
    <row r="9" spans="1:27" x14ac:dyDescent="0.2">
      <c r="A9" s="292" t="s">
        <v>102</v>
      </c>
      <c r="B9" s="293"/>
      <c r="C9" s="293"/>
      <c r="D9" s="293"/>
      <c r="E9" s="293"/>
      <c r="F9" s="293"/>
      <c r="G9" s="293"/>
      <c r="H9" s="294"/>
      <c r="I9" s="55">
        <f>I8-H8</f>
        <v>1.3240652343750003</v>
      </c>
      <c r="J9" s="55">
        <f t="shared" ref="J9:O9" si="7">J8-I8</f>
        <v>0.72823660714285765</v>
      </c>
      <c r="K9" s="55">
        <f t="shared" si="7"/>
        <v>0.72823660714285765</v>
      </c>
      <c r="L9" s="55">
        <f t="shared" si="7"/>
        <v>0.80106026785714235</v>
      </c>
      <c r="M9" s="55">
        <f t="shared" si="7"/>
        <v>0.8010602678571459</v>
      </c>
      <c r="N9" s="55">
        <f t="shared" si="7"/>
        <v>1.762332589285716</v>
      </c>
      <c r="O9" s="55">
        <f t="shared" si="7"/>
        <v>1.9385658482142887</v>
      </c>
      <c r="P9" s="1"/>
      <c r="U9" s="1">
        <v>4</v>
      </c>
      <c r="V9" s="46">
        <f t="shared" si="0"/>
        <v>16.076740695459897</v>
      </c>
      <c r="W9" s="46">
        <f t="shared" si="1"/>
        <v>17.684412996564589</v>
      </c>
      <c r="X9" s="46">
        <f t="shared" si="2"/>
        <v>19.452854296221048</v>
      </c>
      <c r="Y9" s="46">
        <f t="shared" si="3"/>
        <v>21.398139725843158</v>
      </c>
      <c r="Z9" s="46">
        <f t="shared" si="4"/>
        <v>23.537953698427476</v>
      </c>
      <c r="AA9" s="46">
        <f t="shared" si="5"/>
        <v>25.891749068270226</v>
      </c>
    </row>
    <row r="10" spans="1:27" x14ac:dyDescent="0.2">
      <c r="P10" s="1"/>
      <c r="Q10" s="40"/>
      <c r="U10" s="1">
        <v>5</v>
      </c>
      <c r="V10" s="46">
        <f t="shared" si="0"/>
        <v>16.478659212846392</v>
      </c>
      <c r="W10" s="46">
        <f t="shared" si="1"/>
        <v>18.126523321478704</v>
      </c>
      <c r="X10" s="46">
        <f t="shared" si="2"/>
        <v>19.939175653626574</v>
      </c>
      <c r="Y10" s="46">
        <f t="shared" si="3"/>
        <v>21.933093218989235</v>
      </c>
      <c r="Z10" s="46">
        <f t="shared" si="4"/>
        <v>24.126402540888161</v>
      </c>
      <c r="AA10" s="46">
        <f t="shared" si="5"/>
        <v>26.539042794976979</v>
      </c>
    </row>
    <row r="11" spans="1:27" x14ac:dyDescent="0.2">
      <c r="U11" s="1">
        <v>6</v>
      </c>
      <c r="V11" s="46">
        <f t="shared" si="0"/>
        <v>16.89062569316755</v>
      </c>
      <c r="W11" s="46">
        <f t="shared" si="1"/>
        <v>18.57968640451567</v>
      </c>
      <c r="X11" s="46">
        <f t="shared" si="2"/>
        <v>20.437655044967237</v>
      </c>
      <c r="Y11" s="46">
        <f t="shared" si="3"/>
        <v>22.481420549463966</v>
      </c>
      <c r="Z11" s="46">
        <f t="shared" si="4"/>
        <v>24.729562604410365</v>
      </c>
      <c r="AA11" s="46">
        <f t="shared" si="5"/>
        <v>27.202518864851402</v>
      </c>
    </row>
    <row r="12" spans="1:27" x14ac:dyDescent="0.2">
      <c r="U12" s="1">
        <v>7</v>
      </c>
      <c r="V12" s="46">
        <f t="shared" si="0"/>
        <v>17.312891335496737</v>
      </c>
      <c r="W12" s="46">
        <f t="shared" si="1"/>
        <v>19.04417856462856</v>
      </c>
      <c r="X12" s="46">
        <f t="shared" si="2"/>
        <v>20.948596421091416</v>
      </c>
      <c r="Y12" s="46">
        <f t="shared" si="3"/>
        <v>23.043456063200562</v>
      </c>
      <c r="Z12" s="46">
        <f t="shared" si="4"/>
        <v>25.347801669520621</v>
      </c>
      <c r="AA12" s="46">
        <f t="shared" si="5"/>
        <v>27.882581836472685</v>
      </c>
    </row>
    <row r="13" spans="1:27" x14ac:dyDescent="0.2">
      <c r="U13" s="1">
        <v>8</v>
      </c>
      <c r="V13" s="46">
        <f t="shared" si="0"/>
        <v>17.745713618884153</v>
      </c>
      <c r="W13" s="46">
        <f t="shared" si="1"/>
        <v>19.52028302874427</v>
      </c>
      <c r="X13" s="46">
        <f t="shared" si="2"/>
        <v>21.472311331618698</v>
      </c>
      <c r="Y13" s="46">
        <f t="shared" si="3"/>
        <v>23.619542464780572</v>
      </c>
      <c r="Z13" s="46">
        <f t="shared" si="4"/>
        <v>25.981496711258632</v>
      </c>
      <c r="AA13" s="46">
        <f t="shared" si="5"/>
        <v>28.5796463823845</v>
      </c>
    </row>
    <row r="14" spans="1:27" ht="16.5" thickBot="1" x14ac:dyDescent="0.3">
      <c r="A14" s="28" t="s">
        <v>180</v>
      </c>
      <c r="B14" s="28"/>
      <c r="C14" s="28"/>
      <c r="D14" s="28"/>
      <c r="E14" s="28"/>
      <c r="F14" s="28"/>
      <c r="G14" s="28"/>
      <c r="H14" s="28"/>
      <c r="I14" s="28"/>
      <c r="J14" s="28"/>
      <c r="K14" s="28"/>
      <c r="L14" s="28"/>
      <c r="M14" s="28"/>
      <c r="N14" s="28"/>
      <c r="O14" s="28"/>
      <c r="P14" s="28"/>
      <c r="Q14" s="28"/>
      <c r="R14" s="28"/>
      <c r="S14" s="28"/>
      <c r="T14" s="28"/>
      <c r="U14" s="1">
        <v>9</v>
      </c>
      <c r="V14" s="46">
        <f t="shared" si="0"/>
        <v>18.189356459356254</v>
      </c>
      <c r="W14" s="46">
        <f t="shared" si="1"/>
        <v>20.008290104462876</v>
      </c>
      <c r="X14" s="46">
        <f t="shared" si="2"/>
        <v>22.009119114909165</v>
      </c>
      <c r="Y14" s="46">
        <f t="shared" si="3"/>
        <v>24.210031026400085</v>
      </c>
      <c r="Z14" s="46">
        <f t="shared" si="4"/>
        <v>26.631034129040096</v>
      </c>
      <c r="AA14" s="46">
        <f t="shared" si="5"/>
        <v>29.29413754194411</v>
      </c>
    </row>
    <row r="15" spans="1:27" ht="15.75" thickBot="1" x14ac:dyDescent="0.3">
      <c r="A15" s="305" t="s">
        <v>104</v>
      </c>
      <c r="B15" s="310" t="s">
        <v>78</v>
      </c>
      <c r="C15" s="289"/>
      <c r="D15" s="289"/>
      <c r="E15" s="289" t="s">
        <v>78</v>
      </c>
      <c r="F15" s="289"/>
      <c r="G15" s="289"/>
      <c r="H15" s="289" t="s">
        <v>79</v>
      </c>
      <c r="I15" s="289"/>
      <c r="J15" s="289"/>
      <c r="K15" s="289" t="s">
        <v>80</v>
      </c>
      <c r="L15" s="289"/>
      <c r="M15" s="289"/>
      <c r="N15" s="289" t="s">
        <v>80</v>
      </c>
      <c r="O15" s="289"/>
      <c r="P15" s="304"/>
      <c r="Q15" s="289" t="s">
        <v>80</v>
      </c>
      <c r="R15" s="289"/>
      <c r="S15" s="304"/>
      <c r="T15" s="63"/>
      <c r="U15" s="1">
        <v>10</v>
      </c>
      <c r="V15" s="46">
        <f t="shared" si="0"/>
        <v>18.644090370840161</v>
      </c>
      <c r="W15" s="46">
        <f t="shared" si="1"/>
        <v>20.508497357074447</v>
      </c>
      <c r="X15" s="46">
        <f t="shared" si="2"/>
        <v>22.559347092781891</v>
      </c>
      <c r="Y15" s="46">
        <f t="shared" si="3"/>
        <v>24.815281802060085</v>
      </c>
      <c r="Z15" s="46">
        <f t="shared" si="4"/>
        <v>27.296809982266094</v>
      </c>
      <c r="AA15" s="46">
        <f t="shared" si="5"/>
        <v>30.02649098049271</v>
      </c>
    </row>
    <row r="16" spans="1:27" ht="15" x14ac:dyDescent="0.2">
      <c r="A16" s="306"/>
      <c r="B16" s="311" t="s">
        <v>204</v>
      </c>
      <c r="C16" s="312"/>
      <c r="D16" s="312"/>
      <c r="E16" s="283" t="s">
        <v>199</v>
      </c>
      <c r="F16" s="284"/>
      <c r="G16" s="285"/>
      <c r="H16" s="283" t="s">
        <v>200</v>
      </c>
      <c r="I16" s="284"/>
      <c r="J16" s="285"/>
      <c r="K16" s="301" t="s">
        <v>205</v>
      </c>
      <c r="L16" s="302"/>
      <c r="M16" s="303"/>
      <c r="N16" s="301" t="s">
        <v>202</v>
      </c>
      <c r="O16" s="302"/>
      <c r="P16" s="303"/>
      <c r="Q16" s="301" t="s">
        <v>206</v>
      </c>
      <c r="R16" s="302"/>
      <c r="S16" s="303"/>
      <c r="T16" s="64"/>
      <c r="U16" s="1">
        <v>11</v>
      </c>
      <c r="V16" s="46">
        <f t="shared" si="0"/>
        <v>19.110192630111165</v>
      </c>
      <c r="W16" s="46">
        <f t="shared" si="1"/>
        <v>21.021209791001304</v>
      </c>
      <c r="X16" s="46">
        <f t="shared" si="2"/>
        <v>23.123330770101436</v>
      </c>
      <c r="Y16" s="46">
        <f t="shared" si="3"/>
        <v>25.435663847111584</v>
      </c>
      <c r="Z16" s="46">
        <f t="shared" si="4"/>
        <v>27.979230231822743</v>
      </c>
      <c r="AA16" s="46">
        <f t="shared" si="5"/>
        <v>30.777153255005025</v>
      </c>
    </row>
    <row r="17" spans="1:27" ht="15" thickBot="1" x14ac:dyDescent="0.25">
      <c r="A17" s="307"/>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19.587947445863943</v>
      </c>
      <c r="W17" s="46">
        <f t="shared" si="1"/>
        <v>21.546740035776335</v>
      </c>
      <c r="X17" s="46">
        <f t="shared" si="2"/>
        <v>23.701414039353971</v>
      </c>
      <c r="Y17" s="46">
        <f t="shared" si="3"/>
        <v>26.071555443289373</v>
      </c>
      <c r="Z17" s="46">
        <f t="shared" si="4"/>
        <v>28.67871098761831</v>
      </c>
      <c r="AA17" s="46">
        <f t="shared" si="5"/>
        <v>31.546582086380148</v>
      </c>
    </row>
    <row r="18" spans="1:27" x14ac:dyDescent="0.2">
      <c r="A18" s="72" t="s">
        <v>3</v>
      </c>
      <c r="B18" s="73">
        <f>H6</f>
        <v>14.564733599330358</v>
      </c>
      <c r="C18" s="73">
        <f>MEDIAN(B18,D18)</f>
        <v>15.124679334035863</v>
      </c>
      <c r="D18" s="73">
        <f>B18*((1.025)^3)</f>
        <v>15.684625068741367</v>
      </c>
      <c r="E18" s="74">
        <f>I6</f>
        <v>16.021205357142858</v>
      </c>
      <c r="F18" s="73">
        <f>MEDIAN(E18,G18)</f>
        <v>16.637145603724889</v>
      </c>
      <c r="G18" s="75">
        <f>E18*((1.025)^3)</f>
        <v>17.253085850306917</v>
      </c>
      <c r="H18" s="73">
        <f>K6</f>
        <v>17.623325892857146</v>
      </c>
      <c r="I18" s="73">
        <f>MEDIAN(H18,J18)</f>
        <v>18.300860164097379</v>
      </c>
      <c r="J18" s="75">
        <f>H18*((1.025)^3)</f>
        <v>18.978394435337613</v>
      </c>
      <c r="K18" s="74">
        <f>M6</f>
        <v>19.385658482142862</v>
      </c>
      <c r="L18" s="73">
        <f>MEDIAN(K18,M18)</f>
        <v>20.130946180507117</v>
      </c>
      <c r="M18" s="75">
        <f>K18*((1.025)^3)</f>
        <v>20.876233878871375</v>
      </c>
      <c r="N18" s="74">
        <f>N6</f>
        <v>21.324224330357151</v>
      </c>
      <c r="O18" s="73">
        <f>MEDIAN(N18,P18)</f>
        <v>22.144040798557832</v>
      </c>
      <c r="P18" s="75">
        <f>N18*((1.025)^3)</f>
        <v>22.963857266758517</v>
      </c>
      <c r="Q18" s="74">
        <f>O6</f>
        <v>23.456646763392868</v>
      </c>
      <c r="R18" s="73">
        <f>MEDIAN(Q18,S18)</f>
        <v>24.358444878413621</v>
      </c>
      <c r="S18" s="75">
        <f>Q18*((1.025)^3)</f>
        <v>25.260242993434371</v>
      </c>
      <c r="T18" s="73"/>
      <c r="U18" s="1">
        <v>13</v>
      </c>
      <c r="V18" s="46">
        <f t="shared" si="0"/>
        <v>20.077646132010539</v>
      </c>
      <c r="W18" s="46">
        <f t="shared" si="1"/>
        <v>22.085408536670741</v>
      </c>
      <c r="X18" s="46">
        <f t="shared" si="2"/>
        <v>24.293949390337819</v>
      </c>
      <c r="Y18" s="46">
        <f t="shared" si="3"/>
        <v>26.723344329371606</v>
      </c>
      <c r="Z18" s="46">
        <f t="shared" si="4"/>
        <v>29.395678762308766</v>
      </c>
      <c r="AA18" s="46">
        <f t="shared" si="5"/>
        <v>32.335246638539651</v>
      </c>
    </row>
    <row r="19" spans="1:27" x14ac:dyDescent="0.2">
      <c r="A19" s="76" t="s">
        <v>4</v>
      </c>
      <c r="B19" s="73">
        <f>B18*((1.025)^4)</f>
        <v>16.0767406954599</v>
      </c>
      <c r="C19" s="73">
        <f t="shared" ref="C19:C23" si="8">MEDIAN(B19,D19)</f>
        <v>16.483683194313727</v>
      </c>
      <c r="D19" s="73">
        <f>B18*((1.025)^6)</f>
        <v>16.890625693167554</v>
      </c>
      <c r="E19" s="74">
        <f>E18*((1.025)^4)</f>
        <v>17.684412996564589</v>
      </c>
      <c r="F19" s="73">
        <f t="shared" ref="F19:F23" si="9">MEDIAN(E19,G19)</f>
        <v>18.132049700540129</v>
      </c>
      <c r="G19" s="75">
        <f>E18*((1.025)^6)</f>
        <v>18.57968640451567</v>
      </c>
      <c r="H19" s="73">
        <f>H18*((1.025)^4)</f>
        <v>19.452854296221052</v>
      </c>
      <c r="I19" s="73">
        <f t="shared" ref="I19:I23" si="10">MEDIAN(H19,J19)</f>
        <v>19.945254670594146</v>
      </c>
      <c r="J19" s="75">
        <f>H18*((1.025)^6)</f>
        <v>20.43765504496724</v>
      </c>
      <c r="K19" s="74">
        <f>K18*((1.025)^4)</f>
        <v>21.398139725843158</v>
      </c>
      <c r="L19" s="73">
        <f t="shared" ref="L19:L23" si="11">MEDIAN(K19,M19)</f>
        <v>21.93978013765356</v>
      </c>
      <c r="M19" s="75">
        <f>K18*((1.025)^6)</f>
        <v>22.481420549463962</v>
      </c>
      <c r="N19" s="74">
        <f>N18*((1.025)^4)</f>
        <v>23.537953698427476</v>
      </c>
      <c r="O19" s="73">
        <f t="shared" ref="O19:O23" si="12">MEDIAN(N19,P19)</f>
        <v>24.133758151418917</v>
      </c>
      <c r="P19" s="75">
        <f>N18*((1.025)^6)</f>
        <v>24.729562604410361</v>
      </c>
      <c r="Q19" s="74">
        <f>Q18*((1.025)^4)</f>
        <v>25.891749068270226</v>
      </c>
      <c r="R19" s="73">
        <f t="shared" ref="R19:R23" si="13">MEDIAN(Q19,S19)</f>
        <v>26.547133966560814</v>
      </c>
      <c r="S19" s="75">
        <f>Q18*((1.025)^6)</f>
        <v>27.202518864851402</v>
      </c>
      <c r="T19" s="73"/>
      <c r="U19" s="1">
        <v>14</v>
      </c>
      <c r="V19" s="46">
        <f t="shared" si="0"/>
        <v>20.579587285310801</v>
      </c>
      <c r="W19" s="46">
        <f t="shared" si="1"/>
        <v>22.637543750087506</v>
      </c>
      <c r="X19" s="46">
        <f t="shared" si="2"/>
        <v>24.901298125096261</v>
      </c>
      <c r="Y19" s="46">
        <f t="shared" si="3"/>
        <v>27.391427937605894</v>
      </c>
      <c r="Z19" s="46">
        <f t="shared" si="4"/>
        <v>30.130570731366483</v>
      </c>
      <c r="AA19" s="46">
        <f t="shared" si="5"/>
        <v>33.14362780450314</v>
      </c>
    </row>
    <row r="20" spans="1:27" x14ac:dyDescent="0.2">
      <c r="A20" s="76" t="s">
        <v>5</v>
      </c>
      <c r="B20" s="73">
        <f>B18*((1.025)^7)</f>
        <v>17.312891335496744</v>
      </c>
      <c r="C20" s="73">
        <f t="shared" si="8"/>
        <v>17.751123897426503</v>
      </c>
      <c r="D20" s="73">
        <f>B18*((1.025)^9)</f>
        <v>18.189356459356262</v>
      </c>
      <c r="E20" s="74">
        <f>E18*((1.025)^7)</f>
        <v>19.044178564628563</v>
      </c>
      <c r="F20" s="73">
        <f t="shared" si="9"/>
        <v>19.52623433454572</v>
      </c>
      <c r="G20" s="75">
        <f>E18*((1.025)^9)</f>
        <v>20.008290104462876</v>
      </c>
      <c r="H20" s="73">
        <f>H18*((1.025)^7)</f>
        <v>20.94859642109142</v>
      </c>
      <c r="I20" s="73">
        <f t="shared" si="10"/>
        <v>21.478857768000296</v>
      </c>
      <c r="J20" s="75">
        <f>H18*((1.025)^9)</f>
        <v>22.009119114909169</v>
      </c>
      <c r="K20" s="74">
        <f>K18*((1.025)^7)</f>
        <v>23.043456063200566</v>
      </c>
      <c r="L20" s="73">
        <f t="shared" si="11"/>
        <v>23.626743544800327</v>
      </c>
      <c r="M20" s="75">
        <f>K18*((1.025)^9)</f>
        <v>24.210031026400088</v>
      </c>
      <c r="N20" s="74">
        <f>N18*((1.025)^7)</f>
        <v>25.347801669520624</v>
      </c>
      <c r="O20" s="73">
        <f t="shared" si="12"/>
        <v>25.989417899280362</v>
      </c>
      <c r="P20" s="75">
        <f>N18*((1.025)^9)</f>
        <v>26.631034129040099</v>
      </c>
      <c r="Q20" s="74">
        <f>Q18*((1.025)^7)</f>
        <v>27.882581836472689</v>
      </c>
      <c r="R20" s="73">
        <f t="shared" si="13"/>
        <v>28.588359689208399</v>
      </c>
      <c r="S20" s="75">
        <f>Q18*((1.025)^9)</f>
        <v>29.29413754194411</v>
      </c>
      <c r="T20" s="73"/>
      <c r="U20" s="1">
        <v>15</v>
      </c>
      <c r="V20" s="46">
        <f t="shared" si="0"/>
        <v>21.09407696744357</v>
      </c>
      <c r="W20" s="46">
        <f t="shared" si="1"/>
        <v>23.203482343839692</v>
      </c>
      <c r="X20" s="46">
        <f t="shared" si="2"/>
        <v>25.523830578223667</v>
      </c>
      <c r="Y20" s="46">
        <f t="shared" si="3"/>
        <v>28.076213636046038</v>
      </c>
      <c r="Z20" s="46">
        <f t="shared" si="4"/>
        <v>30.883834999650642</v>
      </c>
      <c r="AA20" s="46">
        <f t="shared" si="5"/>
        <v>33.972218499615714</v>
      </c>
    </row>
    <row r="21" spans="1:27" x14ac:dyDescent="0.2">
      <c r="A21" s="76" t="s">
        <v>6</v>
      </c>
      <c r="B21" s="73">
        <f>B18*((1.025)^10)</f>
        <v>18.644090370840168</v>
      </c>
      <c r="C21" s="73">
        <f t="shared" si="8"/>
        <v>19.116018908352061</v>
      </c>
      <c r="D21" s="73">
        <f>B18*((1.025)^12)</f>
        <v>19.58794744586395</v>
      </c>
      <c r="E21" s="74">
        <f>E18*((1.025)^10)</f>
        <v>20.50849735707445</v>
      </c>
      <c r="F21" s="73">
        <f t="shared" si="9"/>
        <v>21.027618696425396</v>
      </c>
      <c r="G21" s="75">
        <f>E18*((1.025)^12)</f>
        <v>21.546740035776342</v>
      </c>
      <c r="H21" s="73">
        <f>H18*((1.025)^10)</f>
        <v>22.559347092781898</v>
      </c>
      <c r="I21" s="73">
        <f t="shared" si="10"/>
        <v>23.130380566067938</v>
      </c>
      <c r="J21" s="75">
        <f>H18*((1.025)^12)</f>
        <v>23.701414039353978</v>
      </c>
      <c r="K21" s="74">
        <f>K18*((1.025)^10)</f>
        <v>24.815281802060088</v>
      </c>
      <c r="L21" s="73">
        <f t="shared" si="11"/>
        <v>25.443418622674734</v>
      </c>
      <c r="M21" s="75">
        <f>K18*((1.025)^12)</f>
        <v>26.071555443289377</v>
      </c>
      <c r="N21" s="74">
        <f>N18*((1.025)^10)</f>
        <v>27.296809982266101</v>
      </c>
      <c r="O21" s="73">
        <f t="shared" si="12"/>
        <v>27.987760484942211</v>
      </c>
      <c r="P21" s="75">
        <f>N18*((1.025)^12)</f>
        <v>28.67871098761832</v>
      </c>
      <c r="Q21" s="74">
        <f>Q18*((1.025)^10)</f>
        <v>30.026490980492714</v>
      </c>
      <c r="R21" s="73">
        <f t="shared" si="13"/>
        <v>30.786536533436433</v>
      </c>
      <c r="S21" s="75">
        <f>Q18*((1.025)^12)</f>
        <v>31.546582086380155</v>
      </c>
      <c r="T21" s="73"/>
      <c r="U21" s="1">
        <v>16</v>
      </c>
      <c r="V21" s="46">
        <f t="shared" si="0"/>
        <v>21.621428891629659</v>
      </c>
      <c r="W21" s="46">
        <f t="shared" si="1"/>
        <v>23.783569402435681</v>
      </c>
      <c r="X21" s="46">
        <f t="shared" si="2"/>
        <v>26.161926342679255</v>
      </c>
      <c r="Y21" s="46">
        <f t="shared" si="3"/>
        <v>28.778118976947187</v>
      </c>
      <c r="Z21" s="46">
        <f t="shared" si="4"/>
        <v>31.655930874641903</v>
      </c>
      <c r="AA21" s="46">
        <f t="shared" si="5"/>
        <v>34.821523962106106</v>
      </c>
    </row>
    <row r="22" spans="1:27" x14ac:dyDescent="0.2">
      <c r="A22" s="76" t="s">
        <v>107</v>
      </c>
      <c r="B22" s="73">
        <f>B18*((1.025)^13)</f>
        <v>20.07764613201055</v>
      </c>
      <c r="C22" s="73">
        <f t="shared" si="8"/>
        <v>20.585861549727067</v>
      </c>
      <c r="D22" s="73">
        <f>B18*((1.025)^15)</f>
        <v>21.094076967443584</v>
      </c>
      <c r="E22" s="74">
        <f>E18*((1.025)^13)</f>
        <v>22.085408536670748</v>
      </c>
      <c r="F22" s="73">
        <f t="shared" si="9"/>
        <v>22.644445440255225</v>
      </c>
      <c r="G22" s="75">
        <f>E18*((1.025)^15)</f>
        <v>23.203482343839706</v>
      </c>
      <c r="H22" s="73">
        <f>H18*((1.025)^13)</f>
        <v>24.293949390337826</v>
      </c>
      <c r="I22" s="73">
        <f t="shared" si="10"/>
        <v>24.908889984280755</v>
      </c>
      <c r="J22" s="75">
        <f>H18*((1.025)^15)</f>
        <v>25.523830578223681</v>
      </c>
      <c r="K22" s="74">
        <f>K18*((1.025)^13)</f>
        <v>26.72334432937161</v>
      </c>
      <c r="L22" s="73">
        <f t="shared" si="11"/>
        <v>27.399778982708831</v>
      </c>
      <c r="M22" s="75">
        <f>K18*((1.025)^15)</f>
        <v>28.076213636046052</v>
      </c>
      <c r="N22" s="74">
        <f>N18*((1.025)^13)</f>
        <v>29.395678762308776</v>
      </c>
      <c r="O22" s="73">
        <f t="shared" si="12"/>
        <v>30.139756880979718</v>
      </c>
      <c r="P22" s="75">
        <f>N18*((1.025)^15)</f>
        <v>30.883834999650659</v>
      </c>
      <c r="Q22" s="74">
        <f>Q18*((1.025)^13)</f>
        <v>32.335246638539658</v>
      </c>
      <c r="R22" s="73">
        <f t="shared" si="13"/>
        <v>33.15373256907769</v>
      </c>
      <c r="S22" s="75">
        <f>Q18*((1.025)^15)</f>
        <v>33.972218499615728</v>
      </c>
      <c r="T22" s="73"/>
      <c r="U22" s="1">
        <v>17</v>
      </c>
      <c r="V22" s="46">
        <f t="shared" si="0"/>
        <v>22.1619646139204</v>
      </c>
      <c r="W22" s="46">
        <f t="shared" si="1"/>
        <v>24.378158637496572</v>
      </c>
      <c r="X22" s="46">
        <f t="shared" si="2"/>
        <v>26.815974501246234</v>
      </c>
      <c r="Y22" s="46">
        <f t="shared" si="3"/>
        <v>29.497571951370865</v>
      </c>
      <c r="Z22" s="46">
        <f t="shared" si="4"/>
        <v>32.447329146507947</v>
      </c>
      <c r="AA22" s="46">
        <f t="shared" si="5"/>
        <v>35.692062061158758</v>
      </c>
    </row>
    <row r="23" spans="1:27" x14ac:dyDescent="0.2">
      <c r="A23" s="76" t="s">
        <v>108</v>
      </c>
      <c r="B23" s="73">
        <f>B18*((1.025)^16)</f>
        <v>21.62142889162967</v>
      </c>
      <c r="C23" s="73">
        <f t="shared" si="8"/>
        <v>22.74372040797115</v>
      </c>
      <c r="D23" s="73">
        <f>B18*((1.025)^20)</f>
        <v>23.86601192431263</v>
      </c>
      <c r="E23" s="74">
        <f>E18*((1.025)^16)</f>
        <v>23.783569402435695</v>
      </c>
      <c r="F23" s="73">
        <f t="shared" si="9"/>
        <v>25.018089946959272</v>
      </c>
      <c r="G23" s="75">
        <f>E18*((1.025)^20)</f>
        <v>26.252610491482844</v>
      </c>
      <c r="H23" s="74">
        <f>H18*((1.025)^16)</f>
        <v>26.161926342679269</v>
      </c>
      <c r="I23" s="73">
        <f t="shared" si="10"/>
        <v>27.5198989416552</v>
      </c>
      <c r="J23" s="75">
        <f>H18*((1.025)^20)</f>
        <v>28.877871540631133</v>
      </c>
      <c r="K23" s="73">
        <f>K18*((1.025)^16)</f>
        <v>28.778118976947198</v>
      </c>
      <c r="L23" s="73">
        <f t="shared" si="11"/>
        <v>30.271888835820725</v>
      </c>
      <c r="M23" s="75">
        <f>K18*((1.025)^20)</f>
        <v>31.765658694694249</v>
      </c>
      <c r="N23" s="73">
        <f>N18*((1.025)^16)</f>
        <v>31.655930874641925</v>
      </c>
      <c r="O23" s="73">
        <f t="shared" si="12"/>
        <v>33.299077719402803</v>
      </c>
      <c r="P23" s="73">
        <f>N18*((1.025)^20)</f>
        <v>34.942224564163681</v>
      </c>
      <c r="Q23" s="74">
        <f>Q18*((1.025)^16)</f>
        <v>34.82152396210612</v>
      </c>
      <c r="R23" s="73">
        <f t="shared" si="13"/>
        <v>36.628985491343087</v>
      </c>
      <c r="S23" s="75">
        <f>Q18*((1.025)^20)</f>
        <v>38.436447020580047</v>
      </c>
      <c r="T23" s="73"/>
      <c r="U23" s="1">
        <v>18</v>
      </c>
      <c r="V23" s="46">
        <f t="shared" si="0"/>
        <v>22.716013729268408</v>
      </c>
      <c r="W23" s="46">
        <f t="shared" si="1"/>
        <v>24.987612603433984</v>
      </c>
      <c r="X23" s="46">
        <f t="shared" si="2"/>
        <v>27.486373863777388</v>
      </c>
      <c r="Y23" s="46">
        <f t="shared" si="3"/>
        <v>30.235011250155136</v>
      </c>
      <c r="Z23" s="46">
        <f t="shared" si="4"/>
        <v>33.258512375170646</v>
      </c>
      <c r="AA23" s="46">
        <f t="shared" si="5"/>
        <v>36.584363612687724</v>
      </c>
    </row>
    <row r="24" spans="1:27" ht="15" x14ac:dyDescent="0.25">
      <c r="A24" s="44"/>
      <c r="B24" s="36"/>
      <c r="C24" s="46"/>
      <c r="D24" s="36"/>
      <c r="E24" s="81"/>
      <c r="F24" s="81"/>
      <c r="G24" s="81"/>
      <c r="H24" s="81"/>
      <c r="I24" s="73"/>
      <c r="J24" s="73"/>
      <c r="M24" s="40"/>
      <c r="P24" s="1"/>
      <c r="U24" s="1">
        <v>19</v>
      </c>
      <c r="V24" s="46">
        <f t="shared" si="0"/>
        <v>23.283914072500117</v>
      </c>
      <c r="W24" s="46">
        <f t="shared" si="1"/>
        <v>25.612302918519831</v>
      </c>
      <c r="X24" s="46">
        <f t="shared" si="2"/>
        <v>28.173533210371819</v>
      </c>
      <c r="Y24" s="46">
        <f t="shared" si="3"/>
        <v>30.990886531409011</v>
      </c>
      <c r="Z24" s="46">
        <f t="shared" si="4"/>
        <v>34.089975184549907</v>
      </c>
      <c r="AA24" s="46">
        <f t="shared" si="5"/>
        <v>37.498972703004917</v>
      </c>
    </row>
    <row r="25" spans="1:27" ht="15" x14ac:dyDescent="0.25">
      <c r="A25" s="44"/>
      <c r="B25" s="36"/>
      <c r="C25" s="46"/>
      <c r="D25" s="36"/>
      <c r="E25" s="81"/>
      <c r="F25" s="81"/>
      <c r="G25" s="81"/>
      <c r="H25" s="81"/>
      <c r="I25" s="73"/>
      <c r="J25" s="73"/>
      <c r="M25" s="40"/>
      <c r="P25" s="1"/>
      <c r="U25" s="1">
        <v>20</v>
      </c>
      <c r="V25" s="46">
        <f t="shared" si="0"/>
        <v>23.86601192431262</v>
      </c>
      <c r="W25" s="46">
        <f t="shared" si="1"/>
        <v>26.252610491482823</v>
      </c>
      <c r="X25" s="46">
        <f t="shared" si="2"/>
        <v>28.877871540631112</v>
      </c>
      <c r="Y25" s="46">
        <f t="shared" si="3"/>
        <v>31.765658694694235</v>
      </c>
      <c r="Z25" s="46">
        <f t="shared" si="4"/>
        <v>34.942224564163652</v>
      </c>
      <c r="AA25" s="46">
        <f t="shared" si="5"/>
        <v>38.436447020580033</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181</v>
      </c>
      <c r="B28" s="28"/>
      <c r="C28" s="28"/>
      <c r="D28" s="28"/>
      <c r="E28" s="28"/>
      <c r="F28" s="28"/>
      <c r="G28" s="28"/>
      <c r="H28" s="28"/>
      <c r="I28" s="28"/>
      <c r="J28" s="28"/>
      <c r="K28" s="28"/>
      <c r="L28" s="28"/>
      <c r="M28" s="28"/>
      <c r="N28" s="28"/>
      <c r="O28" s="28"/>
      <c r="P28" s="28"/>
      <c r="Q28" s="28"/>
      <c r="R28" s="28"/>
      <c r="S28" s="28"/>
      <c r="V28" s="317" t="s">
        <v>182</v>
      </c>
      <c r="W28" s="317"/>
      <c r="X28" s="317"/>
      <c r="Y28" s="317"/>
      <c r="Z28" s="317"/>
      <c r="AA28" s="317"/>
    </row>
    <row r="29" spans="1:27" ht="15.75" thickBot="1" x14ac:dyDescent="0.3">
      <c r="A29" s="305" t="s">
        <v>104</v>
      </c>
      <c r="B29" s="310" t="s">
        <v>78</v>
      </c>
      <c r="C29" s="289"/>
      <c r="D29" s="289"/>
      <c r="E29" s="289" t="s">
        <v>78</v>
      </c>
      <c r="F29" s="289"/>
      <c r="G29" s="289"/>
      <c r="H29" s="289" t="s">
        <v>79</v>
      </c>
      <c r="I29" s="289"/>
      <c r="J29" s="289"/>
      <c r="K29" s="289" t="s">
        <v>80</v>
      </c>
      <c r="L29" s="289"/>
      <c r="M29" s="289"/>
      <c r="N29" s="289" t="s">
        <v>80</v>
      </c>
      <c r="O29" s="289"/>
      <c r="P29" s="304"/>
      <c r="Q29" s="289" t="s">
        <v>80</v>
      </c>
      <c r="R29" s="289"/>
      <c r="S29" s="304"/>
      <c r="U29" s="1" t="s">
        <v>167</v>
      </c>
      <c r="V29" s="44" t="s">
        <v>170</v>
      </c>
      <c r="W29" s="44" t="s">
        <v>168</v>
      </c>
      <c r="X29" s="44" t="s">
        <v>171</v>
      </c>
      <c r="Y29" s="44" t="s">
        <v>172</v>
      </c>
      <c r="Z29" s="44" t="s">
        <v>173</v>
      </c>
      <c r="AA29" s="44" t="s">
        <v>174</v>
      </c>
    </row>
    <row r="30" spans="1:27" ht="15" x14ac:dyDescent="0.2">
      <c r="A30" s="306"/>
      <c r="B30" s="311" t="s">
        <v>103</v>
      </c>
      <c r="C30" s="312"/>
      <c r="D30" s="318"/>
      <c r="E30" s="301" t="s">
        <v>199</v>
      </c>
      <c r="F30" s="302"/>
      <c r="G30" s="302"/>
      <c r="H30" s="283" t="s">
        <v>200</v>
      </c>
      <c r="I30" s="284"/>
      <c r="J30" s="285"/>
      <c r="K30" s="301" t="s">
        <v>201</v>
      </c>
      <c r="L30" s="302"/>
      <c r="M30" s="303"/>
      <c r="N30" s="301" t="s">
        <v>202</v>
      </c>
      <c r="O30" s="302"/>
      <c r="P30" s="303"/>
      <c r="Q30" s="301" t="s">
        <v>207</v>
      </c>
      <c r="R30" s="302"/>
      <c r="S30" s="303"/>
      <c r="U30" s="1">
        <v>0</v>
      </c>
      <c r="V30" s="46">
        <f>H8</f>
        <v>13.240666908482142</v>
      </c>
      <c r="W30" s="46">
        <f>I8</f>
        <v>14.564732142857142</v>
      </c>
      <c r="X30" s="46">
        <f>K8</f>
        <v>16.021205357142858</v>
      </c>
      <c r="Y30" s="46">
        <f>M8</f>
        <v>17.623325892857146</v>
      </c>
      <c r="Z30" s="46">
        <f>N8</f>
        <v>19.385658482142862</v>
      </c>
      <c r="AA30" s="46">
        <f>O8</f>
        <v>21.324224330357151</v>
      </c>
    </row>
    <row r="31" spans="1:27" ht="15" thickBot="1" x14ac:dyDescent="0.25">
      <c r="A31" s="307"/>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46">
        <f t="shared" ref="V31:V50" si="14">V30*1.025</f>
        <v>13.571683581194195</v>
      </c>
      <c r="W31" s="46">
        <f t="shared" ref="W31:W50" si="15">W30*1.025</f>
        <v>14.928850446428569</v>
      </c>
      <c r="X31" s="46">
        <f t="shared" ref="X31:X50" si="16">X30*1.025</f>
        <v>16.421735491071427</v>
      </c>
      <c r="Y31" s="46">
        <f t="shared" ref="Y31:Y50" si="17">Y30*1.025</f>
        <v>18.063909040178572</v>
      </c>
      <c r="Z31" s="46">
        <f t="shared" ref="Z31:Z50" si="18">Z30*1.025</f>
        <v>19.870299944196432</v>
      </c>
      <c r="AA31" s="46">
        <f t="shared" ref="AA31:AA50" si="19">AA30*1.025</f>
        <v>21.857329938616079</v>
      </c>
    </row>
    <row r="32" spans="1:27" x14ac:dyDescent="0.2">
      <c r="A32" s="72" t="s">
        <v>3</v>
      </c>
      <c r="B32" s="73">
        <f>F8</f>
        <v>13.240666908482142</v>
      </c>
      <c r="C32" s="73">
        <f>MEDIAN(B32,D32)</f>
        <v>13.749708485487146</v>
      </c>
      <c r="D32" s="75">
        <f>B32*((1.025)^3)</f>
        <v>14.258750062492149</v>
      </c>
      <c r="E32" s="73">
        <f>I8</f>
        <v>14.564732142857142</v>
      </c>
      <c r="F32" s="73">
        <f>MEDIAN(E32,G32)</f>
        <v>15.124677821568078</v>
      </c>
      <c r="G32" s="73">
        <f>E32*((1.025)^3)</f>
        <v>15.684623500279015</v>
      </c>
      <c r="H32" s="74">
        <f>K8</f>
        <v>16.021205357142858</v>
      </c>
      <c r="I32" s="73">
        <f>MEDIAN(H32,J32)</f>
        <v>16.637145603724889</v>
      </c>
      <c r="J32" s="75">
        <f>H32*((1.025)^3)</f>
        <v>17.253085850306917</v>
      </c>
      <c r="K32" s="74">
        <f>M8</f>
        <v>17.623325892857146</v>
      </c>
      <c r="L32" s="73">
        <f>MEDIAN(K32,M32)</f>
        <v>18.300860164097379</v>
      </c>
      <c r="M32" s="75">
        <f>K32*((1.025)^3)</f>
        <v>18.978394435337613</v>
      </c>
      <c r="N32" s="74">
        <f>N8</f>
        <v>19.385658482142862</v>
      </c>
      <c r="O32" s="73">
        <f>MEDIAN(N32,P32)</f>
        <v>20.130946180507117</v>
      </c>
      <c r="P32" s="75">
        <f>N32*((1.025)^3)</f>
        <v>20.876233878871375</v>
      </c>
      <c r="Q32" s="74">
        <f>O8</f>
        <v>21.324224330357151</v>
      </c>
      <c r="R32" s="73">
        <f>MEDIAN(Q32,S32)</f>
        <v>22.144040798557832</v>
      </c>
      <c r="S32" s="75">
        <f>Q32*((1.025)^3)</f>
        <v>22.963857266758517</v>
      </c>
      <c r="U32" s="1">
        <v>2</v>
      </c>
      <c r="V32" s="46">
        <f t="shared" si="14"/>
        <v>13.910975670724049</v>
      </c>
      <c r="W32" s="46">
        <f t="shared" si="15"/>
        <v>15.302071707589283</v>
      </c>
      <c r="X32" s="46">
        <f t="shared" si="16"/>
        <v>16.832278878348212</v>
      </c>
      <c r="Y32" s="46">
        <f t="shared" si="17"/>
        <v>18.515506766183034</v>
      </c>
      <c r="Z32" s="46">
        <f t="shared" si="18"/>
        <v>20.367057442801343</v>
      </c>
      <c r="AA32" s="46">
        <f t="shared" si="19"/>
        <v>22.403763187081481</v>
      </c>
    </row>
    <row r="33" spans="1:27" x14ac:dyDescent="0.2">
      <c r="A33" s="76" t="s">
        <v>4</v>
      </c>
      <c r="B33" s="73">
        <f>B32*((1.025)^4)</f>
        <v>14.615218814054453</v>
      </c>
      <c r="C33" s="73">
        <f t="shared" ref="C33:C37" si="20">MEDIAN(B33,D33)</f>
        <v>14.985166540285205</v>
      </c>
      <c r="D33" s="75">
        <f>B32*((1.025)^6)</f>
        <v>15.355114266515956</v>
      </c>
      <c r="E33" s="73">
        <f>E32*((1.025)^4)</f>
        <v>16.076739087785988</v>
      </c>
      <c r="F33" s="73">
        <f t="shared" ref="F33:F37" si="21">MEDIAN(E33,G33)</f>
        <v>16.483681545945572</v>
      </c>
      <c r="G33" s="73">
        <f>E32*((1.025)^6)</f>
        <v>16.890624004105153</v>
      </c>
      <c r="H33" s="74">
        <f>H32*((1.025)^4)</f>
        <v>17.684412996564589</v>
      </c>
      <c r="I33" s="73">
        <f t="shared" ref="I33:I37" si="22">MEDIAN(H33,J33)</f>
        <v>18.132049700540129</v>
      </c>
      <c r="J33" s="75">
        <f>H32*((1.025)^6)</f>
        <v>18.57968640451567</v>
      </c>
      <c r="K33" s="74">
        <f>K32*((1.025)^4)</f>
        <v>19.452854296221052</v>
      </c>
      <c r="L33" s="73">
        <f t="shared" ref="L33:L37" si="23">MEDIAN(K33,M33)</f>
        <v>19.945254670594146</v>
      </c>
      <c r="M33" s="75">
        <f>K32*((1.025)^6)</f>
        <v>20.43765504496724</v>
      </c>
      <c r="N33" s="74">
        <f>N32*((1.025)^4)</f>
        <v>21.398139725843158</v>
      </c>
      <c r="O33" s="73">
        <f t="shared" ref="O33:O37" si="24">MEDIAN(N33,P33)</f>
        <v>21.93978013765356</v>
      </c>
      <c r="P33" s="75">
        <f>N32*((1.025)^6)</f>
        <v>22.481420549463962</v>
      </c>
      <c r="Q33" s="74">
        <f>Q32*((1.025)^4)</f>
        <v>23.537953698427476</v>
      </c>
      <c r="R33" s="73">
        <f t="shared" ref="R33:R37" si="25">MEDIAN(Q33,S33)</f>
        <v>24.133758151418917</v>
      </c>
      <c r="S33" s="75">
        <f>Q32*((1.025)^6)</f>
        <v>24.729562604410361</v>
      </c>
      <c r="U33" s="1">
        <v>3</v>
      </c>
      <c r="V33" s="46">
        <f t="shared" si="14"/>
        <v>14.258750062492149</v>
      </c>
      <c r="W33" s="46">
        <f t="shared" si="15"/>
        <v>15.684623500279013</v>
      </c>
      <c r="X33" s="46">
        <f t="shared" si="16"/>
        <v>17.253085850306917</v>
      </c>
      <c r="Y33" s="46">
        <f t="shared" si="17"/>
        <v>18.978394435337609</v>
      </c>
      <c r="Z33" s="46">
        <f t="shared" si="18"/>
        <v>20.876233878871375</v>
      </c>
      <c r="AA33" s="46">
        <f t="shared" si="19"/>
        <v>22.963857266758517</v>
      </c>
    </row>
    <row r="34" spans="1:27" x14ac:dyDescent="0.2">
      <c r="A34" s="76" t="s">
        <v>5</v>
      </c>
      <c r="B34" s="73">
        <f>B32*((1.025)^7)</f>
        <v>15.738992123178857</v>
      </c>
      <c r="C34" s="73">
        <f t="shared" si="20"/>
        <v>16.137385361296822</v>
      </c>
      <c r="D34" s="75">
        <f>B32*((1.025)^9)</f>
        <v>16.535778599414783</v>
      </c>
      <c r="E34" s="73">
        <f>E32*((1.025)^7)</f>
        <v>17.312889604207783</v>
      </c>
      <c r="F34" s="73">
        <f t="shared" si="21"/>
        <v>17.751122122314289</v>
      </c>
      <c r="G34" s="73">
        <f>E32*((1.025)^9)</f>
        <v>18.189354640420795</v>
      </c>
      <c r="H34" s="74">
        <f>H32*((1.025)^7)</f>
        <v>19.044178564628563</v>
      </c>
      <c r="I34" s="73">
        <f t="shared" si="22"/>
        <v>19.52623433454572</v>
      </c>
      <c r="J34" s="75">
        <f>H32*((1.025)^9)</f>
        <v>20.008290104462876</v>
      </c>
      <c r="K34" s="74">
        <f>K32*((1.025)^7)</f>
        <v>20.94859642109142</v>
      </c>
      <c r="L34" s="73">
        <f t="shared" si="23"/>
        <v>21.478857768000296</v>
      </c>
      <c r="M34" s="75">
        <f>K32*((1.025)^9)</f>
        <v>22.009119114909169</v>
      </c>
      <c r="N34" s="74">
        <f>N32*((1.025)^7)</f>
        <v>23.043456063200566</v>
      </c>
      <c r="O34" s="73">
        <f t="shared" si="24"/>
        <v>23.626743544800327</v>
      </c>
      <c r="P34" s="75">
        <f>N32*((1.025)^9)</f>
        <v>24.210031026400088</v>
      </c>
      <c r="Q34" s="74">
        <f>Q32*((1.025)^7)</f>
        <v>25.347801669520624</v>
      </c>
      <c r="R34" s="73">
        <f t="shared" si="25"/>
        <v>25.989417899280362</v>
      </c>
      <c r="S34" s="75">
        <f>Q32*((1.025)^9)</f>
        <v>26.631034129040099</v>
      </c>
      <c r="U34" s="1">
        <v>4</v>
      </c>
      <c r="V34" s="46">
        <f t="shared" si="14"/>
        <v>14.615218814054451</v>
      </c>
      <c r="W34" s="46">
        <f t="shared" si="15"/>
        <v>16.076739087785988</v>
      </c>
      <c r="X34" s="46">
        <f t="shared" si="16"/>
        <v>17.684412996564589</v>
      </c>
      <c r="Y34" s="46">
        <f t="shared" si="17"/>
        <v>19.452854296221048</v>
      </c>
      <c r="Z34" s="46">
        <f t="shared" si="18"/>
        <v>21.398139725843158</v>
      </c>
      <c r="AA34" s="46">
        <f t="shared" si="19"/>
        <v>23.537953698427476</v>
      </c>
    </row>
    <row r="35" spans="1:27" x14ac:dyDescent="0.2">
      <c r="A35" s="76" t="s">
        <v>6</v>
      </c>
      <c r="B35" s="73">
        <f>B32*((1.025)^10)</f>
        <v>16.949173064400153</v>
      </c>
      <c r="C35" s="73">
        <f t="shared" si="20"/>
        <v>17.37819900759278</v>
      </c>
      <c r="D35" s="75">
        <f>B32*((1.025)^12)</f>
        <v>17.807224950785407</v>
      </c>
      <c r="E35" s="73">
        <f>E32*((1.025)^10)</f>
        <v>18.644088506431316</v>
      </c>
      <c r="F35" s="73">
        <f t="shared" si="21"/>
        <v>19.116016996750361</v>
      </c>
      <c r="G35" s="73">
        <f>E32*((1.025)^12)</f>
        <v>19.587945487069401</v>
      </c>
      <c r="H35" s="74">
        <f>H32*((1.025)^10)</f>
        <v>20.50849735707445</v>
      </c>
      <c r="I35" s="73">
        <f t="shared" si="22"/>
        <v>21.027618696425396</v>
      </c>
      <c r="J35" s="75">
        <f>H32*((1.025)^12)</f>
        <v>21.546740035776342</v>
      </c>
      <c r="K35" s="74">
        <f>K32*((1.025)^10)</f>
        <v>22.559347092781898</v>
      </c>
      <c r="L35" s="73">
        <f t="shared" si="23"/>
        <v>23.130380566067938</v>
      </c>
      <c r="M35" s="75">
        <f>K32*((1.025)^12)</f>
        <v>23.701414039353978</v>
      </c>
      <c r="N35" s="74">
        <f>N32*((1.025)^10)</f>
        <v>24.815281802060088</v>
      </c>
      <c r="O35" s="73">
        <f t="shared" si="24"/>
        <v>25.443418622674734</v>
      </c>
      <c r="P35" s="75">
        <f>N32*((1.025)^12)</f>
        <v>26.071555443289377</v>
      </c>
      <c r="Q35" s="74">
        <f>Q32*((1.025)^10)</f>
        <v>27.296809982266101</v>
      </c>
      <c r="R35" s="73">
        <f t="shared" si="25"/>
        <v>27.987760484942211</v>
      </c>
      <c r="S35" s="75">
        <f>Q32*((1.025)^12)</f>
        <v>28.67871098761832</v>
      </c>
      <c r="U35" s="1">
        <v>5</v>
      </c>
      <c r="V35" s="46">
        <f t="shared" si="14"/>
        <v>14.980599284405811</v>
      </c>
      <c r="W35" s="46">
        <f t="shared" si="15"/>
        <v>16.478657564980637</v>
      </c>
      <c r="X35" s="46">
        <f t="shared" si="16"/>
        <v>18.126523321478704</v>
      </c>
      <c r="Y35" s="46">
        <f t="shared" si="17"/>
        <v>19.939175653626574</v>
      </c>
      <c r="Z35" s="46">
        <f t="shared" si="18"/>
        <v>21.933093218989235</v>
      </c>
      <c r="AA35" s="46">
        <f t="shared" si="19"/>
        <v>24.126402540888161</v>
      </c>
    </row>
    <row r="36" spans="1:27" x14ac:dyDescent="0.2">
      <c r="A36" s="76" t="s">
        <v>107</v>
      </c>
      <c r="B36" s="73">
        <f>B32*((1.025)^13)</f>
        <v>18.252405574555041</v>
      </c>
      <c r="C36" s="73">
        <f t="shared" si="20"/>
        <v>18.714419590660967</v>
      </c>
      <c r="D36" s="73">
        <f>B32*((1.025)^15)</f>
        <v>19.176433606766892</v>
      </c>
      <c r="E36" s="74">
        <f>E32*((1.025)^13)</f>
        <v>20.077644124246135</v>
      </c>
      <c r="F36" s="73">
        <f t="shared" si="21"/>
        <v>20.585859491141115</v>
      </c>
      <c r="G36" s="75">
        <f>E32*((1.025)^15)</f>
        <v>21.094074858036095</v>
      </c>
      <c r="H36" s="73">
        <f>H32*((1.025)^13)</f>
        <v>22.085408536670748</v>
      </c>
      <c r="I36" s="73">
        <f t="shared" si="22"/>
        <v>22.644445440255225</v>
      </c>
      <c r="J36" s="75">
        <f>H32*((1.025)^15)</f>
        <v>23.203482343839706</v>
      </c>
      <c r="K36" s="74">
        <f>K32*((1.025)^13)</f>
        <v>24.293949390337826</v>
      </c>
      <c r="L36" s="73">
        <f t="shared" si="23"/>
        <v>24.908889984280755</v>
      </c>
      <c r="M36" s="75">
        <f>K32*((1.025)^15)</f>
        <v>25.523830578223681</v>
      </c>
      <c r="N36" s="74">
        <f>N32*((1.025)^13)</f>
        <v>26.72334432937161</v>
      </c>
      <c r="O36" s="73">
        <f t="shared" si="24"/>
        <v>27.399778982708831</v>
      </c>
      <c r="P36" s="75">
        <f>N32*((1.025)^15)</f>
        <v>28.076213636046052</v>
      </c>
      <c r="Q36" s="74">
        <f>Q32*((1.025)^13)</f>
        <v>29.395678762308776</v>
      </c>
      <c r="R36" s="73">
        <f t="shared" si="25"/>
        <v>30.139756880979718</v>
      </c>
      <c r="S36" s="75">
        <f>Q32*((1.025)^15)</f>
        <v>30.883834999650659</v>
      </c>
      <c r="T36" s="46"/>
      <c r="U36" s="1">
        <v>6</v>
      </c>
      <c r="V36" s="46">
        <f t="shared" si="14"/>
        <v>15.355114266515955</v>
      </c>
      <c r="W36" s="46">
        <f t="shared" si="15"/>
        <v>16.890624004105153</v>
      </c>
      <c r="X36" s="46">
        <f t="shared" si="16"/>
        <v>18.57968640451567</v>
      </c>
      <c r="Y36" s="46">
        <f t="shared" si="17"/>
        <v>20.437655044967237</v>
      </c>
      <c r="Z36" s="46">
        <f t="shared" si="18"/>
        <v>22.481420549463966</v>
      </c>
      <c r="AA36" s="46">
        <f t="shared" si="19"/>
        <v>24.729562604410365</v>
      </c>
    </row>
    <row r="37" spans="1:27" x14ac:dyDescent="0.2">
      <c r="A37" s="76" t="s">
        <v>108</v>
      </c>
      <c r="B37" s="73">
        <f>B32*((1.025)^16)</f>
        <v>19.655844446936062</v>
      </c>
      <c r="C37" s="73">
        <f t="shared" si="20"/>
        <v>20.676109461791953</v>
      </c>
      <c r="D37" s="73">
        <f>B32*((1.025)^20)</f>
        <v>21.696374476647843</v>
      </c>
      <c r="E37" s="74">
        <f>E32*((1.025)^16)</f>
        <v>21.621426729486995</v>
      </c>
      <c r="F37" s="73">
        <f t="shared" si="21"/>
        <v>22.743718133599337</v>
      </c>
      <c r="G37" s="75">
        <f>E32*((1.025)^20)</f>
        <v>23.866009537711676</v>
      </c>
      <c r="H37" s="74">
        <f>H32*((1.025)^16)</f>
        <v>23.783569402435695</v>
      </c>
      <c r="I37" s="73">
        <f t="shared" si="22"/>
        <v>25.018089946959272</v>
      </c>
      <c r="J37" s="75">
        <f>H32*((1.025)^20)</f>
        <v>26.252610491482844</v>
      </c>
      <c r="K37" s="73">
        <f>K32*((1.025)^16)</f>
        <v>26.161926342679269</v>
      </c>
      <c r="L37" s="73">
        <f t="shared" si="23"/>
        <v>27.5198989416552</v>
      </c>
      <c r="M37" s="75">
        <f>K32*((1.025)^20)</f>
        <v>28.877871540631133</v>
      </c>
      <c r="N37" s="73">
        <f>N32*((1.025)^16)</f>
        <v>28.778118976947198</v>
      </c>
      <c r="O37" s="73">
        <f t="shared" si="24"/>
        <v>30.271888835820725</v>
      </c>
      <c r="P37" s="73">
        <f>N32*((1.025)^20)</f>
        <v>31.765658694694249</v>
      </c>
      <c r="Q37" s="74">
        <f>Q32*((1.025)^16)</f>
        <v>31.655930874641925</v>
      </c>
      <c r="R37" s="73">
        <f t="shared" si="25"/>
        <v>33.299077719402803</v>
      </c>
      <c r="S37" s="75">
        <f>Q32*((1.025)^20)</f>
        <v>34.942224564163681</v>
      </c>
      <c r="U37" s="1">
        <v>7</v>
      </c>
      <c r="V37" s="46">
        <f t="shared" si="14"/>
        <v>15.738992123178852</v>
      </c>
      <c r="W37" s="46">
        <f t="shared" si="15"/>
        <v>17.312889604207779</v>
      </c>
      <c r="X37" s="46">
        <f t="shared" si="16"/>
        <v>19.04417856462856</v>
      </c>
      <c r="Y37" s="46">
        <f t="shared" si="17"/>
        <v>20.948596421091416</v>
      </c>
      <c r="Z37" s="46">
        <f t="shared" si="18"/>
        <v>23.043456063200562</v>
      </c>
      <c r="AA37" s="46">
        <f t="shared" si="19"/>
        <v>25.347801669520621</v>
      </c>
    </row>
    <row r="38" spans="1:27" ht="15" x14ac:dyDescent="0.25">
      <c r="A38" s="44"/>
      <c r="B38" s="36"/>
      <c r="C38" s="46"/>
      <c r="D38" s="36"/>
      <c r="E38" s="81"/>
      <c r="F38" s="81"/>
      <c r="G38" s="81"/>
      <c r="H38" s="81"/>
      <c r="I38" s="73"/>
      <c r="J38" s="73"/>
      <c r="M38" s="40"/>
      <c r="P38" s="1"/>
      <c r="U38" s="1">
        <v>8</v>
      </c>
      <c r="V38" s="46">
        <f t="shared" si="14"/>
        <v>16.132466926258321</v>
      </c>
      <c r="W38" s="46">
        <f t="shared" si="15"/>
        <v>17.745711844312972</v>
      </c>
      <c r="X38" s="46">
        <f t="shared" si="16"/>
        <v>19.52028302874427</v>
      </c>
      <c r="Y38" s="46">
        <f t="shared" si="17"/>
        <v>21.472311331618698</v>
      </c>
      <c r="Z38" s="46">
        <f t="shared" si="18"/>
        <v>23.619542464780572</v>
      </c>
      <c r="AA38" s="46">
        <f t="shared" si="19"/>
        <v>25.981496711258632</v>
      </c>
    </row>
    <row r="39" spans="1:27" x14ac:dyDescent="0.2">
      <c r="O39" s="40"/>
      <c r="P39" s="1"/>
      <c r="U39" s="1">
        <v>9</v>
      </c>
      <c r="V39" s="46">
        <f t="shared" si="14"/>
        <v>16.535778599414776</v>
      </c>
      <c r="W39" s="46">
        <f t="shared" si="15"/>
        <v>18.189354640420795</v>
      </c>
      <c r="X39" s="46">
        <f t="shared" si="16"/>
        <v>20.008290104462876</v>
      </c>
      <c r="Y39" s="46">
        <f t="shared" si="17"/>
        <v>22.009119114909165</v>
      </c>
      <c r="Z39" s="46">
        <f t="shared" si="18"/>
        <v>24.210031026400085</v>
      </c>
      <c r="AA39" s="46">
        <f t="shared" si="19"/>
        <v>26.631034129040096</v>
      </c>
    </row>
    <row r="40" spans="1:27" x14ac:dyDescent="0.2">
      <c r="U40" s="1">
        <v>10</v>
      </c>
      <c r="V40" s="46">
        <f t="shared" si="14"/>
        <v>16.949173064400146</v>
      </c>
      <c r="W40" s="46">
        <f t="shared" si="15"/>
        <v>18.644088506431313</v>
      </c>
      <c r="X40" s="46">
        <f t="shared" si="16"/>
        <v>20.508497357074447</v>
      </c>
      <c r="Y40" s="46">
        <f t="shared" si="17"/>
        <v>22.559347092781891</v>
      </c>
      <c r="Z40" s="46">
        <f t="shared" si="18"/>
        <v>24.815281802060085</v>
      </c>
      <c r="AA40" s="46">
        <f t="shared" si="19"/>
        <v>27.296809982266094</v>
      </c>
    </row>
    <row r="41" spans="1:27" x14ac:dyDescent="0.2">
      <c r="U41" s="1">
        <v>11</v>
      </c>
      <c r="V41" s="46">
        <f t="shared" si="14"/>
        <v>17.372902391010147</v>
      </c>
      <c r="W41" s="46">
        <f t="shared" si="15"/>
        <v>19.110190719092095</v>
      </c>
      <c r="X41" s="46">
        <f t="shared" si="16"/>
        <v>21.021209791001304</v>
      </c>
      <c r="Y41" s="46">
        <f t="shared" si="17"/>
        <v>23.123330770101436</v>
      </c>
      <c r="Z41" s="46">
        <f t="shared" si="18"/>
        <v>25.435663847111584</v>
      </c>
      <c r="AA41" s="46">
        <f t="shared" si="19"/>
        <v>27.979230231822743</v>
      </c>
    </row>
    <row r="42" spans="1:27" x14ac:dyDescent="0.2">
      <c r="D42" s="83"/>
      <c r="U42" s="1">
        <v>12</v>
      </c>
      <c r="V42" s="46">
        <f t="shared" si="14"/>
        <v>17.8072249507854</v>
      </c>
      <c r="W42" s="46">
        <f t="shared" si="15"/>
        <v>19.587945487069398</v>
      </c>
      <c r="X42" s="46">
        <f t="shared" si="16"/>
        <v>21.546740035776335</v>
      </c>
      <c r="Y42" s="46">
        <f t="shared" si="17"/>
        <v>23.701414039353971</v>
      </c>
      <c r="Z42" s="46">
        <f t="shared" si="18"/>
        <v>26.071555443289373</v>
      </c>
      <c r="AA42" s="46">
        <f t="shared" si="19"/>
        <v>28.67871098761831</v>
      </c>
    </row>
    <row r="43" spans="1:27" x14ac:dyDescent="0.2">
      <c r="D43" s="83"/>
      <c r="G43" s="35"/>
      <c r="U43" s="1">
        <v>13</v>
      </c>
      <c r="V43" s="46">
        <f t="shared" si="14"/>
        <v>18.252405574555034</v>
      </c>
      <c r="W43" s="46">
        <f t="shared" si="15"/>
        <v>20.077644124246131</v>
      </c>
      <c r="X43" s="46">
        <f t="shared" si="16"/>
        <v>22.085408536670741</v>
      </c>
      <c r="Y43" s="46">
        <f t="shared" si="17"/>
        <v>24.293949390337819</v>
      </c>
      <c r="Z43" s="46">
        <f t="shared" si="18"/>
        <v>26.723344329371606</v>
      </c>
      <c r="AA43" s="46">
        <f t="shared" si="19"/>
        <v>29.395678762308766</v>
      </c>
    </row>
    <row r="44" spans="1:27" x14ac:dyDescent="0.2">
      <c r="D44" s="83"/>
      <c r="U44" s="1">
        <v>14</v>
      </c>
      <c r="V44" s="46">
        <f t="shared" si="14"/>
        <v>18.70871571391891</v>
      </c>
      <c r="W44" s="46">
        <f t="shared" si="15"/>
        <v>20.579585227352283</v>
      </c>
      <c r="X44" s="46">
        <f t="shared" si="16"/>
        <v>22.637543750087506</v>
      </c>
      <c r="Y44" s="46">
        <f t="shared" si="17"/>
        <v>24.901298125096261</v>
      </c>
      <c r="Z44" s="46">
        <f t="shared" si="18"/>
        <v>27.391427937605894</v>
      </c>
      <c r="AA44" s="46">
        <f t="shared" si="19"/>
        <v>30.130570731366483</v>
      </c>
    </row>
    <row r="45" spans="1:27" x14ac:dyDescent="0.2">
      <c r="U45" s="1">
        <v>15</v>
      </c>
      <c r="V45" s="46">
        <f t="shared" si="14"/>
        <v>19.176433606766881</v>
      </c>
      <c r="W45" s="46">
        <f t="shared" si="15"/>
        <v>21.094074858036088</v>
      </c>
      <c r="X45" s="46">
        <f t="shared" si="16"/>
        <v>23.203482343839692</v>
      </c>
      <c r="Y45" s="46">
        <f t="shared" si="17"/>
        <v>25.523830578223667</v>
      </c>
      <c r="Z45" s="46">
        <f t="shared" si="18"/>
        <v>28.076213636046038</v>
      </c>
      <c r="AA45" s="46">
        <f t="shared" si="19"/>
        <v>30.883834999650642</v>
      </c>
    </row>
    <row r="46" spans="1:27" x14ac:dyDescent="0.2">
      <c r="U46" s="1">
        <v>16</v>
      </c>
      <c r="V46" s="46">
        <f t="shared" si="14"/>
        <v>19.655844446936051</v>
      </c>
      <c r="W46" s="46">
        <f t="shared" si="15"/>
        <v>21.621426729486988</v>
      </c>
      <c r="X46" s="46">
        <f t="shared" si="16"/>
        <v>23.783569402435681</v>
      </c>
      <c r="Y46" s="46">
        <f t="shared" si="17"/>
        <v>26.161926342679255</v>
      </c>
      <c r="Z46" s="46">
        <f t="shared" si="18"/>
        <v>28.778118976947187</v>
      </c>
      <c r="AA46" s="46">
        <f t="shared" si="19"/>
        <v>31.655930874641903</v>
      </c>
    </row>
    <row r="47" spans="1:27" x14ac:dyDescent="0.2">
      <c r="U47" s="1">
        <v>17</v>
      </c>
      <c r="V47" s="46">
        <f t="shared" si="14"/>
        <v>20.147240558109452</v>
      </c>
      <c r="W47" s="46">
        <f t="shared" si="15"/>
        <v>22.16196239772416</v>
      </c>
      <c r="X47" s="46">
        <f t="shared" si="16"/>
        <v>24.378158637496572</v>
      </c>
      <c r="Y47" s="46">
        <f t="shared" si="17"/>
        <v>26.815974501246234</v>
      </c>
      <c r="Z47" s="46">
        <f t="shared" si="18"/>
        <v>29.497571951370865</v>
      </c>
      <c r="AA47" s="46">
        <f t="shared" si="19"/>
        <v>32.447329146507947</v>
      </c>
    </row>
    <row r="48" spans="1:27" x14ac:dyDescent="0.2">
      <c r="U48" s="1">
        <v>18</v>
      </c>
      <c r="V48" s="46">
        <f t="shared" si="14"/>
        <v>20.650921572062188</v>
      </c>
      <c r="W48" s="46">
        <f t="shared" si="15"/>
        <v>22.71601145766726</v>
      </c>
      <c r="X48" s="46">
        <f t="shared" si="16"/>
        <v>24.987612603433984</v>
      </c>
      <c r="Y48" s="46">
        <f t="shared" si="17"/>
        <v>27.486373863777388</v>
      </c>
      <c r="Z48" s="46">
        <f t="shared" si="18"/>
        <v>30.235011250155136</v>
      </c>
      <c r="AA48" s="46">
        <f t="shared" si="19"/>
        <v>33.258512375170646</v>
      </c>
    </row>
    <row r="49" spans="21:27" x14ac:dyDescent="0.2">
      <c r="U49" s="1">
        <v>19</v>
      </c>
      <c r="V49" s="46">
        <f t="shared" si="14"/>
        <v>21.16719461136374</v>
      </c>
      <c r="W49" s="46">
        <f t="shared" si="15"/>
        <v>23.283911744108941</v>
      </c>
      <c r="X49" s="46">
        <f t="shared" si="16"/>
        <v>25.612302918519831</v>
      </c>
      <c r="Y49" s="46">
        <f t="shared" si="17"/>
        <v>28.173533210371819</v>
      </c>
      <c r="Z49" s="46">
        <f t="shared" si="18"/>
        <v>30.990886531409011</v>
      </c>
      <c r="AA49" s="46">
        <f t="shared" si="19"/>
        <v>34.089975184549907</v>
      </c>
    </row>
    <row r="50" spans="21:27" x14ac:dyDescent="0.2">
      <c r="U50" s="1">
        <v>20</v>
      </c>
      <c r="V50" s="46">
        <f t="shared" si="14"/>
        <v>21.696374476647833</v>
      </c>
      <c r="W50" s="46">
        <f t="shared" si="15"/>
        <v>23.866009537711662</v>
      </c>
      <c r="X50" s="46">
        <f t="shared" si="16"/>
        <v>26.252610491482823</v>
      </c>
      <c r="Y50" s="46">
        <f t="shared" si="17"/>
        <v>28.877871540631112</v>
      </c>
      <c r="Z50" s="46">
        <f t="shared" si="18"/>
        <v>31.765658694694235</v>
      </c>
      <c r="AA50" s="46">
        <f t="shared" si="19"/>
        <v>34.942224564163652</v>
      </c>
    </row>
  </sheetData>
  <mergeCells count="48">
    <mergeCell ref="V3:AA3"/>
    <mergeCell ref="B4:B5"/>
    <mergeCell ref="C4:C5"/>
    <mergeCell ref="D4:D5"/>
    <mergeCell ref="E4:E5"/>
    <mergeCell ref="A1:R1"/>
    <mergeCell ref="A3:A5"/>
    <mergeCell ref="B3:C3"/>
    <mergeCell ref="D3:E3"/>
    <mergeCell ref="I3:J3"/>
    <mergeCell ref="N4:N5"/>
    <mergeCell ref="O4:O5"/>
    <mergeCell ref="M4:M5"/>
    <mergeCell ref="F4:F5"/>
    <mergeCell ref="G4:G5"/>
    <mergeCell ref="H4:H5"/>
    <mergeCell ref="I4:J4"/>
    <mergeCell ref="K3:L3"/>
    <mergeCell ref="K4:L4"/>
    <mergeCell ref="A7:H7"/>
    <mergeCell ref="A9:H9"/>
    <mergeCell ref="A15:A17"/>
    <mergeCell ref="B15:D15"/>
    <mergeCell ref="E15:G15"/>
    <mergeCell ref="H15:J15"/>
    <mergeCell ref="Q15:S15"/>
    <mergeCell ref="B16:D16"/>
    <mergeCell ref="E16:G16"/>
    <mergeCell ref="H16:J16"/>
    <mergeCell ref="K16:M16"/>
    <mergeCell ref="N16:P16"/>
    <mergeCell ref="Q16:S16"/>
    <mergeCell ref="K15:M15"/>
    <mergeCell ref="N15:P15"/>
    <mergeCell ref="A29:A31"/>
    <mergeCell ref="B29:D29"/>
    <mergeCell ref="E29:G29"/>
    <mergeCell ref="H29:J29"/>
    <mergeCell ref="K29:M29"/>
    <mergeCell ref="B30:D30"/>
    <mergeCell ref="E30:G30"/>
    <mergeCell ref="H30:J30"/>
    <mergeCell ref="K30:M30"/>
    <mergeCell ref="N30:P30"/>
    <mergeCell ref="Q30:S30"/>
    <mergeCell ref="V28:AA28"/>
    <mergeCell ref="N29:P29"/>
    <mergeCell ref="Q29:S29"/>
  </mergeCells>
  <pageMargins left="0.7" right="0.7" top="0.75" bottom="0.75" header="0.3" footer="0.3"/>
  <pageSetup orientation="portrait" r:id="rId1"/>
  <ignoredErrors>
    <ignoredError sqref="L7 I8:O8"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E6C9D-539A-4F7B-94A4-410F3D10AC63}">
  <sheetPr>
    <tabColor rgb="FF5E82A3"/>
  </sheetPr>
  <dimension ref="A1:AH13"/>
  <sheetViews>
    <sheetView zoomScaleNormal="100" workbookViewId="0">
      <selection activeCell="E2" sqref="E2"/>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49" t="s">
        <v>267</v>
      </c>
      <c r="B1" s="249"/>
      <c r="C1" s="249"/>
      <c r="D1" s="249"/>
      <c r="E1" s="249"/>
      <c r="F1" s="249"/>
      <c r="G1" s="249"/>
      <c r="H1" s="249"/>
      <c r="I1" s="249"/>
      <c r="J1" s="249"/>
      <c r="K1" s="249"/>
      <c r="L1" s="249"/>
      <c r="M1" s="249"/>
      <c r="N1" s="249"/>
      <c r="O1" s="249"/>
      <c r="P1" s="249"/>
      <c r="Q1" s="249"/>
      <c r="R1" s="249"/>
      <c r="S1" s="249"/>
      <c r="T1" s="249"/>
      <c r="U1" s="249"/>
      <c r="V1" s="249"/>
      <c r="W1" s="249"/>
      <c r="X1" s="249"/>
      <c r="Y1" s="249"/>
      <c r="Z1" s="249"/>
    </row>
    <row r="2" spans="1:26" x14ac:dyDescent="0.25">
      <c r="A2" t="s">
        <v>535</v>
      </c>
    </row>
    <row r="3" spans="1:26" x14ac:dyDescent="0.25">
      <c r="A3" s="12">
        <v>2239</v>
      </c>
    </row>
    <row r="4" spans="1:26" ht="20.25" x14ac:dyDescent="0.3">
      <c r="A4" s="171"/>
      <c r="B4" s="171"/>
      <c r="C4" s="171"/>
      <c r="D4" s="171"/>
      <c r="E4" s="171"/>
      <c r="F4" s="171"/>
      <c r="G4" s="171"/>
      <c r="H4" s="171"/>
      <c r="I4" s="171"/>
      <c r="J4" s="171"/>
      <c r="K4" s="171"/>
      <c r="L4" s="171"/>
      <c r="M4" s="171"/>
      <c r="N4" s="171"/>
      <c r="O4" s="171"/>
    </row>
    <row r="5" spans="1:26" ht="15.75" x14ac:dyDescent="0.25">
      <c r="A5" s="324" t="s">
        <v>311</v>
      </c>
      <c r="B5" s="324"/>
      <c r="C5" s="324"/>
      <c r="E5" s="324" t="s">
        <v>312</v>
      </c>
      <c r="F5" s="324"/>
      <c r="G5" s="324"/>
      <c r="I5" s="324" t="s">
        <v>313</v>
      </c>
      <c r="J5" s="324"/>
      <c r="K5" s="324"/>
      <c r="M5" s="34" t="s">
        <v>314</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123</v>
      </c>
      <c r="C7" s="19">
        <f>B7/A3</f>
        <v>5.4935238945958018E-2</v>
      </c>
      <c r="E7" s="23" t="s">
        <v>125</v>
      </c>
      <c r="F7" s="18"/>
      <c r="G7" s="19">
        <v>0.11700000000000001</v>
      </c>
      <c r="I7" s="23" t="s">
        <v>136</v>
      </c>
      <c r="J7" s="18">
        <v>1744</v>
      </c>
      <c r="K7" s="19">
        <f>J7/A3</f>
        <v>0.7789191603394372</v>
      </c>
      <c r="M7" s="23" t="s">
        <v>133</v>
      </c>
      <c r="N7" s="18">
        <v>148</v>
      </c>
      <c r="O7" s="19">
        <f>N7/A3</f>
        <v>6.6100937918713715E-2</v>
      </c>
    </row>
    <row r="8" spans="1:26" x14ac:dyDescent="0.25">
      <c r="A8" s="20" t="s">
        <v>119</v>
      </c>
      <c r="B8" s="21">
        <v>670</v>
      </c>
      <c r="C8" s="22">
        <f>B8/A3</f>
        <v>0.29924073246985261</v>
      </c>
      <c r="E8" s="24" t="s">
        <v>126</v>
      </c>
      <c r="F8" s="21"/>
      <c r="G8" s="19">
        <v>0.32</v>
      </c>
      <c r="I8" s="24" t="s">
        <v>138</v>
      </c>
      <c r="J8" s="21">
        <v>233</v>
      </c>
      <c r="K8" s="19">
        <f>J8/A3</f>
        <v>0.10406431442608308</v>
      </c>
      <c r="M8" s="24" t="s">
        <v>134</v>
      </c>
      <c r="N8" s="21">
        <v>2091</v>
      </c>
      <c r="O8" s="22">
        <f>N8/A3</f>
        <v>0.93389906208128626</v>
      </c>
    </row>
    <row r="9" spans="1:26" x14ac:dyDescent="0.25">
      <c r="A9" s="20" t="s">
        <v>120</v>
      </c>
      <c r="B9" s="21">
        <v>512</v>
      </c>
      <c r="C9" s="22">
        <f>B9/A3</f>
        <v>0.22867351496203661</v>
      </c>
      <c r="E9" s="24" t="s">
        <v>127</v>
      </c>
      <c r="F9" s="21"/>
      <c r="G9" s="19">
        <v>0.254</v>
      </c>
      <c r="I9" s="24" t="s">
        <v>137</v>
      </c>
      <c r="J9" s="21">
        <v>169</v>
      </c>
      <c r="K9" s="19">
        <f>J9/A3</f>
        <v>7.548012505582849E-2</v>
      </c>
    </row>
    <row r="10" spans="1:26" x14ac:dyDescent="0.25">
      <c r="A10" s="20" t="s">
        <v>121</v>
      </c>
      <c r="B10" s="21">
        <v>323</v>
      </c>
      <c r="C10" s="22">
        <f>B10/A3</f>
        <v>0.14426083072800358</v>
      </c>
      <c r="E10" s="24" t="s">
        <v>128</v>
      </c>
      <c r="F10" s="21"/>
      <c r="G10" s="19">
        <v>0.113</v>
      </c>
      <c r="I10" s="24" t="s">
        <v>140</v>
      </c>
      <c r="J10" s="21">
        <v>53</v>
      </c>
      <c r="K10" s="19">
        <f>J10/A3</f>
        <v>2.3671281822242072E-2</v>
      </c>
    </row>
    <row r="11" spans="1:26" x14ac:dyDescent="0.25">
      <c r="A11" s="20" t="s">
        <v>122</v>
      </c>
      <c r="B11" s="21">
        <v>287</v>
      </c>
      <c r="C11" s="22">
        <f>B11/A3</f>
        <v>0.12818222420723538</v>
      </c>
      <c r="E11" s="24" t="s">
        <v>129</v>
      </c>
      <c r="F11" s="21"/>
      <c r="G11" s="19">
        <v>0.159</v>
      </c>
      <c r="I11" s="24" t="s">
        <v>139</v>
      </c>
      <c r="J11" s="21">
        <v>32</v>
      </c>
      <c r="K11" s="19">
        <f>J11/A3</f>
        <v>1.4292094685127288E-2</v>
      </c>
    </row>
    <row r="12" spans="1:26" x14ac:dyDescent="0.25">
      <c r="A12" s="20" t="s">
        <v>123</v>
      </c>
      <c r="B12" s="21">
        <v>218</v>
      </c>
      <c r="C12" s="22">
        <f>B12/A3</f>
        <v>9.736489504242965E-2</v>
      </c>
      <c r="E12" s="24" t="s">
        <v>130</v>
      </c>
      <c r="F12" s="21"/>
      <c r="G12" s="19">
        <v>3.1E-2</v>
      </c>
      <c r="I12" s="24" t="s">
        <v>141</v>
      </c>
      <c r="J12" s="21">
        <v>8</v>
      </c>
      <c r="K12" s="19">
        <f>J12/A3</f>
        <v>3.5730236712818221E-3</v>
      </c>
    </row>
    <row r="13" spans="1:26" x14ac:dyDescent="0.25">
      <c r="A13" s="20" t="s">
        <v>124</v>
      </c>
      <c r="B13" s="21">
        <v>105</v>
      </c>
      <c r="C13" s="22">
        <f>B13/A3</f>
        <v>4.6895935685573917E-2</v>
      </c>
      <c r="E13" s="24" t="s">
        <v>131</v>
      </c>
      <c r="F13" s="21"/>
      <c r="G13" s="19">
        <v>6.0000000000000001E-3</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6CD76-7BC2-4EAA-9D6E-1A69CC8ADD73}">
  <sheetPr>
    <tabColor theme="5" tint="0.79998168889431442"/>
    <pageSetUpPr fitToPage="1"/>
  </sheetPr>
  <dimension ref="A1:Q31"/>
  <sheetViews>
    <sheetView topLeftCell="A4" zoomScaleNormal="100" workbookViewId="0">
      <selection activeCell="P6" sqref="P6"/>
    </sheetView>
  </sheetViews>
  <sheetFormatPr defaultColWidth="9.140625" defaultRowHeight="14.25" x14ac:dyDescent="0.2"/>
  <cols>
    <col min="1" max="1" width="31" style="1" bestFit="1" customWidth="1"/>
    <col min="2" max="2" width="9.85546875" style="39" customWidth="1"/>
    <col min="3" max="3" width="13.140625" style="39" customWidth="1"/>
    <col min="4" max="4" width="11" style="1" customWidth="1"/>
    <col min="5" max="5" width="12.7109375" style="1" customWidth="1"/>
    <col min="6" max="6" width="10.5703125" style="1" bestFit="1" customWidth="1"/>
    <col min="7" max="8" width="9.140625" style="1"/>
    <col min="9" max="9" width="7.5703125" style="1" bestFit="1" customWidth="1"/>
    <col min="10" max="10" width="15" style="1" customWidth="1"/>
    <col min="11" max="11" width="9.140625" style="1"/>
    <col min="12" max="12" width="14.140625" style="1" customWidth="1"/>
    <col min="13" max="14" width="9.140625" style="1"/>
    <col min="15" max="15" width="11.140625" style="1" customWidth="1"/>
    <col min="16" max="16" width="68.140625" style="40" customWidth="1"/>
    <col min="17" max="17" width="2.85546875" style="84" customWidth="1"/>
    <col min="18" max="23" width="9.140625" style="1"/>
    <col min="24" max="24" width="52.140625" style="1" customWidth="1"/>
    <col min="25" max="25" width="2.85546875" style="1" customWidth="1"/>
    <col min="26"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17" ht="23.25" x14ac:dyDescent="0.35">
      <c r="A1" s="249"/>
      <c r="B1" s="249"/>
      <c r="C1" s="249"/>
      <c r="D1" s="249"/>
      <c r="E1" s="249"/>
      <c r="F1" s="249"/>
      <c r="G1" s="249"/>
      <c r="H1" s="249"/>
      <c r="I1" s="249"/>
      <c r="J1" s="249"/>
      <c r="K1" s="249"/>
      <c r="L1" s="249"/>
      <c r="M1" s="249"/>
      <c r="N1" s="249"/>
      <c r="O1" s="249"/>
      <c r="P1" s="249"/>
    </row>
    <row r="2" spans="1:17" x14ac:dyDescent="0.2">
      <c r="A2" s="38"/>
    </row>
    <row r="3" spans="1:17" ht="15" x14ac:dyDescent="0.25">
      <c r="A3" s="15" t="s">
        <v>298</v>
      </c>
    </row>
    <row r="4" spans="1:17" ht="80.25" customHeight="1" x14ac:dyDescent="0.2">
      <c r="A4" s="268" t="s">
        <v>308</v>
      </c>
      <c r="B4" s="268"/>
      <c r="C4" s="268"/>
      <c r="D4" s="268"/>
      <c r="E4" s="268"/>
      <c r="F4" s="268"/>
      <c r="G4" s="268"/>
      <c r="H4" s="268"/>
      <c r="I4" s="268"/>
      <c r="J4" s="268"/>
      <c r="K4" s="268"/>
      <c r="L4" s="268"/>
      <c r="M4" s="268"/>
      <c r="N4" s="268"/>
      <c r="O4" s="268"/>
      <c r="P4" s="268"/>
    </row>
    <row r="5" spans="1:17" ht="96.75" customHeight="1" x14ac:dyDescent="0.2">
      <c r="A5" s="268"/>
      <c r="B5" s="268"/>
      <c r="C5" s="268"/>
      <c r="D5" s="268"/>
      <c r="E5" s="268"/>
      <c r="F5" s="268"/>
      <c r="G5" s="268"/>
      <c r="H5" s="268"/>
      <c r="I5" s="268"/>
      <c r="J5" s="268"/>
      <c r="K5" s="268"/>
      <c r="L5" s="268"/>
      <c r="M5" s="268"/>
      <c r="N5" s="268"/>
      <c r="O5" s="268"/>
      <c r="P5" s="268"/>
    </row>
    <row r="6" spans="1:17" ht="15" thickBot="1" x14ac:dyDescent="0.25"/>
    <row r="7" spans="1:17" ht="15.75" thickBot="1" x14ac:dyDescent="0.3">
      <c r="A7" s="250" t="s">
        <v>95</v>
      </c>
      <c r="B7" s="251"/>
      <c r="C7" s="251"/>
      <c r="D7" s="251"/>
      <c r="E7" s="251"/>
      <c r="F7" s="251"/>
      <c r="G7" s="251"/>
      <c r="H7" s="251"/>
      <c r="I7" s="251"/>
      <c r="J7" s="251"/>
      <c r="K7" s="251"/>
      <c r="L7" s="251"/>
      <c r="M7" s="251"/>
      <c r="N7" s="251"/>
      <c r="O7" s="251"/>
      <c r="P7" s="252"/>
      <c r="Q7" s="105"/>
    </row>
    <row r="8" spans="1:17" ht="15.75" customHeight="1" thickBot="1" x14ac:dyDescent="0.3">
      <c r="A8" s="253" t="s">
        <v>76</v>
      </c>
      <c r="B8" s="269" t="s">
        <v>100</v>
      </c>
      <c r="C8" s="270"/>
      <c r="D8" s="256" t="s">
        <v>77</v>
      </c>
      <c r="E8" s="259" t="s">
        <v>210</v>
      </c>
      <c r="F8" s="41" t="s">
        <v>78</v>
      </c>
      <c r="G8" s="42" t="s">
        <v>78</v>
      </c>
      <c r="H8" s="42" t="s">
        <v>78</v>
      </c>
      <c r="I8" s="245" t="s">
        <v>78</v>
      </c>
      <c r="J8" s="245"/>
      <c r="K8" s="245" t="s">
        <v>79</v>
      </c>
      <c r="L8" s="245"/>
      <c r="M8" s="42" t="s">
        <v>80</v>
      </c>
      <c r="N8" s="42" t="s">
        <v>80</v>
      </c>
      <c r="O8" s="43" t="s">
        <v>80</v>
      </c>
      <c r="P8" s="106" t="s">
        <v>81</v>
      </c>
      <c r="Q8" s="107"/>
    </row>
    <row r="9" spans="1:17" s="44" customFormat="1" ht="13.9" customHeight="1" x14ac:dyDescent="0.25">
      <c r="A9" s="254"/>
      <c r="B9" s="271" t="s">
        <v>101</v>
      </c>
      <c r="C9" s="273" t="s">
        <v>195</v>
      </c>
      <c r="D9" s="257"/>
      <c r="E9" s="260"/>
      <c r="F9" s="262" t="s">
        <v>196</v>
      </c>
      <c r="G9" s="264" t="s">
        <v>197</v>
      </c>
      <c r="H9" s="264" t="s">
        <v>198</v>
      </c>
      <c r="I9" s="246" t="s">
        <v>43</v>
      </c>
      <c r="J9" s="247"/>
      <c r="K9" s="246" t="s">
        <v>200</v>
      </c>
      <c r="L9" s="247"/>
      <c r="M9" s="266" t="s">
        <v>201</v>
      </c>
      <c r="N9" s="266" t="s">
        <v>202</v>
      </c>
      <c r="O9" s="275" t="s">
        <v>203</v>
      </c>
      <c r="P9" s="277" t="s">
        <v>99</v>
      </c>
      <c r="Q9" s="108"/>
    </row>
    <row r="10" spans="1:17" s="44" customFormat="1" ht="32.25" customHeight="1" x14ac:dyDescent="0.25">
      <c r="A10" s="255"/>
      <c r="B10" s="272"/>
      <c r="C10" s="274"/>
      <c r="D10" s="258"/>
      <c r="E10" s="261"/>
      <c r="F10" s="263"/>
      <c r="G10" s="265"/>
      <c r="H10" s="265"/>
      <c r="I10" s="109" t="s">
        <v>168</v>
      </c>
      <c r="J10" s="109" t="s">
        <v>169</v>
      </c>
      <c r="K10" s="109" t="s">
        <v>171</v>
      </c>
      <c r="L10" s="109" t="s">
        <v>291</v>
      </c>
      <c r="M10" s="267"/>
      <c r="N10" s="267"/>
      <c r="O10" s="276"/>
      <c r="P10" s="278"/>
      <c r="Q10" s="110"/>
    </row>
    <row r="11" spans="1:17" x14ac:dyDescent="0.2">
      <c r="A11" s="111" t="s">
        <v>41</v>
      </c>
      <c r="B11" s="112">
        <v>14.91</v>
      </c>
      <c r="C11" s="113">
        <f>B11*2080</f>
        <v>31012.799999999999</v>
      </c>
      <c r="D11" s="59">
        <f>D19*1.1</f>
        <v>28.482142857142858</v>
      </c>
      <c r="E11" s="114">
        <f>D11*40*52</f>
        <v>59242.857142857138</v>
      </c>
      <c r="F11" s="115">
        <f t="shared" ref="F11:H12" si="0">F12*1.25</f>
        <v>22.757396248953686</v>
      </c>
      <c r="G11" s="115">
        <f t="shared" si="0"/>
        <v>22.757396248953686</v>
      </c>
      <c r="H11" s="115">
        <f t="shared" si="0"/>
        <v>22.757396248953686</v>
      </c>
      <c r="I11" s="60">
        <f t="shared" ref="I11:I13" si="1">D11</f>
        <v>28.482142857142858</v>
      </c>
      <c r="J11" s="116">
        <f>I11*1.05</f>
        <v>29.906250000000004</v>
      </c>
      <c r="K11" s="60">
        <f>I11*1.1</f>
        <v>31.330357142857146</v>
      </c>
      <c r="L11" s="60">
        <f>K11*1.05</f>
        <v>32.896875000000001</v>
      </c>
      <c r="M11" s="60">
        <f>K11*1.1</f>
        <v>34.463392857142864</v>
      </c>
      <c r="N11" s="60">
        <f t="shared" ref="N11:O13" si="2">M11*1.1</f>
        <v>37.909732142857152</v>
      </c>
      <c r="O11" s="117">
        <f t="shared" si="2"/>
        <v>41.700705357142873</v>
      </c>
      <c r="P11" s="118" t="s">
        <v>534</v>
      </c>
    </row>
    <row r="12" spans="1:17" x14ac:dyDescent="0.2">
      <c r="A12" s="111" t="s">
        <v>45</v>
      </c>
      <c r="B12" s="112">
        <v>14.52</v>
      </c>
      <c r="C12" s="113">
        <f t="shared" ref="C12:C14" si="3">B12*2080</f>
        <v>30201.599999999999</v>
      </c>
      <c r="D12" s="59">
        <f>D11-(D11*0.25)</f>
        <v>21.361607142857142</v>
      </c>
      <c r="E12" s="114">
        <f t="shared" ref="E12:E13" si="4">D12*40*52</f>
        <v>44432.142857142855</v>
      </c>
      <c r="F12" s="59">
        <f t="shared" si="0"/>
        <v>18.205916999162948</v>
      </c>
      <c r="G12" s="59">
        <f t="shared" si="0"/>
        <v>18.205916999162948</v>
      </c>
      <c r="H12" s="59">
        <f t="shared" si="0"/>
        <v>18.205916999162948</v>
      </c>
      <c r="I12" s="60">
        <f t="shared" si="1"/>
        <v>21.361607142857142</v>
      </c>
      <c r="J12" s="116">
        <f t="shared" ref="J12:L13" si="5">I12*1.05</f>
        <v>22.4296875</v>
      </c>
      <c r="K12" s="60">
        <f>I12*1.1</f>
        <v>23.497767857142858</v>
      </c>
      <c r="L12" s="60">
        <f t="shared" si="5"/>
        <v>24.672656250000003</v>
      </c>
      <c r="M12" s="60">
        <f>K12*1.1</f>
        <v>25.847544642857144</v>
      </c>
      <c r="N12" s="60">
        <f t="shared" si="2"/>
        <v>28.43229910714286</v>
      </c>
      <c r="O12" s="117">
        <f t="shared" si="2"/>
        <v>31.275529017857149</v>
      </c>
      <c r="P12" s="119" t="s">
        <v>83</v>
      </c>
      <c r="Q12" s="120"/>
    </row>
    <row r="13" spans="1:17" x14ac:dyDescent="0.2">
      <c r="A13" s="111" t="s">
        <v>46</v>
      </c>
      <c r="B13" s="112">
        <v>12.45</v>
      </c>
      <c r="C13" s="113">
        <f t="shared" si="3"/>
        <v>25896</v>
      </c>
      <c r="D13" s="59">
        <f>D12-(D12*0.25)</f>
        <v>16.021205357142858</v>
      </c>
      <c r="E13" s="114">
        <f t="shared" si="4"/>
        <v>33324.107142857145</v>
      </c>
      <c r="F13" s="59">
        <f>F21*1.1</f>
        <v>14.564733599330358</v>
      </c>
      <c r="G13" s="59">
        <f>G21*1.1</f>
        <v>14.564733599330358</v>
      </c>
      <c r="H13" s="59">
        <f>H21*1.1</f>
        <v>14.564733599330358</v>
      </c>
      <c r="I13" s="60">
        <f t="shared" si="1"/>
        <v>16.021205357142858</v>
      </c>
      <c r="J13" s="116">
        <f t="shared" si="5"/>
        <v>16.822265625</v>
      </c>
      <c r="K13" s="60">
        <f>I13*1.1</f>
        <v>17.623325892857146</v>
      </c>
      <c r="L13" s="60">
        <f t="shared" si="5"/>
        <v>18.504492187500006</v>
      </c>
      <c r="M13" s="60">
        <f>K13*1.1</f>
        <v>19.385658482142862</v>
      </c>
      <c r="N13" s="60">
        <f t="shared" si="2"/>
        <v>21.324224330357151</v>
      </c>
      <c r="O13" s="117">
        <f>N13*1.1</f>
        <v>23.456646763392868</v>
      </c>
      <c r="P13" s="119" t="s">
        <v>84</v>
      </c>
      <c r="Q13" s="121"/>
    </row>
    <row r="14" spans="1:17" ht="28.5" x14ac:dyDescent="0.2">
      <c r="A14" s="111" t="s">
        <v>47</v>
      </c>
      <c r="B14" s="112">
        <v>14.78</v>
      </c>
      <c r="C14" s="113">
        <f t="shared" si="3"/>
        <v>30742.399999999998</v>
      </c>
      <c r="D14" s="59">
        <f>D12</f>
        <v>21.361607142857142</v>
      </c>
      <c r="E14" s="114">
        <f>E12</f>
        <v>44432.142857142855</v>
      </c>
      <c r="F14" s="59">
        <f t="shared" ref="F14:M14" si="6">F12</f>
        <v>18.205916999162948</v>
      </c>
      <c r="G14" s="60">
        <f t="shared" si="6"/>
        <v>18.205916999162948</v>
      </c>
      <c r="H14" s="60">
        <f t="shared" si="6"/>
        <v>18.205916999162948</v>
      </c>
      <c r="I14" s="60">
        <f t="shared" si="6"/>
        <v>21.361607142857142</v>
      </c>
      <c r="J14" s="116">
        <f t="shared" si="6"/>
        <v>22.4296875</v>
      </c>
      <c r="K14" s="60">
        <f t="shared" si="6"/>
        <v>23.497767857142858</v>
      </c>
      <c r="L14" s="60">
        <f t="shared" ref="L14" si="7">L12</f>
        <v>24.672656250000003</v>
      </c>
      <c r="M14" s="60">
        <f t="shared" si="6"/>
        <v>25.847544642857144</v>
      </c>
      <c r="N14" s="122" t="s">
        <v>186</v>
      </c>
      <c r="O14" s="123" t="s">
        <v>186</v>
      </c>
      <c r="P14" s="119" t="s">
        <v>185</v>
      </c>
      <c r="Q14" s="120"/>
    </row>
    <row r="15" spans="1:17" ht="15" thickBot="1" x14ac:dyDescent="0.25">
      <c r="A15" s="124"/>
      <c r="B15" s="125"/>
      <c r="C15" s="126"/>
      <c r="D15" s="127"/>
      <c r="E15" s="128"/>
      <c r="F15" s="129"/>
      <c r="G15" s="130"/>
      <c r="H15" s="130"/>
      <c r="I15" s="130"/>
      <c r="J15" s="130"/>
      <c r="K15" s="130"/>
      <c r="L15" s="130"/>
      <c r="M15" s="130"/>
      <c r="N15" s="131"/>
      <c r="O15" s="131"/>
      <c r="P15" s="132"/>
      <c r="Q15" s="120"/>
    </row>
    <row r="16" spans="1:17" ht="15.75" customHeight="1" thickBot="1" x14ac:dyDescent="0.3">
      <c r="A16" s="253" t="s">
        <v>76</v>
      </c>
      <c r="B16" s="269" t="s">
        <v>100</v>
      </c>
      <c r="C16" s="270"/>
      <c r="D16" s="256" t="s">
        <v>77</v>
      </c>
      <c r="E16" s="259" t="s">
        <v>210</v>
      </c>
      <c r="F16" s="133" t="s">
        <v>78</v>
      </c>
      <c r="G16" s="134" t="s">
        <v>78</v>
      </c>
      <c r="H16" s="134" t="s">
        <v>78</v>
      </c>
      <c r="I16" s="248" t="s">
        <v>78</v>
      </c>
      <c r="J16" s="248"/>
      <c r="K16" s="248" t="s">
        <v>79</v>
      </c>
      <c r="L16" s="248"/>
      <c r="M16" s="134" t="s">
        <v>80</v>
      </c>
      <c r="N16" s="134" t="s">
        <v>80</v>
      </c>
      <c r="O16" s="206" t="s">
        <v>80</v>
      </c>
      <c r="P16" s="106" t="s">
        <v>81</v>
      </c>
      <c r="Q16" s="107"/>
    </row>
    <row r="17" spans="1:17" s="44" customFormat="1" ht="13.9" customHeight="1" x14ac:dyDescent="0.25">
      <c r="A17" s="254"/>
      <c r="B17" s="271" t="s">
        <v>101</v>
      </c>
      <c r="C17" s="273" t="s">
        <v>195</v>
      </c>
      <c r="D17" s="257"/>
      <c r="E17" s="260"/>
      <c r="F17" s="262" t="s">
        <v>196</v>
      </c>
      <c r="G17" s="264" t="s">
        <v>197</v>
      </c>
      <c r="H17" s="264" t="s">
        <v>198</v>
      </c>
      <c r="I17" s="246" t="s">
        <v>43</v>
      </c>
      <c r="J17" s="247"/>
      <c r="K17" s="246" t="s">
        <v>200</v>
      </c>
      <c r="L17" s="247"/>
      <c r="M17" s="266" t="s">
        <v>201</v>
      </c>
      <c r="N17" s="266" t="s">
        <v>202</v>
      </c>
      <c r="O17" s="275" t="s">
        <v>203</v>
      </c>
      <c r="P17" s="277" t="s">
        <v>82</v>
      </c>
      <c r="Q17" s="135"/>
    </row>
    <row r="18" spans="1:17" s="44" customFormat="1" ht="30" customHeight="1" x14ac:dyDescent="0.25">
      <c r="A18" s="255"/>
      <c r="B18" s="272"/>
      <c r="C18" s="274"/>
      <c r="D18" s="258"/>
      <c r="E18" s="261"/>
      <c r="F18" s="263"/>
      <c r="G18" s="265"/>
      <c r="H18" s="265"/>
      <c r="I18" s="109" t="s">
        <v>168</v>
      </c>
      <c r="J18" s="109" t="s">
        <v>169</v>
      </c>
      <c r="K18" s="109" t="s">
        <v>171</v>
      </c>
      <c r="L18" s="109" t="s">
        <v>291</v>
      </c>
      <c r="M18" s="267"/>
      <c r="N18" s="267"/>
      <c r="O18" s="276"/>
      <c r="P18" s="278"/>
      <c r="Q18" s="135"/>
    </row>
    <row r="19" spans="1:17" x14ac:dyDescent="0.2">
      <c r="A19" s="111" t="s">
        <v>48</v>
      </c>
      <c r="B19" s="112">
        <f>B11</f>
        <v>14.91</v>
      </c>
      <c r="C19" s="113">
        <f>B19*2080</f>
        <v>31012.799999999999</v>
      </c>
      <c r="D19" s="136">
        <f>43500/40/42</f>
        <v>25.892857142857142</v>
      </c>
      <c r="E19" s="114">
        <f>D19*40*52</f>
        <v>53857.142857142862</v>
      </c>
      <c r="F19" s="115">
        <f>F20*1.25</f>
        <v>20.68854204450335</v>
      </c>
      <c r="G19" s="115">
        <f t="shared" ref="G19:H20" si="8">G20*1.25</f>
        <v>20.68854204450335</v>
      </c>
      <c r="H19" s="115">
        <f t="shared" si="8"/>
        <v>20.68854204450335</v>
      </c>
      <c r="I19" s="60">
        <f>D19</f>
        <v>25.892857142857142</v>
      </c>
      <c r="J19" s="116">
        <f>I19*1.05</f>
        <v>27.1875</v>
      </c>
      <c r="K19" s="60">
        <f>I19*1.1</f>
        <v>28.482142857142858</v>
      </c>
      <c r="L19" s="60">
        <f>K19*1.05</f>
        <v>29.906250000000004</v>
      </c>
      <c r="M19" s="60">
        <f>K19*1.1</f>
        <v>31.330357142857146</v>
      </c>
      <c r="N19" s="60">
        <f t="shared" ref="N19:O21" si="9">M19*1.1</f>
        <v>34.463392857142864</v>
      </c>
      <c r="O19" s="117">
        <f>N19*1.1</f>
        <v>37.909732142857152</v>
      </c>
      <c r="P19" s="137" t="s">
        <v>344</v>
      </c>
      <c r="Q19" s="120"/>
    </row>
    <row r="20" spans="1:17" x14ac:dyDescent="0.2">
      <c r="A20" s="111" t="s">
        <v>50</v>
      </c>
      <c r="B20" s="112">
        <f>B12</f>
        <v>14.52</v>
      </c>
      <c r="C20" s="113">
        <f t="shared" ref="C20:C22" si="10">B20*2080</f>
        <v>30201.599999999999</v>
      </c>
      <c r="D20" s="59">
        <f>D19-(D19*0.25)</f>
        <v>19.419642857142858</v>
      </c>
      <c r="E20" s="114">
        <f>D20*40*52</f>
        <v>40392.857142857145</v>
      </c>
      <c r="F20" s="59">
        <f>F21*1.25</f>
        <v>16.550833635602679</v>
      </c>
      <c r="G20" s="59">
        <f t="shared" si="8"/>
        <v>16.550833635602679</v>
      </c>
      <c r="H20" s="59">
        <f t="shared" si="8"/>
        <v>16.550833635602679</v>
      </c>
      <c r="I20" s="60">
        <f>D20</f>
        <v>19.419642857142858</v>
      </c>
      <c r="J20" s="116">
        <f t="shared" ref="J20:J21" si="11">I20*1.05</f>
        <v>20.390625</v>
      </c>
      <c r="K20" s="60">
        <f>I20*1.1</f>
        <v>21.361607142857146</v>
      </c>
      <c r="L20" s="60">
        <f t="shared" ref="L20:L21" si="12">K20*1.05</f>
        <v>22.429687500000004</v>
      </c>
      <c r="M20" s="60">
        <f t="shared" ref="M20:M21" si="13">K20*1.1</f>
        <v>23.497767857142861</v>
      </c>
      <c r="N20" s="60">
        <f t="shared" si="9"/>
        <v>25.847544642857148</v>
      </c>
      <c r="O20" s="117">
        <f t="shared" si="9"/>
        <v>28.432299107142864</v>
      </c>
      <c r="P20" s="119" t="s">
        <v>83</v>
      </c>
      <c r="Q20" s="120"/>
    </row>
    <row r="21" spans="1:17" x14ac:dyDescent="0.2">
      <c r="A21" s="111" t="s">
        <v>51</v>
      </c>
      <c r="B21" s="112">
        <f>B13</f>
        <v>12.45</v>
      </c>
      <c r="C21" s="113">
        <f t="shared" si="10"/>
        <v>25896</v>
      </c>
      <c r="D21" s="59">
        <f>D20-(D20*0.25)</f>
        <v>14.564732142857142</v>
      </c>
      <c r="E21" s="114">
        <f>D21*40*52</f>
        <v>30294.642857142855</v>
      </c>
      <c r="F21" s="59">
        <f>H21</f>
        <v>13.240666908482142</v>
      </c>
      <c r="G21" s="60">
        <f>H21</f>
        <v>13.240666908482142</v>
      </c>
      <c r="H21" s="60">
        <f>0.909091*I21</f>
        <v>13.240666908482142</v>
      </c>
      <c r="I21" s="60">
        <f>D21</f>
        <v>14.564732142857142</v>
      </c>
      <c r="J21" s="116">
        <f t="shared" si="11"/>
        <v>15.29296875</v>
      </c>
      <c r="K21" s="60">
        <f>I21*1.1</f>
        <v>16.021205357142858</v>
      </c>
      <c r="L21" s="60">
        <f t="shared" si="12"/>
        <v>16.822265625</v>
      </c>
      <c r="M21" s="60">
        <f t="shared" si="13"/>
        <v>17.623325892857146</v>
      </c>
      <c r="N21" s="60">
        <f t="shared" si="9"/>
        <v>19.385658482142862</v>
      </c>
      <c r="O21" s="117">
        <f t="shared" si="9"/>
        <v>21.324224330357151</v>
      </c>
      <c r="P21" s="119" t="s">
        <v>184</v>
      </c>
      <c r="Q21" s="121"/>
    </row>
    <row r="22" spans="1:17" ht="28.5" x14ac:dyDescent="0.2">
      <c r="A22" s="111" t="s">
        <v>52</v>
      </c>
      <c r="B22" s="112">
        <f>B14</f>
        <v>14.78</v>
      </c>
      <c r="C22" s="113">
        <f t="shared" si="10"/>
        <v>30742.399999999998</v>
      </c>
      <c r="D22" s="59">
        <f>D20</f>
        <v>19.419642857142858</v>
      </c>
      <c r="E22" s="114">
        <f t="shared" ref="E22:M22" si="14">E20</f>
        <v>40392.857142857145</v>
      </c>
      <c r="F22" s="138">
        <f t="shared" si="14"/>
        <v>16.550833635602679</v>
      </c>
      <c r="G22" s="60">
        <f t="shared" si="14"/>
        <v>16.550833635602679</v>
      </c>
      <c r="H22" s="60">
        <f t="shared" si="14"/>
        <v>16.550833635602679</v>
      </c>
      <c r="I22" s="60">
        <f t="shared" si="14"/>
        <v>19.419642857142858</v>
      </c>
      <c r="J22" s="116">
        <f t="shared" si="14"/>
        <v>20.390625</v>
      </c>
      <c r="K22" s="60">
        <f t="shared" si="14"/>
        <v>21.361607142857146</v>
      </c>
      <c r="L22" s="60">
        <f t="shared" si="14"/>
        <v>22.429687500000004</v>
      </c>
      <c r="M22" s="60">
        <f t="shared" si="14"/>
        <v>23.497767857142861</v>
      </c>
      <c r="N22" s="122" t="s">
        <v>186</v>
      </c>
      <c r="O22" s="123" t="s">
        <v>186</v>
      </c>
      <c r="P22" s="119" t="s">
        <v>185</v>
      </c>
      <c r="Q22" s="120"/>
    </row>
    <row r="23" spans="1:17" x14ac:dyDescent="0.2">
      <c r="A23" s="139"/>
      <c r="E23" s="140"/>
      <c r="L23" s="46"/>
    </row>
    <row r="24" spans="1:17" x14ac:dyDescent="0.2">
      <c r="B24" s="1"/>
      <c r="C24" s="1"/>
      <c r="L24" s="46"/>
    </row>
    <row r="25" spans="1:17" x14ac:dyDescent="0.2">
      <c r="L25" s="46"/>
    </row>
    <row r="26" spans="1:17" x14ac:dyDescent="0.2">
      <c r="L26" s="46"/>
    </row>
    <row r="27" spans="1:17" x14ac:dyDescent="0.2">
      <c r="M27" s="46"/>
      <c r="N27" s="46"/>
    </row>
    <row r="28" spans="1:17" x14ac:dyDescent="0.2">
      <c r="F28" s="46"/>
      <c r="G28" s="46"/>
    </row>
    <row r="29" spans="1:17" x14ac:dyDescent="0.2">
      <c r="D29" s="46"/>
    </row>
    <row r="30" spans="1:17" x14ac:dyDescent="0.2">
      <c r="G30" s="46"/>
    </row>
    <row r="31" spans="1:17" x14ac:dyDescent="0.2">
      <c r="G31" s="46"/>
    </row>
  </sheetData>
  <mergeCells count="37">
    <mergeCell ref="P9:P10"/>
    <mergeCell ref="I8:J8"/>
    <mergeCell ref="A16:A18"/>
    <mergeCell ref="D16:D18"/>
    <mergeCell ref="E16:E18"/>
    <mergeCell ref="F17:F18"/>
    <mergeCell ref="G17:G18"/>
    <mergeCell ref="B17:B18"/>
    <mergeCell ref="C17:C18"/>
    <mergeCell ref="P17:P18"/>
    <mergeCell ref="O17:O18"/>
    <mergeCell ref="N17:N18"/>
    <mergeCell ref="M17:M18"/>
    <mergeCell ref="H17:H18"/>
    <mergeCell ref="I16:J16"/>
    <mergeCell ref="B16:C16"/>
    <mergeCell ref="A1:P1"/>
    <mergeCell ref="A7:P7"/>
    <mergeCell ref="A8:A10"/>
    <mergeCell ref="D8:D10"/>
    <mergeCell ref="E8:E10"/>
    <mergeCell ref="F9:F10"/>
    <mergeCell ref="G9:G10"/>
    <mergeCell ref="H9:H10"/>
    <mergeCell ref="I9:J9"/>
    <mergeCell ref="M9:M10"/>
    <mergeCell ref="A4:P5"/>
    <mergeCell ref="N9:N10"/>
    <mergeCell ref="B8:C8"/>
    <mergeCell ref="B9:B10"/>
    <mergeCell ref="C9:C10"/>
    <mergeCell ref="O9:O10"/>
    <mergeCell ref="K8:L8"/>
    <mergeCell ref="K9:L9"/>
    <mergeCell ref="K16:L16"/>
    <mergeCell ref="K17:L17"/>
    <mergeCell ref="I17:J17"/>
  </mergeCells>
  <pageMargins left="0.7" right="0.7" top="0.75" bottom="0.75" header="0.3" footer="0.3"/>
  <pageSetup scale="27" fitToHeight="0" orientation="landscape" r:id="rId1"/>
  <ignoredErrors>
    <ignoredError sqref="K11:K14 L11:L13 K19:K21 L19:L22"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5ECE-A405-402F-98AE-3F4D053F2DFE}">
  <sheetPr>
    <tabColor rgb="FF5E82A3"/>
  </sheetPr>
  <dimension ref="A1:Z56"/>
  <sheetViews>
    <sheetView zoomScaleNormal="100" workbookViewId="0">
      <selection activeCell="W24" sqref="W24"/>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8" bestFit="1" customWidth="1"/>
    <col min="16" max="16" width="9.140625" style="10" bestFit="1" customWidth="1"/>
    <col min="17" max="18" width="8"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49" t="s">
        <v>268</v>
      </c>
      <c r="B1" s="249"/>
      <c r="C1" s="249"/>
      <c r="D1" s="249"/>
      <c r="E1" s="249"/>
      <c r="F1" s="249"/>
      <c r="G1" s="249"/>
      <c r="H1" s="249"/>
      <c r="I1" s="249"/>
      <c r="J1" s="249"/>
      <c r="K1" s="249"/>
      <c r="L1" s="249"/>
      <c r="M1" s="249"/>
      <c r="N1" s="249"/>
      <c r="O1" s="249"/>
      <c r="P1" s="249"/>
      <c r="Q1" s="249"/>
      <c r="R1" s="249"/>
      <c r="S1" s="249"/>
      <c r="T1" s="249"/>
      <c r="U1" s="249"/>
      <c r="V1" s="249"/>
      <c r="W1" s="249"/>
      <c r="X1" s="249"/>
      <c r="Y1" s="249"/>
      <c r="Z1" s="249"/>
    </row>
    <row r="4" spans="1:26" ht="18.75" x14ac:dyDescent="0.3">
      <c r="A4" s="328" t="s">
        <v>249</v>
      </c>
      <c r="B4" s="328"/>
      <c r="C4" s="328"/>
      <c r="D4" s="328"/>
      <c r="E4" s="328"/>
      <c r="F4" s="328"/>
      <c r="G4" s="328"/>
      <c r="H4" s="328"/>
    </row>
    <row r="5" spans="1:26" ht="36" customHeight="1" x14ac:dyDescent="0.25">
      <c r="A5" s="326" t="s">
        <v>211</v>
      </c>
      <c r="B5" s="327" t="s">
        <v>143</v>
      </c>
      <c r="C5" s="327" t="s">
        <v>213</v>
      </c>
      <c r="D5" s="327" t="s">
        <v>250</v>
      </c>
      <c r="E5" s="327" t="s">
        <v>234</v>
      </c>
      <c r="F5" s="327"/>
      <c r="G5" s="327" t="s">
        <v>214</v>
      </c>
      <c r="H5" s="327"/>
      <c r="P5"/>
      <c r="R5" s="10"/>
    </row>
    <row r="6" spans="1:26" ht="15.75" thickBot="1" x14ac:dyDescent="0.3">
      <c r="A6" s="326"/>
      <c r="B6" s="327"/>
      <c r="C6" s="327"/>
      <c r="D6" s="329"/>
      <c r="E6" s="163" t="s">
        <v>157</v>
      </c>
      <c r="F6" s="163" t="s">
        <v>215</v>
      </c>
      <c r="G6" s="163" t="s">
        <v>157</v>
      </c>
      <c r="H6" s="163" t="s">
        <v>215</v>
      </c>
      <c r="P6"/>
      <c r="R6" s="10"/>
    </row>
    <row r="7" spans="1:26" ht="15.75" thickBot="1" x14ac:dyDescent="0.3">
      <c r="A7" s="195" t="s">
        <v>251</v>
      </c>
      <c r="B7" s="196">
        <v>1</v>
      </c>
      <c r="C7" s="197">
        <f>'1A'!B13</f>
        <v>12.45</v>
      </c>
      <c r="D7" s="198" t="s">
        <v>186</v>
      </c>
      <c r="E7" s="199">
        <f t="shared" ref="E7:E12" si="0">W19-B19</f>
        <v>917</v>
      </c>
      <c r="F7" s="200">
        <f t="shared" ref="F7:F12" si="1">W29</f>
        <v>0.69364599092284418</v>
      </c>
      <c r="G7" s="201">
        <f t="shared" ref="G7:G12" si="2">S38-B38</f>
        <v>3.7799999999999994</v>
      </c>
      <c r="H7" s="202">
        <f t="shared" ref="H7:H12" si="3">S48</f>
        <v>0.43598615916955008</v>
      </c>
      <c r="P7"/>
      <c r="R7" s="10"/>
    </row>
    <row r="8" spans="1:26" ht="15.75" thickTop="1" x14ac:dyDescent="0.25">
      <c r="A8" s="178" t="s">
        <v>266</v>
      </c>
      <c r="B8" s="172">
        <v>0.97</v>
      </c>
      <c r="C8" s="185">
        <f>S39</f>
        <v>14.11</v>
      </c>
      <c r="D8" s="187">
        <f>C8-C7</f>
        <v>1.6600000000000001</v>
      </c>
      <c r="E8" s="174">
        <f t="shared" si="0"/>
        <v>5264</v>
      </c>
      <c r="F8" s="173">
        <f t="shared" si="1"/>
        <v>3.42040285899935</v>
      </c>
      <c r="G8" s="176">
        <f t="shared" si="2"/>
        <v>5.0499999999999989</v>
      </c>
      <c r="H8" s="177">
        <f t="shared" si="3"/>
        <v>0.55739514348785857</v>
      </c>
      <c r="P8"/>
      <c r="R8" s="10"/>
    </row>
    <row r="9" spans="1:26" x14ac:dyDescent="0.25">
      <c r="A9" s="178" t="s">
        <v>262</v>
      </c>
      <c r="B9" s="164">
        <v>0.95</v>
      </c>
      <c r="C9" s="185">
        <f t="shared" ref="C9:C12" si="4">S40</f>
        <v>15.37</v>
      </c>
      <c r="D9" s="187">
        <f>C9-C7</f>
        <v>2.92</v>
      </c>
      <c r="E9" s="174">
        <f t="shared" si="0"/>
        <v>59</v>
      </c>
      <c r="F9" s="173">
        <f t="shared" si="1"/>
        <v>0.29499999999999998</v>
      </c>
      <c r="G9" s="175">
        <f t="shared" si="2"/>
        <v>4.0499999999999989</v>
      </c>
      <c r="H9" s="177">
        <f t="shared" si="3"/>
        <v>0.35777385159010588</v>
      </c>
      <c r="P9"/>
      <c r="R9" s="10"/>
    </row>
    <row r="10" spans="1:26" x14ac:dyDescent="0.25">
      <c r="A10" s="178" t="s">
        <v>264</v>
      </c>
      <c r="B10" s="164">
        <v>0.95</v>
      </c>
      <c r="C10" s="185">
        <f t="shared" si="4"/>
        <v>14.51</v>
      </c>
      <c r="D10" s="187">
        <f>C10-C7</f>
        <v>2.0600000000000005</v>
      </c>
      <c r="E10" s="174">
        <f t="shared" si="0"/>
        <v>-350</v>
      </c>
      <c r="F10" s="173">
        <f t="shared" si="1"/>
        <v>-4.9666524762310205E-2</v>
      </c>
      <c r="G10" s="175">
        <f t="shared" si="2"/>
        <v>8.0399999999999991</v>
      </c>
      <c r="H10" s="177">
        <f t="shared" si="3"/>
        <v>1.2426584234930447</v>
      </c>
      <c r="P10"/>
      <c r="R10" s="10"/>
    </row>
    <row r="11" spans="1:26" x14ac:dyDescent="0.25">
      <c r="A11" s="178" t="s">
        <v>263</v>
      </c>
      <c r="B11" s="164">
        <v>0.95</v>
      </c>
      <c r="C11" s="185">
        <f t="shared" si="4"/>
        <v>15.43</v>
      </c>
      <c r="D11" s="187">
        <f>C11-C7</f>
        <v>2.9800000000000004</v>
      </c>
      <c r="E11" s="174">
        <f t="shared" si="0"/>
        <v>-212</v>
      </c>
      <c r="F11" s="173">
        <f t="shared" si="1"/>
        <v>-0.65634674922600622</v>
      </c>
      <c r="G11" s="175">
        <f t="shared" si="2"/>
        <v>4.3499999999999996</v>
      </c>
      <c r="H11" s="177">
        <f t="shared" si="3"/>
        <v>0.39259927797833932</v>
      </c>
      <c r="P11"/>
      <c r="R11" s="10"/>
    </row>
    <row r="12" spans="1:26" ht="15.75" thickBot="1" x14ac:dyDescent="0.3">
      <c r="A12" s="179" t="s">
        <v>265</v>
      </c>
      <c r="B12" s="180">
        <v>0.94</v>
      </c>
      <c r="C12" s="186">
        <f t="shared" si="4"/>
        <v>17.97</v>
      </c>
      <c r="D12" s="188">
        <f>C12-C7</f>
        <v>5.52</v>
      </c>
      <c r="E12" s="181">
        <f t="shared" si="0"/>
        <v>-239</v>
      </c>
      <c r="F12" s="182">
        <f t="shared" si="1"/>
        <v>-0.14844720496894409</v>
      </c>
      <c r="G12" s="183">
        <f t="shared" si="2"/>
        <v>7.6099999999999994</v>
      </c>
      <c r="H12" s="184">
        <f t="shared" si="3"/>
        <v>0.73455598455598459</v>
      </c>
      <c r="P12"/>
      <c r="R12" s="10"/>
    </row>
    <row r="13" spans="1:26" x14ac:dyDescent="0.25">
      <c r="A13" s="1"/>
      <c r="B13" s="35"/>
      <c r="C13" s="36"/>
      <c r="D13" s="36"/>
    </row>
    <row r="17" spans="1:26" ht="15.75" x14ac:dyDescent="0.25">
      <c r="A17" s="325" t="s">
        <v>331</v>
      </c>
      <c r="B17" s="325"/>
      <c r="C17" s="325"/>
      <c r="D17" s="325"/>
      <c r="E17" s="325"/>
      <c r="F17" s="325"/>
      <c r="G17" s="325"/>
      <c r="H17" s="325"/>
      <c r="I17" s="325"/>
      <c r="J17" s="325"/>
      <c r="K17" s="325"/>
      <c r="L17" s="325"/>
      <c r="M17" s="325"/>
      <c r="N17" s="325"/>
      <c r="O17" s="325"/>
      <c r="P17" s="325"/>
      <c r="Q17" s="325"/>
      <c r="R17" s="325"/>
      <c r="S17" s="325"/>
      <c r="T17" s="325"/>
      <c r="U17" s="325"/>
      <c r="V17" s="325"/>
      <c r="W17" s="325"/>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251</v>
      </c>
      <c r="B19" s="166">
        <v>1322</v>
      </c>
      <c r="C19" s="166">
        <v>1336</v>
      </c>
      <c r="D19" s="166">
        <v>1317</v>
      </c>
      <c r="E19" s="166">
        <v>1327</v>
      </c>
      <c r="F19" s="166">
        <v>1352</v>
      </c>
      <c r="G19" s="166">
        <v>1404</v>
      </c>
      <c r="H19" s="166">
        <v>1449</v>
      </c>
      <c r="I19" s="166">
        <v>1484</v>
      </c>
      <c r="J19" s="166">
        <v>1447</v>
      </c>
      <c r="K19" s="166">
        <v>1502</v>
      </c>
      <c r="L19" s="166">
        <v>1624</v>
      </c>
      <c r="M19" s="166">
        <v>1722</v>
      </c>
      <c r="N19" s="166">
        <v>1731</v>
      </c>
      <c r="O19" s="166">
        <v>1755</v>
      </c>
      <c r="P19" s="166">
        <v>1806</v>
      </c>
      <c r="Q19" s="166">
        <v>1902</v>
      </c>
      <c r="R19" s="166">
        <v>1927</v>
      </c>
      <c r="S19" s="166">
        <v>2045</v>
      </c>
      <c r="T19" s="166">
        <v>2242</v>
      </c>
      <c r="U19" s="166">
        <v>2023</v>
      </c>
      <c r="V19" s="166">
        <v>2032</v>
      </c>
      <c r="W19" s="166">
        <v>2239</v>
      </c>
    </row>
    <row r="20" spans="1:26" ht="15.75" thickTop="1" x14ac:dyDescent="0.25">
      <c r="A20" s="143" t="s">
        <v>266</v>
      </c>
      <c r="B20" s="144">
        <v>1539</v>
      </c>
      <c r="C20" s="144">
        <v>1710</v>
      </c>
      <c r="D20" s="144">
        <v>2045</v>
      </c>
      <c r="E20" s="144">
        <v>2203</v>
      </c>
      <c r="F20" s="144">
        <v>2414</v>
      </c>
      <c r="G20" s="144">
        <v>2617</v>
      </c>
      <c r="H20" s="144">
        <v>2960</v>
      </c>
      <c r="I20" s="144">
        <v>2977</v>
      </c>
      <c r="J20" s="144">
        <v>3013</v>
      </c>
      <c r="K20" s="144">
        <v>3128</v>
      </c>
      <c r="L20" s="144">
        <v>3400</v>
      </c>
      <c r="M20" s="144">
        <v>3842</v>
      </c>
      <c r="N20" s="144">
        <v>4905</v>
      </c>
      <c r="O20" s="144">
        <v>5378</v>
      </c>
      <c r="P20" s="144">
        <v>5530</v>
      </c>
      <c r="Q20" s="144">
        <v>5439</v>
      </c>
      <c r="R20" s="144">
        <v>5448</v>
      </c>
      <c r="S20" s="144">
        <v>5532</v>
      </c>
      <c r="T20" s="144">
        <v>5736</v>
      </c>
      <c r="U20" s="144">
        <v>5930</v>
      </c>
      <c r="V20" s="144">
        <v>6532</v>
      </c>
      <c r="W20" s="144">
        <v>6803</v>
      </c>
    </row>
    <row r="21" spans="1:26" x14ac:dyDescent="0.25">
      <c r="A21" s="143" t="s">
        <v>262</v>
      </c>
      <c r="B21" s="144">
        <v>200</v>
      </c>
      <c r="C21" s="144">
        <v>196</v>
      </c>
      <c r="D21" s="144">
        <v>198</v>
      </c>
      <c r="E21" s="144">
        <v>199</v>
      </c>
      <c r="F21" s="144">
        <v>197</v>
      </c>
      <c r="G21" s="144">
        <v>203</v>
      </c>
      <c r="H21" s="144">
        <v>206</v>
      </c>
      <c r="I21" s="144">
        <v>205</v>
      </c>
      <c r="J21" s="144">
        <v>203</v>
      </c>
      <c r="K21" s="144">
        <v>189</v>
      </c>
      <c r="L21" s="144">
        <v>195</v>
      </c>
      <c r="M21" s="144">
        <v>191</v>
      </c>
      <c r="N21" s="144">
        <v>184</v>
      </c>
      <c r="O21" s="144">
        <v>193</v>
      </c>
      <c r="P21" s="144">
        <v>192</v>
      </c>
      <c r="Q21" s="144">
        <v>194</v>
      </c>
      <c r="R21" s="144">
        <v>185</v>
      </c>
      <c r="S21" s="144">
        <v>176</v>
      </c>
      <c r="T21" s="144">
        <v>179</v>
      </c>
      <c r="U21" s="144">
        <v>204</v>
      </c>
      <c r="V21" s="144">
        <v>222</v>
      </c>
      <c r="W21" s="144">
        <v>259</v>
      </c>
    </row>
    <row r="22" spans="1:26" x14ac:dyDescent="0.25">
      <c r="A22" s="143" t="s">
        <v>264</v>
      </c>
      <c r="B22" s="144">
        <v>7047</v>
      </c>
      <c r="C22" s="144">
        <v>7105</v>
      </c>
      <c r="D22" s="144">
        <v>7211</v>
      </c>
      <c r="E22" s="144">
        <v>7384</v>
      </c>
      <c r="F22" s="144">
        <v>7464</v>
      </c>
      <c r="G22" s="144">
        <v>7492</v>
      </c>
      <c r="H22" s="144">
        <v>7405</v>
      </c>
      <c r="I22" s="144">
        <v>7151</v>
      </c>
      <c r="J22" s="144">
        <v>6498</v>
      </c>
      <c r="K22" s="144">
        <v>6287</v>
      </c>
      <c r="L22" s="144">
        <v>6345</v>
      </c>
      <c r="M22" s="144">
        <v>6519</v>
      </c>
      <c r="N22" s="144">
        <v>6697</v>
      </c>
      <c r="O22" s="144">
        <v>6705</v>
      </c>
      <c r="P22" s="144">
        <v>7077</v>
      </c>
      <c r="Q22" s="144">
        <v>7471</v>
      </c>
      <c r="R22" s="144">
        <v>7406</v>
      </c>
      <c r="S22" s="144">
        <v>7393</v>
      </c>
      <c r="T22" s="144">
        <v>7533</v>
      </c>
      <c r="U22" s="144">
        <v>5424</v>
      </c>
      <c r="V22" s="144">
        <v>5830</v>
      </c>
      <c r="W22" s="144">
        <v>6697</v>
      </c>
    </row>
    <row r="23" spans="1:26" x14ac:dyDescent="0.25">
      <c r="A23" s="143" t="s">
        <v>263</v>
      </c>
      <c r="B23" s="146">
        <v>323</v>
      </c>
      <c r="C23" s="146">
        <v>313</v>
      </c>
      <c r="D23" s="146">
        <v>303</v>
      </c>
      <c r="E23" s="146">
        <v>302</v>
      </c>
      <c r="F23" s="146">
        <v>296</v>
      </c>
      <c r="G23" s="146">
        <v>271</v>
      </c>
      <c r="H23" s="146">
        <v>273</v>
      </c>
      <c r="I23" s="146">
        <v>276</v>
      </c>
      <c r="J23" s="146">
        <v>261</v>
      </c>
      <c r="K23" s="146">
        <v>270</v>
      </c>
      <c r="L23" s="146">
        <v>270</v>
      </c>
      <c r="M23" s="146">
        <v>266</v>
      </c>
      <c r="N23" s="146">
        <v>272</v>
      </c>
      <c r="O23" s="146">
        <v>284</v>
      </c>
      <c r="P23" s="146">
        <v>295</v>
      </c>
      <c r="Q23" s="146">
        <v>308</v>
      </c>
      <c r="R23" s="146">
        <v>298</v>
      </c>
      <c r="S23" s="146">
        <v>268</v>
      </c>
      <c r="T23" s="146">
        <v>257</v>
      </c>
      <c r="U23" s="146">
        <v>206</v>
      </c>
      <c r="V23" s="146">
        <v>117</v>
      </c>
      <c r="W23" s="146">
        <v>111</v>
      </c>
    </row>
    <row r="24" spans="1:26" x14ac:dyDescent="0.25">
      <c r="A24" s="143" t="s">
        <v>265</v>
      </c>
      <c r="B24" s="146">
        <v>1610</v>
      </c>
      <c r="C24" s="146">
        <v>1646</v>
      </c>
      <c r="D24" s="146">
        <v>1635</v>
      </c>
      <c r="E24" s="146">
        <v>1637</v>
      </c>
      <c r="F24" s="146">
        <v>1656</v>
      </c>
      <c r="G24" s="146">
        <v>1622</v>
      </c>
      <c r="H24" s="146">
        <v>1659</v>
      </c>
      <c r="I24" s="146">
        <v>1650</v>
      </c>
      <c r="J24" s="146">
        <v>1595</v>
      </c>
      <c r="K24" s="146">
        <v>1615</v>
      </c>
      <c r="L24" s="146">
        <v>1705</v>
      </c>
      <c r="M24" s="146">
        <v>1825</v>
      </c>
      <c r="N24" s="146">
        <v>1887</v>
      </c>
      <c r="O24" s="146">
        <v>1866</v>
      </c>
      <c r="P24" s="146">
        <v>1895</v>
      </c>
      <c r="Q24" s="146">
        <v>1995</v>
      </c>
      <c r="R24" s="146">
        <v>2072</v>
      </c>
      <c r="S24" s="146">
        <v>1895</v>
      </c>
      <c r="T24" s="146">
        <v>1755</v>
      </c>
      <c r="U24" s="146">
        <v>1631</v>
      </c>
      <c r="V24" s="146">
        <v>1452</v>
      </c>
      <c r="W24" s="146">
        <v>1371</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25" t="s">
        <v>332</v>
      </c>
      <c r="B27" s="325"/>
      <c r="C27" s="325"/>
      <c r="D27" s="325"/>
      <c r="E27" s="325"/>
      <c r="F27" s="325"/>
      <c r="G27" s="325"/>
      <c r="H27" s="325"/>
      <c r="I27" s="325"/>
      <c r="J27" s="325"/>
      <c r="K27" s="325"/>
      <c r="L27" s="325"/>
      <c r="M27" s="325"/>
      <c r="N27" s="325"/>
      <c r="O27" s="325"/>
      <c r="P27" s="325"/>
      <c r="Q27" s="325"/>
      <c r="R27" s="325"/>
      <c r="S27" s="325"/>
      <c r="T27" s="325"/>
      <c r="U27" s="325"/>
      <c r="V27" s="325"/>
      <c r="W27" s="325"/>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251</v>
      </c>
      <c r="B29" s="167">
        <f t="shared" ref="B29:B34" si="5">(B19-B19)/B19</f>
        <v>0</v>
      </c>
      <c r="C29" s="167">
        <f t="shared" ref="C29:C34" si="6">(C19-B19)/B19</f>
        <v>1.059001512859304E-2</v>
      </c>
      <c r="D29" s="167">
        <f t="shared" ref="D29:D34" si="7">(D19-B19)/B19</f>
        <v>-3.7821482602118004E-3</v>
      </c>
      <c r="E29" s="167">
        <f t="shared" ref="E29:E34" si="8">(E19-B19)/B19</f>
        <v>3.7821482602118004E-3</v>
      </c>
      <c r="F29" s="167">
        <f t="shared" ref="F29:F34" si="9">(F19-B19)/B19</f>
        <v>2.2692889561270801E-2</v>
      </c>
      <c r="G29" s="167">
        <f t="shared" ref="G29:G34" si="10">(G19-B19)/B19</f>
        <v>6.2027231467473527E-2</v>
      </c>
      <c r="H29" s="167">
        <f t="shared" ref="H29:H34" si="11">(H19-B19)/B19</f>
        <v>9.6066565809379723E-2</v>
      </c>
      <c r="I29" s="167">
        <f t="shared" ref="I29:I34" si="12">(I19-B19)/B19</f>
        <v>0.12254160363086233</v>
      </c>
      <c r="J29" s="167">
        <f t="shared" ref="J29:J34" si="13">(J19-B19)/B19</f>
        <v>9.4553706505295002E-2</v>
      </c>
      <c r="K29" s="167">
        <f t="shared" ref="K29:K34" si="14">(K19-B19)/B19</f>
        <v>0.13615733736762481</v>
      </c>
      <c r="L29" s="167">
        <f t="shared" ref="L29:L34" si="15">(L19-B19)/B19</f>
        <v>0.22844175491679275</v>
      </c>
      <c r="M29" s="167">
        <f t="shared" ref="M29:M34" si="16">(M19-B19)/B19</f>
        <v>0.30257186081694404</v>
      </c>
      <c r="N29" s="167">
        <f t="shared" ref="N29:N34" si="17">(N19-B19)/B19</f>
        <v>0.30937972768532529</v>
      </c>
      <c r="O29" s="167">
        <f t="shared" ref="O29:O34" si="18">(O19-B19)/B19</f>
        <v>0.32753403933434189</v>
      </c>
      <c r="P29" s="167">
        <f t="shared" ref="P29:P34" si="19">(P19-B19)/B19</f>
        <v>0.36611195158850229</v>
      </c>
      <c r="Q29" s="167">
        <f t="shared" ref="Q29:Q34" si="20">(Q19-B19)/B19</f>
        <v>0.43872919818456885</v>
      </c>
      <c r="R29" s="167">
        <f t="shared" ref="R29:R34" si="21">(R19-B19)/B19</f>
        <v>0.45763993948562781</v>
      </c>
      <c r="S29" s="167">
        <f t="shared" ref="S29:S34" si="22">(S19-B19)/B19</f>
        <v>0.54689863842662634</v>
      </c>
      <c r="T29" s="167">
        <f t="shared" ref="T29:T34" si="23">(T19-B19)/B19</f>
        <v>0.69591527987897128</v>
      </c>
      <c r="U29" s="167">
        <f t="shared" ref="U29:U34" si="24">(U19-B19)/B19</f>
        <v>0.53025718608169436</v>
      </c>
      <c r="V29" s="167">
        <f t="shared" ref="V29:V34" si="25">(V19-B19)/B19</f>
        <v>0.53706505295007567</v>
      </c>
      <c r="W29" s="167">
        <f t="shared" ref="W29:W34" si="26">(W19-B19)/B19</f>
        <v>0.69364599092284418</v>
      </c>
      <c r="Y29" t="s">
        <v>251</v>
      </c>
      <c r="Z29" s="214">
        <v>3.78</v>
      </c>
    </row>
    <row r="30" spans="1:26" ht="15.75" thickTop="1" x14ac:dyDescent="0.25">
      <c r="A30" s="143" t="s">
        <v>266</v>
      </c>
      <c r="B30" s="147">
        <f t="shared" si="5"/>
        <v>0</v>
      </c>
      <c r="C30" s="147">
        <f t="shared" si="6"/>
        <v>0.1111111111111111</v>
      </c>
      <c r="D30" s="147">
        <f t="shared" si="7"/>
        <v>0.32878492527615333</v>
      </c>
      <c r="E30" s="147">
        <f t="shared" si="8"/>
        <v>0.4314489928525016</v>
      </c>
      <c r="F30" s="147">
        <f t="shared" si="9"/>
        <v>0.5685510071474984</v>
      </c>
      <c r="G30" s="147">
        <f t="shared" si="10"/>
        <v>0.70045484080571796</v>
      </c>
      <c r="H30" s="147">
        <f t="shared" si="11"/>
        <v>0.92332683560753737</v>
      </c>
      <c r="I30" s="147">
        <f t="shared" si="12"/>
        <v>0.93437296946068871</v>
      </c>
      <c r="J30" s="147">
        <f t="shared" si="13"/>
        <v>0.95776478232618578</v>
      </c>
      <c r="K30" s="147">
        <f t="shared" si="14"/>
        <v>1.0324886289798572</v>
      </c>
      <c r="L30" s="147">
        <f t="shared" si="15"/>
        <v>1.2092267706302795</v>
      </c>
      <c r="M30" s="147">
        <f t="shared" si="16"/>
        <v>1.4964262508122157</v>
      </c>
      <c r="N30" s="147">
        <f t="shared" si="17"/>
        <v>2.1871345029239766</v>
      </c>
      <c r="O30" s="147">
        <f t="shared" si="18"/>
        <v>2.4944769330734244</v>
      </c>
      <c r="P30" s="147">
        <f t="shared" si="19"/>
        <v>2.5932423651721899</v>
      </c>
      <c r="Q30" s="147">
        <f t="shared" si="20"/>
        <v>2.53411306042885</v>
      </c>
      <c r="R30" s="147">
        <f t="shared" si="21"/>
        <v>2.539961013645224</v>
      </c>
      <c r="S30" s="147">
        <f t="shared" si="22"/>
        <v>2.594541910331384</v>
      </c>
      <c r="T30" s="147">
        <f t="shared" si="23"/>
        <v>2.7270955165692006</v>
      </c>
      <c r="U30" s="147">
        <f t="shared" si="24"/>
        <v>2.8531513970110463</v>
      </c>
      <c r="V30" s="147">
        <f t="shared" si="25"/>
        <v>3.244314489928525</v>
      </c>
      <c r="W30" s="147">
        <f t="shared" si="26"/>
        <v>3.42040285899935</v>
      </c>
      <c r="Y30" t="s">
        <v>262</v>
      </c>
      <c r="Z30" s="214">
        <v>4.05</v>
      </c>
    </row>
    <row r="31" spans="1:26" x14ac:dyDescent="0.25">
      <c r="A31" s="143" t="s">
        <v>262</v>
      </c>
      <c r="B31" s="147">
        <f t="shared" si="5"/>
        <v>0</v>
      </c>
      <c r="C31" s="147">
        <f t="shared" si="6"/>
        <v>-0.02</v>
      </c>
      <c r="D31" s="147">
        <f t="shared" si="7"/>
        <v>-0.01</v>
      </c>
      <c r="E31" s="147">
        <f t="shared" si="8"/>
        <v>-5.0000000000000001E-3</v>
      </c>
      <c r="F31" s="147">
        <f t="shared" si="9"/>
        <v>-1.4999999999999999E-2</v>
      </c>
      <c r="G31" s="147">
        <f t="shared" si="10"/>
        <v>1.4999999999999999E-2</v>
      </c>
      <c r="H31" s="147">
        <f t="shared" si="11"/>
        <v>0.03</v>
      </c>
      <c r="I31" s="147">
        <f t="shared" si="12"/>
        <v>2.5000000000000001E-2</v>
      </c>
      <c r="J31" s="147">
        <f t="shared" si="13"/>
        <v>1.4999999999999999E-2</v>
      </c>
      <c r="K31" s="147">
        <f t="shared" si="14"/>
        <v>-5.5E-2</v>
      </c>
      <c r="L31" s="147">
        <f t="shared" si="15"/>
        <v>-2.5000000000000001E-2</v>
      </c>
      <c r="M31" s="147">
        <f t="shared" si="16"/>
        <v>-4.4999999999999998E-2</v>
      </c>
      <c r="N31" s="147">
        <f t="shared" si="17"/>
        <v>-0.08</v>
      </c>
      <c r="O31" s="147">
        <f t="shared" si="18"/>
        <v>-3.5000000000000003E-2</v>
      </c>
      <c r="P31" s="147">
        <f t="shared" si="19"/>
        <v>-0.04</v>
      </c>
      <c r="Q31" s="147">
        <f t="shared" si="20"/>
        <v>-0.03</v>
      </c>
      <c r="R31" s="147">
        <f t="shared" si="21"/>
        <v>-7.4999999999999997E-2</v>
      </c>
      <c r="S31" s="147">
        <f t="shared" si="22"/>
        <v>-0.12</v>
      </c>
      <c r="T31" s="147">
        <f t="shared" si="23"/>
        <v>-0.105</v>
      </c>
      <c r="U31" s="147">
        <f t="shared" si="24"/>
        <v>0.02</v>
      </c>
      <c r="V31" s="147">
        <f t="shared" si="25"/>
        <v>0.11</v>
      </c>
      <c r="W31" s="147">
        <f t="shared" si="26"/>
        <v>0.29499999999999998</v>
      </c>
      <c r="Y31" t="s">
        <v>263</v>
      </c>
      <c r="Z31" s="214">
        <v>4.3499999999999996</v>
      </c>
    </row>
    <row r="32" spans="1:26" x14ac:dyDescent="0.25">
      <c r="A32" s="143" t="s">
        <v>264</v>
      </c>
      <c r="B32" s="147">
        <f t="shared" si="5"/>
        <v>0</v>
      </c>
      <c r="C32" s="147">
        <f t="shared" si="6"/>
        <v>8.23045267489712E-3</v>
      </c>
      <c r="D32" s="147">
        <f t="shared" si="7"/>
        <v>2.3272314460053924E-2</v>
      </c>
      <c r="E32" s="147">
        <f t="shared" si="8"/>
        <v>4.7821768128281539E-2</v>
      </c>
      <c r="F32" s="147">
        <f t="shared" si="9"/>
        <v>5.9174116645381011E-2</v>
      </c>
      <c r="G32" s="147">
        <f t="shared" si="10"/>
        <v>6.3147438626365834E-2</v>
      </c>
      <c r="H32" s="147">
        <f t="shared" si="11"/>
        <v>5.0801759614020149E-2</v>
      </c>
      <c r="I32" s="147">
        <f t="shared" si="12"/>
        <v>1.4758053072229318E-2</v>
      </c>
      <c r="J32" s="147">
        <f t="shared" si="13"/>
        <v>-7.7905491698595147E-2</v>
      </c>
      <c r="K32" s="147">
        <f t="shared" si="14"/>
        <v>-0.10784731091244501</v>
      </c>
      <c r="L32" s="147">
        <f t="shared" si="15"/>
        <v>-9.9616858237547887E-2</v>
      </c>
      <c r="M32" s="147">
        <f t="shared" si="16"/>
        <v>-7.492550021285653E-2</v>
      </c>
      <c r="N32" s="147">
        <f t="shared" si="17"/>
        <v>-4.9666524762310205E-2</v>
      </c>
      <c r="O32" s="147">
        <f t="shared" si="18"/>
        <v>-4.8531289910600253E-2</v>
      </c>
      <c r="P32" s="147">
        <f t="shared" si="19"/>
        <v>4.2571306939123031E-3</v>
      </c>
      <c r="Q32" s="147">
        <f t="shared" si="20"/>
        <v>6.0167447140627217E-2</v>
      </c>
      <c r="R32" s="147">
        <f t="shared" si="21"/>
        <v>5.0943663970483895E-2</v>
      </c>
      <c r="S32" s="147">
        <f t="shared" si="22"/>
        <v>4.9098907336455229E-2</v>
      </c>
      <c r="T32" s="147">
        <f t="shared" si="23"/>
        <v>6.8965517241379309E-2</v>
      </c>
      <c r="U32" s="147">
        <f t="shared" si="24"/>
        <v>-0.2303107705406556</v>
      </c>
      <c r="V32" s="147">
        <f t="shared" si="25"/>
        <v>-0.17269760181637575</v>
      </c>
      <c r="W32" s="147">
        <f t="shared" si="26"/>
        <v>-4.9666524762310205E-2</v>
      </c>
      <c r="Y32" t="s">
        <v>266</v>
      </c>
      <c r="Z32" s="214">
        <v>5.05</v>
      </c>
    </row>
    <row r="33" spans="1:26" x14ac:dyDescent="0.25">
      <c r="A33" s="143" t="s">
        <v>263</v>
      </c>
      <c r="B33" s="147">
        <f t="shared" si="5"/>
        <v>0</v>
      </c>
      <c r="C33" s="147">
        <f t="shared" si="6"/>
        <v>-3.0959752321981424E-2</v>
      </c>
      <c r="D33" s="147">
        <f t="shared" si="7"/>
        <v>-6.1919504643962849E-2</v>
      </c>
      <c r="E33" s="147">
        <f t="shared" si="8"/>
        <v>-6.5015479876160992E-2</v>
      </c>
      <c r="F33" s="147">
        <f t="shared" si="9"/>
        <v>-8.3591331269349839E-2</v>
      </c>
      <c r="G33" s="147">
        <f t="shared" si="10"/>
        <v>-0.1609907120743034</v>
      </c>
      <c r="H33" s="147">
        <f t="shared" si="11"/>
        <v>-0.15479876160990713</v>
      </c>
      <c r="I33" s="147">
        <f t="shared" si="12"/>
        <v>-0.14551083591331268</v>
      </c>
      <c r="J33" s="147">
        <f t="shared" si="13"/>
        <v>-0.19195046439628483</v>
      </c>
      <c r="K33" s="147">
        <f t="shared" si="14"/>
        <v>-0.16408668730650156</v>
      </c>
      <c r="L33" s="147">
        <f t="shared" si="15"/>
        <v>-0.16408668730650156</v>
      </c>
      <c r="M33" s="147">
        <f t="shared" si="16"/>
        <v>-0.17647058823529413</v>
      </c>
      <c r="N33" s="147">
        <f t="shared" si="17"/>
        <v>-0.15789473684210525</v>
      </c>
      <c r="O33" s="147">
        <f t="shared" si="18"/>
        <v>-0.12074303405572756</v>
      </c>
      <c r="P33" s="147">
        <f t="shared" si="19"/>
        <v>-8.6687306501547989E-2</v>
      </c>
      <c r="Q33" s="147">
        <f t="shared" si="20"/>
        <v>-4.6439628482972138E-2</v>
      </c>
      <c r="R33" s="147">
        <f t="shared" si="21"/>
        <v>-7.7399380804953566E-2</v>
      </c>
      <c r="S33" s="147">
        <f t="shared" si="22"/>
        <v>-0.17027863777089783</v>
      </c>
      <c r="T33" s="147">
        <f t="shared" si="23"/>
        <v>-0.2043343653250774</v>
      </c>
      <c r="U33" s="147">
        <f t="shared" si="24"/>
        <v>-0.36222910216718268</v>
      </c>
      <c r="V33" s="147">
        <f t="shared" si="25"/>
        <v>-0.63777089783281737</v>
      </c>
      <c r="W33" s="147">
        <f t="shared" si="26"/>
        <v>-0.65634674922600622</v>
      </c>
      <c r="Y33" t="s">
        <v>265</v>
      </c>
      <c r="Z33" s="214">
        <v>7.61</v>
      </c>
    </row>
    <row r="34" spans="1:26" x14ac:dyDescent="0.25">
      <c r="A34" s="143" t="s">
        <v>265</v>
      </c>
      <c r="B34" s="147">
        <f t="shared" si="5"/>
        <v>0</v>
      </c>
      <c r="C34" s="147">
        <f t="shared" si="6"/>
        <v>2.236024844720497E-2</v>
      </c>
      <c r="D34" s="147">
        <f t="shared" si="7"/>
        <v>1.5527950310559006E-2</v>
      </c>
      <c r="E34" s="147">
        <f t="shared" si="8"/>
        <v>1.6770186335403725E-2</v>
      </c>
      <c r="F34" s="147">
        <f t="shared" si="9"/>
        <v>2.8571428571428571E-2</v>
      </c>
      <c r="G34" s="147">
        <f t="shared" si="10"/>
        <v>7.4534161490683228E-3</v>
      </c>
      <c r="H34" s="147">
        <f t="shared" si="11"/>
        <v>3.0434782608695653E-2</v>
      </c>
      <c r="I34" s="147">
        <f t="shared" si="12"/>
        <v>2.4844720496894408E-2</v>
      </c>
      <c r="J34" s="147">
        <f t="shared" si="13"/>
        <v>-9.316770186335404E-3</v>
      </c>
      <c r="K34" s="147">
        <f t="shared" si="14"/>
        <v>3.105590062111801E-3</v>
      </c>
      <c r="L34" s="147">
        <f t="shared" si="15"/>
        <v>5.9006211180124224E-2</v>
      </c>
      <c r="M34" s="147">
        <f t="shared" si="16"/>
        <v>0.13354037267080746</v>
      </c>
      <c r="N34" s="147">
        <f t="shared" si="17"/>
        <v>0.1720496894409938</v>
      </c>
      <c r="O34" s="147">
        <f t="shared" si="18"/>
        <v>0.15900621118012423</v>
      </c>
      <c r="P34" s="147">
        <f t="shared" si="19"/>
        <v>0.17701863354037267</v>
      </c>
      <c r="Q34" s="147">
        <f t="shared" si="20"/>
        <v>0.2391304347826087</v>
      </c>
      <c r="R34" s="147">
        <f t="shared" si="21"/>
        <v>0.28695652173913044</v>
      </c>
      <c r="S34" s="147">
        <f t="shared" si="22"/>
        <v>0.17701863354037267</v>
      </c>
      <c r="T34" s="147">
        <f t="shared" si="23"/>
        <v>9.0062111801242239E-2</v>
      </c>
      <c r="U34" s="147">
        <f t="shared" si="24"/>
        <v>1.3043478260869565E-2</v>
      </c>
      <c r="V34" s="147">
        <f t="shared" si="25"/>
        <v>-9.8136645962732916E-2</v>
      </c>
      <c r="W34" s="147">
        <f t="shared" si="26"/>
        <v>-0.14844720496894409</v>
      </c>
      <c r="Y34" t="s">
        <v>264</v>
      </c>
      <c r="Z34" s="214">
        <v>8.0399999999999991</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25" t="s">
        <v>333</v>
      </c>
      <c r="B36" s="325"/>
      <c r="C36" s="325"/>
      <c r="D36" s="325"/>
      <c r="E36" s="325"/>
      <c r="F36" s="325"/>
      <c r="G36" s="325"/>
      <c r="H36" s="325"/>
      <c r="I36" s="325"/>
      <c r="J36" s="325"/>
      <c r="K36" s="325"/>
      <c r="L36" s="325"/>
      <c r="M36" s="325"/>
      <c r="N36" s="325"/>
      <c r="O36" s="325"/>
      <c r="P36" s="325"/>
      <c r="Q36" s="325"/>
      <c r="R36" s="325"/>
      <c r="S36" s="325"/>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251</v>
      </c>
      <c r="B38" s="168">
        <v>8.67</v>
      </c>
      <c r="C38" s="168">
        <v>8.9600000000000009</v>
      </c>
      <c r="D38" s="168">
        <v>9.1199999999999992</v>
      </c>
      <c r="E38" s="168">
        <v>9.7799999999999994</v>
      </c>
      <c r="F38" s="168">
        <v>9.7100000000000009</v>
      </c>
      <c r="G38" s="168">
        <v>9.44</v>
      </c>
      <c r="H38" s="168">
        <v>9.5399999999999991</v>
      </c>
      <c r="I38" s="168">
        <v>9.65</v>
      </c>
      <c r="J38" s="168">
        <v>9.6999999999999993</v>
      </c>
      <c r="K38" s="168">
        <v>9.64</v>
      </c>
      <c r="L38" s="168">
        <v>10.56</v>
      </c>
      <c r="M38" s="168">
        <v>10.5</v>
      </c>
      <c r="N38" s="168">
        <v>10.74</v>
      </c>
      <c r="O38" s="168">
        <v>10.96</v>
      </c>
      <c r="P38" s="168">
        <v>11.42</v>
      </c>
      <c r="Q38" s="168">
        <v>11.89</v>
      </c>
      <c r="R38" s="168">
        <v>11.83</v>
      </c>
      <c r="S38" s="169">
        <v>12.45</v>
      </c>
      <c r="T38" s="214">
        <f>S38-(B38*1.4985)</f>
        <v>-0.541995</v>
      </c>
      <c r="U38" s="231">
        <f>T38/B38</f>
        <v>-6.2513840830449821E-2</v>
      </c>
    </row>
    <row r="39" spans="1:26" ht="15.75" thickTop="1" x14ac:dyDescent="0.25">
      <c r="A39" s="143" t="s">
        <v>266</v>
      </c>
      <c r="B39" s="150">
        <v>9.06</v>
      </c>
      <c r="C39" s="150">
        <v>9.4</v>
      </c>
      <c r="D39" s="150">
        <v>9.5399999999999991</v>
      </c>
      <c r="E39" s="150">
        <v>9.6199999999999992</v>
      </c>
      <c r="F39" s="150">
        <v>9.6999999999999993</v>
      </c>
      <c r="G39" s="150">
        <v>9.4600000000000009</v>
      </c>
      <c r="H39" s="150">
        <v>9.58</v>
      </c>
      <c r="I39" s="150">
        <v>9.6300000000000008</v>
      </c>
      <c r="J39" s="150">
        <v>9.84</v>
      </c>
      <c r="K39" s="150">
        <v>9.8699999999999992</v>
      </c>
      <c r="L39" s="150">
        <v>9.98</v>
      </c>
      <c r="M39" s="150">
        <v>10.47</v>
      </c>
      <c r="N39" s="150">
        <v>10.88</v>
      </c>
      <c r="O39" s="150">
        <v>11.65</v>
      </c>
      <c r="P39" s="150">
        <v>12.09</v>
      </c>
      <c r="Q39" s="150">
        <v>12.39</v>
      </c>
      <c r="R39" s="150">
        <v>13.73</v>
      </c>
      <c r="S39" s="151">
        <v>14.11</v>
      </c>
      <c r="T39" s="214">
        <f t="shared" ref="T39:T43" si="27">S39-(B39*1.4985)</f>
        <v>0.53358999999999845</v>
      </c>
      <c r="U39" s="231">
        <f>T39/B39</f>
        <v>5.8895143487858549E-2</v>
      </c>
    </row>
    <row r="40" spans="1:26" x14ac:dyDescent="0.25">
      <c r="A40" s="143" t="s">
        <v>262</v>
      </c>
      <c r="B40" s="150">
        <v>11.32</v>
      </c>
      <c r="C40" s="150">
        <v>11.64</v>
      </c>
      <c r="D40" s="150">
        <v>10.45</v>
      </c>
      <c r="E40" s="150">
        <v>10.42</v>
      </c>
      <c r="F40" s="150">
        <v>10.99</v>
      </c>
      <c r="G40" s="150">
        <v>11.01</v>
      </c>
      <c r="H40" s="150">
        <v>10.98</v>
      </c>
      <c r="I40" s="150">
        <v>9.35</v>
      </c>
      <c r="J40" s="150">
        <v>9.56</v>
      </c>
      <c r="K40" s="150">
        <v>9.5500000000000007</v>
      </c>
      <c r="L40" s="150">
        <v>10.31</v>
      </c>
      <c r="M40" s="150">
        <v>10.53</v>
      </c>
      <c r="N40" s="150">
        <v>10.98</v>
      </c>
      <c r="O40" s="150">
        <v>11.55</v>
      </c>
      <c r="P40" s="150">
        <v>13.07</v>
      </c>
      <c r="Q40" s="150">
        <v>13.78</v>
      </c>
      <c r="R40" s="150">
        <v>12.96</v>
      </c>
      <c r="S40" s="151">
        <v>15.37</v>
      </c>
      <c r="T40" s="214">
        <f t="shared" si="27"/>
        <v>-1.593020000000001</v>
      </c>
      <c r="U40" s="231">
        <f t="shared" ref="U40:U43" si="28">T40/B40</f>
        <v>-0.14072614840989409</v>
      </c>
    </row>
    <row r="41" spans="1:26" x14ac:dyDescent="0.25">
      <c r="A41" s="143" t="s">
        <v>264</v>
      </c>
      <c r="B41" s="150">
        <v>6.47</v>
      </c>
      <c r="C41" s="150">
        <v>6.72</v>
      </c>
      <c r="D41" s="150">
        <v>7.58</v>
      </c>
      <c r="E41" s="150">
        <v>7.93</v>
      </c>
      <c r="F41" s="150">
        <v>8.18</v>
      </c>
      <c r="G41" s="150">
        <v>8.49</v>
      </c>
      <c r="H41" s="150">
        <v>8.9700000000000006</v>
      </c>
      <c r="I41" s="150">
        <v>8.99</v>
      </c>
      <c r="J41" s="150">
        <v>8.98</v>
      </c>
      <c r="K41" s="150">
        <v>9.06</v>
      </c>
      <c r="L41" s="150">
        <v>9.41</v>
      </c>
      <c r="M41" s="150">
        <v>9.57</v>
      </c>
      <c r="N41" s="150">
        <v>9.73</v>
      </c>
      <c r="O41" s="150">
        <v>11.76</v>
      </c>
      <c r="P41" s="150">
        <v>12.38</v>
      </c>
      <c r="Q41" s="150">
        <v>12.65</v>
      </c>
      <c r="R41" s="150">
        <v>13.99</v>
      </c>
      <c r="S41" s="151">
        <v>14.51</v>
      </c>
      <c r="T41" s="214">
        <f t="shared" si="27"/>
        <v>4.814705</v>
      </c>
      <c r="U41" s="231">
        <f t="shared" si="28"/>
        <v>0.74415842349304484</v>
      </c>
    </row>
    <row r="42" spans="1:26" x14ac:dyDescent="0.25">
      <c r="A42" s="143" t="s">
        <v>263</v>
      </c>
      <c r="B42" s="150">
        <v>11.08</v>
      </c>
      <c r="C42" s="150">
        <v>11.41</v>
      </c>
      <c r="D42" s="150">
        <v>12.7</v>
      </c>
      <c r="E42" s="150">
        <v>12.92</v>
      </c>
      <c r="F42" s="150">
        <v>12.02</v>
      </c>
      <c r="G42" s="150">
        <v>11.65</v>
      </c>
      <c r="H42" s="150">
        <v>13.32</v>
      </c>
      <c r="I42" s="150">
        <v>14.3</v>
      </c>
      <c r="J42" s="150">
        <v>14.4</v>
      </c>
      <c r="K42" s="150">
        <v>13.84</v>
      </c>
      <c r="L42" s="150">
        <v>17.36</v>
      </c>
      <c r="M42" s="150">
        <v>15.25</v>
      </c>
      <c r="N42" s="150">
        <v>15.38</v>
      </c>
      <c r="O42" s="150">
        <v>14.66</v>
      </c>
      <c r="P42" s="150">
        <v>16.7</v>
      </c>
      <c r="Q42" s="150">
        <v>17.12</v>
      </c>
      <c r="R42" s="150">
        <v>18.29</v>
      </c>
      <c r="S42" s="151">
        <v>15.43</v>
      </c>
      <c r="T42" s="214">
        <f t="shared" si="27"/>
        <v>-1.1733799999999981</v>
      </c>
      <c r="U42" s="231">
        <f t="shared" si="28"/>
        <v>-0.10590072202166048</v>
      </c>
    </row>
    <row r="43" spans="1:26" x14ac:dyDescent="0.25">
      <c r="A43" s="143" t="s">
        <v>265</v>
      </c>
      <c r="B43" s="152">
        <v>10.36</v>
      </c>
      <c r="C43" s="152">
        <v>10.23</v>
      </c>
      <c r="D43" s="152">
        <v>10.8</v>
      </c>
      <c r="E43" s="152">
        <v>10.91</v>
      </c>
      <c r="F43" s="152">
        <v>11.3</v>
      </c>
      <c r="G43" s="152">
        <v>11.36</v>
      </c>
      <c r="H43" s="152">
        <v>11.7</v>
      </c>
      <c r="I43" s="152">
        <v>11.8</v>
      </c>
      <c r="J43" s="152">
        <v>12.09</v>
      </c>
      <c r="K43" s="152">
        <v>12.37</v>
      </c>
      <c r="L43" s="152">
        <v>12.79</v>
      </c>
      <c r="M43" s="152">
        <v>13.54</v>
      </c>
      <c r="N43" s="152">
        <v>13.7</v>
      </c>
      <c r="O43" s="152">
        <v>14.23</v>
      </c>
      <c r="P43" s="152">
        <v>15.2</v>
      </c>
      <c r="Q43" s="152">
        <v>16.07</v>
      </c>
      <c r="R43" s="152">
        <v>17.88</v>
      </c>
      <c r="S43" s="153">
        <v>17.97</v>
      </c>
      <c r="T43" s="214">
        <f t="shared" si="27"/>
        <v>2.4455400000000012</v>
      </c>
      <c r="U43" s="231">
        <f t="shared" si="28"/>
        <v>0.23605598455598467</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25" t="s">
        <v>334</v>
      </c>
      <c r="B46" s="325"/>
      <c r="C46" s="325"/>
      <c r="D46" s="325"/>
      <c r="E46" s="325"/>
      <c r="F46" s="325"/>
      <c r="G46" s="325"/>
      <c r="H46" s="325"/>
      <c r="I46" s="325"/>
      <c r="J46" s="325"/>
      <c r="K46" s="325"/>
      <c r="L46" s="325"/>
      <c r="M46" s="325"/>
      <c r="N46" s="325"/>
      <c r="O46" s="325"/>
      <c r="P46" s="325"/>
      <c r="Q46" s="325"/>
      <c r="R46" s="325"/>
      <c r="S46" s="325"/>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251</v>
      </c>
      <c r="B48" s="167">
        <f>(B38-B38)/B38</f>
        <v>0</v>
      </c>
      <c r="C48" s="167">
        <f>(C38-B38)/B38</f>
        <v>3.3448673587081999E-2</v>
      </c>
      <c r="D48" s="167">
        <f>(D38-B38)/B38</f>
        <v>5.1903114186851132E-2</v>
      </c>
      <c r="E48" s="167">
        <f>(E38-B38)/B38</f>
        <v>0.12802768166089959</v>
      </c>
      <c r="F48" s="167">
        <f>(F38-B38)/B38</f>
        <v>0.11995386389850068</v>
      </c>
      <c r="G48" s="167">
        <f>(G38-B38)/B38</f>
        <v>8.88119953863898E-2</v>
      </c>
      <c r="H48" s="167">
        <f>(H38-B38)/B38</f>
        <v>0.10034602076124559</v>
      </c>
      <c r="I48" s="167">
        <f>(I38-B38)/B38</f>
        <v>0.11303344867358713</v>
      </c>
      <c r="J48" s="167">
        <f>(J38-B38)/B38</f>
        <v>0.11880046136101492</v>
      </c>
      <c r="K48" s="167">
        <f>(K38-B38)/B38</f>
        <v>0.11188004613610157</v>
      </c>
      <c r="L48" s="167">
        <f>(L38-B38)/B38</f>
        <v>0.21799307958477515</v>
      </c>
      <c r="M48" s="167">
        <f>(M38-B38)/B38</f>
        <v>0.21107266435986161</v>
      </c>
      <c r="N48" s="167">
        <f>(N38-B38)/B38</f>
        <v>0.23875432525951559</v>
      </c>
      <c r="O48" s="167">
        <f>(O38-B38)/B38</f>
        <v>0.26412918108419847</v>
      </c>
      <c r="P48" s="167">
        <f>(P38-B38)/B38</f>
        <v>0.31718569780853517</v>
      </c>
      <c r="Q48" s="167">
        <f>(Q38-B38)/B38</f>
        <v>0.37139561707035762</v>
      </c>
      <c r="R48" s="167">
        <f>(R38-B38)/B38</f>
        <v>0.36447520184544407</v>
      </c>
      <c r="S48" s="167">
        <f>(S38-B38)/B38</f>
        <v>0.43598615916955008</v>
      </c>
    </row>
    <row r="49" spans="1:19" ht="15.75" thickTop="1" x14ac:dyDescent="0.25">
      <c r="A49" s="143" t="s">
        <v>266</v>
      </c>
      <c r="B49" s="147">
        <f>(B39-B39)/B39</f>
        <v>0</v>
      </c>
      <c r="C49" s="147">
        <f>(C39-B39)/B39</f>
        <v>3.7527593818984531E-2</v>
      </c>
      <c r="D49" s="147">
        <f>(D39-B39)/B39</f>
        <v>5.2980132450330973E-2</v>
      </c>
      <c r="E49" s="147">
        <f>(E39-B39)/B39</f>
        <v>6.1810154525386171E-2</v>
      </c>
      <c r="F49" s="147">
        <f>(F39-B39)/B39</f>
        <v>7.0640176600441362E-2</v>
      </c>
      <c r="G49" s="147">
        <f>(G39-B39)/B39</f>
        <v>4.4150110375275976E-2</v>
      </c>
      <c r="H49" s="147">
        <f>(H39-B39)/B39</f>
        <v>5.7395143487858673E-2</v>
      </c>
      <c r="I49" s="147">
        <f>(I39-B39)/B39</f>
        <v>6.2913907284768242E-2</v>
      </c>
      <c r="J49" s="147">
        <f>(J39-B39)/B39</f>
        <v>8.6092715231788006E-2</v>
      </c>
      <c r="K49" s="147">
        <f>(K39-B39)/B39</f>
        <v>8.9403973509933635E-2</v>
      </c>
      <c r="L49" s="147">
        <f>(L39-B39)/B39</f>
        <v>0.10154525386313465</v>
      </c>
      <c r="M49" s="147">
        <f>(M39-B39)/B39</f>
        <v>0.1556291390728477</v>
      </c>
      <c r="N49" s="147">
        <f>(N39-B39)/B39</f>
        <v>0.20088300220750555</v>
      </c>
      <c r="O49" s="147">
        <f>(O39-B39)/B39</f>
        <v>0.28587196467991166</v>
      </c>
      <c r="P49" s="147">
        <f>(P39-B39)/B39</f>
        <v>0.33443708609271516</v>
      </c>
      <c r="Q49" s="147">
        <f>(Q39-B39)/B39</f>
        <v>0.36754966887417218</v>
      </c>
      <c r="R49" s="147">
        <f>(R39-B39)/B39</f>
        <v>0.51545253863134655</v>
      </c>
      <c r="S49" s="147">
        <f>(S39-B39)/B39</f>
        <v>0.55739514348785857</v>
      </c>
    </row>
    <row r="50" spans="1:19" x14ac:dyDescent="0.25">
      <c r="A50" s="143" t="s">
        <v>262</v>
      </c>
      <c r="B50" s="147">
        <f t="shared" ref="B50:B53" si="29">(B40-B40)/B40</f>
        <v>0</v>
      </c>
      <c r="C50" s="147">
        <f t="shared" ref="C50:C53" si="30">(C40-B40)/B40</f>
        <v>2.8268551236749141E-2</v>
      </c>
      <c r="D50" s="147">
        <f t="shared" ref="D50:D53" si="31">(D40-B40)/B40</f>
        <v>-7.6855123674911749E-2</v>
      </c>
      <c r="E50" s="147">
        <f t="shared" ref="E50:E53" si="32">(E40-B40)/B40</f>
        <v>-7.9505300353356914E-2</v>
      </c>
      <c r="F50" s="147">
        <f t="shared" ref="F50:F53" si="33">(F40-B40)/B40</f>
        <v>-2.9151943462897532E-2</v>
      </c>
      <c r="G50" s="147">
        <f t="shared" ref="G50:G53" si="34">(G40-B40)/B40</f>
        <v>-2.7385159010600749E-2</v>
      </c>
      <c r="H50" s="147">
        <f t="shared" ref="H50:H53" si="35">(H40-B40)/B40</f>
        <v>-3.0035335689045924E-2</v>
      </c>
      <c r="I50" s="147">
        <f t="shared" ref="I50:I53" si="36">(I40-B40)/B40</f>
        <v>-0.17402826855123679</v>
      </c>
      <c r="J50" s="147">
        <f t="shared" ref="J50:J53" si="37">(J40-B40)/B40</f>
        <v>-0.15547703180212011</v>
      </c>
      <c r="K50" s="147">
        <f t="shared" ref="K50:K53" si="38">(K40-B40)/B40</f>
        <v>-0.1563604240282685</v>
      </c>
      <c r="L50" s="147">
        <f t="shared" ref="L50:L53" si="39">(L40-B40)/B40</f>
        <v>-8.9222614840989381E-2</v>
      </c>
      <c r="M50" s="147">
        <f t="shared" ref="M50:M53" si="40">(M40-B40)/B40</f>
        <v>-6.9787985865724461E-2</v>
      </c>
      <c r="N50" s="147">
        <f t="shared" ref="N50:N53" si="41">(N40-B40)/B40</f>
        <v>-3.0035335689045924E-2</v>
      </c>
      <c r="O50" s="147">
        <f t="shared" ref="O50:O53" si="42">(O40-B40)/B40</f>
        <v>2.0318021201413464E-2</v>
      </c>
      <c r="P50" s="147">
        <f t="shared" ref="P50:P53" si="43">(P40-B40)/B40</f>
        <v>0.15459363957597172</v>
      </c>
      <c r="Q50" s="147">
        <f t="shared" ref="Q50:Q53" si="44">(Q40-B40)/B40</f>
        <v>0.21731448763250874</v>
      </c>
      <c r="R50" s="147">
        <f t="shared" ref="R50:R53" si="45">(R40-B40)/B40</f>
        <v>0.14487632508833928</v>
      </c>
      <c r="S50" s="147">
        <f t="shared" ref="S50:S52" si="46">(S40-B40)/B40</f>
        <v>0.35777385159010588</v>
      </c>
    </row>
    <row r="51" spans="1:19" x14ac:dyDescent="0.25">
      <c r="A51" s="143" t="s">
        <v>264</v>
      </c>
      <c r="B51" s="147">
        <f t="shared" si="29"/>
        <v>0</v>
      </c>
      <c r="C51" s="147">
        <f t="shared" si="30"/>
        <v>3.8639876352395672E-2</v>
      </c>
      <c r="D51" s="147">
        <f t="shared" si="31"/>
        <v>0.17156105100463684</v>
      </c>
      <c r="E51" s="147">
        <f t="shared" si="32"/>
        <v>0.22565687789799074</v>
      </c>
      <c r="F51" s="147">
        <f t="shared" si="33"/>
        <v>0.2642967542503864</v>
      </c>
      <c r="G51" s="147">
        <f t="shared" si="34"/>
        <v>0.31221020092735713</v>
      </c>
      <c r="H51" s="147">
        <f t="shared" si="35"/>
        <v>0.38639876352395686</v>
      </c>
      <c r="I51" s="147">
        <f t="shared" si="36"/>
        <v>0.38948995363214844</v>
      </c>
      <c r="J51" s="147">
        <f t="shared" si="37"/>
        <v>0.38794435857805265</v>
      </c>
      <c r="K51" s="147">
        <f t="shared" si="38"/>
        <v>0.40030911901081928</v>
      </c>
      <c r="L51" s="147">
        <f t="shared" si="39"/>
        <v>0.45440494590417319</v>
      </c>
      <c r="M51" s="147">
        <f t="shared" si="40"/>
        <v>0.47913446676970645</v>
      </c>
      <c r="N51" s="147">
        <f t="shared" si="41"/>
        <v>0.50386398763523965</v>
      </c>
      <c r="O51" s="147">
        <f t="shared" si="42"/>
        <v>0.81761978361669241</v>
      </c>
      <c r="P51" s="147">
        <f t="shared" si="43"/>
        <v>0.91344667697063386</v>
      </c>
      <c r="Q51" s="147">
        <f t="shared" si="44"/>
        <v>0.95517774343122119</v>
      </c>
      <c r="R51" s="147">
        <f t="shared" si="45"/>
        <v>1.162287480680062</v>
      </c>
      <c r="S51" s="147">
        <f t="shared" si="46"/>
        <v>1.2426584234930447</v>
      </c>
    </row>
    <row r="52" spans="1:19" x14ac:dyDescent="0.25">
      <c r="A52" s="143" t="s">
        <v>263</v>
      </c>
      <c r="B52" s="147">
        <f t="shared" si="29"/>
        <v>0</v>
      </c>
      <c r="C52" s="147">
        <f t="shared" si="30"/>
        <v>2.9783393501805061E-2</v>
      </c>
      <c r="D52" s="147">
        <f t="shared" si="31"/>
        <v>0.14620938628158839</v>
      </c>
      <c r="E52" s="147">
        <f t="shared" si="32"/>
        <v>0.16606498194945846</v>
      </c>
      <c r="F52" s="147">
        <f t="shared" si="33"/>
        <v>8.4837545126353747E-2</v>
      </c>
      <c r="G52" s="147">
        <f t="shared" si="34"/>
        <v>5.1444043321299662E-2</v>
      </c>
      <c r="H52" s="147">
        <f t="shared" si="35"/>
        <v>0.20216606498194947</v>
      </c>
      <c r="I52" s="147">
        <f t="shared" si="36"/>
        <v>0.29061371841155242</v>
      </c>
      <c r="J52" s="147">
        <f t="shared" si="37"/>
        <v>0.29963898916967513</v>
      </c>
      <c r="K52" s="147">
        <f t="shared" si="38"/>
        <v>0.24909747292418771</v>
      </c>
      <c r="L52" s="147">
        <f t="shared" si="39"/>
        <v>0.56678700361010825</v>
      </c>
      <c r="M52" s="147">
        <f t="shared" si="40"/>
        <v>0.37635379061371838</v>
      </c>
      <c r="N52" s="147">
        <f t="shared" si="41"/>
        <v>0.38808664259927805</v>
      </c>
      <c r="O52" s="147">
        <f t="shared" si="42"/>
        <v>0.32310469314079421</v>
      </c>
      <c r="P52" s="147">
        <f t="shared" si="43"/>
        <v>0.50722021660649808</v>
      </c>
      <c r="Q52" s="147">
        <f t="shared" si="44"/>
        <v>0.5451263537906138</v>
      </c>
      <c r="R52" s="147">
        <f t="shared" si="45"/>
        <v>0.65072202166064974</v>
      </c>
      <c r="S52" s="147">
        <f t="shared" si="46"/>
        <v>0.39259927797833932</v>
      </c>
    </row>
    <row r="53" spans="1:19" x14ac:dyDescent="0.25">
      <c r="A53" s="143" t="s">
        <v>265</v>
      </c>
      <c r="B53" s="147">
        <f t="shared" si="29"/>
        <v>0</v>
      </c>
      <c r="C53" s="147">
        <f t="shared" si="30"/>
        <v>-1.2548262548262454E-2</v>
      </c>
      <c r="D53" s="147">
        <f t="shared" si="31"/>
        <v>4.2471042471042594E-2</v>
      </c>
      <c r="E53" s="147">
        <f t="shared" si="32"/>
        <v>5.3088803088803163E-2</v>
      </c>
      <c r="F53" s="147">
        <f t="shared" si="33"/>
        <v>9.0733590733590858E-2</v>
      </c>
      <c r="G53" s="147">
        <f t="shared" si="34"/>
        <v>9.6525096525096526E-2</v>
      </c>
      <c r="H53" s="147">
        <f t="shared" si="35"/>
        <v>0.12934362934362933</v>
      </c>
      <c r="I53" s="147">
        <f t="shared" si="36"/>
        <v>0.13899613899613913</v>
      </c>
      <c r="J53" s="147">
        <f t="shared" si="37"/>
        <v>0.16698841698841704</v>
      </c>
      <c r="K53" s="147">
        <f t="shared" si="38"/>
        <v>0.19401544401544402</v>
      </c>
      <c r="L53" s="147">
        <f t="shared" si="39"/>
        <v>0.23455598455598453</v>
      </c>
      <c r="M53" s="147">
        <f t="shared" si="40"/>
        <v>0.30694980694980695</v>
      </c>
      <c r="N53" s="147">
        <f t="shared" si="41"/>
        <v>0.32239382239382242</v>
      </c>
      <c r="O53" s="147">
        <f t="shared" si="42"/>
        <v>0.37355212355212369</v>
      </c>
      <c r="P53" s="147">
        <f t="shared" si="43"/>
        <v>0.46718146718146719</v>
      </c>
      <c r="Q53" s="147">
        <f t="shared" si="44"/>
        <v>0.55115830115830122</v>
      </c>
      <c r="R53" s="147">
        <f t="shared" si="45"/>
        <v>0.72586872586872586</v>
      </c>
      <c r="S53" s="147">
        <f>(S43-B43)/B43</f>
        <v>0.73455598455598459</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5">
    <sortCondition ref="Z29:Z35"/>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FD349-1020-42EA-909C-994C88FC2847}">
  <sheetPr>
    <tabColor rgb="FF5E82A3"/>
  </sheetPr>
  <dimension ref="A1:AJ27"/>
  <sheetViews>
    <sheetView topLeftCell="J17" zoomScaleNormal="100" workbookViewId="0">
      <selection activeCell="B6" sqref="B6:W6"/>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49" t="s">
        <v>269</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row>
    <row r="3" spans="1:28" ht="15.75" x14ac:dyDescent="0.25">
      <c r="A3" s="325" t="s">
        <v>252</v>
      </c>
      <c r="B3" s="325"/>
      <c r="C3" s="325"/>
      <c r="D3" s="325"/>
      <c r="E3" s="325"/>
      <c r="F3" s="325"/>
      <c r="G3" s="325"/>
      <c r="H3" s="325"/>
      <c r="I3" s="325"/>
      <c r="J3" s="325"/>
      <c r="K3" s="325"/>
      <c r="L3" s="325"/>
      <c r="M3" s="325"/>
      <c r="N3" s="325"/>
      <c r="O3" s="325"/>
      <c r="P3" s="325"/>
      <c r="Q3" s="325"/>
      <c r="R3" s="325"/>
      <c r="S3" s="325"/>
      <c r="T3" s="325"/>
      <c r="U3" s="325"/>
      <c r="V3" s="325"/>
      <c r="W3" s="325"/>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320</v>
      </c>
      <c r="B5" s="144">
        <f>'4C'!B19</f>
        <v>1322</v>
      </c>
      <c r="C5" s="144">
        <f>'4C'!C19</f>
        <v>1336</v>
      </c>
      <c r="D5" s="144">
        <f>'4C'!D19</f>
        <v>1317</v>
      </c>
      <c r="E5" s="144">
        <f>'4C'!E19</f>
        <v>1327</v>
      </c>
      <c r="F5" s="144">
        <f>'4C'!F19</f>
        <v>1352</v>
      </c>
      <c r="G5" s="144">
        <f>'4C'!G19</f>
        <v>1404</v>
      </c>
      <c r="H5" s="144">
        <f>'4C'!H19</f>
        <v>1449</v>
      </c>
      <c r="I5" s="144">
        <f>'4C'!I19</f>
        <v>1484</v>
      </c>
      <c r="J5" s="144">
        <f>'4C'!J19</f>
        <v>1447</v>
      </c>
      <c r="K5" s="144">
        <f>'4C'!K19</f>
        <v>1502</v>
      </c>
      <c r="L5" s="144">
        <f>'4C'!L19</f>
        <v>1624</v>
      </c>
      <c r="M5" s="144">
        <f>'4C'!M19</f>
        <v>1722</v>
      </c>
      <c r="N5" s="144">
        <f>'4C'!N19</f>
        <v>1731</v>
      </c>
      <c r="O5" s="144">
        <f>'4C'!O19</f>
        <v>1755</v>
      </c>
      <c r="P5" s="144">
        <f>'4C'!P19</f>
        <v>1806</v>
      </c>
      <c r="Q5" s="144">
        <f>'4C'!Q19</f>
        <v>1902</v>
      </c>
      <c r="R5" s="144">
        <f>'4C'!R19</f>
        <v>1927</v>
      </c>
      <c r="S5" s="144">
        <f>'4C'!S19</f>
        <v>2045</v>
      </c>
      <c r="T5" s="144">
        <f>'4C'!T19</f>
        <v>2242</v>
      </c>
      <c r="U5" s="144">
        <f>'4C'!U19</f>
        <v>2023</v>
      </c>
      <c r="V5" s="144">
        <f>'4C'!V19</f>
        <v>2032</v>
      </c>
      <c r="W5" s="144">
        <f>'4C'!W19</f>
        <v>2239</v>
      </c>
      <c r="X5" s="145"/>
    </row>
    <row r="6" spans="1:28" x14ac:dyDescent="0.2">
      <c r="A6" s="143" t="s">
        <v>92</v>
      </c>
      <c r="B6" s="144">
        <v>19540</v>
      </c>
      <c r="C6" s="144">
        <v>19803</v>
      </c>
      <c r="D6" s="144">
        <v>19307</v>
      </c>
      <c r="E6" s="144">
        <v>19081</v>
      </c>
      <c r="F6" s="144">
        <v>19075</v>
      </c>
      <c r="G6" s="144">
        <v>18870</v>
      </c>
      <c r="H6" s="144">
        <v>18326</v>
      </c>
      <c r="I6" s="144">
        <v>17957</v>
      </c>
      <c r="J6" s="144">
        <v>17742</v>
      </c>
      <c r="K6" s="144">
        <v>18369</v>
      </c>
      <c r="L6" s="144">
        <v>19263</v>
      </c>
      <c r="M6" s="144">
        <v>19729</v>
      </c>
      <c r="N6" s="144">
        <v>19523</v>
      </c>
      <c r="O6" s="144">
        <v>19384</v>
      </c>
      <c r="P6" s="144">
        <v>19451</v>
      </c>
      <c r="Q6" s="144">
        <v>20038</v>
      </c>
      <c r="R6" s="144">
        <v>20443</v>
      </c>
      <c r="S6" s="144">
        <v>21348</v>
      </c>
      <c r="T6" s="144">
        <v>21571</v>
      </c>
      <c r="U6" s="144">
        <v>17385</v>
      </c>
      <c r="V6" s="144">
        <v>16761</v>
      </c>
      <c r="W6" s="144">
        <v>18211</v>
      </c>
      <c r="X6" s="145"/>
    </row>
    <row r="7" spans="1:28" x14ac:dyDescent="0.2">
      <c r="A7" s="143" t="s">
        <v>183</v>
      </c>
      <c r="B7" s="144">
        <v>674323</v>
      </c>
      <c r="C7" s="144">
        <v>686234</v>
      </c>
      <c r="D7" s="144">
        <v>692659</v>
      </c>
      <c r="E7" s="144">
        <v>699906</v>
      </c>
      <c r="F7" s="144">
        <v>712009</v>
      </c>
      <c r="G7" s="144">
        <v>730438</v>
      </c>
      <c r="H7" s="144">
        <v>738651</v>
      </c>
      <c r="I7" s="144">
        <v>749998</v>
      </c>
      <c r="J7" s="144">
        <v>766187</v>
      </c>
      <c r="K7" s="144">
        <v>784548</v>
      </c>
      <c r="L7" s="144">
        <v>809146</v>
      </c>
      <c r="M7" s="144">
        <v>838462</v>
      </c>
      <c r="N7" s="144">
        <v>678650</v>
      </c>
      <c r="O7" s="144">
        <v>672091</v>
      </c>
      <c r="P7" s="144">
        <v>666453</v>
      </c>
      <c r="Q7" s="144">
        <v>664414</v>
      </c>
      <c r="R7" s="144">
        <v>660262</v>
      </c>
      <c r="S7" s="144">
        <v>666704</v>
      </c>
      <c r="T7" s="144">
        <v>661759</v>
      </c>
      <c r="U7" s="144">
        <v>557291</v>
      </c>
      <c r="V7" s="144">
        <v>517502</v>
      </c>
      <c r="W7" s="144">
        <v>533500</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25" t="s">
        <v>253</v>
      </c>
      <c r="B10" s="325"/>
      <c r="C10" s="325"/>
      <c r="D10" s="325"/>
      <c r="E10" s="325"/>
      <c r="F10" s="325"/>
      <c r="G10" s="325"/>
      <c r="H10" s="325"/>
      <c r="I10" s="325"/>
      <c r="J10" s="325"/>
      <c r="K10" s="325"/>
      <c r="L10" s="325"/>
      <c r="M10" s="325"/>
      <c r="N10" s="325"/>
      <c r="O10" s="325"/>
      <c r="P10" s="325"/>
      <c r="Q10" s="325"/>
      <c r="R10" s="325"/>
      <c r="S10" s="325"/>
      <c r="T10" s="325"/>
      <c r="U10" s="325"/>
      <c r="V10" s="325"/>
      <c r="W10" s="325"/>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320</v>
      </c>
      <c r="B12" s="170">
        <f>(B5-B5)/B5</f>
        <v>0</v>
      </c>
      <c r="C12" s="170">
        <f>(C5-B5)/B5</f>
        <v>1.059001512859304E-2</v>
      </c>
      <c r="D12" s="170">
        <f>(D5-B5)/B5</f>
        <v>-3.7821482602118004E-3</v>
      </c>
      <c r="E12" s="170">
        <f>(E5-B5)/B5</f>
        <v>3.7821482602118004E-3</v>
      </c>
      <c r="F12" s="170">
        <f>(F5-B5)/B5</f>
        <v>2.2692889561270801E-2</v>
      </c>
      <c r="G12" s="170">
        <f>(G5-B5)/B5</f>
        <v>6.2027231467473527E-2</v>
      </c>
      <c r="H12" s="170">
        <f>(H5-B5)/B5</f>
        <v>9.6066565809379723E-2</v>
      </c>
      <c r="I12" s="170">
        <f>(I5-B5)/B5</f>
        <v>0.12254160363086233</v>
      </c>
      <c r="J12" s="170">
        <f>(J5-B5)/B5</f>
        <v>9.4553706505295002E-2</v>
      </c>
      <c r="K12" s="170">
        <f>(K5-B5)/B5</f>
        <v>0.13615733736762481</v>
      </c>
      <c r="L12" s="170">
        <f>(L5-B5)/B5</f>
        <v>0.22844175491679275</v>
      </c>
      <c r="M12" s="170">
        <f>(M5-B5)/B5</f>
        <v>0.30257186081694404</v>
      </c>
      <c r="N12" s="170">
        <f>(N5-B5)/B5</f>
        <v>0.30937972768532529</v>
      </c>
      <c r="O12" s="170">
        <f>(O5-B5)/B5</f>
        <v>0.32753403933434189</v>
      </c>
      <c r="P12" s="170">
        <f>(P5-B5)/B5</f>
        <v>0.36611195158850229</v>
      </c>
      <c r="Q12" s="170">
        <f>(Q5-B5)/B5</f>
        <v>0.43872919818456885</v>
      </c>
      <c r="R12" s="170">
        <f>(R5-B5)/B5</f>
        <v>0.45763993948562781</v>
      </c>
      <c r="S12" s="170">
        <f>(S5-B5)/B5</f>
        <v>0.54689863842662634</v>
      </c>
      <c r="T12" s="170">
        <f>(T5-B5)/B5</f>
        <v>0.69591527987897128</v>
      </c>
      <c r="U12" s="170">
        <f>(U5-B5)/B5</f>
        <v>0.53025718608169436</v>
      </c>
      <c r="V12" s="170">
        <f>(V5-B5)/B5</f>
        <v>0.53706505295007567</v>
      </c>
      <c r="W12" s="170">
        <f>(W5-B5)/B5</f>
        <v>0.69364599092284418</v>
      </c>
    </row>
    <row r="13" spans="1:28" x14ac:dyDescent="0.2">
      <c r="A13" s="143" t="s">
        <v>92</v>
      </c>
      <c r="B13" s="170">
        <f>(B6-B6)/B6</f>
        <v>0</v>
      </c>
      <c r="C13" s="170">
        <f>(C6-B6)/B6</f>
        <v>1.345957011258956E-2</v>
      </c>
      <c r="D13" s="170">
        <f>(D6-B6)/B6</f>
        <v>-1.1924257932446265E-2</v>
      </c>
      <c r="E13" s="170">
        <f>(E6-B6)/B6</f>
        <v>-2.3490276356192427E-2</v>
      </c>
      <c r="F13" s="170">
        <f>(F6-B6)/B6</f>
        <v>-2.3797338792221085E-2</v>
      </c>
      <c r="G13" s="170">
        <f>(G6-B6)/B6</f>
        <v>-3.4288638689866938E-2</v>
      </c>
      <c r="H13" s="170">
        <f>(H6-B6)/B6</f>
        <v>-6.2128966223132034E-2</v>
      </c>
      <c r="I13" s="170">
        <f>(I6-B6)/B6</f>
        <v>-8.1013306038894575E-2</v>
      </c>
      <c r="J13" s="170">
        <f>(J6-B6)/B6</f>
        <v>-9.2016376663254865E-2</v>
      </c>
      <c r="K13" s="170">
        <f>(K6-B6)/B6</f>
        <v>-5.9928352098259981E-2</v>
      </c>
      <c r="L13" s="170">
        <f>(L6-B6)/B6</f>
        <v>-1.4176049129989765E-2</v>
      </c>
      <c r="M13" s="170">
        <f>(M6-B6)/B6</f>
        <v>9.672466734902763E-3</v>
      </c>
      <c r="N13" s="170">
        <f>(N6-B6)/B6</f>
        <v>-8.7001023541453427E-4</v>
      </c>
      <c r="O13" s="170">
        <f>(O6-B6)/B6</f>
        <v>-7.9836233367451374E-3</v>
      </c>
      <c r="P13" s="170">
        <f>(P6-B6)/B6</f>
        <v>-4.5547594677584442E-3</v>
      </c>
      <c r="Q13" s="170">
        <f>(Q6-B6)/B6</f>
        <v>2.5486182190378709E-2</v>
      </c>
      <c r="R13" s="170">
        <f>(R6-B6)/B6</f>
        <v>4.6212896622313204E-2</v>
      </c>
      <c r="S13" s="170">
        <f>(S6-B6)/B6</f>
        <v>9.2528147389969298E-2</v>
      </c>
      <c r="T13" s="170">
        <f>(T6-B6)/B6</f>
        <v>0.10394063459570113</v>
      </c>
      <c r="U13" s="170">
        <f>(U6-B6)/B6</f>
        <v>-0.11028659160696008</v>
      </c>
      <c r="V13" s="170">
        <f>(V6-B6)/B6</f>
        <v>-0.14222108495394065</v>
      </c>
      <c r="W13" s="170">
        <f>(W6-B6)/B6</f>
        <v>-6.8014329580348004E-2</v>
      </c>
    </row>
    <row r="14" spans="1:28" x14ac:dyDescent="0.2">
      <c r="A14" s="143" t="s">
        <v>183</v>
      </c>
      <c r="B14" s="170">
        <f>(B7-B7)/B7</f>
        <v>0</v>
      </c>
      <c r="C14" s="170">
        <f>(C7-B7)/B7</f>
        <v>1.7663641904547226E-2</v>
      </c>
      <c r="D14" s="170">
        <f>(D7-B7)/B7</f>
        <v>2.7191716729223235E-2</v>
      </c>
      <c r="E14" s="170">
        <f>(E7-B7)/B7</f>
        <v>3.7938791943920053E-2</v>
      </c>
      <c r="F14" s="170">
        <f>(F7-B7)/B7</f>
        <v>5.588716386657433E-2</v>
      </c>
      <c r="G14" s="170">
        <f>(G7-B7)/B7</f>
        <v>8.3216796698318163E-2</v>
      </c>
      <c r="H14" s="170">
        <f>(H7-B7)/B7</f>
        <v>9.5396419816616077E-2</v>
      </c>
      <c r="I14" s="170">
        <f>(I7-B7)/B7</f>
        <v>0.11222366729297384</v>
      </c>
      <c r="J14" s="170">
        <f>(J7-B7)/B7</f>
        <v>0.13623144991346878</v>
      </c>
      <c r="K14" s="170">
        <f>(K7-B7)/B7</f>
        <v>0.16346024086379971</v>
      </c>
      <c r="L14" s="170">
        <f>(L7-B7)/B7</f>
        <v>0.1999383084960768</v>
      </c>
      <c r="M14" s="170">
        <f>(M7-B7)/B7</f>
        <v>0.24341302313579694</v>
      </c>
      <c r="N14" s="170">
        <f>(N7-B7)/B7</f>
        <v>6.4168061893187687E-3</v>
      </c>
      <c r="O14" s="170">
        <f>(O7-B7)/B7</f>
        <v>-3.3099864604944516E-3</v>
      </c>
      <c r="P14" s="170">
        <f>(P7-B7)/B7</f>
        <v>-1.1670964804700418E-2</v>
      </c>
      <c r="Q14" s="170">
        <f>(Q7-B7)/B7</f>
        <v>-1.4694738278243512E-2</v>
      </c>
      <c r="R14" s="170">
        <f>(R7-B7)/B7</f>
        <v>-2.0852024919808459E-2</v>
      </c>
      <c r="S14" s="170">
        <f>(S7-B7)/B7</f>
        <v>-1.1298739624779224E-2</v>
      </c>
      <c r="T14" s="170">
        <f>(T7-B7)/B7</f>
        <v>-1.8632020559880058E-2</v>
      </c>
      <c r="U14" s="170">
        <f>(U7-B7)/B7</f>
        <v>-0.17355480978700119</v>
      </c>
      <c r="V14" s="170">
        <f>(V7-B7)/B7</f>
        <v>-0.2325606571331543</v>
      </c>
      <c r="W14" s="170">
        <f>(W7-B7)/B7</f>
        <v>-0.20883612156192211</v>
      </c>
    </row>
    <row r="16" spans="1:28" ht="15.75" x14ac:dyDescent="0.25">
      <c r="A16" s="325" t="s">
        <v>254</v>
      </c>
      <c r="B16" s="325"/>
      <c r="C16" s="325"/>
      <c r="D16" s="325"/>
      <c r="E16" s="325"/>
      <c r="F16" s="325"/>
      <c r="G16" s="325"/>
      <c r="H16" s="325"/>
      <c r="I16" s="325"/>
      <c r="J16" s="325"/>
      <c r="K16" s="325"/>
      <c r="L16" s="325"/>
      <c r="M16" s="325"/>
      <c r="N16" s="325"/>
      <c r="O16" s="325"/>
      <c r="P16" s="325"/>
      <c r="Q16" s="325"/>
      <c r="R16" s="325"/>
      <c r="S16" s="325"/>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320</v>
      </c>
      <c r="B18" s="150">
        <f>'4C'!B38</f>
        <v>8.67</v>
      </c>
      <c r="C18" s="150">
        <f>'4C'!C38</f>
        <v>8.9600000000000009</v>
      </c>
      <c r="D18" s="150">
        <f>'4C'!D38</f>
        <v>9.1199999999999992</v>
      </c>
      <c r="E18" s="150">
        <f>'4C'!E38</f>
        <v>9.7799999999999994</v>
      </c>
      <c r="F18" s="150">
        <f>'4C'!F38</f>
        <v>9.7100000000000009</v>
      </c>
      <c r="G18" s="150">
        <f>'4C'!G38</f>
        <v>9.44</v>
      </c>
      <c r="H18" s="150">
        <f>'4C'!H38</f>
        <v>9.5399999999999991</v>
      </c>
      <c r="I18" s="150">
        <f>'4C'!I38</f>
        <v>9.65</v>
      </c>
      <c r="J18" s="150">
        <f>'4C'!J38</f>
        <v>9.6999999999999993</v>
      </c>
      <c r="K18" s="150">
        <f>'4C'!K38</f>
        <v>9.64</v>
      </c>
      <c r="L18" s="150">
        <f>'4C'!L38</f>
        <v>10.56</v>
      </c>
      <c r="M18" s="150">
        <f>'4C'!M38</f>
        <v>10.5</v>
      </c>
      <c r="N18" s="150">
        <f>'4C'!N38</f>
        <v>10.74</v>
      </c>
      <c r="O18" s="150">
        <f>'4C'!O38</f>
        <v>10.96</v>
      </c>
      <c r="P18" s="150">
        <f>'4C'!P38</f>
        <v>11.42</v>
      </c>
      <c r="Q18" s="150">
        <f>'4C'!Q38</f>
        <v>11.89</v>
      </c>
      <c r="R18" s="150">
        <f>'4C'!R38</f>
        <v>11.83</v>
      </c>
      <c r="S18" s="150">
        <f>'4C'!S38</f>
        <v>12.45</v>
      </c>
      <c r="T18"/>
      <c r="U18"/>
      <c r="V18"/>
      <c r="W18"/>
    </row>
    <row r="19" spans="1:23" ht="15" x14ac:dyDescent="0.25">
      <c r="A19" s="143" t="s">
        <v>92</v>
      </c>
      <c r="B19" s="150">
        <v>8.98</v>
      </c>
      <c r="C19" s="150">
        <v>8.91</v>
      </c>
      <c r="D19" s="150">
        <v>9.23</v>
      </c>
      <c r="E19" s="150">
        <v>9.6</v>
      </c>
      <c r="F19" s="150">
        <v>9.59</v>
      </c>
      <c r="G19" s="150">
        <v>9.5500000000000007</v>
      </c>
      <c r="H19" s="150">
        <v>9.51</v>
      </c>
      <c r="I19" s="150">
        <v>9.65</v>
      </c>
      <c r="J19" s="150">
        <v>9.56</v>
      </c>
      <c r="K19" s="150">
        <v>9.4700000000000006</v>
      </c>
      <c r="L19" s="150">
        <v>9.4499999999999993</v>
      </c>
      <c r="M19" s="150">
        <v>9.73</v>
      </c>
      <c r="N19" s="150">
        <v>10.11</v>
      </c>
      <c r="O19" s="150">
        <v>10.66</v>
      </c>
      <c r="P19" s="150">
        <v>11.15</v>
      </c>
      <c r="Q19" s="150">
        <v>11.61</v>
      </c>
      <c r="R19" s="150">
        <v>11.54</v>
      </c>
      <c r="S19" s="151">
        <v>12.89</v>
      </c>
      <c r="T19"/>
      <c r="U19"/>
      <c r="V19"/>
      <c r="W19"/>
    </row>
    <row r="20" spans="1:23" ht="15" x14ac:dyDescent="0.25">
      <c r="A20" s="143" t="s">
        <v>183</v>
      </c>
      <c r="B20" s="150">
        <v>8.17</v>
      </c>
      <c r="C20" s="150">
        <v>8.42</v>
      </c>
      <c r="D20" s="150">
        <v>8.73</v>
      </c>
      <c r="E20" s="150">
        <v>9.01</v>
      </c>
      <c r="F20" s="150">
        <v>9.17</v>
      </c>
      <c r="G20" s="150">
        <v>9.24</v>
      </c>
      <c r="H20" s="150">
        <v>9.33</v>
      </c>
      <c r="I20" s="150">
        <v>9.3800000000000008</v>
      </c>
      <c r="J20" s="150">
        <v>9.44</v>
      </c>
      <c r="K20" s="150">
        <v>9.5</v>
      </c>
      <c r="L20" s="150">
        <v>9.7799999999999994</v>
      </c>
      <c r="M20" s="150">
        <v>10.18</v>
      </c>
      <c r="N20" s="150">
        <v>10.71</v>
      </c>
      <c r="O20" s="150">
        <v>11.15</v>
      </c>
      <c r="P20" s="150">
        <v>11.65</v>
      </c>
      <c r="Q20" s="150">
        <v>12.19</v>
      </c>
      <c r="R20" s="150">
        <v>13.11</v>
      </c>
      <c r="S20" s="151">
        <v>13.52</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25" t="s">
        <v>255</v>
      </c>
      <c r="B23" s="325"/>
      <c r="C23" s="325"/>
      <c r="D23" s="325"/>
      <c r="E23" s="325"/>
      <c r="F23" s="325"/>
      <c r="G23" s="325"/>
      <c r="H23" s="325"/>
      <c r="I23" s="325"/>
      <c r="J23" s="325"/>
      <c r="K23" s="325"/>
      <c r="L23" s="325"/>
      <c r="M23" s="325"/>
      <c r="N23" s="325"/>
      <c r="O23" s="325"/>
      <c r="P23" s="325"/>
      <c r="Q23" s="325"/>
      <c r="R23" s="325"/>
      <c r="S23" s="325"/>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321</v>
      </c>
      <c r="B25" s="170">
        <f>(B18-B18)/B18</f>
        <v>0</v>
      </c>
      <c r="C25" s="170">
        <f>(C18-B18)/B18</f>
        <v>3.3448673587081999E-2</v>
      </c>
      <c r="D25" s="170">
        <f>(D18-B18)/B18</f>
        <v>5.1903114186851132E-2</v>
      </c>
      <c r="E25" s="170">
        <f>(E18-B18)/B18</f>
        <v>0.12802768166089959</v>
      </c>
      <c r="F25" s="170">
        <f>(F18-B18)/B18</f>
        <v>0.11995386389850068</v>
      </c>
      <c r="G25" s="170">
        <f>(G18-B18)/B18</f>
        <v>8.88119953863898E-2</v>
      </c>
      <c r="H25" s="170">
        <f>(H18-B18)/B18</f>
        <v>0.10034602076124559</v>
      </c>
      <c r="I25" s="170">
        <f>(I18-B18)/B18</f>
        <v>0.11303344867358713</v>
      </c>
      <c r="J25" s="170">
        <f>(J18-B18)/B18</f>
        <v>0.11880046136101492</v>
      </c>
      <c r="K25" s="170">
        <f>(K18-B18)/B18</f>
        <v>0.11188004613610157</v>
      </c>
      <c r="L25" s="170">
        <f>(L18-B18)/B18</f>
        <v>0.21799307958477515</v>
      </c>
      <c r="M25" s="170">
        <f>(M18-B18)/B18</f>
        <v>0.21107266435986161</v>
      </c>
      <c r="N25" s="170">
        <f>(N18-B18)/B18</f>
        <v>0.23875432525951559</v>
      </c>
      <c r="O25" s="170">
        <f>(O18-B18)/B18</f>
        <v>0.26412918108419847</v>
      </c>
      <c r="P25" s="170">
        <f>(P18-B18)/B18</f>
        <v>0.31718569780853517</v>
      </c>
      <c r="Q25" s="170">
        <f>(Q18-B18)/B18</f>
        <v>0.37139561707035762</v>
      </c>
      <c r="R25" s="170">
        <f>(R18-B18)/B18</f>
        <v>0.36447520184544407</v>
      </c>
      <c r="S25" s="170">
        <f>(S18-B18)/B18</f>
        <v>0.43598615916955008</v>
      </c>
      <c r="T25"/>
      <c r="U25"/>
      <c r="V25"/>
      <c r="W25"/>
    </row>
    <row r="26" spans="1:23" ht="15" x14ac:dyDescent="0.25">
      <c r="A26" s="143" t="s">
        <v>92</v>
      </c>
      <c r="B26" s="170">
        <f>(B19-B19)/B19</f>
        <v>0</v>
      </c>
      <c r="C26" s="170">
        <f>(C19-B19)/B19</f>
        <v>-7.7951002227171808E-3</v>
      </c>
      <c r="D26" s="170">
        <f>(D19-B19)/B19</f>
        <v>2.7839643652561245E-2</v>
      </c>
      <c r="E26" s="170">
        <f>(E19-B19)/B19</f>
        <v>6.9042316258351805E-2</v>
      </c>
      <c r="F26" s="170">
        <f>(F19-B19)/B19</f>
        <v>6.7928730512249375E-2</v>
      </c>
      <c r="G26" s="170">
        <f>(G19-B19)/B19</f>
        <v>6.3474387527839668E-2</v>
      </c>
      <c r="H26" s="170">
        <f>(H19-B19)/B19</f>
        <v>5.9020044543429767E-2</v>
      </c>
      <c r="I26" s="170">
        <f>(I19-B19)/B19</f>
        <v>7.4610244988864136E-2</v>
      </c>
      <c r="J26" s="170">
        <f>(J19-B19)/B19</f>
        <v>6.4587973273942098E-2</v>
      </c>
      <c r="K26" s="170">
        <f>(K19-B19)/B19</f>
        <v>5.4565701559020068E-2</v>
      </c>
      <c r="L26" s="170">
        <f>(L19-B19)/B19</f>
        <v>5.2338530066815013E-2</v>
      </c>
      <c r="M26" s="170">
        <f>(M19-B19)/B19</f>
        <v>8.3518930957683743E-2</v>
      </c>
      <c r="N26" s="170">
        <f>(N19-B19)/B19</f>
        <v>0.12583518930957671</v>
      </c>
      <c r="O26" s="170">
        <f>(O19-B19)/B19</f>
        <v>0.18708240534521153</v>
      </c>
      <c r="P26" s="170">
        <f>(P19-B19)/B19</f>
        <v>0.24164810690423161</v>
      </c>
      <c r="Q26" s="170">
        <f>(Q19-B19)/B19</f>
        <v>0.29287305122494417</v>
      </c>
      <c r="R26" s="170">
        <f>(R19-B19)/B19</f>
        <v>0.28507795100222699</v>
      </c>
      <c r="S26" s="170">
        <f>(S19-B19)/B19</f>
        <v>0.43541202672605789</v>
      </c>
      <c r="T26"/>
      <c r="U26"/>
      <c r="V26"/>
      <c r="W26"/>
    </row>
    <row r="27" spans="1:23" ht="15" x14ac:dyDescent="0.25">
      <c r="A27" s="143" t="s">
        <v>183</v>
      </c>
      <c r="B27" s="170">
        <f>(B20-B20)/B20</f>
        <v>0</v>
      </c>
      <c r="C27" s="170">
        <f>(C20-B20)/B20</f>
        <v>3.0599755201958383E-2</v>
      </c>
      <c r="D27" s="170">
        <f>(D20-B20)/B20</f>
        <v>6.8543451652386844E-2</v>
      </c>
      <c r="E27" s="170">
        <f>(E20-B20)/B20</f>
        <v>0.10281517747858016</v>
      </c>
      <c r="F27" s="170">
        <f>(F20-B20)/B20</f>
        <v>0.12239902080783353</v>
      </c>
      <c r="G27" s="170">
        <f>(G20-B20)/B20</f>
        <v>0.13096695226438193</v>
      </c>
      <c r="H27" s="170">
        <f>(H20-B20)/B20</f>
        <v>0.14198286413708691</v>
      </c>
      <c r="I27" s="170">
        <f>(I20-B20)/B20</f>
        <v>0.1481028151774787</v>
      </c>
      <c r="J27" s="170">
        <f>(J20-B20)/B20</f>
        <v>0.15544675642594855</v>
      </c>
      <c r="K27" s="170">
        <f>(K20-B20)/B20</f>
        <v>0.16279069767441862</v>
      </c>
      <c r="L27" s="170">
        <f>(L20-B20)/B20</f>
        <v>0.19706242350061193</v>
      </c>
      <c r="M27" s="170">
        <f>(M20-B20)/B20</f>
        <v>0.24602203182374538</v>
      </c>
      <c r="N27" s="170">
        <f>(N20-B20)/B20</f>
        <v>0.31089351285189731</v>
      </c>
      <c r="O27" s="170">
        <f>(O20-B20)/B20</f>
        <v>0.36474908200734402</v>
      </c>
      <c r="P27" s="170">
        <f>(P20-B20)/B20</f>
        <v>0.42594859241126076</v>
      </c>
      <c r="Q27" s="170">
        <f>(Q20-B20)/B20</f>
        <v>0.49204406364749076</v>
      </c>
      <c r="R27" s="170">
        <f>(R20-B20)/B20</f>
        <v>0.60465116279069764</v>
      </c>
      <c r="S27" s="170">
        <f>(S20-B20)/B20</f>
        <v>0.65483476132190943</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AE9ED-3002-49B0-934E-0EDBE8498326}">
  <sheetPr>
    <tabColor rgb="FF5E82A3"/>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9" t="s">
        <v>270</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row>
    <row r="4" spans="1:27" ht="15" x14ac:dyDescent="0.25">
      <c r="A4" s="330" t="s">
        <v>328</v>
      </c>
      <c r="B4" s="330"/>
      <c r="C4" s="330"/>
      <c r="D4" s="330"/>
    </row>
    <row r="5" spans="1:27" ht="15" x14ac:dyDescent="0.25">
      <c r="A5" s="331" t="s">
        <v>144</v>
      </c>
      <c r="B5" s="332"/>
      <c r="C5" s="331" t="s">
        <v>145</v>
      </c>
      <c r="D5" s="331"/>
    </row>
    <row r="6" spans="1:27" x14ac:dyDescent="0.2">
      <c r="A6" s="154" t="s">
        <v>158</v>
      </c>
      <c r="B6" s="155" t="s">
        <v>157</v>
      </c>
      <c r="C6" s="154" t="s">
        <v>158</v>
      </c>
      <c r="D6" s="156" t="s">
        <v>157</v>
      </c>
    </row>
    <row r="7" spans="1:27" x14ac:dyDescent="0.2">
      <c r="A7" s="1" t="s">
        <v>147</v>
      </c>
      <c r="B7" s="157">
        <v>0.128</v>
      </c>
      <c r="C7" s="1" t="s">
        <v>147</v>
      </c>
      <c r="D7" s="158">
        <v>0.14649999999999999</v>
      </c>
    </row>
    <row r="8" spans="1:27" x14ac:dyDescent="0.2">
      <c r="A8" s="1" t="s">
        <v>148</v>
      </c>
      <c r="B8" s="157">
        <v>9.0999999999999998E-2</v>
      </c>
      <c r="C8" s="1" t="s">
        <v>148</v>
      </c>
      <c r="D8" s="158">
        <v>0.14176</v>
      </c>
    </row>
    <row r="9" spans="1:27" x14ac:dyDescent="0.2">
      <c r="A9" s="1" t="s">
        <v>256</v>
      </c>
      <c r="B9" s="157">
        <v>8.6459999999999995E-2</v>
      </c>
      <c r="C9" s="1" t="s">
        <v>151</v>
      </c>
      <c r="D9" s="158">
        <v>0.1196</v>
      </c>
    </row>
    <row r="10" spans="1:27" x14ac:dyDescent="0.2">
      <c r="A10" s="1" t="s">
        <v>87</v>
      </c>
      <c r="B10" s="157">
        <v>8.3599999999999994E-2</v>
      </c>
      <c r="C10" s="1" t="s">
        <v>87</v>
      </c>
      <c r="D10" s="158">
        <v>0.11176</v>
      </c>
    </row>
    <row r="11" spans="1:27" x14ac:dyDescent="0.2">
      <c r="A11" s="1" t="s">
        <v>257</v>
      </c>
      <c r="B11" s="157">
        <v>8.1900000000000001E-2</v>
      </c>
      <c r="C11" s="1" t="s">
        <v>256</v>
      </c>
      <c r="D11" s="158">
        <v>9.5649999999999999E-2</v>
      </c>
    </row>
    <row r="12" spans="1:27" x14ac:dyDescent="0.2">
      <c r="A12" s="1" t="s">
        <v>151</v>
      </c>
      <c r="B12" s="157">
        <v>7.8700000000000006E-2</v>
      </c>
      <c r="C12" s="1" t="s">
        <v>192</v>
      </c>
      <c r="D12" s="158">
        <v>9.4329999999999997E-2</v>
      </c>
    </row>
    <row r="13" spans="1:27" x14ac:dyDescent="0.2">
      <c r="A13" s="1" t="s">
        <v>258</v>
      </c>
      <c r="B13" s="157">
        <v>6.5689999999999998E-2</v>
      </c>
      <c r="C13" s="1" t="s">
        <v>153</v>
      </c>
      <c r="D13" s="158">
        <v>7.6850000000000002E-2</v>
      </c>
    </row>
    <row r="14" spans="1:27" x14ac:dyDescent="0.2">
      <c r="A14" s="1" t="s">
        <v>153</v>
      </c>
      <c r="B14" s="157">
        <v>6.3200000000000006E-2</v>
      </c>
      <c r="C14" s="1" t="s">
        <v>260</v>
      </c>
      <c r="D14" s="158">
        <v>7.2120000000000004E-2</v>
      </c>
    </row>
    <row r="15" spans="1:27" x14ac:dyDescent="0.2">
      <c r="A15" s="1" t="s">
        <v>192</v>
      </c>
      <c r="B15" s="157">
        <v>6.1809999999999997E-2</v>
      </c>
      <c r="C15" s="1" t="s">
        <v>257</v>
      </c>
      <c r="D15" s="158">
        <v>7.1249999999999994E-2</v>
      </c>
    </row>
    <row r="16" spans="1:27" x14ac:dyDescent="0.2">
      <c r="A16" s="1" t="s">
        <v>259</v>
      </c>
      <c r="B16" s="157">
        <v>5.7110000000000001E-2</v>
      </c>
      <c r="C16" s="1" t="s">
        <v>152</v>
      </c>
      <c r="D16" s="158">
        <v>7.0099999999999996E-2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5F424-F4B5-4309-A545-F6CE0851EED5}">
  <sheetPr>
    <tabColor rgb="FF5E82A3"/>
  </sheetPr>
  <dimension ref="A1:AI79"/>
  <sheetViews>
    <sheetView zoomScaleNormal="100" workbookViewId="0">
      <selection activeCell="H5" sqref="H5:H14"/>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9" t="s">
        <v>271</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row>
    <row r="3" spans="1:27" ht="15" x14ac:dyDescent="0.25">
      <c r="A3" s="193" t="s">
        <v>335</v>
      </c>
      <c r="B3" s="193"/>
      <c r="C3" s="193"/>
      <c r="D3" s="193"/>
      <c r="F3" s="330" t="s">
        <v>336</v>
      </c>
      <c r="G3" s="330"/>
      <c r="H3" s="330"/>
    </row>
    <row r="4" spans="1:27" ht="28.5" x14ac:dyDescent="0.2">
      <c r="A4" s="191" t="s">
        <v>165</v>
      </c>
      <c r="B4" s="191" t="s">
        <v>218</v>
      </c>
      <c r="C4" s="192" t="s">
        <v>164</v>
      </c>
      <c r="D4" s="1"/>
      <c r="F4" s="191" t="s">
        <v>219</v>
      </c>
      <c r="G4" s="192" t="s">
        <v>220</v>
      </c>
      <c r="H4" s="37" t="s">
        <v>221</v>
      </c>
      <c r="O4" s="1"/>
    </row>
    <row r="5" spans="1:27" ht="15" x14ac:dyDescent="0.25">
      <c r="A5" s="160">
        <v>43313</v>
      </c>
      <c r="B5">
        <v>139</v>
      </c>
      <c r="C5" s="218" t="s">
        <v>248</v>
      </c>
      <c r="D5" s="1"/>
      <c r="F5" s="1" t="s">
        <v>273</v>
      </c>
      <c r="G5" s="159">
        <v>116</v>
      </c>
      <c r="H5" s="203" t="s">
        <v>247</v>
      </c>
      <c r="O5" s="1"/>
    </row>
    <row r="6" spans="1:27" ht="15" x14ac:dyDescent="0.25">
      <c r="A6" s="160">
        <v>43344</v>
      </c>
      <c r="B6">
        <v>45</v>
      </c>
      <c r="C6" s="218" t="s">
        <v>248</v>
      </c>
      <c r="D6" s="1"/>
      <c r="F6" s="1" t="s">
        <v>511</v>
      </c>
      <c r="G6" s="159">
        <v>51</v>
      </c>
      <c r="H6" s="203" t="s">
        <v>514</v>
      </c>
      <c r="O6" s="1"/>
    </row>
    <row r="7" spans="1:27" ht="15" x14ac:dyDescent="0.25">
      <c r="A7" s="160">
        <v>43374</v>
      </c>
      <c r="B7">
        <v>59</v>
      </c>
      <c r="C7" s="218" t="s">
        <v>248</v>
      </c>
      <c r="D7" s="1"/>
      <c r="F7" s="1" t="s">
        <v>350</v>
      </c>
      <c r="G7" s="159">
        <v>24</v>
      </c>
      <c r="H7" s="203" t="s">
        <v>515</v>
      </c>
      <c r="O7" s="1"/>
    </row>
    <row r="8" spans="1:27" ht="15" x14ac:dyDescent="0.25">
      <c r="A8" s="160">
        <v>43405</v>
      </c>
      <c r="B8">
        <v>70</v>
      </c>
      <c r="C8" s="218" t="s">
        <v>248</v>
      </c>
      <c r="D8" s="1"/>
      <c r="F8" s="1" t="s">
        <v>345</v>
      </c>
      <c r="G8" s="159">
        <v>19</v>
      </c>
      <c r="H8" s="203" t="s">
        <v>303</v>
      </c>
      <c r="O8" s="1"/>
    </row>
    <row r="9" spans="1:27" ht="15" x14ac:dyDescent="0.25">
      <c r="A9" s="160">
        <v>43435</v>
      </c>
      <c r="B9">
        <v>71</v>
      </c>
      <c r="C9" s="218" t="s">
        <v>248</v>
      </c>
      <c r="D9" s="1"/>
      <c r="F9" s="1" t="s">
        <v>488</v>
      </c>
      <c r="G9" s="159">
        <v>15</v>
      </c>
      <c r="H9" s="203" t="s">
        <v>359</v>
      </c>
      <c r="O9" s="1"/>
    </row>
    <row r="10" spans="1:27" ht="15" x14ac:dyDescent="0.25">
      <c r="A10" s="160">
        <v>43466</v>
      </c>
      <c r="B10">
        <v>37</v>
      </c>
      <c r="C10" s="218" t="s">
        <v>248</v>
      </c>
      <c r="D10" s="1"/>
      <c r="F10" s="1" t="s">
        <v>490</v>
      </c>
      <c r="G10" s="159">
        <v>15</v>
      </c>
      <c r="H10" s="203" t="s">
        <v>516</v>
      </c>
      <c r="O10" s="1"/>
    </row>
    <row r="11" spans="1:27" ht="15" x14ac:dyDescent="0.25">
      <c r="A11" s="160">
        <v>43497</v>
      </c>
      <c r="B11">
        <v>68</v>
      </c>
      <c r="C11" s="218" t="s">
        <v>248</v>
      </c>
      <c r="D11" s="1"/>
      <c r="F11" s="1" t="s">
        <v>223</v>
      </c>
      <c r="G11" s="159">
        <v>14</v>
      </c>
      <c r="H11" s="203" t="s">
        <v>517</v>
      </c>
      <c r="O11" s="1"/>
    </row>
    <row r="12" spans="1:27" ht="15" x14ac:dyDescent="0.25">
      <c r="A12" s="160">
        <v>43525</v>
      </c>
      <c r="B12">
        <v>68</v>
      </c>
      <c r="C12" s="218" t="s">
        <v>248</v>
      </c>
      <c r="D12" s="1"/>
      <c r="F12" s="1" t="s">
        <v>512</v>
      </c>
      <c r="G12" s="159">
        <v>11</v>
      </c>
      <c r="H12" s="203" t="s">
        <v>305</v>
      </c>
      <c r="O12" s="1"/>
    </row>
    <row r="13" spans="1:27" ht="15" x14ac:dyDescent="0.25">
      <c r="A13" s="160">
        <v>43556</v>
      </c>
      <c r="B13">
        <v>63</v>
      </c>
      <c r="C13" s="218" t="s">
        <v>248</v>
      </c>
      <c r="D13" s="1"/>
      <c r="F13" s="1" t="s">
        <v>489</v>
      </c>
      <c r="G13" s="159">
        <v>9</v>
      </c>
      <c r="H13" s="203" t="s">
        <v>518</v>
      </c>
      <c r="O13" s="1"/>
    </row>
    <row r="14" spans="1:27" ht="15" x14ac:dyDescent="0.25">
      <c r="A14" s="160">
        <v>43586</v>
      </c>
      <c r="B14">
        <v>45</v>
      </c>
      <c r="C14" s="218" t="s">
        <v>248</v>
      </c>
      <c r="D14" s="1"/>
      <c r="F14" s="1" t="s">
        <v>513</v>
      </c>
      <c r="G14" s="159">
        <v>8</v>
      </c>
      <c r="H14" s="203" t="s">
        <v>304</v>
      </c>
      <c r="O14" s="1"/>
    </row>
    <row r="15" spans="1:27" ht="15" x14ac:dyDescent="0.25">
      <c r="A15" s="160">
        <v>43617</v>
      </c>
      <c r="B15">
        <v>21</v>
      </c>
      <c r="C15" s="218" t="s">
        <v>248</v>
      </c>
      <c r="D15" s="1"/>
      <c r="O15" s="1"/>
    </row>
    <row r="16" spans="1:27" ht="15" x14ac:dyDescent="0.25">
      <c r="A16" s="160">
        <v>43647</v>
      </c>
      <c r="B16">
        <v>52</v>
      </c>
      <c r="C16" s="218" t="s">
        <v>248</v>
      </c>
      <c r="D16" s="1"/>
      <c r="O16" s="1"/>
    </row>
    <row r="17" spans="1:15" ht="15" x14ac:dyDescent="0.25">
      <c r="A17" s="160">
        <v>43678</v>
      </c>
      <c r="B17">
        <v>69</v>
      </c>
      <c r="C17" s="218" t="s">
        <v>248</v>
      </c>
      <c r="D17" s="1"/>
      <c r="O17" s="1"/>
    </row>
    <row r="18" spans="1:15" ht="15" x14ac:dyDescent="0.25">
      <c r="A18" s="160">
        <v>43709</v>
      </c>
      <c r="B18">
        <v>68</v>
      </c>
      <c r="C18" s="218" t="s">
        <v>248</v>
      </c>
      <c r="D18" s="1"/>
      <c r="I18" s="39"/>
      <c r="O18" s="1"/>
    </row>
    <row r="19" spans="1:15" ht="15" x14ac:dyDescent="0.25">
      <c r="A19" s="160">
        <v>43739</v>
      </c>
      <c r="B19">
        <v>60</v>
      </c>
      <c r="C19" s="218" t="s">
        <v>248</v>
      </c>
      <c r="D19" s="1"/>
      <c r="I19" s="39"/>
      <c r="O19" s="1"/>
    </row>
    <row r="20" spans="1:15" ht="15" x14ac:dyDescent="0.25">
      <c r="A20" s="160">
        <v>43770</v>
      </c>
      <c r="B20">
        <v>80</v>
      </c>
      <c r="C20" s="218" t="s">
        <v>248</v>
      </c>
      <c r="D20" s="1"/>
      <c r="I20" s="39"/>
      <c r="O20" s="1"/>
    </row>
    <row r="21" spans="1:15" ht="15" x14ac:dyDescent="0.25">
      <c r="A21" s="160">
        <v>43800</v>
      </c>
      <c r="B21">
        <v>58</v>
      </c>
      <c r="C21" s="218" t="s">
        <v>248</v>
      </c>
      <c r="D21" s="1"/>
      <c r="I21" s="39"/>
      <c r="O21" s="1"/>
    </row>
    <row r="22" spans="1:15" ht="15" x14ac:dyDescent="0.25">
      <c r="A22" s="160">
        <v>43831</v>
      </c>
      <c r="B22">
        <v>74</v>
      </c>
      <c r="C22" s="218" t="s">
        <v>248</v>
      </c>
      <c r="D22" s="1"/>
      <c r="I22" s="39"/>
      <c r="O22" s="1"/>
    </row>
    <row r="23" spans="1:15" ht="15" x14ac:dyDescent="0.25">
      <c r="A23" s="160">
        <v>43862</v>
      </c>
      <c r="B23">
        <v>50</v>
      </c>
      <c r="C23" s="218" t="s">
        <v>248</v>
      </c>
      <c r="D23" s="1"/>
      <c r="O23" s="1"/>
    </row>
    <row r="24" spans="1:15" ht="15" x14ac:dyDescent="0.25">
      <c r="A24" s="160">
        <v>43891</v>
      </c>
      <c r="B24">
        <v>48</v>
      </c>
      <c r="C24" s="218" t="s">
        <v>248</v>
      </c>
      <c r="D24" s="1"/>
      <c r="O24" s="1"/>
    </row>
    <row r="25" spans="1:15" ht="15" x14ac:dyDescent="0.25">
      <c r="A25" s="160">
        <v>43922</v>
      </c>
      <c r="B25">
        <v>47</v>
      </c>
      <c r="C25" s="218" t="s">
        <v>248</v>
      </c>
      <c r="D25" s="1"/>
      <c r="O25" s="1"/>
    </row>
    <row r="26" spans="1:15" ht="15" x14ac:dyDescent="0.25">
      <c r="A26" s="160">
        <v>43952</v>
      </c>
      <c r="B26">
        <v>24</v>
      </c>
      <c r="C26" s="218" t="s">
        <v>248</v>
      </c>
      <c r="D26" s="1"/>
      <c r="O26" s="1"/>
    </row>
    <row r="27" spans="1:15" ht="15" x14ac:dyDescent="0.25">
      <c r="A27" s="160">
        <v>43983</v>
      </c>
      <c r="B27">
        <v>44</v>
      </c>
      <c r="C27" s="218" t="s">
        <v>248</v>
      </c>
      <c r="D27" s="1"/>
      <c r="O27" s="1"/>
    </row>
    <row r="28" spans="1:15" ht="15" x14ac:dyDescent="0.25">
      <c r="A28" s="160">
        <v>44013</v>
      </c>
      <c r="B28">
        <v>33</v>
      </c>
      <c r="C28" s="218" t="s">
        <v>248</v>
      </c>
      <c r="D28" s="1"/>
      <c r="O28" s="1"/>
    </row>
    <row r="29" spans="1:15" ht="15" x14ac:dyDescent="0.25">
      <c r="A29" s="160">
        <v>44044</v>
      </c>
      <c r="B29">
        <v>80</v>
      </c>
      <c r="C29" s="218" t="s">
        <v>248</v>
      </c>
      <c r="D29" s="1"/>
      <c r="O29" s="1"/>
    </row>
    <row r="30" spans="1:15" ht="15" x14ac:dyDescent="0.25">
      <c r="A30" s="160">
        <v>44075</v>
      </c>
      <c r="B30">
        <v>38</v>
      </c>
      <c r="C30" s="218" t="s">
        <v>248</v>
      </c>
      <c r="D30" s="1"/>
      <c r="O30" s="1"/>
    </row>
    <row r="31" spans="1:15" ht="15" x14ac:dyDescent="0.25">
      <c r="A31" s="160">
        <v>44105</v>
      </c>
      <c r="B31">
        <v>36</v>
      </c>
      <c r="C31" s="218" t="s">
        <v>248</v>
      </c>
      <c r="D31" s="1"/>
      <c r="O31" s="1"/>
    </row>
    <row r="32" spans="1:15" ht="15" x14ac:dyDescent="0.25">
      <c r="A32" s="160">
        <v>44136</v>
      </c>
      <c r="B32">
        <v>18</v>
      </c>
      <c r="C32" s="218" t="s">
        <v>248</v>
      </c>
      <c r="D32" s="1"/>
      <c r="O32" s="1"/>
    </row>
    <row r="33" spans="1:15" ht="15" x14ac:dyDescent="0.25">
      <c r="A33" s="160">
        <v>44166</v>
      </c>
      <c r="B33">
        <v>18</v>
      </c>
      <c r="C33" s="218" t="s">
        <v>248</v>
      </c>
      <c r="D33" s="1"/>
      <c r="O33" s="1"/>
    </row>
    <row r="34" spans="1:15" ht="15" x14ac:dyDescent="0.25">
      <c r="A34" s="160">
        <v>44197</v>
      </c>
      <c r="B34">
        <v>42</v>
      </c>
      <c r="C34" s="218" t="s">
        <v>248</v>
      </c>
      <c r="D34" s="1"/>
      <c r="O34" s="1"/>
    </row>
    <row r="35" spans="1:15" ht="15" x14ac:dyDescent="0.25">
      <c r="A35" s="160">
        <v>44228</v>
      </c>
      <c r="B35">
        <v>27</v>
      </c>
      <c r="C35" s="218" t="s">
        <v>248</v>
      </c>
      <c r="D35" s="1"/>
      <c r="O35" s="1"/>
    </row>
    <row r="36" spans="1:15" ht="15" x14ac:dyDescent="0.25">
      <c r="A36" s="160">
        <v>44256</v>
      </c>
      <c r="B36">
        <v>52</v>
      </c>
      <c r="C36" s="218" t="s">
        <v>248</v>
      </c>
      <c r="D36" s="1"/>
      <c r="O36" s="1"/>
    </row>
    <row r="37" spans="1:15" ht="15" x14ac:dyDescent="0.25">
      <c r="A37" s="160">
        <v>44287</v>
      </c>
      <c r="B37">
        <v>51</v>
      </c>
      <c r="C37" s="218" t="s">
        <v>248</v>
      </c>
      <c r="D37" s="1"/>
      <c r="O37" s="1"/>
    </row>
    <row r="38" spans="1:15" ht="15" x14ac:dyDescent="0.25">
      <c r="A38" s="160">
        <v>44317</v>
      </c>
      <c r="B38">
        <v>47</v>
      </c>
      <c r="C38" s="218" t="s">
        <v>248</v>
      </c>
      <c r="D38" s="1"/>
      <c r="O38" s="1"/>
    </row>
    <row r="39" spans="1:15" ht="15" x14ac:dyDescent="0.25">
      <c r="A39" s="160">
        <v>44348</v>
      </c>
      <c r="B39">
        <v>54</v>
      </c>
      <c r="C39" s="218" t="s">
        <v>248</v>
      </c>
      <c r="D39" s="1"/>
      <c r="O39" s="1"/>
    </row>
    <row r="40" spans="1:15" ht="15" x14ac:dyDescent="0.25">
      <c r="A40" s="160">
        <v>44378</v>
      </c>
      <c r="B40">
        <v>27</v>
      </c>
      <c r="C40" s="218" t="s">
        <v>248</v>
      </c>
      <c r="D40" s="1"/>
      <c r="O40" s="1"/>
    </row>
    <row r="41" spans="1:15" ht="15" x14ac:dyDescent="0.25">
      <c r="A41" s="160">
        <v>44409</v>
      </c>
      <c r="B41">
        <v>31</v>
      </c>
      <c r="C41" s="218" t="s">
        <v>248</v>
      </c>
      <c r="D41" s="1"/>
      <c r="O41" s="1"/>
    </row>
    <row r="42" spans="1:15" ht="15" x14ac:dyDescent="0.25">
      <c r="A42" s="160">
        <v>44440</v>
      </c>
      <c r="B42">
        <v>68</v>
      </c>
      <c r="C42" s="218" t="s">
        <v>248</v>
      </c>
      <c r="D42" s="1"/>
      <c r="O42" s="1"/>
    </row>
    <row r="43" spans="1:15" ht="15" x14ac:dyDescent="0.25">
      <c r="A43" s="160">
        <v>44470</v>
      </c>
      <c r="B43">
        <v>21</v>
      </c>
      <c r="C43" s="218" t="s">
        <v>248</v>
      </c>
      <c r="D43" s="1"/>
      <c r="O43" s="1"/>
    </row>
    <row r="44" spans="1:15" ht="15" x14ac:dyDescent="0.25">
      <c r="A44" s="160">
        <v>44501</v>
      </c>
      <c r="B44">
        <v>26</v>
      </c>
      <c r="C44" s="218" t="s">
        <v>248</v>
      </c>
      <c r="D44" s="1"/>
      <c r="O44" s="1"/>
    </row>
    <row r="45" spans="1:15" ht="15" x14ac:dyDescent="0.25">
      <c r="A45" s="160">
        <v>44531</v>
      </c>
      <c r="B45">
        <v>31</v>
      </c>
      <c r="C45" s="218" t="s">
        <v>248</v>
      </c>
      <c r="D45" s="1"/>
      <c r="O45" s="1"/>
    </row>
    <row r="46" spans="1:15" ht="15" x14ac:dyDescent="0.25">
      <c r="A46" s="160">
        <v>44562</v>
      </c>
      <c r="B46">
        <v>26</v>
      </c>
      <c r="C46" s="218" t="s">
        <v>248</v>
      </c>
      <c r="D46" s="1"/>
      <c r="O46" s="1"/>
    </row>
    <row r="47" spans="1:15" ht="15" x14ac:dyDescent="0.25">
      <c r="A47" s="160">
        <v>44593</v>
      </c>
      <c r="B47">
        <v>28</v>
      </c>
      <c r="C47" s="218" t="s">
        <v>248</v>
      </c>
      <c r="D47" s="1"/>
      <c r="O47" s="1"/>
    </row>
    <row r="48" spans="1:15" ht="15" x14ac:dyDescent="0.25">
      <c r="A48" s="160">
        <v>44621</v>
      </c>
      <c r="B48">
        <v>17</v>
      </c>
      <c r="C48" s="218" t="s">
        <v>248</v>
      </c>
      <c r="D48" s="1"/>
      <c r="O48" s="1"/>
    </row>
    <row r="49" spans="1:15" ht="15" x14ac:dyDescent="0.25">
      <c r="A49" s="160">
        <v>44652</v>
      </c>
      <c r="B49">
        <v>54</v>
      </c>
      <c r="C49" s="218" t="s">
        <v>248</v>
      </c>
      <c r="D49" s="1"/>
      <c r="O49" s="1"/>
    </row>
    <row r="50" spans="1:15" ht="15" x14ac:dyDescent="0.25">
      <c r="A50" s="160">
        <v>44682</v>
      </c>
      <c r="B50">
        <v>61</v>
      </c>
      <c r="C50" s="218" t="s">
        <v>248</v>
      </c>
      <c r="D50" s="1"/>
      <c r="O50" s="1"/>
    </row>
    <row r="51" spans="1:15" ht="15" x14ac:dyDescent="0.25">
      <c r="A51" s="160">
        <v>44713</v>
      </c>
      <c r="B51">
        <v>31</v>
      </c>
      <c r="C51" s="218" t="s">
        <v>248</v>
      </c>
      <c r="D51" s="1"/>
      <c r="O51" s="1"/>
    </row>
    <row r="52" spans="1:15" ht="15" x14ac:dyDescent="0.25">
      <c r="A52" s="160">
        <v>44743</v>
      </c>
      <c r="B52">
        <v>35</v>
      </c>
      <c r="C52" s="218" t="s">
        <v>248</v>
      </c>
      <c r="D52" s="1"/>
      <c r="O52" s="1"/>
    </row>
    <row r="53" spans="1:15" ht="15" x14ac:dyDescent="0.25">
      <c r="A53" s="160">
        <v>44774</v>
      </c>
      <c r="B53">
        <v>29</v>
      </c>
      <c r="C53" s="218" t="s">
        <v>248</v>
      </c>
      <c r="D53" s="1"/>
      <c r="O53" s="1"/>
    </row>
    <row r="54" spans="1:15" ht="15" x14ac:dyDescent="0.25">
      <c r="A54" s="160">
        <v>44805</v>
      </c>
      <c r="B54">
        <v>47</v>
      </c>
      <c r="C54" s="218" t="s">
        <v>248</v>
      </c>
      <c r="D54" s="1"/>
      <c r="O54" s="1"/>
    </row>
    <row r="55" spans="1:15" ht="15" x14ac:dyDescent="0.25">
      <c r="A55" s="160">
        <v>44835</v>
      </c>
      <c r="B55">
        <v>25</v>
      </c>
      <c r="C55" s="218" t="s">
        <v>248</v>
      </c>
      <c r="D55" s="1"/>
      <c r="O55" s="1"/>
    </row>
    <row r="56" spans="1:15" ht="15" x14ac:dyDescent="0.25">
      <c r="A56" s="160">
        <v>44866</v>
      </c>
      <c r="B56">
        <v>45</v>
      </c>
      <c r="C56" s="218" t="s">
        <v>248</v>
      </c>
      <c r="D56" s="161"/>
      <c r="O56" s="1"/>
    </row>
    <row r="57" spans="1:15" ht="15" x14ac:dyDescent="0.25">
      <c r="A57" s="160">
        <v>44896</v>
      </c>
      <c r="B57">
        <v>23</v>
      </c>
      <c r="C57" s="218" t="s">
        <v>248</v>
      </c>
      <c r="D57" s="1"/>
      <c r="O57" s="1"/>
    </row>
    <row r="58" spans="1:15" ht="15" x14ac:dyDescent="0.25">
      <c r="A58" s="160">
        <v>44927</v>
      </c>
      <c r="B58">
        <v>38</v>
      </c>
      <c r="C58" s="218" t="s">
        <v>248</v>
      </c>
      <c r="D58" s="1"/>
      <c r="O58" s="1"/>
    </row>
    <row r="59" spans="1:15" ht="15" x14ac:dyDescent="0.25">
      <c r="A59" s="160">
        <v>44958</v>
      </c>
      <c r="B59">
        <v>19</v>
      </c>
      <c r="C59" s="218" t="s">
        <v>248</v>
      </c>
      <c r="D59" s="1"/>
      <c r="O59" s="1"/>
    </row>
    <row r="60" spans="1:15" ht="15" x14ac:dyDescent="0.25">
      <c r="A60" s="160">
        <v>44986</v>
      </c>
      <c r="B60">
        <v>80</v>
      </c>
      <c r="C60" s="218" t="s">
        <v>248</v>
      </c>
      <c r="D60" s="1"/>
      <c r="O60" s="1"/>
    </row>
    <row r="61" spans="1:15" ht="15" x14ac:dyDescent="0.25">
      <c r="A61" s="160">
        <v>45017</v>
      </c>
      <c r="B61">
        <v>21</v>
      </c>
      <c r="C61" s="218" t="s">
        <v>248</v>
      </c>
      <c r="D61" s="1"/>
      <c r="O61" s="1"/>
    </row>
    <row r="62" spans="1:15" ht="15" x14ac:dyDescent="0.25">
      <c r="A62" s="160">
        <v>45047</v>
      </c>
      <c r="B62">
        <v>22</v>
      </c>
      <c r="C62" s="218" t="s">
        <v>248</v>
      </c>
      <c r="D62" s="1"/>
      <c r="O62" s="1"/>
    </row>
    <row r="63" spans="1:15" ht="15" x14ac:dyDescent="0.25">
      <c r="A63" s="160">
        <v>45078</v>
      </c>
      <c r="B63">
        <v>24</v>
      </c>
      <c r="C63" s="218" t="s">
        <v>248</v>
      </c>
      <c r="D63" s="1"/>
      <c r="O63" s="1"/>
    </row>
    <row r="64" spans="1:15" ht="15" x14ac:dyDescent="0.25">
      <c r="A64" s="160">
        <v>45108</v>
      </c>
      <c r="B64">
        <v>26</v>
      </c>
      <c r="C64" s="218" t="s">
        <v>248</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99473-0187-4AC9-B9F2-98DCE3F13EB4}">
  <sheetPr>
    <tabColor rgb="FF5E82A3"/>
  </sheetPr>
  <dimension ref="A1:AG70"/>
  <sheetViews>
    <sheetView zoomScaleNormal="100" workbookViewId="0">
      <selection activeCell="H4" sqref="H4"/>
    </sheetView>
  </sheetViews>
  <sheetFormatPr defaultColWidth="9.140625" defaultRowHeight="14.25" x14ac:dyDescent="0.2"/>
  <cols>
    <col min="1" max="1" width="15.7109375" style="1" bestFit="1" customWidth="1"/>
    <col min="2" max="2" width="20.7109375" style="1" bestFit="1" customWidth="1"/>
    <col min="3" max="3" width="18.140625" style="1" bestFit="1" customWidth="1"/>
    <col min="4" max="4" width="9.28515625" style="1" bestFit="1" customWidth="1"/>
    <col min="5" max="5" width="12.14062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49" t="s">
        <v>272</v>
      </c>
      <c r="B1" s="249"/>
      <c r="C1" s="249"/>
      <c r="D1" s="249"/>
      <c r="E1" s="249"/>
      <c r="F1" s="249"/>
      <c r="G1" s="249"/>
      <c r="H1" s="249"/>
      <c r="I1" s="249"/>
      <c r="J1" s="249"/>
      <c r="K1" s="249"/>
      <c r="L1" s="249"/>
      <c r="M1" s="249"/>
      <c r="N1" s="249"/>
      <c r="O1" s="249"/>
      <c r="P1" s="249"/>
      <c r="Q1" s="249"/>
      <c r="R1" s="249"/>
      <c r="S1" s="249"/>
      <c r="T1" s="249"/>
      <c r="U1" s="249"/>
      <c r="V1" s="249"/>
      <c r="W1" s="249"/>
      <c r="X1" s="249"/>
      <c r="Y1" s="249"/>
    </row>
    <row r="2" spans="1:25" ht="15" x14ac:dyDescent="0.25">
      <c r="A2" s="330" t="s">
        <v>532</v>
      </c>
      <c r="B2" s="330"/>
      <c r="C2" s="330"/>
      <c r="D2" s="330"/>
      <c r="E2" s="330"/>
    </row>
    <row r="3" spans="1:25" ht="28.5" x14ac:dyDescent="0.2">
      <c r="A3" s="191" t="s">
        <v>483</v>
      </c>
      <c r="B3" s="191" t="s">
        <v>484</v>
      </c>
      <c r="C3" s="223" t="s">
        <v>485</v>
      </c>
      <c r="D3" s="37" t="s">
        <v>116</v>
      </c>
      <c r="E3" s="37" t="s">
        <v>486</v>
      </c>
    </row>
    <row r="4" spans="1:25" ht="14.25" customHeight="1" x14ac:dyDescent="0.2">
      <c r="A4" s="227" t="s">
        <v>362</v>
      </c>
      <c r="B4" s="227" t="s">
        <v>427</v>
      </c>
      <c r="C4" s="228">
        <v>94.252639516299993</v>
      </c>
      <c r="D4" s="228">
        <v>67.996449838100006</v>
      </c>
      <c r="E4" s="228">
        <v>-26.256189678199998</v>
      </c>
    </row>
    <row r="5" spans="1:25" ht="14.25" customHeight="1" x14ac:dyDescent="0.2">
      <c r="A5" s="227" t="s">
        <v>360</v>
      </c>
      <c r="B5" s="227" t="s">
        <v>426</v>
      </c>
      <c r="C5" s="228">
        <v>92.453170486600001</v>
      </c>
      <c r="D5" s="228">
        <v>120.02275228000001</v>
      </c>
      <c r="E5" s="228">
        <v>27.569581793000001</v>
      </c>
    </row>
    <row r="6" spans="1:25" ht="14.25" customHeight="1" x14ac:dyDescent="0.2">
      <c r="A6" s="227" t="s">
        <v>361</v>
      </c>
      <c r="B6" s="227" t="s">
        <v>426</v>
      </c>
      <c r="C6" s="228">
        <v>91.749876438599998</v>
      </c>
      <c r="D6" s="228">
        <v>62.341911660900003</v>
      </c>
      <c r="E6" s="228">
        <v>-29.407964777699998</v>
      </c>
    </row>
    <row r="7" spans="1:25" ht="14.25" customHeight="1" x14ac:dyDescent="0.2">
      <c r="A7" s="227" t="s">
        <v>363</v>
      </c>
      <c r="B7" s="227" t="s">
        <v>426</v>
      </c>
      <c r="C7" s="228">
        <v>86.745248600099998</v>
      </c>
      <c r="D7" s="228">
        <v>139.11129340299999</v>
      </c>
      <c r="E7" s="228">
        <v>52.366044803199998</v>
      </c>
    </row>
    <row r="8" spans="1:25" x14ac:dyDescent="0.2">
      <c r="A8" s="227" t="s">
        <v>364</v>
      </c>
      <c r="B8" s="227" t="s">
        <v>426</v>
      </c>
      <c r="C8" s="228">
        <v>83.988281604500003</v>
      </c>
      <c r="D8" s="228">
        <v>231.319475729</v>
      </c>
      <c r="E8" s="228">
        <v>147.33119412400001</v>
      </c>
    </row>
    <row r="9" spans="1:25" x14ac:dyDescent="0.2">
      <c r="A9" s="227" t="s">
        <v>365</v>
      </c>
      <c r="B9" s="227" t="s">
        <v>426</v>
      </c>
      <c r="C9" s="228">
        <v>80.204502805299995</v>
      </c>
      <c r="D9" s="228">
        <v>104.682578819</v>
      </c>
      <c r="E9" s="228">
        <v>24.478076013700001</v>
      </c>
    </row>
    <row r="10" spans="1:25" x14ac:dyDescent="0.2">
      <c r="A10" s="227" t="s">
        <v>366</v>
      </c>
      <c r="B10" s="227" t="s">
        <v>428</v>
      </c>
      <c r="C10" s="228">
        <v>79.496347527099999</v>
      </c>
      <c r="D10" s="228">
        <v>149.985515042</v>
      </c>
      <c r="E10" s="228">
        <v>70.489167514499997</v>
      </c>
    </row>
    <row r="11" spans="1:25" x14ac:dyDescent="0.2">
      <c r="A11" s="227" t="s">
        <v>367</v>
      </c>
      <c r="B11" s="227" t="s">
        <v>426</v>
      </c>
      <c r="C11" s="228">
        <v>74.643027056700006</v>
      </c>
      <c r="D11" s="228">
        <v>72.033389790000001</v>
      </c>
      <c r="E11" s="228">
        <v>-2.6096372666800001</v>
      </c>
    </row>
    <row r="12" spans="1:25" x14ac:dyDescent="0.2">
      <c r="A12" s="227" t="s">
        <v>368</v>
      </c>
      <c r="B12" s="227" t="s">
        <v>426</v>
      </c>
      <c r="C12" s="228">
        <v>69.403780964199996</v>
      </c>
      <c r="D12" s="228">
        <v>91.052262731900001</v>
      </c>
      <c r="E12" s="228">
        <v>21.648481767700002</v>
      </c>
    </row>
    <row r="13" spans="1:25" x14ac:dyDescent="0.2">
      <c r="A13" s="227" t="s">
        <v>369</v>
      </c>
      <c r="B13" s="227" t="s">
        <v>426</v>
      </c>
      <c r="C13" s="228">
        <v>67.185897697399994</v>
      </c>
      <c r="D13" s="228">
        <v>152.921013953</v>
      </c>
      <c r="E13" s="228">
        <v>85.735116255600005</v>
      </c>
    </row>
    <row r="14" spans="1:25" x14ac:dyDescent="0.2">
      <c r="A14" s="227" t="s">
        <v>371</v>
      </c>
      <c r="B14" s="227" t="s">
        <v>426</v>
      </c>
      <c r="C14" s="228">
        <v>63.111816461799997</v>
      </c>
      <c r="D14" s="228">
        <v>58.5409279641</v>
      </c>
      <c r="E14" s="228">
        <v>-4.5708884976900004</v>
      </c>
    </row>
    <row r="15" spans="1:25" x14ac:dyDescent="0.2">
      <c r="A15" s="227" t="s">
        <v>370</v>
      </c>
      <c r="B15" s="227" t="s">
        <v>429</v>
      </c>
      <c r="C15" s="228">
        <v>62.3739741686</v>
      </c>
      <c r="D15" s="228">
        <v>84.255735086100003</v>
      </c>
      <c r="E15" s="228">
        <v>21.881760917499999</v>
      </c>
    </row>
    <row r="16" spans="1:25" x14ac:dyDescent="0.2">
      <c r="A16" s="227" t="s">
        <v>372</v>
      </c>
      <c r="B16" s="227" t="s">
        <v>430</v>
      </c>
      <c r="C16" s="228">
        <v>57.454738965700002</v>
      </c>
      <c r="D16" s="228">
        <v>41.385131356999999</v>
      </c>
      <c r="E16" s="228">
        <v>-16.0696076087</v>
      </c>
    </row>
    <row r="17" spans="1:5" x14ac:dyDescent="0.2">
      <c r="A17" s="227" t="s">
        <v>374</v>
      </c>
      <c r="B17" s="227" t="s">
        <v>426</v>
      </c>
      <c r="C17" s="228">
        <v>56.716732979299998</v>
      </c>
      <c r="D17" s="228">
        <v>19.192379824300001</v>
      </c>
      <c r="E17" s="228">
        <v>-37.524353155</v>
      </c>
    </row>
    <row r="18" spans="1:5" x14ac:dyDescent="0.2">
      <c r="A18" s="227" t="s">
        <v>373</v>
      </c>
      <c r="B18" s="227" t="s">
        <v>431</v>
      </c>
      <c r="C18" s="228">
        <v>56.686297012499999</v>
      </c>
      <c r="D18" s="228">
        <v>62.925190203</v>
      </c>
      <c r="E18" s="228">
        <v>6.2388931904899998</v>
      </c>
    </row>
    <row r="19" spans="1:5" x14ac:dyDescent="0.2">
      <c r="A19" s="227" t="s">
        <v>375</v>
      </c>
      <c r="B19" s="227" t="s">
        <v>429</v>
      </c>
      <c r="C19" s="228">
        <v>54.562272546499997</v>
      </c>
      <c r="D19" s="228">
        <v>75.426265836799999</v>
      </c>
      <c r="E19" s="228">
        <v>20.863993290300002</v>
      </c>
    </row>
    <row r="20" spans="1:5" x14ac:dyDescent="0.2">
      <c r="A20" s="227" t="s">
        <v>377</v>
      </c>
      <c r="B20" s="227" t="s">
        <v>433</v>
      </c>
      <c r="C20" s="228">
        <v>43.332068401199997</v>
      </c>
      <c r="D20" s="228">
        <v>55.298157805599999</v>
      </c>
      <c r="E20" s="228">
        <v>11.9660894044</v>
      </c>
    </row>
    <row r="21" spans="1:5" x14ac:dyDescent="0.2">
      <c r="A21" s="227" t="s">
        <v>378</v>
      </c>
      <c r="B21" s="227" t="s">
        <v>434</v>
      </c>
      <c r="C21" s="228">
        <v>42.733060413700002</v>
      </c>
      <c r="D21" s="228">
        <v>19.267221770700001</v>
      </c>
      <c r="E21" s="228">
        <v>-23.465838643000001</v>
      </c>
    </row>
    <row r="22" spans="1:5" x14ac:dyDescent="0.2">
      <c r="A22" s="227" t="s">
        <v>376</v>
      </c>
      <c r="B22" s="227" t="s">
        <v>432</v>
      </c>
      <c r="C22" s="228">
        <v>40.817006210899997</v>
      </c>
      <c r="D22" s="228">
        <v>28.6201248544</v>
      </c>
      <c r="E22" s="228">
        <v>-12.1968813564</v>
      </c>
    </row>
    <row r="23" spans="1:5" x14ac:dyDescent="0.2">
      <c r="A23" s="227" t="s">
        <v>379</v>
      </c>
      <c r="B23" s="227" t="s">
        <v>435</v>
      </c>
      <c r="C23" s="228">
        <v>40.224782555899999</v>
      </c>
      <c r="D23" s="228">
        <v>17.8740891998</v>
      </c>
      <c r="E23" s="228">
        <v>-22.350693356099999</v>
      </c>
    </row>
    <row r="24" spans="1:5" x14ac:dyDescent="0.2">
      <c r="A24" s="227" t="s">
        <v>382</v>
      </c>
      <c r="B24" s="227" t="s">
        <v>437</v>
      </c>
      <c r="C24" s="228">
        <v>38.478132664900002</v>
      </c>
      <c r="D24" s="228">
        <v>28.1030822096</v>
      </c>
      <c r="E24" s="228">
        <v>-10.3750504553</v>
      </c>
    </row>
    <row r="25" spans="1:5" x14ac:dyDescent="0.2">
      <c r="A25" s="227" t="s">
        <v>380</v>
      </c>
      <c r="B25" s="227" t="s">
        <v>426</v>
      </c>
      <c r="C25" s="228">
        <v>37.782965546699998</v>
      </c>
      <c r="D25" s="228">
        <v>79.359467391300001</v>
      </c>
      <c r="E25" s="228">
        <v>41.576501844600003</v>
      </c>
    </row>
    <row r="26" spans="1:5" x14ac:dyDescent="0.2">
      <c r="A26" s="227" t="s">
        <v>383</v>
      </c>
      <c r="B26" s="227" t="s">
        <v>438</v>
      </c>
      <c r="C26" s="228">
        <v>32.323386361099999</v>
      </c>
      <c r="D26" s="228">
        <v>29.300790896300001</v>
      </c>
      <c r="E26" s="228">
        <v>-3.0225954648600002</v>
      </c>
    </row>
    <row r="27" spans="1:5" x14ac:dyDescent="0.2">
      <c r="A27" s="227" t="s">
        <v>381</v>
      </c>
      <c r="B27" s="227" t="s">
        <v>436</v>
      </c>
      <c r="C27" s="228">
        <v>31.5198018512</v>
      </c>
      <c r="D27" s="228">
        <v>42.9331599633</v>
      </c>
      <c r="E27" s="228">
        <v>11.413358112099999</v>
      </c>
    </row>
    <row r="28" spans="1:5" x14ac:dyDescent="0.2">
      <c r="A28" s="227" t="s">
        <v>384</v>
      </c>
      <c r="B28" s="227" t="s">
        <v>439</v>
      </c>
      <c r="C28" s="228">
        <v>31.2006190928</v>
      </c>
      <c r="D28" s="228">
        <v>11.955164741500001</v>
      </c>
      <c r="E28" s="228">
        <v>-19.245454351300001</v>
      </c>
    </row>
    <row r="29" spans="1:5" x14ac:dyDescent="0.2">
      <c r="A29" s="227" t="s">
        <v>385</v>
      </c>
      <c r="B29" s="227" t="s">
        <v>440</v>
      </c>
      <c r="C29" s="228">
        <v>29.123301866999999</v>
      </c>
      <c r="D29" s="229" t="s">
        <v>481</v>
      </c>
      <c r="E29" s="229" t="s">
        <v>482</v>
      </c>
    </row>
    <row r="30" spans="1:5" x14ac:dyDescent="0.2">
      <c r="A30" s="227" t="s">
        <v>386</v>
      </c>
      <c r="B30" s="227" t="s">
        <v>441</v>
      </c>
      <c r="C30" s="228">
        <v>28.495745162799999</v>
      </c>
      <c r="D30" s="228">
        <v>15.3209297303</v>
      </c>
      <c r="E30" s="228">
        <v>-13.174815432500001</v>
      </c>
    </row>
    <row r="31" spans="1:5" x14ac:dyDescent="0.2">
      <c r="A31" s="227" t="s">
        <v>387</v>
      </c>
      <c r="B31" s="227" t="s">
        <v>442</v>
      </c>
      <c r="C31" s="228">
        <v>27.277637096700001</v>
      </c>
      <c r="D31" s="228">
        <v>46.6206878351</v>
      </c>
      <c r="E31" s="228">
        <v>19.343050738399999</v>
      </c>
    </row>
    <row r="32" spans="1:5" x14ac:dyDescent="0.2">
      <c r="A32" s="227" t="s">
        <v>388</v>
      </c>
      <c r="B32" s="227" t="s">
        <v>443</v>
      </c>
      <c r="C32" s="228">
        <v>24.467410384800001</v>
      </c>
      <c r="D32" s="228">
        <v>16.1756930319</v>
      </c>
      <c r="E32" s="228">
        <v>-8.2917173528999992</v>
      </c>
    </row>
    <row r="33" spans="1:5" x14ac:dyDescent="0.2">
      <c r="A33" s="227" t="s">
        <v>498</v>
      </c>
      <c r="B33" s="227" t="s">
        <v>426</v>
      </c>
      <c r="C33" s="228">
        <v>21.771494558099999</v>
      </c>
      <c r="D33" s="228">
        <v>110.44442985400001</v>
      </c>
      <c r="E33" s="228">
        <v>88.672935296199995</v>
      </c>
    </row>
    <row r="34" spans="1:5" x14ac:dyDescent="0.2">
      <c r="A34" s="227" t="s">
        <v>413</v>
      </c>
      <c r="B34" s="227" t="s">
        <v>468</v>
      </c>
      <c r="C34" s="228">
        <v>18.4290914736</v>
      </c>
      <c r="D34" s="228">
        <v>27.8839380304</v>
      </c>
      <c r="E34" s="228">
        <v>9.4548465567900006</v>
      </c>
    </row>
    <row r="35" spans="1:5" x14ac:dyDescent="0.2">
      <c r="A35" s="227" t="s">
        <v>409</v>
      </c>
      <c r="B35" s="227" t="s">
        <v>464</v>
      </c>
      <c r="C35" s="228">
        <v>17.7099524397</v>
      </c>
      <c r="D35" s="228">
        <v>16.575824051000001</v>
      </c>
      <c r="E35" s="228">
        <v>-1.13412838868</v>
      </c>
    </row>
    <row r="36" spans="1:5" x14ac:dyDescent="0.2">
      <c r="A36" s="227" t="s">
        <v>418</v>
      </c>
      <c r="B36" s="227" t="s">
        <v>473</v>
      </c>
      <c r="C36" s="228">
        <v>17.709318307699998</v>
      </c>
      <c r="D36" s="229" t="s">
        <v>481</v>
      </c>
      <c r="E36" s="229" t="s">
        <v>482</v>
      </c>
    </row>
    <row r="37" spans="1:5" x14ac:dyDescent="0.2">
      <c r="A37" s="227" t="s">
        <v>402</v>
      </c>
      <c r="B37" s="227" t="s">
        <v>457</v>
      </c>
      <c r="C37" s="228">
        <v>13.394636118299999</v>
      </c>
      <c r="D37" s="228">
        <v>23.442758202499999</v>
      </c>
      <c r="E37" s="228">
        <v>10.048122084199999</v>
      </c>
    </row>
    <row r="38" spans="1:5" x14ac:dyDescent="0.2">
      <c r="A38" s="227" t="s">
        <v>401</v>
      </c>
      <c r="B38" s="227" t="s">
        <v>456</v>
      </c>
      <c r="C38" s="228">
        <v>12.639684297900001</v>
      </c>
      <c r="D38" s="229" t="s">
        <v>481</v>
      </c>
      <c r="E38" s="229" t="s">
        <v>482</v>
      </c>
    </row>
    <row r="39" spans="1:5" x14ac:dyDescent="0.2">
      <c r="A39" s="227" t="s">
        <v>499</v>
      </c>
      <c r="B39" s="227" t="s">
        <v>505</v>
      </c>
      <c r="C39" s="228">
        <v>11.9018216645</v>
      </c>
      <c r="D39" s="229" t="s">
        <v>481</v>
      </c>
      <c r="E39" s="229" t="s">
        <v>482</v>
      </c>
    </row>
    <row r="40" spans="1:5" x14ac:dyDescent="0.2">
      <c r="A40" s="227" t="s">
        <v>419</v>
      </c>
      <c r="B40" s="227" t="s">
        <v>474</v>
      </c>
      <c r="C40" s="228">
        <v>11.686449251699999</v>
      </c>
      <c r="D40" s="229" t="s">
        <v>481</v>
      </c>
      <c r="E40" s="229" t="s">
        <v>482</v>
      </c>
    </row>
    <row r="41" spans="1:5" x14ac:dyDescent="0.2">
      <c r="A41" s="227" t="s">
        <v>395</v>
      </c>
      <c r="B41" s="227" t="s">
        <v>450</v>
      </c>
      <c r="C41" s="228">
        <v>11.652734793700001</v>
      </c>
      <c r="D41" s="228">
        <v>12.0100460151</v>
      </c>
      <c r="E41" s="228">
        <v>0.35731122141299998</v>
      </c>
    </row>
    <row r="42" spans="1:5" x14ac:dyDescent="0.2">
      <c r="A42" s="227" t="s">
        <v>389</v>
      </c>
      <c r="B42" s="227" t="s">
        <v>444</v>
      </c>
      <c r="C42" s="229" t="s">
        <v>481</v>
      </c>
      <c r="D42" s="229" t="s">
        <v>481</v>
      </c>
      <c r="E42" s="229" t="s">
        <v>482</v>
      </c>
    </row>
    <row r="43" spans="1:5" x14ac:dyDescent="0.2">
      <c r="A43" s="227" t="s">
        <v>390</v>
      </c>
      <c r="B43" s="227" t="s">
        <v>445</v>
      </c>
      <c r="C43" s="229" t="s">
        <v>481</v>
      </c>
      <c r="D43" s="229" t="s">
        <v>481</v>
      </c>
      <c r="E43" s="229" t="s">
        <v>482</v>
      </c>
    </row>
    <row r="44" spans="1:5" x14ac:dyDescent="0.2">
      <c r="A44" s="227" t="s">
        <v>391</v>
      </c>
      <c r="B44" s="227" t="s">
        <v>446</v>
      </c>
      <c r="C44" s="229" t="s">
        <v>481</v>
      </c>
      <c r="D44" s="229" t="s">
        <v>481</v>
      </c>
      <c r="E44" s="229" t="s">
        <v>482</v>
      </c>
    </row>
    <row r="45" spans="1:5" x14ac:dyDescent="0.2">
      <c r="A45" s="227" t="s">
        <v>392</v>
      </c>
      <c r="B45" s="227" t="s">
        <v>447</v>
      </c>
      <c r="C45" s="229" t="s">
        <v>481</v>
      </c>
      <c r="D45" s="229" t="s">
        <v>481</v>
      </c>
      <c r="E45" s="229" t="s">
        <v>482</v>
      </c>
    </row>
    <row r="46" spans="1:5" x14ac:dyDescent="0.2">
      <c r="A46" s="227" t="s">
        <v>393</v>
      </c>
      <c r="B46" s="227" t="s">
        <v>448</v>
      </c>
      <c r="C46" s="229" t="s">
        <v>481</v>
      </c>
      <c r="D46" s="229" t="s">
        <v>481</v>
      </c>
      <c r="E46" s="229" t="s">
        <v>482</v>
      </c>
    </row>
    <row r="47" spans="1:5" x14ac:dyDescent="0.2">
      <c r="A47" s="227" t="s">
        <v>394</v>
      </c>
      <c r="B47" s="227" t="s">
        <v>449</v>
      </c>
      <c r="C47" s="229" t="s">
        <v>481</v>
      </c>
      <c r="D47" s="228">
        <v>0</v>
      </c>
      <c r="E47" s="229" t="s">
        <v>482</v>
      </c>
    </row>
    <row r="48" spans="1:5" x14ac:dyDescent="0.2">
      <c r="A48" s="227" t="s">
        <v>396</v>
      </c>
      <c r="B48" s="227" t="s">
        <v>451</v>
      </c>
      <c r="C48" s="229" t="s">
        <v>481</v>
      </c>
      <c r="D48" s="229" t="s">
        <v>481</v>
      </c>
      <c r="E48" s="229" t="s">
        <v>482</v>
      </c>
    </row>
    <row r="49" spans="1:5" x14ac:dyDescent="0.2">
      <c r="A49" s="227" t="s">
        <v>397</v>
      </c>
      <c r="B49" s="227" t="s">
        <v>452</v>
      </c>
      <c r="C49" s="229" t="s">
        <v>481</v>
      </c>
      <c r="D49" s="229" t="s">
        <v>481</v>
      </c>
      <c r="E49" s="229" t="s">
        <v>482</v>
      </c>
    </row>
    <row r="50" spans="1:5" x14ac:dyDescent="0.2">
      <c r="A50" s="227" t="s">
        <v>398</v>
      </c>
      <c r="B50" s="227" t="s">
        <v>453</v>
      </c>
      <c r="C50" s="229" t="s">
        <v>481</v>
      </c>
      <c r="D50" s="229" t="s">
        <v>481</v>
      </c>
      <c r="E50" s="229" t="s">
        <v>482</v>
      </c>
    </row>
    <row r="51" spans="1:5" x14ac:dyDescent="0.2">
      <c r="A51" s="227" t="s">
        <v>399</v>
      </c>
      <c r="B51" s="227" t="s">
        <v>454</v>
      </c>
      <c r="C51" s="229" t="s">
        <v>481</v>
      </c>
      <c r="D51" s="229" t="s">
        <v>481</v>
      </c>
      <c r="E51" s="229" t="s">
        <v>482</v>
      </c>
    </row>
    <row r="52" spans="1:5" x14ac:dyDescent="0.2">
      <c r="A52" s="227" t="s">
        <v>400</v>
      </c>
      <c r="B52" s="227" t="s">
        <v>455</v>
      </c>
      <c r="C52" s="229" t="s">
        <v>481</v>
      </c>
      <c r="D52" s="229" t="s">
        <v>481</v>
      </c>
      <c r="E52" s="229" t="s">
        <v>482</v>
      </c>
    </row>
    <row r="53" spans="1:5" x14ac:dyDescent="0.2">
      <c r="A53" s="227" t="s">
        <v>403</v>
      </c>
      <c r="B53" s="227" t="s">
        <v>458</v>
      </c>
      <c r="C53" s="229" t="s">
        <v>481</v>
      </c>
      <c r="D53" s="229" t="s">
        <v>481</v>
      </c>
      <c r="E53" s="229" t="s">
        <v>482</v>
      </c>
    </row>
    <row r="54" spans="1:5" x14ac:dyDescent="0.2">
      <c r="A54" s="227" t="s">
        <v>404</v>
      </c>
      <c r="B54" s="227" t="s">
        <v>459</v>
      </c>
      <c r="C54" s="229" t="s">
        <v>481</v>
      </c>
      <c r="D54" s="229" t="s">
        <v>481</v>
      </c>
      <c r="E54" s="229" t="s">
        <v>482</v>
      </c>
    </row>
    <row r="55" spans="1:5" x14ac:dyDescent="0.2">
      <c r="A55" s="227" t="s">
        <v>405</v>
      </c>
      <c r="B55" s="227" t="s">
        <v>460</v>
      </c>
      <c r="C55" s="229" t="s">
        <v>481</v>
      </c>
      <c r="D55" s="229" t="s">
        <v>481</v>
      </c>
      <c r="E55" s="229" t="s">
        <v>482</v>
      </c>
    </row>
    <row r="56" spans="1:5" x14ac:dyDescent="0.2">
      <c r="A56" s="227" t="s">
        <v>406</v>
      </c>
      <c r="B56" s="227" t="s">
        <v>461</v>
      </c>
      <c r="C56" s="229" t="s">
        <v>481</v>
      </c>
      <c r="D56" s="229" t="s">
        <v>481</v>
      </c>
      <c r="E56" s="229" t="s">
        <v>482</v>
      </c>
    </row>
    <row r="57" spans="1:5" x14ac:dyDescent="0.2">
      <c r="A57" s="227" t="s">
        <v>407</v>
      </c>
      <c r="B57" s="227" t="s">
        <v>462</v>
      </c>
      <c r="C57" s="229" t="s">
        <v>481</v>
      </c>
      <c r="D57" s="229" t="s">
        <v>481</v>
      </c>
      <c r="E57" s="229" t="s">
        <v>482</v>
      </c>
    </row>
    <row r="58" spans="1:5" x14ac:dyDescent="0.2">
      <c r="A58" s="227" t="s">
        <v>408</v>
      </c>
      <c r="B58" s="227" t="s">
        <v>463</v>
      </c>
      <c r="C58" s="229" t="s">
        <v>481</v>
      </c>
      <c r="D58" s="229" t="s">
        <v>481</v>
      </c>
      <c r="E58" s="229" t="s">
        <v>482</v>
      </c>
    </row>
    <row r="59" spans="1:5" x14ac:dyDescent="0.2">
      <c r="A59" s="227" t="s">
        <v>410</v>
      </c>
      <c r="B59" s="227" t="s">
        <v>465</v>
      </c>
      <c r="C59" s="229" t="s">
        <v>481</v>
      </c>
      <c r="D59" s="229" t="s">
        <v>481</v>
      </c>
      <c r="E59" s="229" t="s">
        <v>482</v>
      </c>
    </row>
    <row r="60" spans="1:5" x14ac:dyDescent="0.2">
      <c r="A60" s="227" t="s">
        <v>411</v>
      </c>
      <c r="B60" s="227" t="s">
        <v>466</v>
      </c>
      <c r="C60" s="229" t="s">
        <v>481</v>
      </c>
      <c r="D60" s="229" t="s">
        <v>481</v>
      </c>
      <c r="E60" s="229" t="s">
        <v>482</v>
      </c>
    </row>
    <row r="61" spans="1:5" x14ac:dyDescent="0.2">
      <c r="A61" s="227" t="s">
        <v>412</v>
      </c>
      <c r="B61" s="227" t="s">
        <v>467</v>
      </c>
      <c r="C61" s="229" t="s">
        <v>481</v>
      </c>
      <c r="D61" s="229" t="s">
        <v>481</v>
      </c>
      <c r="E61" s="229" t="s">
        <v>482</v>
      </c>
    </row>
    <row r="62" spans="1:5" x14ac:dyDescent="0.2">
      <c r="A62" s="227" t="s">
        <v>414</v>
      </c>
      <c r="B62" s="227" t="s">
        <v>469</v>
      </c>
      <c r="C62" s="229" t="s">
        <v>481</v>
      </c>
      <c r="D62" s="229" t="s">
        <v>481</v>
      </c>
      <c r="E62" s="229" t="s">
        <v>482</v>
      </c>
    </row>
    <row r="63" spans="1:5" x14ac:dyDescent="0.2">
      <c r="A63" s="227" t="s">
        <v>519</v>
      </c>
      <c r="B63" s="227" t="s">
        <v>520</v>
      </c>
      <c r="C63" s="229" t="s">
        <v>481</v>
      </c>
      <c r="D63" s="229" t="s">
        <v>481</v>
      </c>
      <c r="E63" s="229" t="s">
        <v>482</v>
      </c>
    </row>
    <row r="64" spans="1:5" x14ac:dyDescent="0.2">
      <c r="A64" s="227" t="s">
        <v>415</v>
      </c>
      <c r="B64" s="227" t="s">
        <v>470</v>
      </c>
      <c r="C64" s="229" t="s">
        <v>481</v>
      </c>
      <c r="D64" s="229" t="s">
        <v>481</v>
      </c>
      <c r="E64" s="229" t="s">
        <v>482</v>
      </c>
    </row>
    <row r="65" spans="1:5" x14ac:dyDescent="0.2">
      <c r="A65" s="227" t="s">
        <v>416</v>
      </c>
      <c r="B65" s="227" t="s">
        <v>471</v>
      </c>
      <c r="C65" s="229" t="s">
        <v>481</v>
      </c>
      <c r="D65" s="229" t="s">
        <v>481</v>
      </c>
      <c r="E65" s="229" t="s">
        <v>482</v>
      </c>
    </row>
    <row r="66" spans="1:5" x14ac:dyDescent="0.2">
      <c r="A66" s="227" t="s">
        <v>417</v>
      </c>
      <c r="B66" s="227" t="s">
        <v>472</v>
      </c>
      <c r="C66" s="229" t="s">
        <v>481</v>
      </c>
      <c r="D66" s="229" t="s">
        <v>481</v>
      </c>
      <c r="E66" s="229" t="s">
        <v>482</v>
      </c>
    </row>
    <row r="67" spans="1:5" x14ac:dyDescent="0.2">
      <c r="A67" s="227" t="s">
        <v>420</v>
      </c>
      <c r="B67" s="227" t="s">
        <v>475</v>
      </c>
      <c r="C67" s="229" t="s">
        <v>481</v>
      </c>
      <c r="D67" s="229" t="s">
        <v>481</v>
      </c>
      <c r="E67" s="229" t="s">
        <v>482</v>
      </c>
    </row>
    <row r="68" spans="1:5" x14ac:dyDescent="0.2">
      <c r="A68" s="227" t="s">
        <v>421</v>
      </c>
      <c r="B68" s="227" t="s">
        <v>476</v>
      </c>
      <c r="C68" s="229" t="s">
        <v>481</v>
      </c>
      <c r="D68" s="229" t="s">
        <v>481</v>
      </c>
      <c r="E68" s="229" t="s">
        <v>482</v>
      </c>
    </row>
    <row r="69" spans="1:5" x14ac:dyDescent="0.2">
      <c r="A69" s="227" t="s">
        <v>422</v>
      </c>
      <c r="B69" s="227" t="s">
        <v>477</v>
      </c>
      <c r="C69" s="229" t="s">
        <v>481</v>
      </c>
      <c r="D69" s="229" t="s">
        <v>481</v>
      </c>
      <c r="E69" s="229" t="s">
        <v>482</v>
      </c>
    </row>
    <row r="70" spans="1:5" x14ac:dyDescent="0.2">
      <c r="A70" s="227" t="s">
        <v>423</v>
      </c>
      <c r="B70" s="227" t="s">
        <v>478</v>
      </c>
      <c r="C70" s="229" t="s">
        <v>481</v>
      </c>
      <c r="D70" s="229" t="s">
        <v>481</v>
      </c>
      <c r="E70" s="229" t="s">
        <v>482</v>
      </c>
    </row>
  </sheetData>
  <mergeCells count="2">
    <mergeCell ref="A1:Y1"/>
    <mergeCell ref="A2:E2"/>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1E37D-84DF-4C6C-A583-309E1A5F822B}">
  <sheetPr>
    <tabColor rgb="FF605677"/>
  </sheetPr>
  <dimension ref="A1:AA50"/>
  <sheetViews>
    <sheetView topLeftCell="H17" zoomScaleNormal="100" workbookViewId="0">
      <selection activeCell="AG27" sqref="AG27"/>
    </sheetView>
  </sheetViews>
  <sheetFormatPr defaultColWidth="9.140625" defaultRowHeight="14.25" x14ac:dyDescent="0.2"/>
  <cols>
    <col min="1" max="1" width="32" style="1" customWidth="1"/>
    <col min="2" max="2" width="8.140625" style="1" customWidth="1"/>
    <col min="3" max="3" width="10.85546875" style="1" customWidth="1"/>
    <col min="4" max="4" width="7.28515625" style="39" bestFit="1" customWidth="1"/>
    <col min="5" max="5" width="11.85546875" style="1" customWidth="1"/>
    <col min="6" max="8" width="8.42578125" style="1" bestFit="1" customWidth="1"/>
    <col min="9" max="9" width="9.5703125" style="1" bestFit="1" customWidth="1"/>
    <col min="10" max="10" width="13.28515625" style="1" customWidth="1"/>
    <col min="11" max="11" width="9.28515625" style="1" customWidth="1"/>
    <col min="12" max="12" width="14.28515625" style="1" customWidth="1"/>
    <col min="13" max="13" width="9.42578125" style="1" bestFit="1" customWidth="1"/>
    <col min="14" max="14" width="9.85546875" style="1" customWidth="1"/>
    <col min="15" max="15" width="11.28515625" style="1" customWidth="1"/>
    <col min="16" max="16" width="9.140625" style="40" bestFit="1" customWidth="1"/>
    <col min="17" max="18" width="6.5703125" style="1" bestFit="1" customWidth="1"/>
    <col min="19" max="19" width="9.140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425781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49" t="s">
        <v>188</v>
      </c>
      <c r="B1" s="249"/>
      <c r="C1" s="249"/>
      <c r="D1" s="249"/>
      <c r="E1" s="249"/>
      <c r="F1" s="249"/>
      <c r="G1" s="249"/>
      <c r="H1" s="249"/>
      <c r="I1" s="249"/>
      <c r="J1" s="249"/>
      <c r="K1" s="249"/>
      <c r="L1" s="249"/>
      <c r="M1" s="249"/>
      <c r="N1" s="249"/>
      <c r="O1" s="249"/>
      <c r="P1" s="249"/>
      <c r="Q1" s="249"/>
      <c r="R1" s="249"/>
    </row>
    <row r="2" spans="1:27" ht="15" thickBot="1" x14ac:dyDescent="0.25">
      <c r="B2" s="38"/>
      <c r="C2" s="38"/>
      <c r="P2" s="1"/>
      <c r="Q2" s="40"/>
    </row>
    <row r="3" spans="1:27" ht="12.75" customHeight="1" thickBot="1" x14ac:dyDescent="0.25">
      <c r="A3" s="333" t="s">
        <v>76</v>
      </c>
      <c r="B3" s="336" t="s">
        <v>100</v>
      </c>
      <c r="C3" s="270"/>
      <c r="D3" s="308" t="s">
        <v>77</v>
      </c>
      <c r="E3" s="309"/>
      <c r="F3" s="212" t="s">
        <v>78</v>
      </c>
      <c r="G3" s="211" t="s">
        <v>78</v>
      </c>
      <c r="H3" s="211" t="s">
        <v>78</v>
      </c>
      <c r="I3" s="286" t="s">
        <v>78</v>
      </c>
      <c r="J3" s="286"/>
      <c r="K3" s="211" t="s">
        <v>79</v>
      </c>
      <c r="L3" s="211"/>
      <c r="M3" s="211" t="s">
        <v>80</v>
      </c>
      <c r="N3" s="211" t="s">
        <v>80</v>
      </c>
      <c r="O3" s="213" t="s">
        <v>80</v>
      </c>
      <c r="P3" s="1"/>
      <c r="Q3" s="40"/>
      <c r="V3" s="317" t="s">
        <v>182</v>
      </c>
      <c r="W3" s="317"/>
      <c r="X3" s="317"/>
      <c r="Y3" s="317"/>
      <c r="Z3" s="317"/>
      <c r="AA3" s="317"/>
    </row>
    <row r="4" spans="1:27" ht="14.45" customHeight="1" thickBot="1" x14ac:dyDescent="0.3">
      <c r="A4" s="334"/>
      <c r="B4" s="271" t="s">
        <v>101</v>
      </c>
      <c r="C4" s="337" t="s">
        <v>195</v>
      </c>
      <c r="D4" s="320" t="s">
        <v>101</v>
      </c>
      <c r="E4" s="322" t="s">
        <v>195</v>
      </c>
      <c r="F4" s="297" t="s">
        <v>196</v>
      </c>
      <c r="G4" s="295" t="s">
        <v>197</v>
      </c>
      <c r="H4" s="295" t="s">
        <v>198</v>
      </c>
      <c r="I4" s="287" t="s">
        <v>199</v>
      </c>
      <c r="J4" s="288"/>
      <c r="K4" s="287" t="s">
        <v>200</v>
      </c>
      <c r="L4" s="288"/>
      <c r="M4" s="299" t="s">
        <v>201</v>
      </c>
      <c r="N4" s="299" t="s">
        <v>202</v>
      </c>
      <c r="O4" s="339" t="s">
        <v>203</v>
      </c>
      <c r="P4" s="1"/>
      <c r="Q4" s="40"/>
      <c r="U4" s="1" t="s">
        <v>167</v>
      </c>
      <c r="V4" s="44" t="s">
        <v>170</v>
      </c>
      <c r="W4" s="44" t="s">
        <v>168</v>
      </c>
      <c r="X4" s="44" t="s">
        <v>171</v>
      </c>
      <c r="Y4" s="44" t="s">
        <v>172</v>
      </c>
      <c r="Z4" s="44" t="s">
        <v>173</v>
      </c>
      <c r="AA4" s="44" t="s">
        <v>174</v>
      </c>
    </row>
    <row r="5" spans="1:27" ht="26.25" customHeight="1" thickBot="1" x14ac:dyDescent="0.25">
      <c r="A5" s="335"/>
      <c r="B5" s="316"/>
      <c r="C5" s="338"/>
      <c r="D5" s="321"/>
      <c r="E5" s="323"/>
      <c r="F5" s="298"/>
      <c r="G5" s="296"/>
      <c r="H5" s="296"/>
      <c r="I5" s="45" t="s">
        <v>168</v>
      </c>
      <c r="J5" s="45" t="s">
        <v>169</v>
      </c>
      <c r="K5" s="208" t="s">
        <v>171</v>
      </c>
      <c r="L5" s="208" t="s">
        <v>291</v>
      </c>
      <c r="M5" s="300"/>
      <c r="N5" s="300"/>
      <c r="O5" s="340"/>
      <c r="P5" s="1"/>
      <c r="Q5" s="40"/>
      <c r="U5" s="1">
        <v>0</v>
      </c>
      <c r="V5" s="46">
        <f>H6</f>
        <v>18.205916999162948</v>
      </c>
      <c r="W5" s="46">
        <f>I6</f>
        <v>21.361607142857142</v>
      </c>
      <c r="X5" s="46">
        <f>K6</f>
        <v>23.497767857142858</v>
      </c>
      <c r="Y5" s="46">
        <f>M6</f>
        <v>25.847544642857144</v>
      </c>
      <c r="Z5" s="46" t="str">
        <f>N6</f>
        <v>-</v>
      </c>
      <c r="AA5" s="46" t="str">
        <f>O6</f>
        <v>-</v>
      </c>
    </row>
    <row r="6" spans="1:27" x14ac:dyDescent="0.2">
      <c r="A6" s="111" t="s">
        <v>47</v>
      </c>
      <c r="B6" s="112">
        <f>'1A'!B14</f>
        <v>14.78</v>
      </c>
      <c r="C6" s="113">
        <f>'1A'!C14</f>
        <v>30742.399999999998</v>
      </c>
      <c r="D6" s="59">
        <f>'1A'!D14</f>
        <v>21.361607142857142</v>
      </c>
      <c r="E6" s="114">
        <f>'1A'!E14</f>
        <v>44432.142857142855</v>
      </c>
      <c r="F6" s="59">
        <f>'1A'!F14</f>
        <v>18.205916999162948</v>
      </c>
      <c r="G6" s="59">
        <f>'1A'!G14</f>
        <v>18.205916999162948</v>
      </c>
      <c r="H6" s="59">
        <f>'1A'!H14</f>
        <v>18.205916999162948</v>
      </c>
      <c r="I6" s="60">
        <f>'1A'!I14</f>
        <v>21.361607142857142</v>
      </c>
      <c r="J6" s="116">
        <f>'1A'!J14</f>
        <v>22.4296875</v>
      </c>
      <c r="K6" s="60">
        <f>'1A'!K14</f>
        <v>23.497767857142858</v>
      </c>
      <c r="L6" s="60">
        <f>'1A'!L14</f>
        <v>24.672656250000003</v>
      </c>
      <c r="M6" s="60">
        <f>'1A'!M14</f>
        <v>25.847544642857144</v>
      </c>
      <c r="N6" s="60" t="s">
        <v>186</v>
      </c>
      <c r="O6" s="162" t="s">
        <v>186</v>
      </c>
      <c r="P6" s="1"/>
      <c r="U6" s="1">
        <v>1</v>
      </c>
      <c r="V6" s="46">
        <f t="shared" ref="V6:V25" si="0">V5*1.025</f>
        <v>18.661064924142021</v>
      </c>
      <c r="W6" s="46">
        <f t="shared" ref="W6:W25" si="1">W5*1.025</f>
        <v>21.895647321428569</v>
      </c>
      <c r="X6" s="46">
        <f t="shared" ref="X6:X25" si="2">X5*1.025</f>
        <v>24.085212053571428</v>
      </c>
      <c r="Y6" s="46">
        <f t="shared" ref="Y6:Y25" si="3">Y5*1.025</f>
        <v>26.493733258928572</v>
      </c>
      <c r="Z6" s="46" t="e">
        <f t="shared" ref="Z6:AA21" si="4">Z5+0.15</f>
        <v>#VALUE!</v>
      </c>
      <c r="AA6" s="46" t="e">
        <f t="shared" si="4"/>
        <v>#VALUE!</v>
      </c>
    </row>
    <row r="7" spans="1:27" x14ac:dyDescent="0.2">
      <c r="A7" s="292" t="s">
        <v>102</v>
      </c>
      <c r="B7" s="293"/>
      <c r="C7" s="293"/>
      <c r="D7" s="293"/>
      <c r="E7" s="293"/>
      <c r="F7" s="293"/>
      <c r="G7" s="293"/>
      <c r="H7" s="294"/>
      <c r="I7" s="55">
        <f>I6-H6</f>
        <v>3.1556901436941942</v>
      </c>
      <c r="J7" s="55">
        <f t="shared" ref="J7:M7" si="5">J6-I6</f>
        <v>1.0680803571428577</v>
      </c>
      <c r="K7" s="55">
        <f t="shared" si="5"/>
        <v>1.0680803571428577</v>
      </c>
      <c r="L7" s="55">
        <f>L6-K6</f>
        <v>1.1748883928571452</v>
      </c>
      <c r="M7" s="55">
        <f t="shared" si="5"/>
        <v>1.1748883928571416</v>
      </c>
      <c r="N7" s="55" t="s">
        <v>54</v>
      </c>
      <c r="O7" s="55" t="s">
        <v>54</v>
      </c>
      <c r="P7" s="1"/>
      <c r="U7" s="1">
        <v>2</v>
      </c>
      <c r="V7" s="46">
        <f t="shared" si="0"/>
        <v>19.127591547245569</v>
      </c>
      <c r="W7" s="46">
        <f t="shared" si="1"/>
        <v>22.443038504464283</v>
      </c>
      <c r="X7" s="46">
        <f t="shared" si="2"/>
        <v>24.687342354910712</v>
      </c>
      <c r="Y7" s="46">
        <f t="shared" si="3"/>
        <v>27.156076590401785</v>
      </c>
      <c r="Z7" s="46" t="e">
        <f t="shared" si="4"/>
        <v>#VALUE!</v>
      </c>
      <c r="AA7" s="46" t="e">
        <f t="shared" si="4"/>
        <v>#VALUE!</v>
      </c>
    </row>
    <row r="8" spans="1:27" x14ac:dyDescent="0.2">
      <c r="A8" s="56" t="s">
        <v>52</v>
      </c>
      <c r="B8" s="59">
        <f>'1A'!B22</f>
        <v>14.78</v>
      </c>
      <c r="C8" s="114">
        <f>'1A'!C22</f>
        <v>30742.399999999998</v>
      </c>
      <c r="D8" s="59">
        <f>'1A'!D22</f>
        <v>19.419642857142858</v>
      </c>
      <c r="E8" s="114">
        <f>'1A'!E22</f>
        <v>40392.857142857145</v>
      </c>
      <c r="F8" s="59">
        <f>'1A'!F22</f>
        <v>16.550833635602679</v>
      </c>
      <c r="G8" s="60">
        <f>'1A'!G22</f>
        <v>16.550833635602679</v>
      </c>
      <c r="H8" s="60">
        <f>'1A'!H22</f>
        <v>16.550833635602679</v>
      </c>
      <c r="I8" s="61">
        <f>'1A'!I22</f>
        <v>19.419642857142858</v>
      </c>
      <c r="J8" s="61">
        <f>'1A'!J22</f>
        <v>20.390625</v>
      </c>
      <c r="K8" s="61">
        <f>'1A'!K22</f>
        <v>21.361607142857146</v>
      </c>
      <c r="L8" s="61">
        <f>'1A'!L22</f>
        <v>22.429687500000004</v>
      </c>
      <c r="M8" s="61">
        <f>'1A'!M22</f>
        <v>23.497767857142861</v>
      </c>
      <c r="N8" s="61" t="s">
        <v>186</v>
      </c>
      <c r="O8" s="62" t="s">
        <v>186</v>
      </c>
      <c r="P8" s="1"/>
      <c r="U8" s="1">
        <v>3</v>
      </c>
      <c r="V8" s="46">
        <f t="shared" si="0"/>
        <v>19.605781335926707</v>
      </c>
      <c r="W8" s="46">
        <f t="shared" si="1"/>
        <v>23.004114467075887</v>
      </c>
      <c r="X8" s="46">
        <f t="shared" si="2"/>
        <v>25.304525913783475</v>
      </c>
      <c r="Y8" s="46">
        <f t="shared" si="3"/>
        <v>27.834978505161828</v>
      </c>
      <c r="Z8" s="46" t="e">
        <f t="shared" si="4"/>
        <v>#VALUE!</v>
      </c>
      <c r="AA8" s="46" t="e">
        <f t="shared" si="4"/>
        <v>#VALUE!</v>
      </c>
    </row>
    <row r="9" spans="1:27" x14ac:dyDescent="0.2">
      <c r="A9" s="292" t="s">
        <v>102</v>
      </c>
      <c r="B9" s="293"/>
      <c r="C9" s="293"/>
      <c r="D9" s="293"/>
      <c r="E9" s="293"/>
      <c r="F9" s="293"/>
      <c r="G9" s="293"/>
      <c r="H9" s="294"/>
      <c r="I9" s="55">
        <f>I8-H8</f>
        <v>2.8688092215401788</v>
      </c>
      <c r="J9" s="55">
        <f t="shared" ref="J9:M9" si="6">J8-I8</f>
        <v>0.97098214285714235</v>
      </c>
      <c r="K9" s="55">
        <f t="shared" si="6"/>
        <v>0.9709821428571459</v>
      </c>
      <c r="L9" s="55">
        <f t="shared" si="6"/>
        <v>1.0680803571428577</v>
      </c>
      <c r="M9" s="55">
        <f t="shared" si="6"/>
        <v>1.0680803571428577</v>
      </c>
      <c r="N9" s="55" t="s">
        <v>54</v>
      </c>
      <c r="O9" s="55" t="s">
        <v>54</v>
      </c>
      <c r="P9" s="1"/>
      <c r="U9" s="1">
        <v>4</v>
      </c>
      <c r="V9" s="46">
        <f t="shared" si="0"/>
        <v>20.095925869324873</v>
      </c>
      <c r="W9" s="46">
        <f t="shared" si="1"/>
        <v>23.579217328752783</v>
      </c>
      <c r="X9" s="46">
        <f t="shared" si="2"/>
        <v>25.937139061628059</v>
      </c>
      <c r="Y9" s="46">
        <f t="shared" si="3"/>
        <v>28.530852967790871</v>
      </c>
      <c r="Z9" s="46" t="e">
        <f t="shared" si="4"/>
        <v>#VALUE!</v>
      </c>
      <c r="AA9" s="46" t="e">
        <f t="shared" si="4"/>
        <v>#VALUE!</v>
      </c>
    </row>
    <row r="10" spans="1:27" x14ac:dyDescent="0.2">
      <c r="P10" s="1"/>
      <c r="Q10" s="40"/>
      <c r="U10" s="1">
        <v>5</v>
      </c>
      <c r="V10" s="46">
        <f t="shared" si="0"/>
        <v>20.598324016057994</v>
      </c>
      <c r="W10" s="46">
        <f t="shared" si="1"/>
        <v>24.1686977619716</v>
      </c>
      <c r="X10" s="46">
        <f t="shared" si="2"/>
        <v>26.585567538168757</v>
      </c>
      <c r="Y10" s="46">
        <f t="shared" si="3"/>
        <v>29.244124291985639</v>
      </c>
      <c r="Z10" s="46" t="e">
        <f t="shared" si="4"/>
        <v>#VALUE!</v>
      </c>
      <c r="AA10" s="46" t="e">
        <f t="shared" si="4"/>
        <v>#VALUE!</v>
      </c>
    </row>
    <row r="11" spans="1:27" x14ac:dyDescent="0.2">
      <c r="P11" s="1"/>
      <c r="Q11" s="40"/>
      <c r="U11" s="1">
        <v>6</v>
      </c>
      <c r="V11" s="46">
        <f t="shared" si="0"/>
        <v>21.113282116459441</v>
      </c>
      <c r="W11" s="46">
        <f t="shared" si="1"/>
        <v>24.772915206020887</v>
      </c>
      <c r="X11" s="46">
        <f t="shared" si="2"/>
        <v>27.250206726622974</v>
      </c>
      <c r="Y11" s="46">
        <f t="shared" si="3"/>
        <v>29.975227399285277</v>
      </c>
      <c r="Z11" s="46" t="e">
        <f t="shared" si="4"/>
        <v>#VALUE!</v>
      </c>
      <c r="AA11" s="46" t="e">
        <f t="shared" si="4"/>
        <v>#VALUE!</v>
      </c>
    </row>
    <row r="12" spans="1:27" x14ac:dyDescent="0.2">
      <c r="P12" s="1"/>
      <c r="Q12" s="40"/>
      <c r="U12" s="1">
        <v>7</v>
      </c>
      <c r="V12" s="46">
        <f t="shared" si="0"/>
        <v>21.641114169370926</v>
      </c>
      <c r="W12" s="46">
        <f t="shared" si="1"/>
        <v>25.392238086171407</v>
      </c>
      <c r="X12" s="46">
        <f t="shared" si="2"/>
        <v>27.931461894788544</v>
      </c>
      <c r="Y12" s="46">
        <f t="shared" si="3"/>
        <v>30.724608084267405</v>
      </c>
      <c r="Z12" s="46" t="e">
        <f t="shared" si="4"/>
        <v>#VALUE!</v>
      </c>
      <c r="AA12" s="46" t="e">
        <f t="shared" si="4"/>
        <v>#VALUE!</v>
      </c>
    </row>
    <row r="13" spans="1:27" x14ac:dyDescent="0.2">
      <c r="U13" s="1">
        <v>8</v>
      </c>
      <c r="V13" s="46">
        <f t="shared" si="0"/>
        <v>22.182142023605198</v>
      </c>
      <c r="W13" s="46">
        <f t="shared" si="1"/>
        <v>26.027044038325691</v>
      </c>
      <c r="X13" s="46">
        <f t="shared" si="2"/>
        <v>28.629748442158256</v>
      </c>
      <c r="Y13" s="46">
        <f t="shared" si="3"/>
        <v>31.492723286374087</v>
      </c>
      <c r="Z13" s="46" t="e">
        <f t="shared" ref="Z13:AA13" si="7">Z12+0.15</f>
        <v>#VALUE!</v>
      </c>
      <c r="AA13" s="46" t="e">
        <f t="shared" si="7"/>
        <v>#VALUE!</v>
      </c>
    </row>
    <row r="14" spans="1:27" ht="15.75" x14ac:dyDescent="0.25">
      <c r="T14" s="28"/>
      <c r="U14" s="1">
        <v>9</v>
      </c>
      <c r="V14" s="46">
        <f t="shared" si="0"/>
        <v>22.736695574195327</v>
      </c>
      <c r="W14" s="46">
        <f t="shared" si="1"/>
        <v>26.677720139283831</v>
      </c>
      <c r="X14" s="46">
        <f t="shared" si="2"/>
        <v>29.345492153212209</v>
      </c>
      <c r="Y14" s="46">
        <f t="shared" si="3"/>
        <v>32.280041368533439</v>
      </c>
      <c r="Z14" s="46" t="e">
        <f t="shared" ref="Z14:AA14" si="8">Z13+0.15</f>
        <v>#VALUE!</v>
      </c>
      <c r="AA14" s="46" t="e">
        <f t="shared" si="8"/>
        <v>#VALUE!</v>
      </c>
    </row>
    <row r="15" spans="1:27" ht="16.5" thickBot="1" x14ac:dyDescent="0.3">
      <c r="A15" s="28" t="s">
        <v>189</v>
      </c>
      <c r="B15" s="28"/>
      <c r="C15" s="28"/>
      <c r="D15" s="28"/>
      <c r="E15" s="28"/>
      <c r="F15" s="28"/>
      <c r="G15" s="28"/>
      <c r="H15" s="28"/>
      <c r="I15" s="28"/>
      <c r="J15" s="28"/>
      <c r="K15" s="28"/>
      <c r="L15" s="28"/>
      <c r="M15" s="28"/>
      <c r="N15" s="28"/>
      <c r="O15" s="28"/>
      <c r="P15" s="28"/>
      <c r="Q15" s="28"/>
      <c r="R15" s="28"/>
      <c r="S15" s="28"/>
      <c r="T15" s="63"/>
      <c r="U15" s="1">
        <v>10</v>
      </c>
      <c r="V15" s="46">
        <f t="shared" si="0"/>
        <v>23.305112963550208</v>
      </c>
      <c r="W15" s="46">
        <f t="shared" si="1"/>
        <v>27.344663142765924</v>
      </c>
      <c r="X15" s="46">
        <f t="shared" si="2"/>
        <v>30.079129457042512</v>
      </c>
      <c r="Y15" s="46">
        <f t="shared" si="3"/>
        <v>33.087042402746775</v>
      </c>
      <c r="Z15" s="46" t="e">
        <f t="shared" si="4"/>
        <v>#VALUE!</v>
      </c>
      <c r="AA15" s="46" t="e">
        <f t="shared" si="4"/>
        <v>#VALUE!</v>
      </c>
    </row>
    <row r="16" spans="1:27" ht="15.75" thickBot="1" x14ac:dyDescent="0.3">
      <c r="A16" s="305" t="s">
        <v>104</v>
      </c>
      <c r="B16" s="310" t="s">
        <v>78</v>
      </c>
      <c r="C16" s="289"/>
      <c r="D16" s="289"/>
      <c r="E16" s="289" t="s">
        <v>78</v>
      </c>
      <c r="F16" s="289"/>
      <c r="G16" s="289"/>
      <c r="H16" s="289" t="s">
        <v>79</v>
      </c>
      <c r="I16" s="289"/>
      <c r="J16" s="289"/>
      <c r="K16" s="289" t="s">
        <v>80</v>
      </c>
      <c r="L16" s="289"/>
      <c r="M16" s="289"/>
      <c r="N16" s="289" t="s">
        <v>80</v>
      </c>
      <c r="O16" s="289"/>
      <c r="P16" s="304"/>
      <c r="Q16" s="289" t="s">
        <v>80</v>
      </c>
      <c r="R16" s="289"/>
      <c r="S16" s="304"/>
      <c r="T16" s="64"/>
      <c r="U16" s="1">
        <v>11</v>
      </c>
      <c r="V16" s="46">
        <f t="shared" si="0"/>
        <v>23.887740787638961</v>
      </c>
      <c r="W16" s="46">
        <f t="shared" si="1"/>
        <v>28.028279721335071</v>
      </c>
      <c r="X16" s="46">
        <f t="shared" si="2"/>
        <v>30.831107693468571</v>
      </c>
      <c r="Y16" s="46">
        <f t="shared" si="3"/>
        <v>33.914218462815441</v>
      </c>
      <c r="Z16" s="46" t="e">
        <f t="shared" si="4"/>
        <v>#VALUE!</v>
      </c>
      <c r="AA16" s="46" t="e">
        <f t="shared" si="4"/>
        <v>#VALUE!</v>
      </c>
    </row>
    <row r="17" spans="1:27" ht="15" x14ac:dyDescent="0.2">
      <c r="A17" s="306"/>
      <c r="B17" s="311" t="s">
        <v>204</v>
      </c>
      <c r="C17" s="312"/>
      <c r="D17" s="312"/>
      <c r="E17" s="283" t="s">
        <v>199</v>
      </c>
      <c r="F17" s="284"/>
      <c r="G17" s="285"/>
      <c r="H17" s="283" t="s">
        <v>200</v>
      </c>
      <c r="I17" s="284"/>
      <c r="J17" s="285"/>
      <c r="K17" s="301" t="s">
        <v>205</v>
      </c>
      <c r="L17" s="302"/>
      <c r="M17" s="303"/>
      <c r="N17" s="301" t="s">
        <v>202</v>
      </c>
      <c r="O17" s="302"/>
      <c r="P17" s="303"/>
      <c r="Q17" s="301" t="s">
        <v>206</v>
      </c>
      <c r="R17" s="302"/>
      <c r="S17" s="303"/>
      <c r="T17" s="71"/>
      <c r="U17" s="1">
        <v>12</v>
      </c>
      <c r="V17" s="46">
        <f t="shared" si="0"/>
        <v>24.484934307329933</v>
      </c>
      <c r="W17" s="46">
        <f t="shared" si="1"/>
        <v>28.728986714368446</v>
      </c>
      <c r="X17" s="46">
        <f t="shared" si="2"/>
        <v>31.601885385805282</v>
      </c>
      <c r="Y17" s="46">
        <f t="shared" si="3"/>
        <v>34.762073924385824</v>
      </c>
      <c r="Z17" s="46" t="e">
        <f t="shared" si="4"/>
        <v>#VALUE!</v>
      </c>
      <c r="AA17" s="46" t="e">
        <f t="shared" si="4"/>
        <v>#VALUE!</v>
      </c>
    </row>
    <row r="18" spans="1:27" ht="15" thickBot="1" x14ac:dyDescent="0.25">
      <c r="A18" s="307"/>
      <c r="B18" s="65" t="s">
        <v>0</v>
      </c>
      <c r="C18" s="66" t="s">
        <v>1</v>
      </c>
      <c r="D18" s="66" t="s">
        <v>2</v>
      </c>
      <c r="E18" s="67" t="s">
        <v>0</v>
      </c>
      <c r="F18" s="68" t="s">
        <v>1</v>
      </c>
      <c r="G18" s="69" t="s">
        <v>2</v>
      </c>
      <c r="H18" s="66" t="s">
        <v>0</v>
      </c>
      <c r="I18" s="66" t="s">
        <v>1</v>
      </c>
      <c r="J18" s="70" t="s">
        <v>2</v>
      </c>
      <c r="K18" s="65" t="s">
        <v>0</v>
      </c>
      <c r="L18" s="66" t="s">
        <v>1</v>
      </c>
      <c r="M18" s="70" t="s">
        <v>2</v>
      </c>
      <c r="N18" s="65" t="s">
        <v>0</v>
      </c>
      <c r="O18" s="66" t="s">
        <v>1</v>
      </c>
      <c r="P18" s="70" t="s">
        <v>2</v>
      </c>
      <c r="Q18" s="65" t="s">
        <v>0</v>
      </c>
      <c r="R18" s="66" t="s">
        <v>1</v>
      </c>
      <c r="S18" s="70" t="s">
        <v>2</v>
      </c>
      <c r="T18" s="73"/>
      <c r="U18" s="1">
        <v>13</v>
      </c>
      <c r="V18" s="46">
        <f t="shared" si="0"/>
        <v>25.097057665013178</v>
      </c>
      <c r="W18" s="46">
        <f t="shared" si="1"/>
        <v>29.447211382227653</v>
      </c>
      <c r="X18" s="46">
        <f t="shared" si="2"/>
        <v>32.39193252045041</v>
      </c>
      <c r="Y18" s="46">
        <f t="shared" si="3"/>
        <v>35.631125772495466</v>
      </c>
      <c r="Z18" s="46" t="e">
        <f t="shared" si="4"/>
        <v>#VALUE!</v>
      </c>
      <c r="AA18" s="46" t="e">
        <f t="shared" si="4"/>
        <v>#VALUE!</v>
      </c>
    </row>
    <row r="19" spans="1:27" x14ac:dyDescent="0.2">
      <c r="A19" s="72" t="s">
        <v>3</v>
      </c>
      <c r="B19" s="73">
        <f>F6</f>
        <v>18.205916999162948</v>
      </c>
      <c r="C19" s="73">
        <f>MEDIAN(B19,D19)</f>
        <v>18.905849167544829</v>
      </c>
      <c r="D19" s="73">
        <f>B19*((1.025)^3)</f>
        <v>19.605781335926711</v>
      </c>
      <c r="E19" s="74">
        <f>I6</f>
        <v>21.361607142857142</v>
      </c>
      <c r="F19" s="73">
        <f>MEDIAN(E19,G19)</f>
        <v>22.182860804966516</v>
      </c>
      <c r="G19" s="75">
        <f>E19*((1.025)^3)</f>
        <v>23.00411446707589</v>
      </c>
      <c r="H19" s="73">
        <f>K6</f>
        <v>23.497767857142858</v>
      </c>
      <c r="I19" s="73">
        <f>MEDIAN(H19,J19)</f>
        <v>24.40114688546317</v>
      </c>
      <c r="J19" s="75">
        <f>H19*((1.025)^3)</f>
        <v>25.304525913783479</v>
      </c>
      <c r="K19" s="74">
        <f>M6</f>
        <v>25.847544642857144</v>
      </c>
      <c r="L19" s="73">
        <f>MEDIAN(K19,M19)</f>
        <v>26.841261574009486</v>
      </c>
      <c r="M19" s="75">
        <f>K19*((1.025)^3)</f>
        <v>27.834978505161828</v>
      </c>
      <c r="N19" s="74" t="s">
        <v>54</v>
      </c>
      <c r="O19" s="73" t="s">
        <v>54</v>
      </c>
      <c r="P19" s="75" t="s">
        <v>54</v>
      </c>
      <c r="Q19" s="74" t="s">
        <v>54</v>
      </c>
      <c r="R19" s="73" t="s">
        <v>54</v>
      </c>
      <c r="S19" s="75" t="s">
        <v>54</v>
      </c>
      <c r="T19" s="73"/>
      <c r="U19" s="1">
        <v>14</v>
      </c>
      <c r="V19" s="46">
        <f t="shared" si="0"/>
        <v>25.724484106638506</v>
      </c>
      <c r="W19" s="46">
        <f t="shared" si="1"/>
        <v>30.183391666783344</v>
      </c>
      <c r="X19" s="46">
        <f t="shared" si="2"/>
        <v>33.201730833461667</v>
      </c>
      <c r="Y19" s="46">
        <f t="shared" si="3"/>
        <v>36.521903916807851</v>
      </c>
      <c r="Z19" s="46" t="e">
        <f t="shared" si="4"/>
        <v>#VALUE!</v>
      </c>
      <c r="AA19" s="46" t="e">
        <f t="shared" si="4"/>
        <v>#VALUE!</v>
      </c>
    </row>
    <row r="20" spans="1:27" x14ac:dyDescent="0.2">
      <c r="A20" s="76" t="s">
        <v>4</v>
      </c>
      <c r="B20" s="73">
        <f>B19*((1.025)^4)</f>
        <v>20.095925869324876</v>
      </c>
      <c r="C20" s="73">
        <f t="shared" ref="C20:C24" si="9">MEDIAN(B20,D20)</f>
        <v>20.604603992892159</v>
      </c>
      <c r="D20" s="73">
        <f>B19*((1.025)^6)</f>
        <v>21.113282116459445</v>
      </c>
      <c r="E20" s="74">
        <f>E19*((1.025)^4)</f>
        <v>23.579217328752783</v>
      </c>
      <c r="F20" s="73">
        <f t="shared" ref="F20:F24" si="10">MEDIAN(E20,G20)</f>
        <v>24.176066267386837</v>
      </c>
      <c r="G20" s="75">
        <f>E19*((1.025)^6)</f>
        <v>24.77291520602089</v>
      </c>
      <c r="H20" s="73">
        <f>H19*((1.025)^4)</f>
        <v>25.937139061628063</v>
      </c>
      <c r="I20" s="73">
        <f t="shared" ref="I20:I24" si="11">MEDIAN(H20,J20)</f>
        <v>26.593672894125522</v>
      </c>
      <c r="J20" s="75">
        <f>H19*((1.025)^6)</f>
        <v>27.250206726622981</v>
      </c>
      <c r="K20" s="74">
        <f>K19*((1.025)^4)</f>
        <v>28.530852967790871</v>
      </c>
      <c r="L20" s="73">
        <f t="shared" ref="L20:L24" si="12">MEDIAN(K20,M20)</f>
        <v>29.253040183538076</v>
      </c>
      <c r="M20" s="75">
        <f>K19*((1.025)^6)</f>
        <v>29.975227399285281</v>
      </c>
      <c r="N20" s="74" t="s">
        <v>54</v>
      </c>
      <c r="O20" s="73" t="s">
        <v>54</v>
      </c>
      <c r="P20" s="75" t="s">
        <v>54</v>
      </c>
      <c r="Q20" s="74" t="s">
        <v>54</v>
      </c>
      <c r="R20" s="73" t="s">
        <v>54</v>
      </c>
      <c r="S20" s="75" t="s">
        <v>54</v>
      </c>
      <c r="T20" s="73"/>
      <c r="U20" s="1">
        <v>15</v>
      </c>
      <c r="V20" s="46">
        <f t="shared" si="0"/>
        <v>26.367596209304466</v>
      </c>
      <c r="W20" s="46">
        <f t="shared" si="1"/>
        <v>30.937976458452923</v>
      </c>
      <c r="X20" s="46">
        <f t="shared" si="2"/>
        <v>34.031774104298208</v>
      </c>
      <c r="Y20" s="46">
        <f t="shared" si="3"/>
        <v>37.434951514728041</v>
      </c>
      <c r="Z20" s="46" t="e">
        <f t="shared" si="4"/>
        <v>#VALUE!</v>
      </c>
      <c r="AA20" s="46" t="e">
        <f t="shared" si="4"/>
        <v>#VALUE!</v>
      </c>
    </row>
    <row r="21" spans="1:27" x14ac:dyDescent="0.2">
      <c r="A21" s="76" t="s">
        <v>5</v>
      </c>
      <c r="B21" s="73">
        <f>B19*((1.025)^7)</f>
        <v>21.64111416937093</v>
      </c>
      <c r="C21" s="73">
        <f t="shared" si="9"/>
        <v>22.18890487178313</v>
      </c>
      <c r="D21" s="73">
        <f>B19*((1.025)^9)</f>
        <v>22.736695574195327</v>
      </c>
      <c r="E21" s="74">
        <f>E19*((1.025)^7)</f>
        <v>25.392238086171414</v>
      </c>
      <c r="F21" s="73">
        <f t="shared" si="10"/>
        <v>26.034979112727626</v>
      </c>
      <c r="G21" s="75">
        <f>E19*((1.025)^9)</f>
        <v>26.677720139283835</v>
      </c>
      <c r="H21" s="73">
        <f>H19*((1.025)^7)</f>
        <v>27.931461894788555</v>
      </c>
      <c r="I21" s="73">
        <f t="shared" si="11"/>
        <v>28.638477024000387</v>
      </c>
      <c r="J21" s="75">
        <f>H19*((1.025)^9)</f>
        <v>29.34549215321222</v>
      </c>
      <c r="K21" s="74">
        <f>K19*((1.025)^7)</f>
        <v>30.724608084267413</v>
      </c>
      <c r="L21" s="73">
        <f t="shared" si="12"/>
        <v>31.502324726400431</v>
      </c>
      <c r="M21" s="75">
        <f>K19*((1.025)^9)</f>
        <v>32.280041368533446</v>
      </c>
      <c r="N21" s="74" t="s">
        <v>54</v>
      </c>
      <c r="O21" s="73" t="s">
        <v>54</v>
      </c>
      <c r="P21" s="75" t="s">
        <v>54</v>
      </c>
      <c r="Q21" s="74" t="s">
        <v>54</v>
      </c>
      <c r="R21" s="73" t="s">
        <v>54</v>
      </c>
      <c r="S21" s="75" t="s">
        <v>54</v>
      </c>
      <c r="T21" s="73"/>
      <c r="U21" s="1">
        <v>16</v>
      </c>
      <c r="V21" s="46">
        <f t="shared" si="0"/>
        <v>27.026786114537074</v>
      </c>
      <c r="W21" s="46">
        <f t="shared" si="1"/>
        <v>31.711425869914244</v>
      </c>
      <c r="X21" s="46">
        <f t="shared" si="2"/>
        <v>34.882568456905659</v>
      </c>
      <c r="Y21" s="46">
        <f t="shared" si="3"/>
        <v>38.370825302596238</v>
      </c>
      <c r="Z21" s="46" t="e">
        <f t="shared" si="4"/>
        <v>#VALUE!</v>
      </c>
      <c r="AA21" s="46" t="e">
        <f t="shared" si="4"/>
        <v>#VALUE!</v>
      </c>
    </row>
    <row r="22" spans="1:27" x14ac:dyDescent="0.2">
      <c r="A22" s="76" t="s">
        <v>6</v>
      </c>
      <c r="B22" s="73">
        <f>B19*((1.025)^10)</f>
        <v>23.305112963550211</v>
      </c>
      <c r="C22" s="73">
        <f t="shared" si="9"/>
        <v>23.895023635440076</v>
      </c>
      <c r="D22" s="73">
        <f>B19*((1.025)^12)</f>
        <v>24.48493430732994</v>
      </c>
      <c r="E22" s="74">
        <f>E19*((1.025)^10)</f>
        <v>27.344663142765931</v>
      </c>
      <c r="F22" s="73">
        <f t="shared" si="10"/>
        <v>28.036824928567192</v>
      </c>
      <c r="G22" s="75">
        <f>E19*((1.025)^12)</f>
        <v>28.728986714368453</v>
      </c>
      <c r="H22" s="73">
        <f>H19*((1.025)^10)</f>
        <v>30.079129457042526</v>
      </c>
      <c r="I22" s="73">
        <f t="shared" si="11"/>
        <v>30.840507421423915</v>
      </c>
      <c r="J22" s="75">
        <f>H19*((1.025)^12)</f>
        <v>31.6018853858053</v>
      </c>
      <c r="K22" s="74">
        <f>K19*((1.025)^10)</f>
        <v>33.087042402746782</v>
      </c>
      <c r="L22" s="73">
        <f t="shared" si="12"/>
        <v>33.924558163566303</v>
      </c>
      <c r="M22" s="75">
        <f>K19*((1.025)^12)</f>
        <v>34.762073924385831</v>
      </c>
      <c r="N22" s="74" t="s">
        <v>54</v>
      </c>
      <c r="O22" s="73" t="s">
        <v>54</v>
      </c>
      <c r="P22" s="75" t="s">
        <v>54</v>
      </c>
      <c r="Q22" s="74" t="s">
        <v>54</v>
      </c>
      <c r="R22" s="73" t="s">
        <v>54</v>
      </c>
      <c r="S22" s="75" t="s">
        <v>54</v>
      </c>
      <c r="T22" s="73"/>
      <c r="U22" s="1">
        <v>17</v>
      </c>
      <c r="V22" s="46">
        <f t="shared" si="0"/>
        <v>27.702455767400497</v>
      </c>
      <c r="W22" s="46">
        <f t="shared" si="1"/>
        <v>32.504211516662096</v>
      </c>
      <c r="X22" s="46">
        <f t="shared" si="2"/>
        <v>35.754632668328298</v>
      </c>
      <c r="Y22" s="46">
        <f t="shared" si="3"/>
        <v>39.33009593516114</v>
      </c>
      <c r="Z22" s="46" t="e">
        <f t="shared" ref="Z22:AA22" si="13">Z21+0.15</f>
        <v>#VALUE!</v>
      </c>
      <c r="AA22" s="46" t="e">
        <f t="shared" si="13"/>
        <v>#VALUE!</v>
      </c>
    </row>
    <row r="23" spans="1:27" x14ac:dyDescent="0.2">
      <c r="A23" s="76" t="s">
        <v>107</v>
      </c>
      <c r="B23" s="73">
        <f>B19*((1.025)^13)</f>
        <v>25.097057665013185</v>
      </c>
      <c r="C23" s="73">
        <f t="shared" si="9"/>
        <v>25.732326937158831</v>
      </c>
      <c r="D23" s="73">
        <f>B19*((1.025)^15)</f>
        <v>26.36759620930448</v>
      </c>
      <c r="E23" s="74">
        <f>E19*((1.025)^13)</f>
        <v>29.447211382227664</v>
      </c>
      <c r="F23" s="73">
        <f t="shared" si="10"/>
        <v>30.1925939203403</v>
      </c>
      <c r="G23" s="75">
        <f>E19*((1.025)^15)</f>
        <v>30.93797645845294</v>
      </c>
      <c r="H23" s="73">
        <f>H19*((1.025)^13)</f>
        <v>32.391932520450432</v>
      </c>
      <c r="I23" s="73">
        <f t="shared" si="11"/>
        <v>33.21185331237433</v>
      </c>
      <c r="J23" s="75">
        <f>H19*((1.025)^15)</f>
        <v>34.031774104298236</v>
      </c>
      <c r="K23" s="74">
        <f>K19*((1.025)^13)</f>
        <v>35.631125772495473</v>
      </c>
      <c r="L23" s="73">
        <f t="shared" si="12"/>
        <v>36.533038643611768</v>
      </c>
      <c r="M23" s="75">
        <f>K19*((1.025)^15)</f>
        <v>37.434951514728063</v>
      </c>
      <c r="N23" s="74" t="s">
        <v>54</v>
      </c>
      <c r="O23" s="73" t="s">
        <v>54</v>
      </c>
      <c r="P23" s="75" t="s">
        <v>54</v>
      </c>
      <c r="Q23" s="74" t="s">
        <v>54</v>
      </c>
      <c r="R23" s="73" t="s">
        <v>54</v>
      </c>
      <c r="S23" s="75" t="s">
        <v>54</v>
      </c>
      <c r="T23" s="73"/>
      <c r="U23" s="1">
        <v>18</v>
      </c>
      <c r="V23" s="46">
        <f t="shared" si="0"/>
        <v>28.395017161585507</v>
      </c>
      <c r="W23" s="46">
        <f t="shared" si="1"/>
        <v>33.316816804578643</v>
      </c>
      <c r="X23" s="46">
        <f t="shared" si="2"/>
        <v>36.648498485036505</v>
      </c>
      <c r="Y23" s="46">
        <f t="shared" si="3"/>
        <v>40.313348333540162</v>
      </c>
      <c r="Z23" s="46" t="e">
        <f t="shared" ref="Z23:AA25" si="14">Z22+0.15</f>
        <v>#VALUE!</v>
      </c>
      <c r="AA23" s="46" t="e">
        <f t="shared" si="14"/>
        <v>#VALUE!</v>
      </c>
    </row>
    <row r="24" spans="1:27" x14ac:dyDescent="0.2">
      <c r="A24" s="76" t="s">
        <v>108</v>
      </c>
      <c r="B24" s="73">
        <f>B19*((1.025)^16)</f>
        <v>27.026786114537089</v>
      </c>
      <c r="C24" s="73">
        <f t="shared" si="9"/>
        <v>28.429650509963942</v>
      </c>
      <c r="D24" s="73">
        <f>B19*((1.025)^20)</f>
        <v>29.832514905390791</v>
      </c>
      <c r="E24" s="74">
        <f>E19*((1.025)^16)</f>
        <v>31.711425869914262</v>
      </c>
      <c r="F24" s="73">
        <f t="shared" si="10"/>
        <v>33.35745326261236</v>
      </c>
      <c r="G24" s="75">
        <f>E19*((1.025)^20)</f>
        <v>35.003480655310454</v>
      </c>
      <c r="H24" s="74">
        <f>H19*((1.025)^16)</f>
        <v>34.882568456905688</v>
      </c>
      <c r="I24" s="73">
        <f t="shared" si="11"/>
        <v>36.693198588873599</v>
      </c>
      <c r="J24" s="75">
        <f>H19*((1.025)^20)</f>
        <v>38.503828720841504</v>
      </c>
      <c r="K24" s="73">
        <f>K19*((1.025)^16)</f>
        <v>38.370825302596259</v>
      </c>
      <c r="L24" s="73">
        <f t="shared" si="12"/>
        <v>40.362518447760962</v>
      </c>
      <c r="M24" s="75">
        <f>K19*((1.025)^20)</f>
        <v>42.354211592925658</v>
      </c>
      <c r="N24" s="73" t="s">
        <v>54</v>
      </c>
      <c r="O24" s="73" t="s">
        <v>54</v>
      </c>
      <c r="P24" s="73" t="s">
        <v>54</v>
      </c>
      <c r="Q24" s="74" t="s">
        <v>54</v>
      </c>
      <c r="R24" s="73" t="s">
        <v>54</v>
      </c>
      <c r="S24" s="75" t="s">
        <v>54</v>
      </c>
      <c r="U24" s="1">
        <v>19</v>
      </c>
      <c r="V24" s="46">
        <f t="shared" si="0"/>
        <v>29.104892590625141</v>
      </c>
      <c r="W24" s="46">
        <f t="shared" si="1"/>
        <v>34.149737224693105</v>
      </c>
      <c r="X24" s="46">
        <f t="shared" si="2"/>
        <v>37.564710947162418</v>
      </c>
      <c r="Y24" s="46">
        <f t="shared" si="3"/>
        <v>41.321182041878664</v>
      </c>
      <c r="Z24" s="46" t="e">
        <f t="shared" si="14"/>
        <v>#VALUE!</v>
      </c>
      <c r="AA24" s="46" t="e">
        <f t="shared" si="14"/>
        <v>#VALUE!</v>
      </c>
    </row>
    <row r="25" spans="1:27" ht="15" x14ac:dyDescent="0.25">
      <c r="A25" s="44"/>
      <c r="B25" s="36"/>
      <c r="C25" s="46"/>
      <c r="D25" s="36"/>
      <c r="E25" s="81"/>
      <c r="F25" s="81"/>
      <c r="G25" s="81"/>
      <c r="H25" s="81"/>
      <c r="I25" s="73"/>
      <c r="J25" s="73"/>
      <c r="M25" s="40"/>
      <c r="P25" s="1"/>
      <c r="U25" s="1">
        <v>20</v>
      </c>
      <c r="V25" s="46">
        <f t="shared" si="0"/>
        <v>29.832514905390767</v>
      </c>
      <c r="W25" s="46">
        <f t="shared" si="1"/>
        <v>35.003480655310426</v>
      </c>
      <c r="X25" s="46">
        <f t="shared" si="2"/>
        <v>38.503828720841476</v>
      </c>
      <c r="Y25" s="46">
        <f t="shared" si="3"/>
        <v>42.35421159292563</v>
      </c>
      <c r="Z25" s="46" t="e">
        <f t="shared" si="14"/>
        <v>#VALUE!</v>
      </c>
      <c r="AA25" s="46" t="e">
        <f t="shared" si="14"/>
        <v>#VALUE!</v>
      </c>
    </row>
    <row r="26" spans="1:27" ht="15" x14ac:dyDescent="0.25">
      <c r="A26" s="44"/>
      <c r="B26" s="36"/>
      <c r="C26" s="46"/>
      <c r="D26" s="36"/>
      <c r="E26" s="81"/>
      <c r="F26" s="81"/>
      <c r="G26" s="81"/>
      <c r="H26" s="81"/>
      <c r="I26" s="73"/>
      <c r="J26" s="73"/>
      <c r="M26" s="40"/>
      <c r="P26" s="1"/>
      <c r="V26" s="46"/>
      <c r="W26" s="46"/>
      <c r="X26" s="46"/>
    </row>
    <row r="27" spans="1:27" ht="15" x14ac:dyDescent="0.25">
      <c r="A27" s="44"/>
      <c r="B27" s="36"/>
      <c r="C27" s="46"/>
      <c r="D27" s="36"/>
      <c r="E27" s="81"/>
      <c r="F27" s="81"/>
      <c r="G27" s="81"/>
      <c r="H27" s="81"/>
      <c r="I27" s="73"/>
      <c r="J27" s="73"/>
      <c r="M27" s="40"/>
      <c r="P27" s="1"/>
      <c r="U27" s="46"/>
    </row>
    <row r="28" spans="1:27" x14ac:dyDescent="0.2">
      <c r="O28" s="40"/>
      <c r="P28" s="1"/>
      <c r="V28" s="317" t="s">
        <v>182</v>
      </c>
      <c r="W28" s="317"/>
      <c r="X28" s="317"/>
      <c r="Y28" s="317"/>
      <c r="Z28" s="317"/>
      <c r="AA28" s="317"/>
    </row>
    <row r="29" spans="1:27" ht="16.5" thickBot="1" x14ac:dyDescent="0.3">
      <c r="A29" s="28" t="s">
        <v>190</v>
      </c>
      <c r="B29" s="28"/>
      <c r="C29" s="28"/>
      <c r="D29" s="28"/>
      <c r="E29" s="28"/>
      <c r="F29" s="28"/>
      <c r="G29" s="28"/>
      <c r="H29" s="28"/>
      <c r="I29" s="28"/>
      <c r="J29" s="28"/>
      <c r="K29" s="28"/>
      <c r="L29" s="28"/>
      <c r="M29" s="28"/>
      <c r="N29" s="28"/>
      <c r="O29" s="28"/>
      <c r="P29" s="28"/>
      <c r="Q29" s="28"/>
      <c r="R29" s="28"/>
      <c r="S29" s="28"/>
      <c r="U29" s="1" t="s">
        <v>167</v>
      </c>
      <c r="V29" s="44" t="s">
        <v>170</v>
      </c>
      <c r="W29" s="44" t="s">
        <v>168</v>
      </c>
      <c r="X29" s="44" t="s">
        <v>171</v>
      </c>
      <c r="Y29" s="44" t="s">
        <v>172</v>
      </c>
      <c r="Z29" s="44" t="s">
        <v>173</v>
      </c>
      <c r="AA29" s="44" t="s">
        <v>174</v>
      </c>
    </row>
    <row r="30" spans="1:27" ht="15.75" thickBot="1" x14ac:dyDescent="0.3">
      <c r="A30" s="305" t="s">
        <v>104</v>
      </c>
      <c r="B30" s="310" t="s">
        <v>78</v>
      </c>
      <c r="C30" s="289"/>
      <c r="D30" s="289"/>
      <c r="E30" s="289" t="s">
        <v>78</v>
      </c>
      <c r="F30" s="289"/>
      <c r="G30" s="289"/>
      <c r="H30" s="289" t="s">
        <v>79</v>
      </c>
      <c r="I30" s="289"/>
      <c r="J30" s="289"/>
      <c r="K30" s="289" t="s">
        <v>80</v>
      </c>
      <c r="L30" s="289"/>
      <c r="M30" s="289"/>
      <c r="N30" s="289" t="s">
        <v>80</v>
      </c>
      <c r="O30" s="289"/>
      <c r="P30" s="304"/>
      <c r="Q30" s="289" t="s">
        <v>80</v>
      </c>
      <c r="R30" s="289"/>
      <c r="S30" s="304"/>
      <c r="U30" s="1">
        <v>0</v>
      </c>
      <c r="V30" s="46">
        <f>H8</f>
        <v>16.550833635602679</v>
      </c>
      <c r="W30" s="46">
        <f>I8</f>
        <v>19.419642857142858</v>
      </c>
      <c r="X30" s="46">
        <f>K8</f>
        <v>21.361607142857146</v>
      </c>
      <c r="Y30" s="46">
        <f>M8</f>
        <v>23.497767857142861</v>
      </c>
      <c r="Z30" s="46" t="str">
        <f>N8</f>
        <v>-</v>
      </c>
      <c r="AA30" s="46" t="str">
        <f>O8</f>
        <v>-</v>
      </c>
    </row>
    <row r="31" spans="1:27" ht="15" x14ac:dyDescent="0.2">
      <c r="A31" s="306"/>
      <c r="B31" s="311" t="s">
        <v>103</v>
      </c>
      <c r="C31" s="312"/>
      <c r="D31" s="318"/>
      <c r="E31" s="301" t="s">
        <v>199</v>
      </c>
      <c r="F31" s="302"/>
      <c r="G31" s="302"/>
      <c r="H31" s="283" t="s">
        <v>200</v>
      </c>
      <c r="I31" s="284"/>
      <c r="J31" s="285"/>
      <c r="K31" s="301" t="s">
        <v>201</v>
      </c>
      <c r="L31" s="302"/>
      <c r="M31" s="303"/>
      <c r="N31" s="301" t="s">
        <v>202</v>
      </c>
      <c r="O31" s="302"/>
      <c r="P31" s="303"/>
      <c r="Q31" s="301" t="s">
        <v>207</v>
      </c>
      <c r="R31" s="302"/>
      <c r="S31" s="303"/>
      <c r="U31" s="1">
        <v>1</v>
      </c>
      <c r="V31" s="46">
        <f t="shared" ref="V31:V50" si="15">V30*1.025</f>
        <v>16.964604476492745</v>
      </c>
      <c r="W31" s="46">
        <f t="shared" ref="W31:W50" si="16">W30*1.025</f>
        <v>19.905133928571427</v>
      </c>
      <c r="X31" s="46">
        <f t="shared" ref="X31:X50" si="17">X30*1.025</f>
        <v>21.895647321428573</v>
      </c>
      <c r="Y31" s="46">
        <f t="shared" ref="Y31:Y50" si="18">Y30*1.025</f>
        <v>24.085212053571432</v>
      </c>
      <c r="Z31" s="46" t="e">
        <f t="shared" ref="Z31:AA31" si="19">Z30+0.15</f>
        <v>#VALUE!</v>
      </c>
      <c r="AA31" s="46" t="e">
        <f t="shared" si="19"/>
        <v>#VALUE!</v>
      </c>
    </row>
    <row r="32" spans="1:27" ht="15" thickBot="1" x14ac:dyDescent="0.25">
      <c r="A32" s="307"/>
      <c r="B32" s="65" t="s">
        <v>0</v>
      </c>
      <c r="C32" s="66" t="s">
        <v>1</v>
      </c>
      <c r="D32" s="70" t="s">
        <v>2</v>
      </c>
      <c r="E32" s="68" t="s">
        <v>0</v>
      </c>
      <c r="F32" s="68" t="s">
        <v>1</v>
      </c>
      <c r="G32" s="68" t="s">
        <v>2</v>
      </c>
      <c r="H32" s="65" t="s">
        <v>0</v>
      </c>
      <c r="I32" s="66" t="s">
        <v>1</v>
      </c>
      <c r="J32" s="70" t="s">
        <v>2</v>
      </c>
      <c r="K32" s="65" t="s">
        <v>0</v>
      </c>
      <c r="L32" s="66" t="s">
        <v>1</v>
      </c>
      <c r="M32" s="70" t="s">
        <v>2</v>
      </c>
      <c r="N32" s="65" t="s">
        <v>0</v>
      </c>
      <c r="O32" s="66" t="s">
        <v>1</v>
      </c>
      <c r="P32" s="70" t="s">
        <v>2</v>
      </c>
      <c r="Q32" s="65" t="s">
        <v>0</v>
      </c>
      <c r="R32" s="66" t="s">
        <v>1</v>
      </c>
      <c r="S32" s="70" t="s">
        <v>2</v>
      </c>
      <c r="U32" s="1">
        <v>2</v>
      </c>
      <c r="V32" s="46">
        <f t="shared" si="15"/>
        <v>17.388719588405063</v>
      </c>
      <c r="W32" s="46">
        <f t="shared" si="16"/>
        <v>20.402762276785712</v>
      </c>
      <c r="X32" s="46">
        <f t="shared" si="17"/>
        <v>22.443038504464287</v>
      </c>
      <c r="Y32" s="46">
        <f t="shared" si="18"/>
        <v>24.687342354910715</v>
      </c>
      <c r="Z32" s="46" t="e">
        <f t="shared" ref="Z32:AA38" si="20">Z31+0.15</f>
        <v>#VALUE!</v>
      </c>
      <c r="AA32" s="46" t="e">
        <f t="shared" si="20"/>
        <v>#VALUE!</v>
      </c>
    </row>
    <row r="33" spans="1:27" x14ac:dyDescent="0.2">
      <c r="A33" s="72" t="s">
        <v>3</v>
      </c>
      <c r="B33" s="73">
        <f>F8</f>
        <v>16.550833635602679</v>
      </c>
      <c r="C33" s="73">
        <f>MEDIAN(B33,D33)</f>
        <v>17.187135606858934</v>
      </c>
      <c r="D33" s="75">
        <f>B33*((1.025)^3)</f>
        <v>17.82343757811519</v>
      </c>
      <c r="E33" s="73">
        <f>I8</f>
        <v>19.419642857142858</v>
      </c>
      <c r="F33" s="73">
        <f>MEDIAN(E33,G33)</f>
        <v>20.166237095424108</v>
      </c>
      <c r="G33" s="73">
        <f>E33*((1.025)^3)</f>
        <v>20.912831333705356</v>
      </c>
      <c r="H33" s="74">
        <f>K8</f>
        <v>21.361607142857146</v>
      </c>
      <c r="I33" s="73">
        <f>MEDIAN(H33,J33)</f>
        <v>22.18286080496652</v>
      </c>
      <c r="J33" s="75">
        <f>H33*((1.025)^3)</f>
        <v>23.004114467075894</v>
      </c>
      <c r="K33" s="74">
        <f>M8</f>
        <v>23.497767857142861</v>
      </c>
      <c r="L33" s="73">
        <f>MEDIAN(K33,M33)</f>
        <v>24.40114688546317</v>
      </c>
      <c r="M33" s="75">
        <f>K33*((1.025)^3)</f>
        <v>25.304525913783483</v>
      </c>
      <c r="N33" s="74" t="s">
        <v>54</v>
      </c>
      <c r="O33" s="73" t="s">
        <v>54</v>
      </c>
      <c r="P33" s="75" t="s">
        <v>54</v>
      </c>
      <c r="Q33" s="74" t="s">
        <v>54</v>
      </c>
      <c r="R33" s="73" t="s">
        <v>54</v>
      </c>
      <c r="S33" s="75" t="s">
        <v>54</v>
      </c>
      <c r="U33" s="1">
        <v>3</v>
      </c>
      <c r="V33" s="46">
        <f t="shared" si="15"/>
        <v>17.82343757811519</v>
      </c>
      <c r="W33" s="46">
        <f t="shared" si="16"/>
        <v>20.912831333705352</v>
      </c>
      <c r="X33" s="46">
        <f t="shared" si="17"/>
        <v>23.00411446707589</v>
      </c>
      <c r="Y33" s="46">
        <f t="shared" si="18"/>
        <v>25.304525913783483</v>
      </c>
      <c r="Z33" s="46" t="e">
        <f t="shared" si="20"/>
        <v>#VALUE!</v>
      </c>
      <c r="AA33" s="46" t="e">
        <f t="shared" si="20"/>
        <v>#VALUE!</v>
      </c>
    </row>
    <row r="34" spans="1:27" x14ac:dyDescent="0.2">
      <c r="A34" s="76" t="s">
        <v>4</v>
      </c>
      <c r="B34" s="73">
        <f>B33*((1.025)^4)</f>
        <v>18.269023517568066</v>
      </c>
      <c r="C34" s="73">
        <f t="shared" ref="C34:C38" si="21">MEDIAN(B34,D34)</f>
        <v>18.731458175356508</v>
      </c>
      <c r="D34" s="75">
        <f>B33*((1.025)^6)</f>
        <v>19.193892833144947</v>
      </c>
      <c r="E34" s="73">
        <f>E33*((1.025)^4)</f>
        <v>21.435652117047987</v>
      </c>
      <c r="F34" s="73">
        <f t="shared" ref="F34:F38" si="22">MEDIAN(E34,G34)</f>
        <v>21.978242061260762</v>
      </c>
      <c r="G34" s="73">
        <f>E33*((1.025)^6)</f>
        <v>22.520832005473537</v>
      </c>
      <c r="H34" s="74">
        <f>H33*((1.025)^4)</f>
        <v>23.57921732875279</v>
      </c>
      <c r="I34" s="73">
        <f t="shared" ref="I34:I38" si="23">MEDIAN(H34,J34)</f>
        <v>24.176066267386844</v>
      </c>
      <c r="J34" s="75">
        <f>H33*((1.025)^6)</f>
        <v>24.772915206020894</v>
      </c>
      <c r="K34" s="74">
        <f>K33*((1.025)^4)</f>
        <v>25.93713906162807</v>
      </c>
      <c r="L34" s="73">
        <f t="shared" ref="L34:L38" si="24">MEDIAN(K34,M34)</f>
        <v>26.593672894125525</v>
      </c>
      <c r="M34" s="75">
        <f>K33*((1.025)^6)</f>
        <v>27.250206726622984</v>
      </c>
      <c r="N34" s="74" t="s">
        <v>54</v>
      </c>
      <c r="O34" s="73" t="s">
        <v>54</v>
      </c>
      <c r="P34" s="75" t="s">
        <v>54</v>
      </c>
      <c r="Q34" s="74" t="s">
        <v>54</v>
      </c>
      <c r="R34" s="73" t="s">
        <v>54</v>
      </c>
      <c r="S34" s="75" t="s">
        <v>54</v>
      </c>
      <c r="U34" s="1">
        <v>4</v>
      </c>
      <c r="V34" s="46">
        <f t="shared" si="15"/>
        <v>18.269023517568069</v>
      </c>
      <c r="W34" s="46">
        <f t="shared" si="16"/>
        <v>21.435652117047983</v>
      </c>
      <c r="X34" s="46">
        <f t="shared" si="17"/>
        <v>23.579217328752787</v>
      </c>
      <c r="Y34" s="46">
        <f t="shared" si="18"/>
        <v>25.937139061628066</v>
      </c>
      <c r="Z34" s="46" t="e">
        <f t="shared" si="20"/>
        <v>#VALUE!</v>
      </c>
      <c r="AA34" s="46" t="e">
        <f t="shared" si="20"/>
        <v>#VALUE!</v>
      </c>
    </row>
    <row r="35" spans="1:27" x14ac:dyDescent="0.2">
      <c r="A35" s="76" t="s">
        <v>5</v>
      </c>
      <c r="B35" s="73">
        <f>B33*((1.025)^7)</f>
        <v>19.673740153973572</v>
      </c>
      <c r="C35" s="73">
        <f t="shared" si="21"/>
        <v>20.171731701621027</v>
      </c>
      <c r="D35" s="75">
        <f>B33*((1.025)^9)</f>
        <v>20.669723249268479</v>
      </c>
      <c r="E35" s="73">
        <f>E33*((1.025)^7)</f>
        <v>23.083852805610377</v>
      </c>
      <c r="F35" s="73">
        <f t="shared" si="22"/>
        <v>23.668162829752387</v>
      </c>
      <c r="G35" s="73">
        <f>E33*((1.025)^9)</f>
        <v>24.252472853894396</v>
      </c>
      <c r="H35" s="74">
        <f>H33*((1.025)^7)</f>
        <v>25.392238086171417</v>
      </c>
      <c r="I35" s="73">
        <f t="shared" si="23"/>
        <v>26.034979112727626</v>
      </c>
      <c r="J35" s="75">
        <f>H33*((1.025)^9)</f>
        <v>26.677720139283839</v>
      </c>
      <c r="K35" s="74">
        <f>K33*((1.025)^7)</f>
        <v>27.931461894788562</v>
      </c>
      <c r="L35" s="73">
        <f t="shared" si="24"/>
        <v>28.638477024000395</v>
      </c>
      <c r="M35" s="75">
        <f>K33*((1.025)^9)</f>
        <v>29.345492153212223</v>
      </c>
      <c r="N35" s="74" t="s">
        <v>54</v>
      </c>
      <c r="O35" s="73" t="s">
        <v>54</v>
      </c>
      <c r="P35" s="75" t="s">
        <v>54</v>
      </c>
      <c r="Q35" s="74" t="s">
        <v>54</v>
      </c>
      <c r="R35" s="73" t="s">
        <v>54</v>
      </c>
      <c r="S35" s="75" t="s">
        <v>54</v>
      </c>
      <c r="U35" s="1">
        <v>5</v>
      </c>
      <c r="V35" s="46">
        <f t="shared" si="15"/>
        <v>18.725749105507269</v>
      </c>
      <c r="W35" s="46">
        <f t="shared" si="16"/>
        <v>21.971543419974182</v>
      </c>
      <c r="X35" s="46">
        <f t="shared" si="17"/>
        <v>24.168697761971604</v>
      </c>
      <c r="Y35" s="46">
        <f t="shared" si="18"/>
        <v>26.585567538168767</v>
      </c>
      <c r="Z35" s="46" t="e">
        <f t="shared" si="20"/>
        <v>#VALUE!</v>
      </c>
      <c r="AA35" s="46" t="e">
        <f t="shared" si="20"/>
        <v>#VALUE!</v>
      </c>
    </row>
    <row r="36" spans="1:27" x14ac:dyDescent="0.2">
      <c r="A36" s="76" t="s">
        <v>6</v>
      </c>
      <c r="B36" s="73">
        <f>B33*((1.025)^10)</f>
        <v>21.186466330500192</v>
      </c>
      <c r="C36" s="73">
        <f t="shared" si="21"/>
        <v>21.722748759490976</v>
      </c>
      <c r="D36" s="75">
        <f>B33*((1.025)^12)</f>
        <v>22.25903118848176</v>
      </c>
      <c r="E36" s="73">
        <f>E33*((1.025)^10)</f>
        <v>24.858784675241758</v>
      </c>
      <c r="F36" s="73">
        <f t="shared" si="22"/>
        <v>25.488022662333812</v>
      </c>
      <c r="G36" s="73">
        <f>E33*((1.025)^12)</f>
        <v>26.117260649425869</v>
      </c>
      <c r="H36" s="74">
        <f>H33*((1.025)^10)</f>
        <v>27.344663142765935</v>
      </c>
      <c r="I36" s="73">
        <f t="shared" si="23"/>
        <v>28.036824928567196</v>
      </c>
      <c r="J36" s="75">
        <f>H33*((1.025)^12)</f>
        <v>28.728986714368457</v>
      </c>
      <c r="K36" s="74">
        <f>K33*((1.025)^10)</f>
        <v>30.07912945704253</v>
      </c>
      <c r="L36" s="73">
        <f t="shared" si="24"/>
        <v>30.840507421423915</v>
      </c>
      <c r="M36" s="75">
        <f>K33*((1.025)^12)</f>
        <v>31.601885385805303</v>
      </c>
      <c r="N36" s="74" t="s">
        <v>54</v>
      </c>
      <c r="O36" s="73" t="s">
        <v>54</v>
      </c>
      <c r="P36" s="75" t="s">
        <v>54</v>
      </c>
      <c r="Q36" s="74" t="s">
        <v>54</v>
      </c>
      <c r="R36" s="73" t="s">
        <v>54</v>
      </c>
      <c r="S36" s="75" t="s">
        <v>54</v>
      </c>
      <c r="T36" s="46"/>
      <c r="U36" s="1">
        <v>6</v>
      </c>
      <c r="V36" s="46">
        <f t="shared" si="15"/>
        <v>19.19389283314495</v>
      </c>
      <c r="W36" s="46">
        <f t="shared" si="16"/>
        <v>22.520832005473533</v>
      </c>
      <c r="X36" s="46">
        <f t="shared" si="17"/>
        <v>24.77291520602089</v>
      </c>
      <c r="Y36" s="46">
        <f t="shared" si="18"/>
        <v>27.250206726622984</v>
      </c>
      <c r="Z36" s="46" t="e">
        <f t="shared" si="20"/>
        <v>#VALUE!</v>
      </c>
      <c r="AA36" s="46" t="e">
        <f t="shared" si="20"/>
        <v>#VALUE!</v>
      </c>
    </row>
    <row r="37" spans="1:27" x14ac:dyDescent="0.2">
      <c r="A37" s="76" t="s">
        <v>107</v>
      </c>
      <c r="B37" s="73">
        <f>B33*((1.025)^13)</f>
        <v>22.815506968193805</v>
      </c>
      <c r="C37" s="73">
        <f t="shared" si="21"/>
        <v>23.393024488326212</v>
      </c>
      <c r="D37" s="73">
        <f>B33*((1.025)^15)</f>
        <v>23.970542008458615</v>
      </c>
      <c r="E37" s="74">
        <f>E33*((1.025)^13)</f>
        <v>26.770192165661513</v>
      </c>
      <c r="F37" s="73">
        <f t="shared" si="22"/>
        <v>27.447812654854822</v>
      </c>
      <c r="G37" s="75">
        <f>E33*((1.025)^15)</f>
        <v>28.125433144048127</v>
      </c>
      <c r="H37" s="73">
        <f>H33*((1.025)^13)</f>
        <v>29.447211382227668</v>
      </c>
      <c r="I37" s="73">
        <f t="shared" si="23"/>
        <v>30.192593920340308</v>
      </c>
      <c r="J37" s="75">
        <f>H33*((1.025)^15)</f>
        <v>30.937976458452944</v>
      </c>
      <c r="K37" s="74">
        <f>K33*((1.025)^13)</f>
        <v>32.391932520450439</v>
      </c>
      <c r="L37" s="73">
        <f t="shared" si="24"/>
        <v>33.211853312374345</v>
      </c>
      <c r="M37" s="75">
        <f>K33*((1.025)^15)</f>
        <v>34.031774104298243</v>
      </c>
      <c r="N37" s="74" t="s">
        <v>54</v>
      </c>
      <c r="O37" s="73" t="s">
        <v>54</v>
      </c>
      <c r="P37" s="75" t="s">
        <v>54</v>
      </c>
      <c r="Q37" s="74" t="s">
        <v>54</v>
      </c>
      <c r="R37" s="73" t="s">
        <v>54</v>
      </c>
      <c r="S37" s="75" t="s">
        <v>54</v>
      </c>
      <c r="U37" s="1">
        <v>7</v>
      </c>
      <c r="V37" s="46">
        <f t="shared" si="15"/>
        <v>19.673740153973572</v>
      </c>
      <c r="W37" s="46">
        <f t="shared" si="16"/>
        <v>23.08385280561037</v>
      </c>
      <c r="X37" s="46">
        <f t="shared" si="17"/>
        <v>25.39223808617141</v>
      </c>
      <c r="Y37" s="46">
        <f t="shared" si="18"/>
        <v>27.931461894788555</v>
      </c>
      <c r="Z37" s="46" t="e">
        <f t="shared" si="20"/>
        <v>#VALUE!</v>
      </c>
      <c r="AA37" s="46" t="e">
        <f t="shared" si="20"/>
        <v>#VALUE!</v>
      </c>
    </row>
    <row r="38" spans="1:27" x14ac:dyDescent="0.2">
      <c r="A38" s="76" t="s">
        <v>108</v>
      </c>
      <c r="B38" s="73">
        <f>B33*((1.025)^16)</f>
        <v>24.56980555867008</v>
      </c>
      <c r="C38" s="73">
        <f t="shared" si="21"/>
        <v>25.845136827239944</v>
      </c>
      <c r="D38" s="73">
        <f>B33*((1.025)^20)</f>
        <v>27.120468095809809</v>
      </c>
      <c r="E38" s="74">
        <f>E33*((1.025)^16)</f>
        <v>28.828568972649329</v>
      </c>
      <c r="F38" s="73">
        <f t="shared" si="22"/>
        <v>30.324957511465783</v>
      </c>
      <c r="G38" s="75">
        <f>E33*((1.025)^20)</f>
        <v>31.821346050282237</v>
      </c>
      <c r="H38" s="74">
        <f>H33*((1.025)^16)</f>
        <v>31.711425869914265</v>
      </c>
      <c r="I38" s="73">
        <f t="shared" si="23"/>
        <v>33.357453262612367</v>
      </c>
      <c r="J38" s="75">
        <f>H33*((1.025)^20)</f>
        <v>35.003480655310462</v>
      </c>
      <c r="K38" s="73">
        <f>K33*((1.025)^16)</f>
        <v>34.882568456905695</v>
      </c>
      <c r="L38" s="73">
        <f t="shared" si="24"/>
        <v>36.693198588873599</v>
      </c>
      <c r="M38" s="75">
        <f>K33*((1.025)^20)</f>
        <v>38.503828720841511</v>
      </c>
      <c r="N38" s="73" t="s">
        <v>54</v>
      </c>
      <c r="O38" s="73" t="s">
        <v>54</v>
      </c>
      <c r="P38" s="73" t="s">
        <v>54</v>
      </c>
      <c r="Q38" s="74" t="s">
        <v>54</v>
      </c>
      <c r="R38" s="73" t="s">
        <v>54</v>
      </c>
      <c r="S38" s="75" t="s">
        <v>54</v>
      </c>
      <c r="U38" s="1">
        <v>8</v>
      </c>
      <c r="V38" s="46">
        <f t="shared" si="15"/>
        <v>20.165583657822911</v>
      </c>
      <c r="W38" s="46">
        <f t="shared" si="16"/>
        <v>23.660949125750626</v>
      </c>
      <c r="X38" s="46">
        <f t="shared" si="17"/>
        <v>26.027044038325695</v>
      </c>
      <c r="Y38" s="46">
        <f t="shared" si="18"/>
        <v>28.629748442158267</v>
      </c>
      <c r="Z38" s="46" t="e">
        <f t="shared" si="20"/>
        <v>#VALUE!</v>
      </c>
      <c r="AA38" s="46" t="e">
        <f t="shared" si="20"/>
        <v>#VALUE!</v>
      </c>
    </row>
    <row r="39" spans="1:27" ht="15" x14ac:dyDescent="0.25">
      <c r="A39" s="44"/>
      <c r="B39" s="36"/>
      <c r="C39" s="46"/>
      <c r="D39" s="36"/>
      <c r="E39" s="81"/>
      <c r="F39" s="81"/>
      <c r="G39" s="81"/>
      <c r="H39" s="81"/>
      <c r="I39" s="73"/>
      <c r="J39" s="73"/>
      <c r="M39" s="40"/>
      <c r="P39" s="1"/>
      <c r="U39" s="1">
        <v>9</v>
      </c>
      <c r="V39" s="46">
        <f t="shared" si="15"/>
        <v>20.669723249268483</v>
      </c>
      <c r="W39" s="46">
        <f t="shared" si="16"/>
        <v>24.252472853894389</v>
      </c>
      <c r="X39" s="46">
        <f t="shared" si="17"/>
        <v>26.677720139283835</v>
      </c>
      <c r="Y39" s="46">
        <f t="shared" si="18"/>
        <v>29.34549215321222</v>
      </c>
      <c r="Z39" s="46" t="e">
        <f t="shared" ref="Z39:AA39" si="25">Z38+0.15</f>
        <v>#VALUE!</v>
      </c>
      <c r="AA39" s="46" t="e">
        <f t="shared" si="25"/>
        <v>#VALUE!</v>
      </c>
    </row>
    <row r="40" spans="1:27" x14ac:dyDescent="0.2">
      <c r="O40" s="40"/>
      <c r="P40" s="1"/>
      <c r="U40" s="1">
        <v>10</v>
      </c>
      <c r="V40" s="46">
        <f t="shared" si="15"/>
        <v>21.186466330500192</v>
      </c>
      <c r="W40" s="46">
        <f t="shared" si="16"/>
        <v>24.858784675241747</v>
      </c>
      <c r="X40" s="46">
        <f t="shared" si="17"/>
        <v>27.344663142765928</v>
      </c>
      <c r="Y40" s="46">
        <f t="shared" si="18"/>
        <v>30.079129457042523</v>
      </c>
      <c r="Z40" s="46" t="e">
        <f t="shared" ref="Z40:AA50" si="26">Z39+0.15</f>
        <v>#VALUE!</v>
      </c>
      <c r="AA40" s="46" t="e">
        <f t="shared" si="26"/>
        <v>#VALUE!</v>
      </c>
    </row>
    <row r="41" spans="1:27" x14ac:dyDescent="0.2">
      <c r="U41" s="1">
        <v>11</v>
      </c>
      <c r="V41" s="46">
        <f t="shared" si="15"/>
        <v>21.716127988762693</v>
      </c>
      <c r="W41" s="46">
        <f t="shared" si="16"/>
        <v>25.480254292122787</v>
      </c>
      <c r="X41" s="46">
        <f t="shared" si="17"/>
        <v>28.028279721335075</v>
      </c>
      <c r="Y41" s="46">
        <f t="shared" si="18"/>
        <v>30.831107693468585</v>
      </c>
      <c r="Z41" s="46" t="e">
        <f t="shared" si="26"/>
        <v>#VALUE!</v>
      </c>
      <c r="AA41" s="46" t="e">
        <f t="shared" si="26"/>
        <v>#VALUE!</v>
      </c>
    </row>
    <row r="42" spans="1:27" x14ac:dyDescent="0.2">
      <c r="U42" s="1">
        <v>12</v>
      </c>
      <c r="V42" s="46">
        <f t="shared" si="15"/>
        <v>22.25903118848176</v>
      </c>
      <c r="W42" s="46">
        <f t="shared" si="16"/>
        <v>26.117260649425855</v>
      </c>
      <c r="X42" s="46">
        <f t="shared" si="17"/>
        <v>28.72898671436845</v>
      </c>
      <c r="Y42" s="46">
        <f t="shared" si="18"/>
        <v>31.601885385805296</v>
      </c>
      <c r="Z42" s="46" t="e">
        <f t="shared" si="26"/>
        <v>#VALUE!</v>
      </c>
      <c r="AA42" s="46" t="e">
        <f t="shared" si="26"/>
        <v>#VALUE!</v>
      </c>
    </row>
    <row r="43" spans="1:27" x14ac:dyDescent="0.2">
      <c r="D43" s="83"/>
      <c r="U43" s="1">
        <v>13</v>
      </c>
      <c r="V43" s="46">
        <f t="shared" si="15"/>
        <v>22.815506968193802</v>
      </c>
      <c r="W43" s="46">
        <f t="shared" si="16"/>
        <v>26.770192165661499</v>
      </c>
      <c r="X43" s="46">
        <f t="shared" si="17"/>
        <v>29.447211382227657</v>
      </c>
      <c r="Y43" s="46">
        <f t="shared" si="18"/>
        <v>32.391932520450425</v>
      </c>
      <c r="Z43" s="46" t="e">
        <f t="shared" si="26"/>
        <v>#VALUE!</v>
      </c>
      <c r="AA43" s="46" t="e">
        <f t="shared" si="26"/>
        <v>#VALUE!</v>
      </c>
    </row>
    <row r="44" spans="1:27" x14ac:dyDescent="0.2">
      <c r="D44" s="83"/>
      <c r="G44" s="35"/>
      <c r="U44" s="1">
        <v>14</v>
      </c>
      <c r="V44" s="46">
        <f t="shared" si="15"/>
        <v>23.385894642398643</v>
      </c>
      <c r="W44" s="46">
        <f t="shared" si="16"/>
        <v>27.439446969803033</v>
      </c>
      <c r="X44" s="46">
        <f t="shared" si="17"/>
        <v>30.183391666783347</v>
      </c>
      <c r="Y44" s="46">
        <f t="shared" si="18"/>
        <v>33.201730833461681</v>
      </c>
      <c r="Z44" s="46" t="e">
        <f t="shared" si="26"/>
        <v>#VALUE!</v>
      </c>
      <c r="AA44" s="46" t="e">
        <f t="shared" si="26"/>
        <v>#VALUE!</v>
      </c>
    </row>
    <row r="45" spans="1:27" x14ac:dyDescent="0.2">
      <c r="D45" s="83"/>
      <c r="U45" s="1">
        <v>15</v>
      </c>
      <c r="V45" s="46">
        <f t="shared" si="15"/>
        <v>23.970542008458608</v>
      </c>
      <c r="W45" s="46">
        <f t="shared" si="16"/>
        <v>28.125433144048106</v>
      </c>
      <c r="X45" s="46">
        <f t="shared" si="17"/>
        <v>30.93797645845293</v>
      </c>
      <c r="Y45" s="46">
        <f t="shared" si="18"/>
        <v>34.031774104298222</v>
      </c>
      <c r="Z45" s="46" t="e">
        <f t="shared" si="26"/>
        <v>#VALUE!</v>
      </c>
      <c r="AA45" s="46" t="e">
        <f t="shared" si="26"/>
        <v>#VALUE!</v>
      </c>
    </row>
    <row r="46" spans="1:27" x14ac:dyDescent="0.2">
      <c r="U46" s="1">
        <v>16</v>
      </c>
      <c r="V46" s="46">
        <f t="shared" si="15"/>
        <v>24.569805558670073</v>
      </c>
      <c r="W46" s="46">
        <f t="shared" si="16"/>
        <v>28.828568972649308</v>
      </c>
      <c r="X46" s="46">
        <f t="shared" si="17"/>
        <v>31.711425869914251</v>
      </c>
      <c r="Y46" s="46">
        <f t="shared" si="18"/>
        <v>34.882568456905673</v>
      </c>
      <c r="Z46" s="46" t="e">
        <f t="shared" si="26"/>
        <v>#VALUE!</v>
      </c>
      <c r="AA46" s="46" t="e">
        <f t="shared" si="26"/>
        <v>#VALUE!</v>
      </c>
    </row>
    <row r="47" spans="1:27" x14ac:dyDescent="0.2">
      <c r="U47" s="1">
        <v>17</v>
      </c>
      <c r="V47" s="46">
        <f t="shared" si="15"/>
        <v>25.184050697636824</v>
      </c>
      <c r="W47" s="46">
        <f t="shared" si="16"/>
        <v>29.549283196965536</v>
      </c>
      <c r="X47" s="46">
        <f t="shared" si="17"/>
        <v>32.504211516662103</v>
      </c>
      <c r="Y47" s="46">
        <f t="shared" si="18"/>
        <v>35.754632668328313</v>
      </c>
      <c r="Z47" s="46" t="e">
        <f t="shared" si="26"/>
        <v>#VALUE!</v>
      </c>
      <c r="AA47" s="46" t="e">
        <f t="shared" si="26"/>
        <v>#VALUE!</v>
      </c>
    </row>
    <row r="48" spans="1:27" x14ac:dyDescent="0.2">
      <c r="U48" s="1">
        <v>18</v>
      </c>
      <c r="V48" s="46">
        <f t="shared" si="15"/>
        <v>25.813651965077742</v>
      </c>
      <c r="W48" s="46">
        <f t="shared" si="16"/>
        <v>30.288015276889674</v>
      </c>
      <c r="X48" s="46">
        <f t="shared" si="17"/>
        <v>33.31681680457865</v>
      </c>
      <c r="Y48" s="46">
        <f t="shared" si="18"/>
        <v>36.648498485036519</v>
      </c>
      <c r="Z48" s="46" t="e">
        <f t="shared" si="26"/>
        <v>#VALUE!</v>
      </c>
      <c r="AA48" s="46" t="e">
        <f t="shared" si="26"/>
        <v>#VALUE!</v>
      </c>
    </row>
    <row r="49" spans="21:27" x14ac:dyDescent="0.2">
      <c r="U49" s="1">
        <v>19</v>
      </c>
      <c r="V49" s="46">
        <f t="shared" si="15"/>
        <v>26.458993264204683</v>
      </c>
      <c r="W49" s="46">
        <f t="shared" si="16"/>
        <v>31.045215658811912</v>
      </c>
      <c r="X49" s="46">
        <f t="shared" si="17"/>
        <v>34.149737224693112</v>
      </c>
      <c r="Y49" s="46">
        <f t="shared" si="18"/>
        <v>37.564710947162432</v>
      </c>
      <c r="Z49" s="46" t="e">
        <f t="shared" si="26"/>
        <v>#VALUE!</v>
      </c>
      <c r="AA49" s="46" t="e">
        <f t="shared" si="26"/>
        <v>#VALUE!</v>
      </c>
    </row>
    <row r="50" spans="21:27" x14ac:dyDescent="0.2">
      <c r="U50" s="1">
        <v>20</v>
      </c>
      <c r="V50" s="46">
        <f t="shared" si="15"/>
        <v>27.120468095809798</v>
      </c>
      <c r="W50" s="46">
        <f t="shared" si="16"/>
        <v>31.821346050282209</v>
      </c>
      <c r="X50" s="46">
        <f t="shared" si="17"/>
        <v>35.00348065531044</v>
      </c>
      <c r="Y50" s="46">
        <f t="shared" si="18"/>
        <v>38.50382872084149</v>
      </c>
      <c r="Z50" s="46" t="e">
        <f t="shared" si="26"/>
        <v>#VALUE!</v>
      </c>
      <c r="AA50" s="46" t="e">
        <f t="shared" si="26"/>
        <v>#VALUE!</v>
      </c>
    </row>
  </sheetData>
  <mergeCells count="47">
    <mergeCell ref="V3:AA3"/>
    <mergeCell ref="B4:B5"/>
    <mergeCell ref="C4:C5"/>
    <mergeCell ref="D4:D5"/>
    <mergeCell ref="E4:E5"/>
    <mergeCell ref="A1:R1"/>
    <mergeCell ref="A3:A5"/>
    <mergeCell ref="B3:C3"/>
    <mergeCell ref="D3:E3"/>
    <mergeCell ref="I3:J3"/>
    <mergeCell ref="N4:N5"/>
    <mergeCell ref="O4:O5"/>
    <mergeCell ref="M4:M5"/>
    <mergeCell ref="F4:F5"/>
    <mergeCell ref="G4:G5"/>
    <mergeCell ref="H4:H5"/>
    <mergeCell ref="I4:J4"/>
    <mergeCell ref="K4:L4"/>
    <mergeCell ref="A7:H7"/>
    <mergeCell ref="A9:H9"/>
    <mergeCell ref="A16:A18"/>
    <mergeCell ref="B16:D16"/>
    <mergeCell ref="E16:G16"/>
    <mergeCell ref="H16:J16"/>
    <mergeCell ref="Q16:S16"/>
    <mergeCell ref="B17:D17"/>
    <mergeCell ref="E17:G17"/>
    <mergeCell ref="H17:J17"/>
    <mergeCell ref="K17:M17"/>
    <mergeCell ref="N17:P17"/>
    <mergeCell ref="Q17:S17"/>
    <mergeCell ref="K16:M16"/>
    <mergeCell ref="N16:P16"/>
    <mergeCell ref="A30:A32"/>
    <mergeCell ref="B30:D30"/>
    <mergeCell ref="E30:G30"/>
    <mergeCell ref="H30:J30"/>
    <mergeCell ref="K30:M30"/>
    <mergeCell ref="B31:D31"/>
    <mergeCell ref="E31:G31"/>
    <mergeCell ref="H31:J31"/>
    <mergeCell ref="K31:M31"/>
    <mergeCell ref="N31:P31"/>
    <mergeCell ref="Q31:S31"/>
    <mergeCell ref="V28:AA28"/>
    <mergeCell ref="N30:P30"/>
    <mergeCell ref="Q30:S30"/>
  </mergeCells>
  <pageMargins left="0.7" right="0.7" top="0.75" bottom="0.75" header="0.3" footer="0.3"/>
  <pageSetup orientation="portrait" r:id="rId1"/>
  <ignoredErrors>
    <ignoredError sqref="L7 I8:M8" formula="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ED4D0-F531-4DAB-8E79-984D32FA915F}">
  <sheetPr>
    <tabColor rgb="FF605677"/>
  </sheetPr>
  <dimension ref="A1:AH13"/>
  <sheetViews>
    <sheetView zoomScaleNormal="100" workbookViewId="0">
      <selection activeCell="A3" sqref="A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49" t="s">
        <v>274</v>
      </c>
      <c r="B1" s="249"/>
      <c r="C1" s="249"/>
      <c r="D1" s="249"/>
      <c r="E1" s="249"/>
      <c r="F1" s="249"/>
      <c r="G1" s="249"/>
      <c r="H1" s="249"/>
      <c r="I1" s="249"/>
      <c r="J1" s="249"/>
      <c r="K1" s="249"/>
      <c r="L1" s="249"/>
      <c r="M1" s="249"/>
      <c r="N1" s="249"/>
      <c r="O1" s="249"/>
      <c r="P1" s="249"/>
      <c r="Q1" s="249"/>
      <c r="R1" s="249"/>
      <c r="S1" s="249"/>
      <c r="T1" s="249"/>
      <c r="U1" s="249"/>
      <c r="V1" s="249"/>
      <c r="W1" s="249"/>
      <c r="X1" s="249"/>
      <c r="Y1" s="249"/>
      <c r="Z1" s="249"/>
    </row>
    <row r="2" spans="1:26" ht="15.75" x14ac:dyDescent="0.25">
      <c r="A2" s="232" t="s">
        <v>535</v>
      </c>
    </row>
    <row r="3" spans="1:26" x14ac:dyDescent="0.25">
      <c r="A3" s="12">
        <v>451</v>
      </c>
    </row>
    <row r="4" spans="1:26" ht="20.25" x14ac:dyDescent="0.3">
      <c r="A4" s="171"/>
      <c r="B4" s="171"/>
      <c r="C4" s="171"/>
      <c r="D4" s="171"/>
      <c r="E4" s="171"/>
      <c r="F4" s="171"/>
      <c r="G4" s="171"/>
      <c r="H4" s="171"/>
      <c r="I4" s="171"/>
      <c r="J4" s="171"/>
      <c r="K4" s="171"/>
      <c r="L4" s="171"/>
      <c r="M4" s="171"/>
      <c r="N4" s="171"/>
      <c r="O4" s="171"/>
    </row>
    <row r="5" spans="1:26" ht="15.75" x14ac:dyDescent="0.25">
      <c r="A5" s="324" t="s">
        <v>311</v>
      </c>
      <c r="B5" s="324"/>
      <c r="C5" s="324"/>
      <c r="E5" s="324" t="s">
        <v>312</v>
      </c>
      <c r="F5" s="324"/>
      <c r="G5" s="324"/>
      <c r="I5" s="324" t="s">
        <v>313</v>
      </c>
      <c r="J5" s="324"/>
      <c r="K5" s="324"/>
      <c r="M5" s="34" t="s">
        <v>314</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6</v>
      </c>
      <c r="C7" s="19">
        <f>B7/A3</f>
        <v>1.3303769401330377E-2</v>
      </c>
      <c r="E7" s="23" t="s">
        <v>125</v>
      </c>
      <c r="F7" s="18"/>
      <c r="G7" s="19">
        <v>0.02</v>
      </c>
      <c r="I7" s="23" t="s">
        <v>136</v>
      </c>
      <c r="J7" s="18">
        <v>368</v>
      </c>
      <c r="K7" s="19">
        <f>J7/A3</f>
        <v>0.81596452328159641</v>
      </c>
      <c r="M7" s="23" t="s">
        <v>133</v>
      </c>
      <c r="N7" s="18">
        <v>114</v>
      </c>
      <c r="O7" s="19">
        <f>N7/A3</f>
        <v>0.25277161862527714</v>
      </c>
    </row>
    <row r="8" spans="1:26" x14ac:dyDescent="0.25">
      <c r="A8" s="20" t="s">
        <v>119</v>
      </c>
      <c r="B8" s="21">
        <v>51</v>
      </c>
      <c r="C8" s="22">
        <f>B8/A3</f>
        <v>0.1130820399113082</v>
      </c>
      <c r="E8" s="24" t="s">
        <v>126</v>
      </c>
      <c r="F8" s="21"/>
      <c r="G8" s="19">
        <v>0.109</v>
      </c>
      <c r="I8" s="24" t="s">
        <v>138</v>
      </c>
      <c r="J8" s="21">
        <v>43</v>
      </c>
      <c r="K8" s="19">
        <f>J8/A3</f>
        <v>9.5343680709534362E-2</v>
      </c>
      <c r="M8" s="24" t="s">
        <v>134</v>
      </c>
      <c r="N8" s="21">
        <v>337</v>
      </c>
      <c r="O8" s="22">
        <f>N8/A3</f>
        <v>0.74722838137472281</v>
      </c>
    </row>
    <row r="9" spans="1:26" x14ac:dyDescent="0.25">
      <c r="A9" s="20" t="s">
        <v>120</v>
      </c>
      <c r="B9" s="21">
        <v>87</v>
      </c>
      <c r="C9" s="22">
        <f>B9/A3</f>
        <v>0.19290465631929046</v>
      </c>
      <c r="E9" s="24" t="s">
        <v>127</v>
      </c>
      <c r="F9" s="21"/>
      <c r="G9" s="19">
        <v>0.17699999999999999</v>
      </c>
      <c r="I9" s="24" t="s">
        <v>137</v>
      </c>
      <c r="J9" s="21">
        <v>19</v>
      </c>
      <c r="K9" s="19">
        <f>J9/A3</f>
        <v>4.2128603104212861E-2</v>
      </c>
    </row>
    <row r="10" spans="1:26" x14ac:dyDescent="0.25">
      <c r="A10" s="20" t="s">
        <v>121</v>
      </c>
      <c r="B10" s="21">
        <v>103</v>
      </c>
      <c r="C10" s="22">
        <f>B10/A3</f>
        <v>0.22838137472283815</v>
      </c>
      <c r="E10" s="24" t="s">
        <v>128</v>
      </c>
      <c r="F10" s="21"/>
      <c r="G10" s="19">
        <v>8.5999999999999993E-2</v>
      </c>
      <c r="I10" s="24" t="s">
        <v>140</v>
      </c>
      <c r="J10" s="21">
        <v>12</v>
      </c>
      <c r="K10" s="19">
        <f>J10/A3</f>
        <v>2.6607538802660754E-2</v>
      </c>
    </row>
    <row r="11" spans="1:26" x14ac:dyDescent="0.25">
      <c r="A11" s="20" t="s">
        <v>122</v>
      </c>
      <c r="B11" s="21">
        <v>96</v>
      </c>
      <c r="C11" s="22">
        <f>B11/A3</f>
        <v>0.21286031042128603</v>
      </c>
      <c r="E11" s="24" t="s">
        <v>129</v>
      </c>
      <c r="F11" s="21"/>
      <c r="G11" s="19">
        <v>0.36</v>
      </c>
      <c r="I11" s="24" t="s">
        <v>139</v>
      </c>
      <c r="J11" s="21">
        <v>7</v>
      </c>
      <c r="K11" s="19">
        <f>J11/A3</f>
        <v>1.5521064301552107E-2</v>
      </c>
    </row>
    <row r="12" spans="1:26" x14ac:dyDescent="0.25">
      <c r="A12" s="20" t="s">
        <v>123</v>
      </c>
      <c r="B12" s="21">
        <v>70</v>
      </c>
      <c r="C12" s="22">
        <f>B12/A3</f>
        <v>0.15521064301552107</v>
      </c>
      <c r="E12" s="24" t="s">
        <v>130</v>
      </c>
      <c r="F12" s="21"/>
      <c r="G12" s="19">
        <v>0.20200000000000001</v>
      </c>
      <c r="I12" s="24" t="s">
        <v>141</v>
      </c>
      <c r="J12" s="21">
        <v>1</v>
      </c>
      <c r="K12" s="19">
        <f>J12/A3</f>
        <v>2.2172949002217295E-3</v>
      </c>
    </row>
    <row r="13" spans="1:26" x14ac:dyDescent="0.25">
      <c r="A13" s="20" t="s">
        <v>124</v>
      </c>
      <c r="B13" s="21">
        <v>38</v>
      </c>
      <c r="C13" s="22">
        <f>B13/A3</f>
        <v>8.4257206208425722E-2</v>
      </c>
      <c r="E13" s="24" t="s">
        <v>131</v>
      </c>
      <c r="F13" s="21"/>
      <c r="G13" s="19">
        <v>4.5999999999999999E-2</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3A5FA-C7B7-4F71-BB48-A1CD42093362}">
  <sheetPr>
    <tabColor rgb="FF605677"/>
  </sheetPr>
  <dimension ref="A1:Z56"/>
  <sheetViews>
    <sheetView topLeftCell="A9" zoomScaleNormal="100" workbookViewId="0">
      <selection activeCell="T38" sqref="T38:U43"/>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5" width="8" bestFit="1" customWidth="1"/>
    <col min="16" max="16" width="9.140625" style="10" bestFit="1" customWidth="1"/>
    <col min="17" max="18" width="8"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49" t="s">
        <v>275</v>
      </c>
      <c r="B1" s="249"/>
      <c r="C1" s="249"/>
      <c r="D1" s="249"/>
      <c r="E1" s="249"/>
      <c r="F1" s="249"/>
      <c r="G1" s="249"/>
      <c r="H1" s="249"/>
      <c r="I1" s="249"/>
      <c r="J1" s="249"/>
      <c r="K1" s="249"/>
      <c r="L1" s="249"/>
      <c r="M1" s="249"/>
      <c r="N1" s="249"/>
      <c r="O1" s="249"/>
      <c r="P1" s="249"/>
      <c r="Q1" s="249"/>
      <c r="R1" s="249"/>
      <c r="S1" s="249"/>
      <c r="T1" s="249"/>
      <c r="U1" s="249"/>
      <c r="V1" s="249"/>
      <c r="W1" s="249"/>
      <c r="X1" s="249"/>
      <c r="Y1" s="249"/>
      <c r="Z1" s="249"/>
    </row>
    <row r="4" spans="1:26" ht="18.75" x14ac:dyDescent="0.3">
      <c r="A4" s="328" t="s">
        <v>276</v>
      </c>
      <c r="B4" s="328"/>
      <c r="C4" s="328"/>
      <c r="D4" s="328"/>
      <c r="E4" s="328"/>
      <c r="F4" s="328"/>
      <c r="G4" s="328"/>
      <c r="H4" s="328"/>
    </row>
    <row r="5" spans="1:26" ht="36" customHeight="1" x14ac:dyDescent="0.25">
      <c r="A5" s="326" t="s">
        <v>211</v>
      </c>
      <c r="B5" s="327" t="s">
        <v>143</v>
      </c>
      <c r="C5" s="327" t="s">
        <v>213</v>
      </c>
      <c r="D5" s="327" t="s">
        <v>277</v>
      </c>
      <c r="E5" s="327" t="s">
        <v>234</v>
      </c>
      <c r="F5" s="327"/>
      <c r="G5" s="327" t="s">
        <v>214</v>
      </c>
      <c r="H5" s="327"/>
      <c r="P5"/>
      <c r="R5" s="10"/>
    </row>
    <row r="6" spans="1:26" ht="15.75" thickBot="1" x14ac:dyDescent="0.3">
      <c r="A6" s="326"/>
      <c r="B6" s="327"/>
      <c r="C6" s="327"/>
      <c r="D6" s="329"/>
      <c r="E6" s="163" t="s">
        <v>157</v>
      </c>
      <c r="F6" s="163" t="s">
        <v>215</v>
      </c>
      <c r="G6" s="163" t="s">
        <v>157</v>
      </c>
      <c r="H6" s="163" t="s">
        <v>215</v>
      </c>
      <c r="P6"/>
      <c r="R6" s="10"/>
    </row>
    <row r="7" spans="1:26" ht="15.75" thickBot="1" x14ac:dyDescent="0.3">
      <c r="A7" s="195" t="s">
        <v>86</v>
      </c>
      <c r="B7" s="196">
        <v>1</v>
      </c>
      <c r="C7" s="197">
        <f>'1A'!B14</f>
        <v>14.78</v>
      </c>
      <c r="D7" s="198" t="s">
        <v>186</v>
      </c>
      <c r="E7" s="199">
        <f t="shared" ref="E7:E12" si="0">W19-B19</f>
        <v>-796</v>
      </c>
      <c r="F7" s="200">
        <f t="shared" ref="F7" si="1">W29</f>
        <v>-0.63833199679230157</v>
      </c>
      <c r="G7" s="201">
        <f t="shared" ref="G7:G12" si="2">S38-B38</f>
        <v>-4.1100000000000012</v>
      </c>
      <c r="H7" s="202">
        <f t="shared" ref="H7" si="3">S48</f>
        <v>-0.21757543673901542</v>
      </c>
      <c r="P7"/>
      <c r="R7" s="10"/>
    </row>
    <row r="8" spans="1:26" ht="15.75" thickTop="1" x14ac:dyDescent="0.25">
      <c r="A8" s="178" t="s">
        <v>212</v>
      </c>
      <c r="B8" s="164">
        <v>0.96</v>
      </c>
      <c r="C8" s="185">
        <f>S39</f>
        <v>30.07</v>
      </c>
      <c r="D8" s="187">
        <f>C8-C7</f>
        <v>15.290000000000001</v>
      </c>
      <c r="E8" s="174">
        <f t="shared" si="0"/>
        <v>-98</v>
      </c>
      <c r="F8" s="173">
        <f>W30</f>
        <v>-0.3983739837398374</v>
      </c>
      <c r="G8" s="175">
        <f t="shared" si="2"/>
        <v>11.43</v>
      </c>
      <c r="H8" s="177">
        <f>S49</f>
        <v>0.61319742489270379</v>
      </c>
      <c r="P8"/>
      <c r="R8" s="10"/>
    </row>
    <row r="9" spans="1:26" x14ac:dyDescent="0.25">
      <c r="A9" s="178" t="s">
        <v>293</v>
      </c>
      <c r="B9" s="164">
        <v>0.96</v>
      </c>
      <c r="C9" s="185">
        <f t="shared" ref="C9:C12" si="4">S40</f>
        <v>17.82</v>
      </c>
      <c r="D9" s="187">
        <f>C9-C7</f>
        <v>3.0400000000000009</v>
      </c>
      <c r="E9" s="174">
        <f t="shared" si="0"/>
        <v>282</v>
      </c>
      <c r="F9" s="173">
        <f>W31</f>
        <v>0.89523809523809528</v>
      </c>
      <c r="G9" s="175">
        <f t="shared" si="2"/>
        <v>-1</v>
      </c>
      <c r="H9" s="177">
        <f>S50</f>
        <v>-5.3134962805526036E-2</v>
      </c>
      <c r="P9"/>
      <c r="R9" s="10"/>
    </row>
    <row r="10" spans="1:26" x14ac:dyDescent="0.25">
      <c r="A10" s="178" t="s">
        <v>295</v>
      </c>
      <c r="B10" s="164">
        <v>0.95</v>
      </c>
      <c r="C10" s="185">
        <f t="shared" si="4"/>
        <v>17.63</v>
      </c>
      <c r="D10" s="217">
        <f>C10-C7</f>
        <v>2.8499999999999996</v>
      </c>
      <c r="E10" s="174">
        <f t="shared" si="0"/>
        <v>229</v>
      </c>
      <c r="F10" s="173">
        <f>W32</f>
        <v>2.4623655913978495</v>
      </c>
      <c r="G10" s="175">
        <f t="shared" si="2"/>
        <v>-0.92999999999999972</v>
      </c>
      <c r="H10" s="177">
        <f>S51</f>
        <v>-5.0107758620689641E-2</v>
      </c>
      <c r="P10"/>
      <c r="R10" s="10"/>
    </row>
    <row r="11" spans="1:26" x14ac:dyDescent="0.25">
      <c r="A11" s="178" t="s">
        <v>296</v>
      </c>
      <c r="B11" s="164">
        <v>0.92</v>
      </c>
      <c r="C11" s="185">
        <f t="shared" si="4"/>
        <v>19.22</v>
      </c>
      <c r="D11" s="187">
        <f>C11-C7</f>
        <v>4.4399999999999995</v>
      </c>
      <c r="E11" s="174">
        <f t="shared" si="0"/>
        <v>-590</v>
      </c>
      <c r="F11" s="173">
        <f>W33</f>
        <v>-0.14271891630382197</v>
      </c>
      <c r="G11" s="175">
        <f t="shared" si="2"/>
        <v>5.8299999999999983</v>
      </c>
      <c r="H11" s="177">
        <f>S52</f>
        <v>0.4353995519044061</v>
      </c>
      <c r="P11"/>
      <c r="R11" s="10"/>
    </row>
    <row r="12" spans="1:26" ht="15.75" thickBot="1" x14ac:dyDescent="0.3">
      <c r="A12" s="179" t="s">
        <v>297</v>
      </c>
      <c r="B12" s="180">
        <v>0.92</v>
      </c>
      <c r="C12" s="186">
        <f t="shared" si="4"/>
        <v>18.23</v>
      </c>
      <c r="D12" s="188">
        <f>C12-C7</f>
        <v>3.4500000000000011</v>
      </c>
      <c r="E12" s="181">
        <f t="shared" si="0"/>
        <v>3131</v>
      </c>
      <c r="F12" s="182">
        <f>W34</f>
        <v>0.49268292682926829</v>
      </c>
      <c r="G12" s="183">
        <f t="shared" si="2"/>
        <v>5.01</v>
      </c>
      <c r="H12" s="184">
        <f>S53</f>
        <v>0.37897125567322237</v>
      </c>
      <c r="P12"/>
      <c r="R12" s="10"/>
    </row>
    <row r="13" spans="1:26" x14ac:dyDescent="0.25">
      <c r="A13" s="1"/>
      <c r="B13" s="35"/>
      <c r="C13" s="36"/>
      <c r="D13" s="36"/>
    </row>
    <row r="14" spans="1:26" x14ac:dyDescent="0.25">
      <c r="G14" s="215"/>
    </row>
    <row r="17" spans="1:26" ht="15.75" x14ac:dyDescent="0.25">
      <c r="A17" s="325" t="s">
        <v>337</v>
      </c>
      <c r="B17" s="325"/>
      <c r="C17" s="325"/>
      <c r="D17" s="325"/>
      <c r="E17" s="325"/>
      <c r="F17" s="325"/>
      <c r="G17" s="325"/>
      <c r="H17" s="325"/>
      <c r="I17" s="325"/>
      <c r="J17" s="325"/>
      <c r="K17" s="325"/>
      <c r="L17" s="325"/>
      <c r="M17" s="325"/>
      <c r="N17" s="325"/>
      <c r="O17" s="325"/>
      <c r="P17" s="325"/>
      <c r="Q17" s="325"/>
      <c r="R17" s="325"/>
      <c r="S17" s="325"/>
      <c r="T17" s="325"/>
      <c r="U17" s="325"/>
      <c r="V17" s="325"/>
      <c r="W17" s="325"/>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86</v>
      </c>
      <c r="B19" s="166">
        <v>1247</v>
      </c>
      <c r="C19" s="166">
        <v>1364</v>
      </c>
      <c r="D19" s="166">
        <v>1518</v>
      </c>
      <c r="E19" s="166">
        <v>1604</v>
      </c>
      <c r="F19" s="166">
        <v>1715</v>
      </c>
      <c r="G19" s="166">
        <v>1911</v>
      </c>
      <c r="H19" s="166">
        <v>1828</v>
      </c>
      <c r="I19" s="166">
        <v>1935</v>
      </c>
      <c r="J19" s="166">
        <v>1903</v>
      </c>
      <c r="K19" s="166">
        <v>1990</v>
      </c>
      <c r="L19" s="166">
        <v>2309</v>
      </c>
      <c r="M19" s="166">
        <v>2671</v>
      </c>
      <c r="N19" s="166">
        <v>2687</v>
      </c>
      <c r="O19" s="166">
        <v>2693</v>
      </c>
      <c r="P19" s="166">
        <v>2775</v>
      </c>
      <c r="Q19" s="166">
        <v>2763</v>
      </c>
      <c r="R19" s="166">
        <v>2268</v>
      </c>
      <c r="S19" s="166">
        <v>1447</v>
      </c>
      <c r="T19" s="166">
        <v>972</v>
      </c>
      <c r="U19" s="166">
        <v>564</v>
      </c>
      <c r="V19" s="166">
        <v>390</v>
      </c>
      <c r="W19" s="166">
        <v>451</v>
      </c>
    </row>
    <row r="20" spans="1:26" ht="15.75" thickTop="1" x14ac:dyDescent="0.25">
      <c r="A20" s="143" t="s">
        <v>212</v>
      </c>
      <c r="B20" s="146">
        <v>246</v>
      </c>
      <c r="C20" s="146">
        <v>247</v>
      </c>
      <c r="D20" s="146">
        <v>245</v>
      </c>
      <c r="E20" s="146">
        <v>244</v>
      </c>
      <c r="F20" s="146">
        <v>244</v>
      </c>
      <c r="G20" s="146">
        <v>199</v>
      </c>
      <c r="H20" s="146">
        <v>210</v>
      </c>
      <c r="I20" s="146">
        <v>226</v>
      </c>
      <c r="J20" s="146">
        <v>238</v>
      </c>
      <c r="K20" s="146">
        <v>244</v>
      </c>
      <c r="L20" s="146">
        <v>251</v>
      </c>
      <c r="M20" s="146">
        <v>246</v>
      </c>
      <c r="N20" s="146">
        <v>245</v>
      </c>
      <c r="O20" s="146">
        <v>246</v>
      </c>
      <c r="P20" s="146">
        <v>210</v>
      </c>
      <c r="Q20" s="146">
        <v>189</v>
      </c>
      <c r="R20" s="146">
        <v>160</v>
      </c>
      <c r="S20" s="146">
        <v>147</v>
      </c>
      <c r="T20" s="146">
        <v>139</v>
      </c>
      <c r="U20" s="146">
        <v>134</v>
      </c>
      <c r="V20" s="146">
        <v>153</v>
      </c>
      <c r="W20" s="146">
        <v>148</v>
      </c>
    </row>
    <row r="21" spans="1:26" x14ac:dyDescent="0.25">
      <c r="A21" s="143" t="s">
        <v>293</v>
      </c>
      <c r="B21" s="144">
        <v>315</v>
      </c>
      <c r="C21" s="144">
        <v>335</v>
      </c>
      <c r="D21" s="144">
        <v>349</v>
      </c>
      <c r="E21" s="144">
        <v>367</v>
      </c>
      <c r="F21" s="144">
        <v>380</v>
      </c>
      <c r="G21" s="144">
        <v>374</v>
      </c>
      <c r="H21" s="144">
        <v>415</v>
      </c>
      <c r="I21" s="144">
        <v>460</v>
      </c>
      <c r="J21" s="144">
        <v>451</v>
      </c>
      <c r="K21" s="144">
        <v>459</v>
      </c>
      <c r="L21" s="144">
        <v>482</v>
      </c>
      <c r="M21" s="144">
        <v>502</v>
      </c>
      <c r="N21" s="144">
        <v>527</v>
      </c>
      <c r="O21" s="144">
        <v>556</v>
      </c>
      <c r="P21" s="144">
        <v>576</v>
      </c>
      <c r="Q21" s="144">
        <v>626</v>
      </c>
      <c r="R21" s="144">
        <v>676</v>
      </c>
      <c r="S21" s="144">
        <v>704</v>
      </c>
      <c r="T21" s="144">
        <v>753</v>
      </c>
      <c r="U21" s="144">
        <v>568</v>
      </c>
      <c r="V21" s="144">
        <v>523</v>
      </c>
      <c r="W21" s="144">
        <v>597</v>
      </c>
      <c r="Z21" t="s">
        <v>521</v>
      </c>
    </row>
    <row r="22" spans="1:26" x14ac:dyDescent="0.25">
      <c r="A22" s="143" t="s">
        <v>295</v>
      </c>
      <c r="B22" s="144">
        <v>93</v>
      </c>
      <c r="C22" s="144">
        <v>121</v>
      </c>
      <c r="D22" s="144">
        <v>181</v>
      </c>
      <c r="E22" s="144">
        <v>207</v>
      </c>
      <c r="F22" s="144">
        <v>222</v>
      </c>
      <c r="G22" s="144">
        <v>243</v>
      </c>
      <c r="H22" s="144">
        <v>234</v>
      </c>
      <c r="I22" s="144">
        <v>222</v>
      </c>
      <c r="J22" s="144">
        <v>196</v>
      </c>
      <c r="K22" s="144">
        <v>178</v>
      </c>
      <c r="L22" s="144">
        <v>183</v>
      </c>
      <c r="M22" s="144">
        <v>195</v>
      </c>
      <c r="N22" s="144">
        <v>184</v>
      </c>
      <c r="O22" s="144">
        <v>180</v>
      </c>
      <c r="P22" s="144">
        <v>170</v>
      </c>
      <c r="Q22" s="144">
        <v>191</v>
      </c>
      <c r="R22" s="144">
        <v>180</v>
      </c>
      <c r="S22" s="144">
        <v>189</v>
      </c>
      <c r="T22" s="144">
        <v>198</v>
      </c>
      <c r="U22" s="144">
        <v>208</v>
      </c>
      <c r="V22" s="144">
        <v>235</v>
      </c>
      <c r="W22" s="144">
        <v>322</v>
      </c>
    </row>
    <row r="23" spans="1:26" x14ac:dyDescent="0.25">
      <c r="A23" s="178" t="s">
        <v>296</v>
      </c>
      <c r="B23" s="146">
        <v>4134</v>
      </c>
      <c r="C23" s="146">
        <v>4196</v>
      </c>
      <c r="D23" s="146">
        <v>4255</v>
      </c>
      <c r="E23" s="146">
        <v>4325</v>
      </c>
      <c r="F23" s="146">
        <v>4477</v>
      </c>
      <c r="G23" s="146">
        <v>4423</v>
      </c>
      <c r="H23" s="146">
        <v>4584</v>
      </c>
      <c r="I23" s="146">
        <v>4590</v>
      </c>
      <c r="J23" s="146">
        <v>4312</v>
      </c>
      <c r="K23" s="146">
        <v>4433</v>
      </c>
      <c r="L23" s="146">
        <v>4756</v>
      </c>
      <c r="M23" s="146">
        <v>5190</v>
      </c>
      <c r="N23" s="146">
        <v>5379</v>
      </c>
      <c r="O23" s="146">
        <v>5448</v>
      </c>
      <c r="P23" s="146">
        <v>5650</v>
      </c>
      <c r="Q23" s="146">
        <v>5840</v>
      </c>
      <c r="R23" s="146">
        <v>5410</v>
      </c>
      <c r="S23" s="146">
        <v>5004</v>
      </c>
      <c r="T23" s="146">
        <v>4396</v>
      </c>
      <c r="U23" s="146">
        <v>3613</v>
      </c>
      <c r="V23" s="146">
        <v>3503</v>
      </c>
      <c r="W23" s="146">
        <v>3544</v>
      </c>
    </row>
    <row r="24" spans="1:26" x14ac:dyDescent="0.25">
      <c r="A24" s="143" t="s">
        <v>297</v>
      </c>
      <c r="B24" s="146">
        <v>6355</v>
      </c>
      <c r="C24" s="146">
        <v>6385</v>
      </c>
      <c r="D24" s="146">
        <v>6439</v>
      </c>
      <c r="E24" s="146">
        <v>6551</v>
      </c>
      <c r="F24" s="146">
        <v>6748</v>
      </c>
      <c r="G24" s="146">
        <v>6935</v>
      </c>
      <c r="H24" s="146">
        <v>7053</v>
      </c>
      <c r="I24" s="146">
        <v>6937</v>
      </c>
      <c r="J24" s="146">
        <v>6574</v>
      </c>
      <c r="K24" s="146">
        <v>6829</v>
      </c>
      <c r="L24" s="146">
        <v>7166</v>
      </c>
      <c r="M24" s="146">
        <v>7577</v>
      </c>
      <c r="N24" s="146">
        <v>7928</v>
      </c>
      <c r="O24" s="146">
        <v>8210</v>
      </c>
      <c r="P24" s="146">
        <v>8457</v>
      </c>
      <c r="Q24" s="146">
        <v>8974</v>
      </c>
      <c r="R24" s="146">
        <v>9009</v>
      </c>
      <c r="S24" s="146">
        <v>9251</v>
      </c>
      <c r="T24" s="146">
        <v>9424</v>
      </c>
      <c r="U24" s="146">
        <v>8916</v>
      </c>
      <c r="V24" s="146">
        <v>9100</v>
      </c>
      <c r="W24" s="146">
        <v>9486</v>
      </c>
      <c r="X24" s="230"/>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25" t="s">
        <v>338</v>
      </c>
      <c r="B27" s="325"/>
      <c r="C27" s="325"/>
      <c r="D27" s="325"/>
      <c r="E27" s="325"/>
      <c r="F27" s="325"/>
      <c r="G27" s="325"/>
      <c r="H27" s="325"/>
      <c r="I27" s="325"/>
      <c r="J27" s="325"/>
      <c r="K27" s="325"/>
      <c r="L27" s="325"/>
      <c r="M27" s="325"/>
      <c r="N27" s="325"/>
      <c r="O27" s="325"/>
      <c r="P27" s="325"/>
      <c r="Q27" s="325"/>
      <c r="R27" s="325"/>
      <c r="S27" s="325"/>
      <c r="T27" s="325"/>
      <c r="U27" s="325"/>
      <c r="V27" s="325"/>
      <c r="W27" s="325"/>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86</v>
      </c>
      <c r="B29" s="167">
        <f t="shared" ref="B29:B34" si="5">(B19-B19)/B19</f>
        <v>0</v>
      </c>
      <c r="C29" s="167">
        <f t="shared" ref="C29:C34" si="6">(C19-B19)/B19</f>
        <v>9.3825180433039293E-2</v>
      </c>
      <c r="D29" s="167">
        <f t="shared" ref="D29:D34" si="7">(D19-B19)/B19</f>
        <v>0.21732157177225342</v>
      </c>
      <c r="E29" s="167">
        <f t="shared" ref="E29:E34" si="8">(E19-B19)/B19</f>
        <v>0.2862870890136327</v>
      </c>
      <c r="F29" s="167">
        <f t="shared" ref="F29:F34" si="9">(F19-B19)/B19</f>
        <v>0.37530072173215717</v>
      </c>
      <c r="G29" s="167">
        <f t="shared" ref="G29:G34" si="10">(G19-B19)/B19</f>
        <v>0.53247794707297513</v>
      </c>
      <c r="H29" s="167">
        <f t="shared" ref="H29:H34" si="11">(H19-B19)/B19</f>
        <v>0.46591820368885323</v>
      </c>
      <c r="I29" s="167">
        <f t="shared" ref="I29:I34" si="12">(I19-B19)/B19</f>
        <v>0.55172413793103448</v>
      </c>
      <c r="J29" s="167">
        <f t="shared" ref="J29:J34" si="13">(J19-B19)/B19</f>
        <v>0.52606255012028869</v>
      </c>
      <c r="K29" s="167">
        <f t="shared" ref="K29:K34" si="14">(K19-B19)/B19</f>
        <v>0.59582999198075381</v>
      </c>
      <c r="L29" s="167">
        <f t="shared" ref="L29:L34" si="15">(L19-B19)/B19</f>
        <v>0.85164394546912592</v>
      </c>
      <c r="M29" s="167">
        <f t="shared" ref="M29:M34" si="16">(M19-B19)/B19</f>
        <v>1.1419406575781876</v>
      </c>
      <c r="N29" s="167">
        <f t="shared" ref="N29:N34" si="17">(N19-B19)/B19</f>
        <v>1.1547714514835605</v>
      </c>
      <c r="O29" s="167">
        <f t="shared" ref="O29:O34" si="18">(O19-B19)/B19</f>
        <v>1.1595829991980753</v>
      </c>
      <c r="P29" s="167">
        <f t="shared" ref="P29:P34" si="19">(P19-B19)/B19</f>
        <v>1.2253408179631116</v>
      </c>
      <c r="Q29" s="167">
        <f t="shared" ref="Q29:Q34" si="20">(Q19-B19)/B19</f>
        <v>1.2157177225340818</v>
      </c>
      <c r="R29" s="167">
        <f t="shared" ref="R29:R34" si="21">(R19-B19)/B19</f>
        <v>0.81876503608660789</v>
      </c>
      <c r="S29" s="167">
        <f t="shared" ref="S29:S34" si="22">(S19-B19)/B19</f>
        <v>0.16038492381716118</v>
      </c>
      <c r="T29" s="167">
        <f t="shared" ref="T29:T34" si="23">(T19-B19)/B19</f>
        <v>-0.22052927024859664</v>
      </c>
      <c r="U29" s="167">
        <f t="shared" ref="U29:U34" si="24">(U19-B19)/B19</f>
        <v>-0.5477145148356054</v>
      </c>
      <c r="V29" s="167">
        <f t="shared" ref="V29:V34" si="25">(V19-B19)/B19</f>
        <v>-0.68724939855653566</v>
      </c>
      <c r="W29" s="167">
        <f t="shared" ref="W29:W34" si="26">(W19-B19)/B19</f>
        <v>-0.63833199679230157</v>
      </c>
      <c r="Y29" t="s">
        <v>86</v>
      </c>
      <c r="Z29" s="216">
        <v>-4.1100000000000003</v>
      </c>
    </row>
    <row r="30" spans="1:26" ht="15.75" thickTop="1" x14ac:dyDescent="0.25">
      <c r="A30" s="143" t="s">
        <v>212</v>
      </c>
      <c r="B30" s="147">
        <f t="shared" si="5"/>
        <v>0</v>
      </c>
      <c r="C30" s="147">
        <f t="shared" si="6"/>
        <v>4.0650406504065045E-3</v>
      </c>
      <c r="D30" s="147">
        <f t="shared" si="7"/>
        <v>-4.0650406504065045E-3</v>
      </c>
      <c r="E30" s="147">
        <f t="shared" si="8"/>
        <v>-8.130081300813009E-3</v>
      </c>
      <c r="F30" s="147">
        <f t="shared" si="9"/>
        <v>-8.130081300813009E-3</v>
      </c>
      <c r="G30" s="147">
        <f t="shared" si="10"/>
        <v>-0.1910569105691057</v>
      </c>
      <c r="H30" s="147">
        <f t="shared" si="11"/>
        <v>-0.14634146341463414</v>
      </c>
      <c r="I30" s="147">
        <f t="shared" si="12"/>
        <v>-8.1300813008130079E-2</v>
      </c>
      <c r="J30" s="147">
        <f t="shared" si="13"/>
        <v>-3.2520325203252036E-2</v>
      </c>
      <c r="K30" s="147">
        <f t="shared" si="14"/>
        <v>-8.130081300813009E-3</v>
      </c>
      <c r="L30" s="147">
        <f t="shared" si="15"/>
        <v>2.032520325203252E-2</v>
      </c>
      <c r="M30" s="147">
        <f t="shared" si="16"/>
        <v>0</v>
      </c>
      <c r="N30" s="147">
        <f t="shared" si="17"/>
        <v>-4.0650406504065045E-3</v>
      </c>
      <c r="O30" s="147">
        <f t="shared" si="18"/>
        <v>0</v>
      </c>
      <c r="P30" s="147">
        <f t="shared" si="19"/>
        <v>-0.14634146341463414</v>
      </c>
      <c r="Q30" s="147">
        <f t="shared" si="20"/>
        <v>-0.23170731707317074</v>
      </c>
      <c r="R30" s="147">
        <f t="shared" si="21"/>
        <v>-0.34959349593495936</v>
      </c>
      <c r="S30" s="147">
        <f t="shared" si="22"/>
        <v>-0.40243902439024393</v>
      </c>
      <c r="T30" s="147">
        <f t="shared" si="23"/>
        <v>-0.43495934959349591</v>
      </c>
      <c r="U30" s="147">
        <f t="shared" si="24"/>
        <v>-0.45528455284552843</v>
      </c>
      <c r="V30" s="147">
        <f t="shared" si="25"/>
        <v>-0.37804878048780488</v>
      </c>
      <c r="W30" s="147">
        <f t="shared" si="26"/>
        <v>-0.3983739837398374</v>
      </c>
      <c r="Y30" t="s">
        <v>293</v>
      </c>
      <c r="Z30" s="216">
        <v>-1</v>
      </c>
    </row>
    <row r="31" spans="1:26" x14ac:dyDescent="0.25">
      <c r="A31" s="143" t="s">
        <v>293</v>
      </c>
      <c r="B31" s="147">
        <f t="shared" si="5"/>
        <v>0</v>
      </c>
      <c r="C31" s="147">
        <f t="shared" si="6"/>
        <v>6.3492063492063489E-2</v>
      </c>
      <c r="D31" s="147">
        <f t="shared" si="7"/>
        <v>0.10793650793650794</v>
      </c>
      <c r="E31" s="147">
        <f t="shared" si="8"/>
        <v>0.16507936507936508</v>
      </c>
      <c r="F31" s="147">
        <f t="shared" si="9"/>
        <v>0.20634920634920634</v>
      </c>
      <c r="G31" s="147">
        <f t="shared" si="10"/>
        <v>0.1873015873015873</v>
      </c>
      <c r="H31" s="147">
        <f t="shared" si="11"/>
        <v>0.31746031746031744</v>
      </c>
      <c r="I31" s="147">
        <f t="shared" si="12"/>
        <v>0.46031746031746029</v>
      </c>
      <c r="J31" s="147">
        <f t="shared" si="13"/>
        <v>0.43174603174603177</v>
      </c>
      <c r="K31" s="147">
        <f t="shared" si="14"/>
        <v>0.45714285714285713</v>
      </c>
      <c r="L31" s="147">
        <f t="shared" si="15"/>
        <v>0.53015873015873016</v>
      </c>
      <c r="M31" s="147">
        <f t="shared" si="16"/>
        <v>0.59365079365079365</v>
      </c>
      <c r="N31" s="147">
        <f t="shared" si="17"/>
        <v>0.67301587301587307</v>
      </c>
      <c r="O31" s="147">
        <f t="shared" si="18"/>
        <v>0.76507936507936503</v>
      </c>
      <c r="P31" s="147">
        <f t="shared" si="19"/>
        <v>0.82857142857142863</v>
      </c>
      <c r="Q31" s="147">
        <f t="shared" si="20"/>
        <v>0.98730158730158735</v>
      </c>
      <c r="R31" s="147">
        <f t="shared" si="21"/>
        <v>1.146031746031746</v>
      </c>
      <c r="S31" s="147">
        <f t="shared" si="22"/>
        <v>1.234920634920635</v>
      </c>
      <c r="T31" s="147">
        <f t="shared" si="23"/>
        <v>1.3904761904761904</v>
      </c>
      <c r="U31" s="147">
        <f t="shared" si="24"/>
        <v>0.80317460317460321</v>
      </c>
      <c r="V31" s="147">
        <f t="shared" si="25"/>
        <v>0.6603174603174603</v>
      </c>
      <c r="W31" s="147">
        <f t="shared" si="26"/>
        <v>0.89523809523809528</v>
      </c>
      <c r="Y31" t="s">
        <v>295</v>
      </c>
      <c r="Z31" s="216">
        <v>-0.93</v>
      </c>
    </row>
    <row r="32" spans="1:26" x14ac:dyDescent="0.25">
      <c r="A32" s="143" t="s">
        <v>295</v>
      </c>
      <c r="B32" s="147">
        <f t="shared" si="5"/>
        <v>0</v>
      </c>
      <c r="C32" s="147">
        <f t="shared" si="6"/>
        <v>0.30107526881720431</v>
      </c>
      <c r="D32" s="147">
        <f t="shared" si="7"/>
        <v>0.94623655913978499</v>
      </c>
      <c r="E32" s="147">
        <f t="shared" si="8"/>
        <v>1.2258064516129032</v>
      </c>
      <c r="F32" s="147">
        <f t="shared" si="9"/>
        <v>1.3870967741935485</v>
      </c>
      <c r="G32" s="147">
        <f t="shared" si="10"/>
        <v>1.6129032258064515</v>
      </c>
      <c r="H32" s="147">
        <f t="shared" si="11"/>
        <v>1.5161290322580645</v>
      </c>
      <c r="I32" s="147">
        <f t="shared" si="12"/>
        <v>1.3870967741935485</v>
      </c>
      <c r="J32" s="147">
        <f t="shared" si="13"/>
        <v>1.10752688172043</v>
      </c>
      <c r="K32" s="147">
        <f t="shared" si="14"/>
        <v>0.91397849462365588</v>
      </c>
      <c r="L32" s="147">
        <f t="shared" si="15"/>
        <v>0.967741935483871</v>
      </c>
      <c r="M32" s="147">
        <f t="shared" si="16"/>
        <v>1.096774193548387</v>
      </c>
      <c r="N32" s="147">
        <f t="shared" si="17"/>
        <v>0.978494623655914</v>
      </c>
      <c r="O32" s="147">
        <f t="shared" si="18"/>
        <v>0.93548387096774188</v>
      </c>
      <c r="P32" s="147">
        <f t="shared" si="19"/>
        <v>0.82795698924731187</v>
      </c>
      <c r="Q32" s="147">
        <f t="shared" si="20"/>
        <v>1.053763440860215</v>
      </c>
      <c r="R32" s="147">
        <f t="shared" si="21"/>
        <v>0.93548387096774188</v>
      </c>
      <c r="S32" s="147">
        <f t="shared" si="22"/>
        <v>1.032258064516129</v>
      </c>
      <c r="T32" s="147">
        <f t="shared" si="23"/>
        <v>1.1290322580645162</v>
      </c>
      <c r="U32" s="147">
        <f t="shared" si="24"/>
        <v>1.2365591397849462</v>
      </c>
      <c r="V32" s="147">
        <f t="shared" si="25"/>
        <v>1.5268817204301075</v>
      </c>
      <c r="W32" s="147">
        <f t="shared" si="26"/>
        <v>2.4623655913978495</v>
      </c>
      <c r="Y32" t="s">
        <v>297</v>
      </c>
      <c r="Z32" s="214">
        <v>5.01</v>
      </c>
    </row>
    <row r="33" spans="1:26" x14ac:dyDescent="0.25">
      <c r="A33" s="178" t="s">
        <v>296</v>
      </c>
      <c r="B33" s="147">
        <f t="shared" si="5"/>
        <v>0</v>
      </c>
      <c r="C33" s="147">
        <f t="shared" si="6"/>
        <v>1.4997581035316884E-2</v>
      </c>
      <c r="D33" s="147">
        <f t="shared" si="7"/>
        <v>2.926947266569908E-2</v>
      </c>
      <c r="E33" s="147">
        <f t="shared" si="8"/>
        <v>4.6202225447508467E-2</v>
      </c>
      <c r="F33" s="147">
        <f t="shared" si="9"/>
        <v>8.2970488630865993E-2</v>
      </c>
      <c r="G33" s="147">
        <f t="shared" si="10"/>
        <v>6.9908079342041601E-2</v>
      </c>
      <c r="H33" s="147">
        <f t="shared" si="11"/>
        <v>0.10885341074020319</v>
      </c>
      <c r="I33" s="147">
        <f t="shared" si="12"/>
        <v>0.11030478955007257</v>
      </c>
      <c r="J33" s="147">
        <f t="shared" si="13"/>
        <v>4.3057571359458154E-2</v>
      </c>
      <c r="K33" s="147">
        <f t="shared" si="14"/>
        <v>7.2327044025157231E-2</v>
      </c>
      <c r="L33" s="147">
        <f t="shared" si="15"/>
        <v>0.15045960328979197</v>
      </c>
      <c r="M33" s="147">
        <f t="shared" si="16"/>
        <v>0.25544267053701014</v>
      </c>
      <c r="N33" s="147">
        <f t="shared" si="17"/>
        <v>0.30116110304789551</v>
      </c>
      <c r="O33" s="147">
        <f t="shared" si="18"/>
        <v>0.31785195936139332</v>
      </c>
      <c r="P33" s="147">
        <f t="shared" si="19"/>
        <v>0.366715045960329</v>
      </c>
      <c r="Q33" s="147">
        <f t="shared" si="20"/>
        <v>0.41267537493952589</v>
      </c>
      <c r="R33" s="147">
        <f t="shared" si="21"/>
        <v>0.30865989356555396</v>
      </c>
      <c r="S33" s="147">
        <f t="shared" si="22"/>
        <v>0.2104499274310595</v>
      </c>
      <c r="T33" s="147">
        <f t="shared" si="23"/>
        <v>6.3376874697629412E-2</v>
      </c>
      <c r="U33" s="147">
        <f t="shared" si="24"/>
        <v>-0.12602805999032415</v>
      </c>
      <c r="V33" s="147">
        <f t="shared" si="25"/>
        <v>-0.15263667150459603</v>
      </c>
      <c r="W33" s="147">
        <f t="shared" si="26"/>
        <v>-0.14271891630382197</v>
      </c>
      <c r="Y33" t="s">
        <v>296</v>
      </c>
      <c r="Z33" s="214">
        <v>5.83</v>
      </c>
    </row>
    <row r="34" spans="1:26" x14ac:dyDescent="0.25">
      <c r="A34" s="143" t="s">
        <v>297</v>
      </c>
      <c r="B34" s="147">
        <f t="shared" si="5"/>
        <v>0</v>
      </c>
      <c r="C34" s="147">
        <f t="shared" si="6"/>
        <v>4.7206923682140047E-3</v>
      </c>
      <c r="D34" s="147">
        <f t="shared" si="7"/>
        <v>1.3217938630999213E-2</v>
      </c>
      <c r="E34" s="147">
        <f t="shared" si="8"/>
        <v>3.0841856805664831E-2</v>
      </c>
      <c r="F34" s="147">
        <f t="shared" si="9"/>
        <v>6.1841070023603464E-2</v>
      </c>
      <c r="G34" s="147">
        <f t="shared" si="10"/>
        <v>9.1266719118804088E-2</v>
      </c>
      <c r="H34" s="147">
        <f t="shared" si="11"/>
        <v>0.10983477576711251</v>
      </c>
      <c r="I34" s="147">
        <f t="shared" si="12"/>
        <v>9.1581431943351693E-2</v>
      </c>
      <c r="J34" s="147">
        <f t="shared" si="13"/>
        <v>3.4461054287962235E-2</v>
      </c>
      <c r="K34" s="147">
        <f t="shared" si="14"/>
        <v>7.4586939417781273E-2</v>
      </c>
      <c r="L34" s="147">
        <f t="shared" si="15"/>
        <v>0.12761605035405194</v>
      </c>
      <c r="M34" s="147">
        <f t="shared" si="16"/>
        <v>0.19228953579858379</v>
      </c>
      <c r="N34" s="147">
        <f t="shared" si="17"/>
        <v>0.24752163650668765</v>
      </c>
      <c r="O34" s="147">
        <f t="shared" si="18"/>
        <v>0.29189614476789927</v>
      </c>
      <c r="P34" s="147">
        <f t="shared" si="19"/>
        <v>0.33076317859952792</v>
      </c>
      <c r="Q34" s="147">
        <f t="shared" si="20"/>
        <v>0.41211644374508261</v>
      </c>
      <c r="R34" s="147">
        <f t="shared" si="21"/>
        <v>0.4176239181746656</v>
      </c>
      <c r="S34" s="147">
        <f t="shared" si="22"/>
        <v>0.45570416994492524</v>
      </c>
      <c r="T34" s="147">
        <f t="shared" si="23"/>
        <v>0.48292682926829267</v>
      </c>
      <c r="U34" s="147">
        <f t="shared" si="24"/>
        <v>0.40298977183320223</v>
      </c>
      <c r="V34" s="147">
        <f t="shared" si="25"/>
        <v>0.43194335169158143</v>
      </c>
      <c r="W34" s="147">
        <f t="shared" si="26"/>
        <v>0.49268292682926829</v>
      </c>
      <c r="Y34" t="s">
        <v>212</v>
      </c>
      <c r="Z34" s="214">
        <v>11.43</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25" t="s">
        <v>339</v>
      </c>
      <c r="B36" s="325"/>
      <c r="C36" s="325"/>
      <c r="D36" s="325"/>
      <c r="E36" s="325"/>
      <c r="F36" s="325"/>
      <c r="G36" s="325"/>
      <c r="H36" s="325"/>
      <c r="I36" s="325"/>
      <c r="J36" s="325"/>
      <c r="K36" s="325"/>
      <c r="L36" s="325"/>
      <c r="M36" s="325"/>
      <c r="N36" s="325"/>
      <c r="O36" s="325"/>
      <c r="P36" s="325"/>
      <c r="Q36" s="325"/>
      <c r="R36" s="325"/>
      <c r="S36" s="325"/>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86</v>
      </c>
      <c r="B38" s="168">
        <v>18.89</v>
      </c>
      <c r="C38" s="168">
        <v>25.67</v>
      </c>
      <c r="D38" s="168">
        <v>27.32</v>
      </c>
      <c r="E38" s="168">
        <v>25.56</v>
      </c>
      <c r="F38" s="168">
        <v>16.37</v>
      </c>
      <c r="G38" s="168">
        <v>15.6</v>
      </c>
      <c r="H38" s="168">
        <v>16.670000000000002</v>
      </c>
      <c r="I38" s="168">
        <v>10.38</v>
      </c>
      <c r="J38" s="168">
        <v>10.59</v>
      </c>
      <c r="K38" s="168">
        <v>10.67</v>
      </c>
      <c r="L38" s="168">
        <v>11.04</v>
      </c>
      <c r="M38" s="168">
        <v>11.31</v>
      </c>
      <c r="N38" s="168">
        <v>11.58</v>
      </c>
      <c r="O38" s="168">
        <v>12.95</v>
      </c>
      <c r="P38" s="168">
        <v>12.61</v>
      </c>
      <c r="Q38" s="168">
        <v>13.27</v>
      </c>
      <c r="R38" s="168">
        <v>13.78</v>
      </c>
      <c r="S38" s="169">
        <v>14.78</v>
      </c>
      <c r="T38" s="214">
        <f>S38-(B38*1.4985)</f>
        <v>-13.526664999999999</v>
      </c>
      <c r="U38" s="231">
        <f>T38/B38</f>
        <v>-0.7160754367390153</v>
      </c>
    </row>
    <row r="39" spans="1:26" ht="15.75" thickTop="1" x14ac:dyDescent="0.25">
      <c r="A39" s="143" t="s">
        <v>212</v>
      </c>
      <c r="B39" s="150">
        <v>18.64</v>
      </c>
      <c r="C39" s="150">
        <v>18.87</v>
      </c>
      <c r="D39" s="150">
        <v>20.93</v>
      </c>
      <c r="E39" s="150">
        <v>22.75</v>
      </c>
      <c r="F39" s="150">
        <v>22.03</v>
      </c>
      <c r="G39" s="150">
        <v>26</v>
      </c>
      <c r="H39" s="150">
        <v>26.87</v>
      </c>
      <c r="I39" s="150">
        <v>26.67</v>
      </c>
      <c r="J39" s="150">
        <v>26.17</v>
      </c>
      <c r="K39" s="150">
        <v>27.12</v>
      </c>
      <c r="L39" s="150">
        <v>29.27</v>
      </c>
      <c r="M39" s="150">
        <v>29.03</v>
      </c>
      <c r="N39" s="150">
        <v>28.59</v>
      </c>
      <c r="O39" s="150">
        <v>27.95</v>
      </c>
      <c r="P39" s="150">
        <v>28.59</v>
      </c>
      <c r="Q39" s="150">
        <v>28.64</v>
      </c>
      <c r="R39" s="150">
        <v>28.35</v>
      </c>
      <c r="S39" s="151">
        <v>30.07</v>
      </c>
      <c r="T39" s="214">
        <f t="shared" ref="T39:T43" si="27">S39-(B39*1.4985)</f>
        <v>2.1379599999999996</v>
      </c>
      <c r="U39" s="231">
        <f>T39/B39</f>
        <v>0.11469742489270383</v>
      </c>
    </row>
    <row r="40" spans="1:26" x14ac:dyDescent="0.25">
      <c r="A40" s="143" t="s">
        <v>293</v>
      </c>
      <c r="B40" s="150">
        <v>18.82</v>
      </c>
      <c r="C40" s="150">
        <v>17.14</v>
      </c>
      <c r="D40" s="150">
        <v>18.47</v>
      </c>
      <c r="E40" s="150">
        <v>18.28</v>
      </c>
      <c r="F40" s="150">
        <v>16.68</v>
      </c>
      <c r="G40" s="150">
        <v>18.600000000000001</v>
      </c>
      <c r="H40" s="150">
        <v>16.739999999999998</v>
      </c>
      <c r="I40" s="150">
        <v>16.86</v>
      </c>
      <c r="J40" s="150">
        <v>17.739999999999998</v>
      </c>
      <c r="K40" s="150">
        <v>17.579999999999998</v>
      </c>
      <c r="L40" s="150">
        <v>16.010000000000002</v>
      </c>
      <c r="M40" s="150">
        <v>17.16</v>
      </c>
      <c r="N40" s="150">
        <v>19.010000000000002</v>
      </c>
      <c r="O40" s="150">
        <v>17.52</v>
      </c>
      <c r="P40" s="150">
        <v>19.04</v>
      </c>
      <c r="Q40" s="150">
        <v>21.29</v>
      </c>
      <c r="R40" s="150">
        <v>22.19</v>
      </c>
      <c r="S40" s="151">
        <v>17.82</v>
      </c>
      <c r="T40" s="214">
        <f t="shared" si="27"/>
        <v>-10.381769999999999</v>
      </c>
      <c r="U40" s="231">
        <f t="shared" ref="U40:U43" si="28">T40/B40</f>
        <v>-0.55163496280552604</v>
      </c>
    </row>
    <row r="41" spans="1:26" x14ac:dyDescent="0.25">
      <c r="A41" s="143" t="s">
        <v>295</v>
      </c>
      <c r="B41" s="150">
        <v>18.559999999999999</v>
      </c>
      <c r="C41" s="150">
        <v>25.24</v>
      </c>
      <c r="D41" s="150">
        <v>26.99</v>
      </c>
      <c r="E41" s="150">
        <v>24.97</v>
      </c>
      <c r="F41" s="150">
        <v>16.27</v>
      </c>
      <c r="G41" s="150">
        <v>15.52</v>
      </c>
      <c r="H41" s="150">
        <v>17.03</v>
      </c>
      <c r="I41" s="150">
        <v>18.98</v>
      </c>
      <c r="J41" s="150">
        <v>17.649999999999999</v>
      </c>
      <c r="K41" s="150">
        <v>17.43</v>
      </c>
      <c r="L41" s="150">
        <v>21.13</v>
      </c>
      <c r="M41" s="150">
        <v>29.22</v>
      </c>
      <c r="N41" s="150">
        <v>28.4</v>
      </c>
      <c r="O41" s="150">
        <v>20.39</v>
      </c>
      <c r="P41" s="150">
        <v>18.98</v>
      </c>
      <c r="Q41" s="150">
        <v>20.09</v>
      </c>
      <c r="R41" s="150">
        <v>21.89</v>
      </c>
      <c r="S41" s="151">
        <v>17.63</v>
      </c>
      <c r="T41" s="214">
        <f t="shared" si="27"/>
        <v>-10.18216</v>
      </c>
      <c r="U41" s="231">
        <f t="shared" si="28"/>
        <v>-0.54860775862068967</v>
      </c>
    </row>
    <row r="42" spans="1:26" x14ac:dyDescent="0.25">
      <c r="A42" s="178" t="s">
        <v>296</v>
      </c>
      <c r="B42" s="152">
        <v>13.39</v>
      </c>
      <c r="C42" s="152">
        <v>13.9</v>
      </c>
      <c r="D42" s="152">
        <v>13.79</v>
      </c>
      <c r="E42" s="152">
        <v>13.7</v>
      </c>
      <c r="F42" s="152">
        <v>14.15</v>
      </c>
      <c r="G42" s="152">
        <v>14.5</v>
      </c>
      <c r="H42" s="152">
        <v>15.4</v>
      </c>
      <c r="I42" s="152">
        <v>15.6</v>
      </c>
      <c r="J42" s="152">
        <v>15.49</v>
      </c>
      <c r="K42" s="152">
        <v>14.99</v>
      </c>
      <c r="L42" s="152">
        <v>15.04</v>
      </c>
      <c r="M42" s="152">
        <v>15.93</v>
      </c>
      <c r="N42" s="152">
        <v>16.54</v>
      </c>
      <c r="O42" s="152">
        <v>17.059999999999999</v>
      </c>
      <c r="P42" s="152">
        <v>17.5</v>
      </c>
      <c r="Q42" s="152">
        <v>18.16</v>
      </c>
      <c r="R42" s="152">
        <v>18.100000000000001</v>
      </c>
      <c r="S42" s="153">
        <v>19.22</v>
      </c>
      <c r="T42" s="214">
        <f t="shared" si="27"/>
        <v>-0.8449150000000003</v>
      </c>
      <c r="U42" s="231">
        <f t="shared" si="28"/>
        <v>-6.3100448095593745E-2</v>
      </c>
    </row>
    <row r="43" spans="1:26" x14ac:dyDescent="0.25">
      <c r="A43" s="143" t="s">
        <v>297</v>
      </c>
      <c r="B43" s="152">
        <v>13.22</v>
      </c>
      <c r="C43" s="152">
        <v>13.31</v>
      </c>
      <c r="D43" s="152">
        <v>13.31</v>
      </c>
      <c r="E43" s="152">
        <v>14.4</v>
      </c>
      <c r="F43" s="152">
        <v>15.03</v>
      </c>
      <c r="G43" s="152">
        <v>14.73</v>
      </c>
      <c r="H43" s="152">
        <v>14.57</v>
      </c>
      <c r="I43" s="152">
        <v>14.13</v>
      </c>
      <c r="J43" s="152">
        <v>14.59</v>
      </c>
      <c r="K43" s="152">
        <v>14.83</v>
      </c>
      <c r="L43" s="152">
        <v>16.309999999999999</v>
      </c>
      <c r="M43" s="152">
        <v>16.5</v>
      </c>
      <c r="N43" s="152">
        <v>16.54</v>
      </c>
      <c r="O43" s="152">
        <v>16.91</v>
      </c>
      <c r="P43" s="152">
        <v>16.989999999999998</v>
      </c>
      <c r="Q43" s="152">
        <v>17.420000000000002</v>
      </c>
      <c r="R43" s="152">
        <v>17.55</v>
      </c>
      <c r="S43" s="153">
        <v>18.23</v>
      </c>
      <c r="T43" s="214">
        <f t="shared" si="27"/>
        <v>-1.580169999999999</v>
      </c>
      <c r="U43" s="231">
        <f t="shared" si="28"/>
        <v>-0.11952874432677753</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25" t="s">
        <v>340</v>
      </c>
      <c r="B46" s="325"/>
      <c r="C46" s="325"/>
      <c r="D46" s="325"/>
      <c r="E46" s="325"/>
      <c r="F46" s="325"/>
      <c r="G46" s="325"/>
      <c r="H46" s="325"/>
      <c r="I46" s="325"/>
      <c r="J46" s="325"/>
      <c r="K46" s="325"/>
      <c r="L46" s="325"/>
      <c r="M46" s="325"/>
      <c r="N46" s="325"/>
      <c r="O46" s="325"/>
      <c r="P46" s="325"/>
      <c r="Q46" s="325"/>
      <c r="R46" s="325"/>
      <c r="S46" s="325"/>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86</v>
      </c>
      <c r="B48" s="167">
        <f>(B38-B38)/B38</f>
        <v>0</v>
      </c>
      <c r="C48" s="167">
        <f>(C38-B38)/B38</f>
        <v>0.35892006352567501</v>
      </c>
      <c r="D48" s="167">
        <f>(D38-B38)/B38</f>
        <v>0.44626786659608253</v>
      </c>
      <c r="E48" s="167">
        <f>(E38-B38)/B38</f>
        <v>0.35309687665431433</v>
      </c>
      <c r="F48" s="167">
        <f>(F38-B38)/B38</f>
        <v>-0.13340391741662253</v>
      </c>
      <c r="G48" s="167">
        <f>(G38-B38)/B38</f>
        <v>-0.17416622551614616</v>
      </c>
      <c r="H48" s="167">
        <f>(H38-B38)/B38</f>
        <v>-0.11752249867654838</v>
      </c>
      <c r="I48" s="167">
        <f t="shared" ref="I48:I53" si="29">(I38-B38)/B38</f>
        <v>-0.45050291159343564</v>
      </c>
      <c r="J48" s="167">
        <f t="shared" ref="J48:J53" si="30">(J38-B38)/B38</f>
        <v>-0.43938591847538383</v>
      </c>
      <c r="K48" s="167">
        <f t="shared" ref="K48:K53" si="31">(K38-B38)/B38</f>
        <v>-0.43515087347803072</v>
      </c>
      <c r="L48" s="167">
        <f t="shared" ref="L48:L53" si="32">(L38-B38)/B38</f>
        <v>-0.41556379036527269</v>
      </c>
      <c r="M48" s="167">
        <f t="shared" ref="M48:M53" si="33">(M38-B38)/B38</f>
        <v>-0.40127051349920589</v>
      </c>
      <c r="N48" s="167">
        <f t="shared" ref="N48:N53" si="34">(N38-B38)/B38</f>
        <v>-0.38697723663313927</v>
      </c>
      <c r="O48" s="167">
        <f t="shared" ref="O48:O53" si="35">(O38-B38)/B38</f>
        <v>-0.3144520910534675</v>
      </c>
      <c r="P48" s="167">
        <f t="shared" ref="P48:P53" si="36">(P38-B38)/B38</f>
        <v>-0.33245103229221817</v>
      </c>
      <c r="Q48" s="167">
        <f t="shared" ref="Q48:Q53" si="37">(Q38-B38)/B38</f>
        <v>-0.29751191106405511</v>
      </c>
      <c r="R48" s="167">
        <f t="shared" ref="R48:R53" si="38">(R38-B38)/B38</f>
        <v>-0.2705134992059291</v>
      </c>
      <c r="S48" s="167">
        <f t="shared" ref="S48:S53" si="39">(S38-B38)/B38</f>
        <v>-0.21757543673901542</v>
      </c>
    </row>
    <row r="49" spans="1:19" ht="15.75" thickTop="1" x14ac:dyDescent="0.25">
      <c r="A49" s="143" t="s">
        <v>212</v>
      </c>
      <c r="B49" s="147">
        <f>(B39-B39)/B39</f>
        <v>0</v>
      </c>
      <c r="C49" s="147">
        <f>(C39-B39)/B39</f>
        <v>1.2339055793991438E-2</v>
      </c>
      <c r="D49" s="147">
        <f>(D39-B39)/B39</f>
        <v>0.12285407725321884</v>
      </c>
      <c r="E49" s="147">
        <f>(E39-B39)/B39</f>
        <v>0.22049356223175962</v>
      </c>
      <c r="F49" s="147">
        <f>(F39-B39)/B39</f>
        <v>0.18186695278969958</v>
      </c>
      <c r="G49" s="147">
        <f>(G39-B39)/B39</f>
        <v>0.39484978540772531</v>
      </c>
      <c r="H49" s="147">
        <f>(H39-B39)/B39</f>
        <v>0.4415236051502146</v>
      </c>
      <c r="I49" s="147">
        <f t="shared" si="29"/>
        <v>0.43079399141630909</v>
      </c>
      <c r="J49" s="147">
        <f t="shared" si="30"/>
        <v>0.40396995708154509</v>
      </c>
      <c r="K49" s="147">
        <f t="shared" si="31"/>
        <v>0.4549356223175966</v>
      </c>
      <c r="L49" s="147">
        <f t="shared" si="32"/>
        <v>0.57027896995708149</v>
      </c>
      <c r="M49" s="147">
        <f t="shared" si="33"/>
        <v>0.55740343347639487</v>
      </c>
      <c r="N49" s="147">
        <f t="shared" si="34"/>
        <v>0.53379828326180256</v>
      </c>
      <c r="O49" s="147">
        <f t="shared" si="35"/>
        <v>0.49946351931330463</v>
      </c>
      <c r="P49" s="147">
        <f t="shared" si="36"/>
        <v>0.53379828326180256</v>
      </c>
      <c r="Q49" s="147">
        <f t="shared" si="37"/>
        <v>0.53648068669527893</v>
      </c>
      <c r="R49" s="147">
        <f t="shared" si="38"/>
        <v>0.52092274678111594</v>
      </c>
      <c r="S49" s="147">
        <f t="shared" si="39"/>
        <v>0.61319742489270379</v>
      </c>
    </row>
    <row r="50" spans="1:19" x14ac:dyDescent="0.25">
      <c r="A50" s="143" t="s">
        <v>293</v>
      </c>
      <c r="B50" s="147">
        <f>(B40-B40)/B40</f>
        <v>0</v>
      </c>
      <c r="C50" s="147">
        <f>(C40-B40)/B40</f>
        <v>-8.926673751328372E-2</v>
      </c>
      <c r="D50" s="147">
        <f>(D40-B40)/B40</f>
        <v>-1.8597236981934186E-2</v>
      </c>
      <c r="E50" s="147">
        <f>(E40-B40)/B40</f>
        <v>-2.8692879914984013E-2</v>
      </c>
      <c r="F50" s="147">
        <f>(F40-B40)/B40</f>
        <v>-0.11370882040382575</v>
      </c>
      <c r="G50" s="147">
        <f>(G40-B40)/B40</f>
        <v>-1.1689691817215667E-2</v>
      </c>
      <c r="H50" s="147">
        <f>(H40-B40)/B40</f>
        <v>-0.11052072263549426</v>
      </c>
      <c r="I50" s="147">
        <f t="shared" si="29"/>
        <v>-0.10414452709883107</v>
      </c>
      <c r="J50" s="147">
        <f t="shared" si="30"/>
        <v>-5.7385759829968214E-2</v>
      </c>
      <c r="K50" s="147">
        <f t="shared" si="31"/>
        <v>-6.5887353878852389E-2</v>
      </c>
      <c r="L50" s="147">
        <f t="shared" si="32"/>
        <v>-0.14930924548352809</v>
      </c>
      <c r="M50" s="147">
        <f t="shared" si="33"/>
        <v>-8.8204038257173226E-2</v>
      </c>
      <c r="N50" s="147">
        <f t="shared" si="34"/>
        <v>1.0095642933050014E-2</v>
      </c>
      <c r="O50" s="147">
        <f t="shared" si="35"/>
        <v>-6.9075451647183886E-2</v>
      </c>
      <c r="P50" s="147">
        <f t="shared" si="36"/>
        <v>1.1689691817215667E-2</v>
      </c>
      <c r="Q50" s="147">
        <f t="shared" si="37"/>
        <v>0.13124335812964924</v>
      </c>
      <c r="R50" s="147">
        <f t="shared" si="38"/>
        <v>0.17906482465462278</v>
      </c>
      <c r="S50" s="147">
        <f t="shared" si="39"/>
        <v>-5.3134962805526036E-2</v>
      </c>
    </row>
    <row r="51" spans="1:19" x14ac:dyDescent="0.25">
      <c r="A51" s="143" t="s">
        <v>295</v>
      </c>
      <c r="B51" s="147">
        <f>(B41-B41)/B41</f>
        <v>0</v>
      </c>
      <c r="C51" s="147">
        <f>(C41-B41)/B41</f>
        <v>0.35991379310344829</v>
      </c>
      <c r="D51" s="147">
        <f>(D41-B41)/B41</f>
        <v>0.45420258620689657</v>
      </c>
      <c r="E51" s="147">
        <f>(E41-B41)/B41</f>
        <v>0.34536637931034486</v>
      </c>
      <c r="F51" s="147">
        <f>(F41-B41)/B41</f>
        <v>-0.12338362068965514</v>
      </c>
      <c r="G51" s="147">
        <f>(G41-B41)/B41</f>
        <v>-0.16379310344827583</v>
      </c>
      <c r="H51" s="147">
        <f>(H41-B41)/B41</f>
        <v>-8.2435344827586077E-2</v>
      </c>
      <c r="I51" s="147">
        <f t="shared" si="29"/>
        <v>2.262931034482768E-2</v>
      </c>
      <c r="J51" s="147">
        <f t="shared" si="30"/>
        <v>-4.9030172413793115E-2</v>
      </c>
      <c r="K51" s="147">
        <f t="shared" si="31"/>
        <v>-6.0883620689655124E-2</v>
      </c>
      <c r="L51" s="147">
        <f t="shared" si="32"/>
        <v>0.13846982758620693</v>
      </c>
      <c r="M51" s="147">
        <f t="shared" si="33"/>
        <v>0.5743534482758621</v>
      </c>
      <c r="N51" s="147">
        <f t="shared" si="34"/>
        <v>0.53017241379310343</v>
      </c>
      <c r="O51" s="147">
        <f t="shared" si="35"/>
        <v>9.8599137931034586E-2</v>
      </c>
      <c r="P51" s="147">
        <f t="shared" si="36"/>
        <v>2.262931034482768E-2</v>
      </c>
      <c r="Q51" s="147">
        <f t="shared" si="37"/>
        <v>8.2435344827586271E-2</v>
      </c>
      <c r="R51" s="147">
        <f t="shared" si="38"/>
        <v>0.17941810344827597</v>
      </c>
      <c r="S51" s="147">
        <f t="shared" si="39"/>
        <v>-5.0107758620689641E-2</v>
      </c>
    </row>
    <row r="52" spans="1:19" x14ac:dyDescent="0.25">
      <c r="A52" s="178" t="s">
        <v>296</v>
      </c>
      <c r="B52" s="147">
        <f t="shared" ref="B52:B53" si="40">(B42-B42)/B42</f>
        <v>0</v>
      </c>
      <c r="C52" s="147">
        <f t="shared" ref="C52:C53" si="41">(C42-B42)/B42</f>
        <v>3.8088125466766223E-2</v>
      </c>
      <c r="D52" s="147">
        <f t="shared" ref="D52:D53" si="42">(D42-B42)/B42</f>
        <v>2.9873039581777339E-2</v>
      </c>
      <c r="E52" s="147">
        <f t="shared" ref="E52:E53" si="43">(E42-B42)/B42</f>
        <v>2.3151605675877426E-2</v>
      </c>
      <c r="F52" s="147">
        <f t="shared" ref="F52:F53" si="44">(F42-B42)/B42</f>
        <v>5.6758775205377129E-2</v>
      </c>
      <c r="G52" s="147">
        <f t="shared" ref="G52:G53" si="45">(G42-B42)/B42</f>
        <v>8.289768483943237E-2</v>
      </c>
      <c r="H52" s="147">
        <f t="shared" ref="H52:H53" si="46">(H42-B42)/B42</f>
        <v>0.15011202389843165</v>
      </c>
      <c r="I52" s="147">
        <f t="shared" si="29"/>
        <v>0.16504854368932032</v>
      </c>
      <c r="J52" s="147">
        <f t="shared" si="30"/>
        <v>0.15683345780433156</v>
      </c>
      <c r="K52" s="147">
        <f t="shared" si="31"/>
        <v>0.11949215832710976</v>
      </c>
      <c r="L52" s="147">
        <f t="shared" si="32"/>
        <v>0.12322628827483185</v>
      </c>
      <c r="M52" s="147">
        <f t="shared" si="33"/>
        <v>0.18969380134428671</v>
      </c>
      <c r="N52" s="147">
        <f t="shared" si="34"/>
        <v>0.23525018670649728</v>
      </c>
      <c r="O52" s="147">
        <f t="shared" si="35"/>
        <v>0.27408513816280794</v>
      </c>
      <c r="P52" s="147">
        <f t="shared" si="36"/>
        <v>0.3069454817027632</v>
      </c>
      <c r="Q52" s="147">
        <f t="shared" si="37"/>
        <v>0.35623599701269598</v>
      </c>
      <c r="R52" s="147">
        <f t="shared" si="38"/>
        <v>0.35175504107542949</v>
      </c>
      <c r="S52" s="147">
        <f t="shared" si="39"/>
        <v>0.4353995519044061</v>
      </c>
    </row>
    <row r="53" spans="1:19" x14ac:dyDescent="0.25">
      <c r="A53" s="143" t="s">
        <v>297</v>
      </c>
      <c r="B53" s="147">
        <f t="shared" si="40"/>
        <v>0</v>
      </c>
      <c r="C53" s="147">
        <f t="shared" si="41"/>
        <v>6.8078668683812299E-3</v>
      </c>
      <c r="D53" s="147">
        <f t="shared" si="42"/>
        <v>6.8078668683812299E-3</v>
      </c>
      <c r="E53" s="147">
        <f t="shared" si="43"/>
        <v>8.9258698940998457E-2</v>
      </c>
      <c r="F53" s="147">
        <f t="shared" si="44"/>
        <v>0.13691376701966707</v>
      </c>
      <c r="G53" s="147">
        <f t="shared" si="45"/>
        <v>0.11422087745839635</v>
      </c>
      <c r="H53" s="147">
        <f t="shared" si="46"/>
        <v>0.10211800302571858</v>
      </c>
      <c r="I53" s="147">
        <f t="shared" si="29"/>
        <v>6.8835098335854772E-2</v>
      </c>
      <c r="J53" s="147">
        <f t="shared" si="30"/>
        <v>0.10363086232980326</v>
      </c>
      <c r="K53" s="147">
        <f t="shared" si="31"/>
        <v>0.12178517397881992</v>
      </c>
      <c r="L53" s="147">
        <f t="shared" si="32"/>
        <v>0.2337367624810891</v>
      </c>
      <c r="M53" s="147">
        <f t="shared" si="33"/>
        <v>0.24810892586989403</v>
      </c>
      <c r="N53" s="147">
        <f t="shared" si="34"/>
        <v>0.25113464447806344</v>
      </c>
      <c r="O53" s="147">
        <f t="shared" si="35"/>
        <v>0.27912254160363081</v>
      </c>
      <c r="P53" s="147">
        <f t="shared" si="36"/>
        <v>0.28517397881996959</v>
      </c>
      <c r="Q53" s="147">
        <f t="shared" si="37"/>
        <v>0.31770045385779128</v>
      </c>
      <c r="R53" s="147">
        <f t="shared" si="38"/>
        <v>0.32753403933434189</v>
      </c>
      <c r="S53" s="147">
        <f t="shared" si="39"/>
        <v>0.37897125567322237</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88C9-860C-4BEA-8E5F-2DBE6FB34137}">
  <sheetPr>
    <tabColor rgb="FF605677"/>
  </sheetPr>
  <dimension ref="A1:AJ27"/>
  <sheetViews>
    <sheetView topLeftCell="J1" zoomScaleNormal="100" workbookViewId="0">
      <selection activeCell="B6" sqref="B6:W6"/>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49" t="s">
        <v>282</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row>
    <row r="3" spans="1:28" ht="15.75" x14ac:dyDescent="0.25">
      <c r="A3" s="325" t="s">
        <v>283</v>
      </c>
      <c r="B3" s="325"/>
      <c r="C3" s="325"/>
      <c r="D3" s="325"/>
      <c r="E3" s="325"/>
      <c r="F3" s="325"/>
      <c r="G3" s="325"/>
      <c r="H3" s="325"/>
      <c r="I3" s="325"/>
      <c r="J3" s="325"/>
      <c r="K3" s="325"/>
      <c r="L3" s="325"/>
      <c r="M3" s="325"/>
      <c r="N3" s="325"/>
      <c r="O3" s="325"/>
      <c r="P3" s="325"/>
      <c r="Q3" s="325"/>
      <c r="R3" s="325"/>
      <c r="S3" s="325"/>
      <c r="T3" s="325"/>
      <c r="U3" s="325"/>
      <c r="V3" s="325"/>
      <c r="W3" s="325"/>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320</v>
      </c>
      <c r="B5" s="144">
        <f>'5C'!B19</f>
        <v>1247</v>
      </c>
      <c r="C5" s="144">
        <f>'5C'!C19</f>
        <v>1364</v>
      </c>
      <c r="D5" s="144">
        <f>'5C'!D19</f>
        <v>1518</v>
      </c>
      <c r="E5" s="144">
        <f>'5C'!E19</f>
        <v>1604</v>
      </c>
      <c r="F5" s="144">
        <f>'5C'!F19</f>
        <v>1715</v>
      </c>
      <c r="G5" s="144">
        <f>'5C'!G19</f>
        <v>1911</v>
      </c>
      <c r="H5" s="144">
        <f>'5C'!H19</f>
        <v>1828</v>
      </c>
      <c r="I5" s="144">
        <f>'5C'!I19</f>
        <v>1935</v>
      </c>
      <c r="J5" s="144">
        <f>'5C'!J19</f>
        <v>1903</v>
      </c>
      <c r="K5" s="144">
        <f>'5C'!K19</f>
        <v>1990</v>
      </c>
      <c r="L5" s="144">
        <f>'5C'!L19</f>
        <v>2309</v>
      </c>
      <c r="M5" s="144">
        <f>'5C'!M19</f>
        <v>2671</v>
      </c>
      <c r="N5" s="144">
        <f>'5C'!N19</f>
        <v>2687</v>
      </c>
      <c r="O5" s="144">
        <f>'5C'!O19</f>
        <v>2693</v>
      </c>
      <c r="P5" s="144">
        <f>'5C'!P19</f>
        <v>2775</v>
      </c>
      <c r="Q5" s="144">
        <f>'5C'!Q19</f>
        <v>2763</v>
      </c>
      <c r="R5" s="144">
        <f>'5C'!R19</f>
        <v>2268</v>
      </c>
      <c r="S5" s="144">
        <f>'5C'!S19</f>
        <v>1447</v>
      </c>
      <c r="T5" s="144">
        <f>'5C'!T19</f>
        <v>972</v>
      </c>
      <c r="U5" s="144">
        <f>'5C'!U19</f>
        <v>564</v>
      </c>
      <c r="V5" s="144">
        <f>'5C'!V19</f>
        <v>390</v>
      </c>
      <c r="W5" s="144">
        <f>'5C'!W19</f>
        <v>451</v>
      </c>
      <c r="X5" s="145"/>
    </row>
    <row r="6" spans="1:28" x14ac:dyDescent="0.2">
      <c r="A6" s="143" t="s">
        <v>92</v>
      </c>
      <c r="B6" s="144">
        <v>11397</v>
      </c>
      <c r="C6" s="144">
        <v>12608</v>
      </c>
      <c r="D6" s="144">
        <v>14351</v>
      </c>
      <c r="E6" s="144">
        <v>14916</v>
      </c>
      <c r="F6" s="144">
        <v>15586</v>
      </c>
      <c r="G6" s="144">
        <v>16533</v>
      </c>
      <c r="H6" s="144">
        <v>14850</v>
      </c>
      <c r="I6" s="144">
        <v>15608</v>
      </c>
      <c r="J6" s="144">
        <v>16187</v>
      </c>
      <c r="K6" s="144">
        <v>16358</v>
      </c>
      <c r="L6" s="144">
        <v>18002</v>
      </c>
      <c r="M6" s="144">
        <v>19622</v>
      </c>
      <c r="N6" s="144">
        <v>19750</v>
      </c>
      <c r="O6" s="144">
        <v>19021</v>
      </c>
      <c r="P6" s="144">
        <v>19802</v>
      </c>
      <c r="Q6" s="144">
        <v>17400</v>
      </c>
      <c r="R6" s="144">
        <v>16257</v>
      </c>
      <c r="S6" s="144">
        <v>12079</v>
      </c>
      <c r="T6" s="144">
        <v>8631</v>
      </c>
      <c r="U6" s="144">
        <v>4796</v>
      </c>
      <c r="V6" s="144">
        <v>3435</v>
      </c>
      <c r="W6" s="144">
        <v>4344</v>
      </c>
      <c r="X6" s="145"/>
    </row>
    <row r="7" spans="1:28" x14ac:dyDescent="0.2">
      <c r="A7" s="143" t="s">
        <v>183</v>
      </c>
      <c r="B7" s="144">
        <v>241633</v>
      </c>
      <c r="C7" s="144">
        <v>266625</v>
      </c>
      <c r="D7" s="144">
        <v>296677</v>
      </c>
      <c r="E7" s="144">
        <v>313183</v>
      </c>
      <c r="F7" s="144">
        <v>333940</v>
      </c>
      <c r="G7" s="144">
        <v>363872</v>
      </c>
      <c r="H7" s="144">
        <v>352112</v>
      </c>
      <c r="I7" s="144">
        <v>394219</v>
      </c>
      <c r="J7" s="144">
        <v>436449</v>
      </c>
      <c r="K7" s="144">
        <v>479093</v>
      </c>
      <c r="L7" s="144">
        <v>527455</v>
      </c>
      <c r="M7" s="144">
        <v>581178</v>
      </c>
      <c r="N7" s="144">
        <v>593379</v>
      </c>
      <c r="O7" s="144">
        <v>588151</v>
      </c>
      <c r="P7" s="144">
        <v>595373</v>
      </c>
      <c r="Q7" s="144">
        <v>578689</v>
      </c>
      <c r="R7" s="144">
        <v>581696</v>
      </c>
      <c r="S7" s="144">
        <v>558876</v>
      </c>
      <c r="T7" s="144">
        <v>526599</v>
      </c>
      <c r="U7" s="144">
        <v>432561</v>
      </c>
      <c r="V7" s="144">
        <v>363801</v>
      </c>
      <c r="W7" s="144">
        <v>385418</v>
      </c>
      <c r="X7" s="145">
        <v>392678</v>
      </c>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25" t="s">
        <v>284</v>
      </c>
      <c r="B10" s="325"/>
      <c r="C10" s="325"/>
      <c r="D10" s="325"/>
      <c r="E10" s="325"/>
      <c r="F10" s="325"/>
      <c r="G10" s="325"/>
      <c r="H10" s="325"/>
      <c r="I10" s="325"/>
      <c r="J10" s="325"/>
      <c r="K10" s="325"/>
      <c r="L10" s="325"/>
      <c r="M10" s="325"/>
      <c r="N10" s="325"/>
      <c r="O10" s="325"/>
      <c r="P10" s="325"/>
      <c r="Q10" s="325"/>
      <c r="R10" s="325"/>
      <c r="S10" s="325"/>
      <c r="T10" s="325"/>
      <c r="U10" s="325"/>
      <c r="V10" s="325"/>
      <c r="W10" s="325"/>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320</v>
      </c>
      <c r="B12" s="170">
        <f>(B5-B5)/B5</f>
        <v>0</v>
      </c>
      <c r="C12" s="170">
        <f>(C5-B5)/B5</f>
        <v>9.3825180433039293E-2</v>
      </c>
      <c r="D12" s="170">
        <f>(D5-B5)/B5</f>
        <v>0.21732157177225342</v>
      </c>
      <c r="E12" s="170">
        <f>(E5-B5)/B5</f>
        <v>0.2862870890136327</v>
      </c>
      <c r="F12" s="170">
        <f>(F5-B5)/B5</f>
        <v>0.37530072173215717</v>
      </c>
      <c r="G12" s="170">
        <f>(G5-B5)/B5</f>
        <v>0.53247794707297513</v>
      </c>
      <c r="H12" s="170">
        <f>(H5-B5)/B5</f>
        <v>0.46591820368885323</v>
      </c>
      <c r="I12" s="170">
        <f>(I5-B5)/B5</f>
        <v>0.55172413793103448</v>
      </c>
      <c r="J12" s="170">
        <f>(J5-B5)/B5</f>
        <v>0.52606255012028869</v>
      </c>
      <c r="K12" s="170">
        <f>(K5-B5)/B5</f>
        <v>0.59582999198075381</v>
      </c>
      <c r="L12" s="170">
        <f>(L5-B5)/B5</f>
        <v>0.85164394546912592</v>
      </c>
      <c r="M12" s="170">
        <f>(M5-B5)/B5</f>
        <v>1.1419406575781876</v>
      </c>
      <c r="N12" s="170">
        <f>(N5-B5)/B5</f>
        <v>1.1547714514835605</v>
      </c>
      <c r="O12" s="170">
        <f>(O5-B5)/B5</f>
        <v>1.1595829991980753</v>
      </c>
      <c r="P12" s="170">
        <f>(P5-B5)/B5</f>
        <v>1.2253408179631116</v>
      </c>
      <c r="Q12" s="170">
        <f>(Q5-B5)/B5</f>
        <v>1.2157177225340818</v>
      </c>
      <c r="R12" s="170">
        <f>(R5-B5)/B5</f>
        <v>0.81876503608660789</v>
      </c>
      <c r="S12" s="170">
        <f>(S5-B5)/B5</f>
        <v>0.16038492381716118</v>
      </c>
      <c r="T12" s="170">
        <f>(T5-B5)/B5</f>
        <v>-0.22052927024859664</v>
      </c>
      <c r="U12" s="170">
        <f>(U5-B5)/B5</f>
        <v>-0.5477145148356054</v>
      </c>
      <c r="V12" s="170">
        <f>(V5-B5)/B5</f>
        <v>-0.68724939855653566</v>
      </c>
      <c r="W12" s="170">
        <f>(W5-B5)/B5</f>
        <v>-0.63833199679230157</v>
      </c>
    </row>
    <row r="13" spans="1:28" x14ac:dyDescent="0.2">
      <c r="A13" s="143" t="s">
        <v>92</v>
      </c>
      <c r="B13" s="170">
        <f>(B6-B6)/B6</f>
        <v>0</v>
      </c>
      <c r="C13" s="170">
        <f>(C6-B6)/B6</f>
        <v>0.10625603228919892</v>
      </c>
      <c r="D13" s="170">
        <f>(D6-B6)/B6</f>
        <v>0.25919101517943316</v>
      </c>
      <c r="E13" s="170">
        <f>(E6-B6)/B6</f>
        <v>0.30876546459594628</v>
      </c>
      <c r="F13" s="170">
        <f>(F6-B6)/B6</f>
        <v>0.36755286478897958</v>
      </c>
      <c r="G13" s="170">
        <f>(G6-B6)/B6</f>
        <v>0.45064490655435641</v>
      </c>
      <c r="H13" s="170">
        <f>(H6-B6)/B6</f>
        <v>0.30297446696499081</v>
      </c>
      <c r="I13" s="170">
        <f>(I6-B6)/B6</f>
        <v>0.36948319733263141</v>
      </c>
      <c r="J13" s="170">
        <f>(J6-B6)/B6</f>
        <v>0.42028604018601384</v>
      </c>
      <c r="K13" s="170">
        <f>(K6-B6)/B6</f>
        <v>0.4352899885934895</v>
      </c>
      <c r="L13" s="170">
        <f>(L6-B6)/B6</f>
        <v>0.5795384750372905</v>
      </c>
      <c r="M13" s="170">
        <f>(M6-B6)/B6</f>
        <v>0.72168114416074403</v>
      </c>
      <c r="N13" s="170">
        <f>(N6-B6)/B6</f>
        <v>0.73291216986926389</v>
      </c>
      <c r="O13" s="170">
        <f>(O6-B6)/B6</f>
        <v>0.66894796876370977</v>
      </c>
      <c r="P13" s="170">
        <f>(P6-B6)/B6</f>
        <v>0.73747477406335005</v>
      </c>
      <c r="Q13" s="170">
        <f>(Q6-B6)/B6</f>
        <v>0.52671755725190839</v>
      </c>
      <c r="R13" s="170">
        <f>(R6-B6)/B6</f>
        <v>0.42642800737036063</v>
      </c>
      <c r="S13" s="170">
        <f>(S6-B6)/B6</f>
        <v>5.9840308853206986E-2</v>
      </c>
      <c r="T13" s="170">
        <f>(T6-B6)/B6</f>
        <v>-0.24269544617004474</v>
      </c>
      <c r="U13" s="170">
        <f>(U6-B6)/B6</f>
        <v>-0.5791875054838993</v>
      </c>
      <c r="V13" s="170">
        <f>(V6-B6)/B6</f>
        <v>-0.69860489602526976</v>
      </c>
      <c r="W13" s="170">
        <f>(W6-B6)/B6</f>
        <v>-0.61884706501710973</v>
      </c>
    </row>
    <row r="14" spans="1:28" x14ac:dyDescent="0.2">
      <c r="A14" s="143" t="s">
        <v>183</v>
      </c>
      <c r="B14" s="170">
        <f>(B7-B7)/B7</f>
        <v>0</v>
      </c>
      <c r="C14" s="170">
        <f>(C7-B7)/B7</f>
        <v>0.10342958122441885</v>
      </c>
      <c r="D14" s="170">
        <f>(D7-B7)/B7</f>
        <v>0.22780001076011969</v>
      </c>
      <c r="E14" s="170">
        <f>(E7-B7)/B7</f>
        <v>0.29611021673364152</v>
      </c>
      <c r="F14" s="170">
        <f>(F7-B7)/B7</f>
        <v>0.38201321839318303</v>
      </c>
      <c r="G14" s="170">
        <f>(G7-B7)/B7</f>
        <v>0.50588702702031596</v>
      </c>
      <c r="H14" s="170">
        <f>(H7-B7)/B7</f>
        <v>0.45721817798065661</v>
      </c>
      <c r="I14" s="170">
        <f>(I7-B7)/B7</f>
        <v>0.63147831628957962</v>
      </c>
      <c r="J14" s="170">
        <f>(J7-B7)/B7</f>
        <v>0.80624749102978488</v>
      </c>
      <c r="K14" s="170">
        <f>(K7-B7)/B7</f>
        <v>0.98273000790454945</v>
      </c>
      <c r="L14" s="170">
        <f>(L7-B7)/B7</f>
        <v>1.182876511072577</v>
      </c>
      <c r="M14" s="170">
        <f>(M7-B7)/B7</f>
        <v>1.4052095533308777</v>
      </c>
      <c r="N14" s="170">
        <f>(N7-B7)/B7</f>
        <v>1.4557034842095244</v>
      </c>
      <c r="O14" s="170">
        <f>(O7-B7)/B7</f>
        <v>1.4340673666262473</v>
      </c>
      <c r="P14" s="170">
        <f>(P7-B7)/B7</f>
        <v>1.4639556683068953</v>
      </c>
      <c r="Q14" s="170">
        <f>(Q7-B7)/B7</f>
        <v>1.3949088079856642</v>
      </c>
      <c r="R14" s="170">
        <f>(R7-B7)/B7</f>
        <v>1.4073533002528629</v>
      </c>
      <c r="S14" s="170">
        <f>(S7-B7)/B7</f>
        <v>1.3129125574735239</v>
      </c>
      <c r="T14" s="170">
        <f>(T7-B7)/B7</f>
        <v>1.1793339485914589</v>
      </c>
      <c r="U14" s="170">
        <f>(U7-B7)/B7</f>
        <v>0.79015697359218318</v>
      </c>
      <c r="V14" s="170">
        <f>(V7-B7)/B7</f>
        <v>0.50559319298274652</v>
      </c>
      <c r="W14" s="170">
        <f>(W7-B7)/B7</f>
        <v>0.5950553111536917</v>
      </c>
    </row>
    <row r="16" spans="1:28" ht="15.75" x14ac:dyDescent="0.25">
      <c r="A16" s="325" t="s">
        <v>285</v>
      </c>
      <c r="B16" s="325"/>
      <c r="C16" s="325"/>
      <c r="D16" s="325"/>
      <c r="E16" s="325"/>
      <c r="F16" s="325"/>
      <c r="G16" s="325"/>
      <c r="H16" s="325"/>
      <c r="I16" s="325"/>
      <c r="J16" s="325"/>
      <c r="K16" s="325"/>
      <c r="L16" s="325"/>
      <c r="M16" s="325"/>
      <c r="N16" s="325"/>
      <c r="O16" s="325"/>
      <c r="P16" s="325"/>
      <c r="Q16" s="325"/>
      <c r="R16" s="325"/>
      <c r="S16" s="325"/>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320</v>
      </c>
      <c r="B18" s="150">
        <f>'5C'!B38</f>
        <v>18.89</v>
      </c>
      <c r="C18" s="150">
        <f>'5C'!C38</f>
        <v>25.67</v>
      </c>
      <c r="D18" s="150">
        <f>'5C'!D38</f>
        <v>27.32</v>
      </c>
      <c r="E18" s="150">
        <f>'5C'!E38</f>
        <v>25.56</v>
      </c>
      <c r="F18" s="150">
        <f>'5C'!F38</f>
        <v>16.37</v>
      </c>
      <c r="G18" s="150">
        <f>'5C'!G38</f>
        <v>15.6</v>
      </c>
      <c r="H18" s="150">
        <f>'5C'!H38</f>
        <v>16.670000000000002</v>
      </c>
      <c r="I18" s="150">
        <f>'5C'!I38</f>
        <v>10.38</v>
      </c>
      <c r="J18" s="150">
        <f>'5C'!J38</f>
        <v>10.59</v>
      </c>
      <c r="K18" s="150">
        <f>'5C'!K38</f>
        <v>10.67</v>
      </c>
      <c r="L18" s="150">
        <f>'5C'!L38</f>
        <v>11.04</v>
      </c>
      <c r="M18" s="150">
        <f>'5C'!M38</f>
        <v>11.31</v>
      </c>
      <c r="N18" s="150">
        <f>'5C'!N38</f>
        <v>11.58</v>
      </c>
      <c r="O18" s="150">
        <f>'5C'!O38</f>
        <v>12.95</v>
      </c>
      <c r="P18" s="150">
        <f>'5C'!P38</f>
        <v>12.61</v>
      </c>
      <c r="Q18" s="150">
        <f>'5C'!Q38</f>
        <v>13.27</v>
      </c>
      <c r="R18" s="150">
        <f>'5C'!R38</f>
        <v>13.78</v>
      </c>
      <c r="S18" s="150">
        <f>'5C'!S38</f>
        <v>14.78</v>
      </c>
      <c r="T18"/>
      <c r="U18"/>
      <c r="V18"/>
      <c r="W18"/>
    </row>
    <row r="19" spans="1:23" ht="15" x14ac:dyDescent="0.25">
      <c r="A19" s="143" t="s">
        <v>92</v>
      </c>
      <c r="B19" s="150">
        <v>15.33</v>
      </c>
      <c r="C19" s="150">
        <v>21.09</v>
      </c>
      <c r="D19" s="150">
        <v>22.62</v>
      </c>
      <c r="E19" s="150">
        <v>23.41</v>
      </c>
      <c r="F19" s="150">
        <v>17.850000000000001</v>
      </c>
      <c r="G19" s="150">
        <v>17.2</v>
      </c>
      <c r="H19" s="150">
        <v>15.76</v>
      </c>
      <c r="I19" s="150">
        <v>11.16</v>
      </c>
      <c r="J19" s="150">
        <v>11.11</v>
      </c>
      <c r="K19" s="150">
        <v>11.2</v>
      </c>
      <c r="L19" s="150">
        <v>11.27</v>
      </c>
      <c r="M19" s="150">
        <v>12.13</v>
      </c>
      <c r="N19" s="150">
        <v>12.14</v>
      </c>
      <c r="O19" s="150">
        <v>13.42</v>
      </c>
      <c r="P19" s="150">
        <v>12.8</v>
      </c>
      <c r="Q19" s="150">
        <v>12.3</v>
      </c>
      <c r="R19" s="150">
        <v>14.44</v>
      </c>
      <c r="S19" s="219">
        <v>15.05</v>
      </c>
      <c r="T19"/>
      <c r="U19"/>
      <c r="V19"/>
      <c r="W19"/>
    </row>
    <row r="20" spans="1:23" ht="15" x14ac:dyDescent="0.25">
      <c r="A20" s="143" t="s">
        <v>183</v>
      </c>
      <c r="B20" s="150">
        <v>13.39</v>
      </c>
      <c r="C20" s="150">
        <v>13.51</v>
      </c>
      <c r="D20" s="150">
        <v>14.01</v>
      </c>
      <c r="E20" s="150">
        <v>14.58</v>
      </c>
      <c r="F20" s="150">
        <v>14.98</v>
      </c>
      <c r="G20" s="150">
        <v>14.2</v>
      </c>
      <c r="H20" s="150">
        <v>14.02</v>
      </c>
      <c r="I20" s="150">
        <v>12.7</v>
      </c>
      <c r="J20" s="150">
        <v>12.65</v>
      </c>
      <c r="K20" s="150">
        <v>12.91</v>
      </c>
      <c r="L20" s="150">
        <v>13.11</v>
      </c>
      <c r="M20" s="150">
        <v>13.52</v>
      </c>
      <c r="N20" s="150">
        <v>13.73</v>
      </c>
      <c r="O20" s="150">
        <v>13.88</v>
      </c>
      <c r="P20" s="150">
        <v>13.84</v>
      </c>
      <c r="Q20" s="150">
        <v>14.12</v>
      </c>
      <c r="R20" s="150">
        <v>14.47</v>
      </c>
      <c r="S20" s="219">
        <v>16.95</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25" t="s">
        <v>286</v>
      </c>
      <c r="B23" s="325"/>
      <c r="C23" s="325"/>
      <c r="D23" s="325"/>
      <c r="E23" s="325"/>
      <c r="F23" s="325"/>
      <c r="G23" s="325"/>
      <c r="H23" s="325"/>
      <c r="I23" s="325"/>
      <c r="J23" s="325"/>
      <c r="K23" s="325"/>
      <c r="L23" s="325"/>
      <c r="M23" s="325"/>
      <c r="N23" s="325"/>
      <c r="O23" s="325"/>
      <c r="P23" s="325"/>
      <c r="Q23" s="325"/>
      <c r="R23" s="325"/>
      <c r="S23" s="325"/>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321</v>
      </c>
      <c r="B25" s="170">
        <f>(B18-B18)/B18</f>
        <v>0</v>
      </c>
      <c r="C25" s="170">
        <f>(C18-B18)/B18</f>
        <v>0.35892006352567501</v>
      </c>
      <c r="D25" s="170">
        <f>(D18-B18)/B18</f>
        <v>0.44626786659608253</v>
      </c>
      <c r="E25" s="170">
        <f>(E18-B18)/B18</f>
        <v>0.35309687665431433</v>
      </c>
      <c r="F25" s="170">
        <f>(F18-B18)/B18</f>
        <v>-0.13340391741662253</v>
      </c>
      <c r="G25" s="170">
        <f>(G18-B18)/B18</f>
        <v>-0.17416622551614616</v>
      </c>
      <c r="H25" s="170">
        <f>(H18-B18)/B18</f>
        <v>-0.11752249867654838</v>
      </c>
      <c r="I25" s="170">
        <f>(I18-B18)/B18</f>
        <v>-0.45050291159343564</v>
      </c>
      <c r="J25" s="170">
        <f>(J18-B18)/B18</f>
        <v>-0.43938591847538383</v>
      </c>
      <c r="K25" s="170">
        <f>(K18-B18)/B18</f>
        <v>-0.43515087347803072</v>
      </c>
      <c r="L25" s="170">
        <f>(L18-B18)/B18</f>
        <v>-0.41556379036527269</v>
      </c>
      <c r="M25" s="170">
        <f>(M18-B18)/B18</f>
        <v>-0.40127051349920589</v>
      </c>
      <c r="N25" s="170">
        <f>(N18-B18)/B18</f>
        <v>-0.38697723663313927</v>
      </c>
      <c r="O25" s="170">
        <f>(O18-B18)/B18</f>
        <v>-0.3144520910534675</v>
      </c>
      <c r="P25" s="170">
        <f>(P18-B18)/B18</f>
        <v>-0.33245103229221817</v>
      </c>
      <c r="Q25" s="170">
        <f>(Q18-B18)/B18</f>
        <v>-0.29751191106405511</v>
      </c>
      <c r="R25" s="170">
        <f>(R18-B18)/B18</f>
        <v>-0.2705134992059291</v>
      </c>
      <c r="S25" s="170">
        <f>(S18-B18)/B18</f>
        <v>-0.21757543673901542</v>
      </c>
      <c r="T25"/>
      <c r="U25"/>
      <c r="V25"/>
      <c r="W25"/>
    </row>
    <row r="26" spans="1:23" ht="15" x14ac:dyDescent="0.25">
      <c r="A26" s="143" t="s">
        <v>92</v>
      </c>
      <c r="B26" s="170">
        <f>(B19-B19)/B19</f>
        <v>0</v>
      </c>
      <c r="C26" s="170">
        <f>(C19-B19)/B19</f>
        <v>0.37573385518590996</v>
      </c>
      <c r="D26" s="170">
        <f>(D19-B19)/B19</f>
        <v>0.4755381604696674</v>
      </c>
      <c r="E26" s="170">
        <f>(E19-B19)/B19</f>
        <v>0.52707110241356814</v>
      </c>
      <c r="F26" s="170">
        <f>(F19-B19)/B19</f>
        <v>0.16438356164383569</v>
      </c>
      <c r="G26" s="170">
        <f>(G19-B19)/B19</f>
        <v>0.12198303979125892</v>
      </c>
      <c r="H26" s="170">
        <f>(H19-B19)/B19</f>
        <v>2.8049575994781455E-2</v>
      </c>
      <c r="I26" s="170">
        <f>(I19-B19)/B19</f>
        <v>-0.2720156555772994</v>
      </c>
      <c r="J26" s="170">
        <f>(J19-B19)/B19</f>
        <v>-0.27527723418134381</v>
      </c>
      <c r="K26" s="170">
        <f>(K19-B19)/B19</f>
        <v>-0.26940639269406397</v>
      </c>
      <c r="L26" s="170">
        <f>(L19-B19)/B19</f>
        <v>-0.26484018264840187</v>
      </c>
      <c r="M26" s="170">
        <f>(M19-B19)/B19</f>
        <v>-0.20874103065883884</v>
      </c>
      <c r="N26" s="170">
        <f>(N19-B19)/B19</f>
        <v>-0.20808871493802997</v>
      </c>
      <c r="O26" s="170">
        <f>(O19-B19)/B19</f>
        <v>-0.12459230267449446</v>
      </c>
      <c r="P26" s="170">
        <f>(P19-B19)/B19</f>
        <v>-0.16503587736464445</v>
      </c>
      <c r="Q26" s="170">
        <f>(Q19-B19)/B19</f>
        <v>-0.19765166340508802</v>
      </c>
      <c r="R26" s="170">
        <f>(R19-B19)/B19</f>
        <v>-5.8056099151989601E-2</v>
      </c>
      <c r="S26" s="170">
        <f>(S19-B19)/B19</f>
        <v>-1.8264840182648359E-2</v>
      </c>
      <c r="T26"/>
      <c r="U26"/>
      <c r="V26"/>
      <c r="W26"/>
    </row>
    <row r="27" spans="1:23" ht="15" x14ac:dyDescent="0.25">
      <c r="A27" s="143" t="s">
        <v>183</v>
      </c>
      <c r="B27" s="170">
        <f>(B20-B20)/B20</f>
        <v>0</v>
      </c>
      <c r="C27" s="170">
        <f>(C20-B20)/B20</f>
        <v>8.9619118745331745E-3</v>
      </c>
      <c r="D27" s="170">
        <f>(D20-B20)/B20</f>
        <v>4.6303211351754983E-2</v>
      </c>
      <c r="E27" s="170">
        <f>(E20-B20)/B20</f>
        <v>8.8872292755787854E-2</v>
      </c>
      <c r="F27" s="170">
        <f>(F20-B20)/B20</f>
        <v>0.11874533233756533</v>
      </c>
      <c r="G27" s="170">
        <f>(G20-B20)/B20</f>
        <v>6.0492905153099227E-2</v>
      </c>
      <c r="H27" s="170">
        <f>(H20-B20)/B20</f>
        <v>4.7050037341299401E-2</v>
      </c>
      <c r="I27" s="170">
        <f>(I20-B20)/B20</f>
        <v>-5.1530993278566188E-2</v>
      </c>
      <c r="J27" s="170">
        <f>(J20-B20)/B20</f>
        <v>-5.5265123226288286E-2</v>
      </c>
      <c r="K27" s="170">
        <f>(K20-B20)/B20</f>
        <v>-3.5847647498132969E-2</v>
      </c>
      <c r="L27" s="170">
        <f>(L20-B20)/B20</f>
        <v>-2.0911127707244296E-2</v>
      </c>
      <c r="M27" s="170">
        <f>(M20-B20)/B20</f>
        <v>9.7087378640775945E-3</v>
      </c>
      <c r="N27" s="170">
        <f>(N20-B20)/B20</f>
        <v>2.5392083644510816E-2</v>
      </c>
      <c r="O27" s="170">
        <f>(O20-B20)/B20</f>
        <v>3.6594473487677387E-2</v>
      </c>
      <c r="P27" s="170">
        <f>(P20-B20)/B20</f>
        <v>3.3607169529499575E-2</v>
      </c>
      <c r="Q27" s="170">
        <f>(Q20-B20)/B20</f>
        <v>5.4518297236743736E-2</v>
      </c>
      <c r="R27" s="170">
        <f>(R20-B20)/B20</f>
        <v>8.0657206870799109E-2</v>
      </c>
      <c r="S27" s="170">
        <f>(S20-B20)/B20</f>
        <v>0.26587005227781918</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8A6D2-C8FF-4765-B7F0-3D9744F8172F}">
  <sheetPr>
    <tabColor rgb="FF605677"/>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9" t="s">
        <v>287</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row>
    <row r="4" spans="1:27" ht="15" x14ac:dyDescent="0.25">
      <c r="A4" s="330" t="s">
        <v>328</v>
      </c>
      <c r="B4" s="330"/>
      <c r="C4" s="330"/>
      <c r="D4" s="330"/>
    </row>
    <row r="5" spans="1:27" ht="15" x14ac:dyDescent="0.25">
      <c r="A5" s="331" t="s">
        <v>144</v>
      </c>
      <c r="B5" s="332"/>
      <c r="C5" s="331" t="s">
        <v>145</v>
      </c>
      <c r="D5" s="331"/>
    </row>
    <row r="6" spans="1:27" x14ac:dyDescent="0.2">
      <c r="A6" s="154" t="s">
        <v>158</v>
      </c>
      <c r="B6" s="155" t="s">
        <v>157</v>
      </c>
      <c r="C6" s="154" t="s">
        <v>158</v>
      </c>
      <c r="D6" s="156" t="s">
        <v>157</v>
      </c>
    </row>
    <row r="7" spans="1:27" x14ac:dyDescent="0.2">
      <c r="A7" s="1" t="s">
        <v>278</v>
      </c>
      <c r="B7" s="157">
        <v>0.16289999999999999</v>
      </c>
      <c r="C7" s="1" t="s">
        <v>278</v>
      </c>
      <c r="D7" s="158">
        <v>0.17299999999999999</v>
      </c>
    </row>
    <row r="8" spans="1:27" x14ac:dyDescent="0.2">
      <c r="A8" s="1" t="s">
        <v>87</v>
      </c>
      <c r="B8" s="157">
        <v>0.12790000000000001</v>
      </c>
      <c r="C8" s="1" t="s">
        <v>150</v>
      </c>
      <c r="D8" s="158">
        <v>0.14754999999999999</v>
      </c>
    </row>
    <row r="9" spans="1:27" x14ac:dyDescent="0.2">
      <c r="A9" s="1" t="s">
        <v>149</v>
      </c>
      <c r="B9" s="157">
        <v>8.9389999999999997E-2</v>
      </c>
      <c r="C9" s="1" t="s">
        <v>87</v>
      </c>
      <c r="D9" s="158">
        <v>0.14099</v>
      </c>
    </row>
    <row r="10" spans="1:27" x14ac:dyDescent="0.2">
      <c r="A10" s="1" t="s">
        <v>150</v>
      </c>
      <c r="B10" s="157">
        <v>6.3600000000000004E-2</v>
      </c>
      <c r="C10" s="1" t="s">
        <v>114</v>
      </c>
      <c r="D10" s="158">
        <v>0.13317000000000001</v>
      </c>
    </row>
    <row r="11" spans="1:27" x14ac:dyDescent="0.2">
      <c r="A11" s="1" t="s">
        <v>279</v>
      </c>
      <c r="B11" s="157">
        <v>6.3299999999999995E-2</v>
      </c>
      <c r="C11" s="1" t="s">
        <v>149</v>
      </c>
      <c r="D11" s="158">
        <v>0.13009999999999999</v>
      </c>
    </row>
    <row r="12" spans="1:27" x14ac:dyDescent="0.2">
      <c r="A12" s="1" t="s">
        <v>151</v>
      </c>
      <c r="B12" s="157">
        <v>6.0659999999999999E-2</v>
      </c>
      <c r="C12" s="1" t="s">
        <v>280</v>
      </c>
      <c r="D12" s="158">
        <v>6.1080000000000002E-2</v>
      </c>
    </row>
    <row r="13" spans="1:27" x14ac:dyDescent="0.2">
      <c r="A13" s="1" t="s">
        <v>148</v>
      </c>
      <c r="B13" s="157">
        <v>5.8740000000000001E-2</v>
      </c>
      <c r="C13" s="1" t="s">
        <v>148</v>
      </c>
      <c r="D13" s="158">
        <v>5.8180000000000003E-2</v>
      </c>
    </row>
    <row r="14" spans="1:27" x14ac:dyDescent="0.2">
      <c r="A14" s="1" t="s">
        <v>147</v>
      </c>
      <c r="B14" s="157">
        <v>5.6599999999999998E-2</v>
      </c>
      <c r="C14" s="1" t="s">
        <v>151</v>
      </c>
      <c r="D14" s="158">
        <v>5.57E-2</v>
      </c>
    </row>
    <row r="15" spans="1:27" x14ac:dyDescent="0.2">
      <c r="A15" s="1" t="s">
        <v>114</v>
      </c>
      <c r="B15" s="157">
        <v>5.1299999999999998E-2</v>
      </c>
      <c r="C15" s="1" t="s">
        <v>279</v>
      </c>
      <c r="D15" s="158">
        <v>5.024E-2</v>
      </c>
    </row>
    <row r="16" spans="1:27" x14ac:dyDescent="0.2">
      <c r="A16" s="1" t="s">
        <v>192</v>
      </c>
      <c r="B16" s="157">
        <v>5.0880000000000002E-2</v>
      </c>
      <c r="C16" s="1" t="s">
        <v>192</v>
      </c>
      <c r="D16" s="158">
        <v>4.8899999999999999E-2</v>
      </c>
    </row>
    <row r="17" spans="2:2" x14ac:dyDescent="0.2">
      <c r="B17" s="1" t="s">
        <v>281</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BEF00-CDFB-4341-855B-DE8CE01C2E53}">
  <sheetPr>
    <tabColor theme="5" tint="0.79998168889431442"/>
  </sheetPr>
  <dimension ref="A1:AF43"/>
  <sheetViews>
    <sheetView topLeftCell="A5" zoomScaleNormal="100" workbookViewId="0">
      <selection activeCell="E12" sqref="E12"/>
    </sheetView>
  </sheetViews>
  <sheetFormatPr defaultColWidth="9.140625" defaultRowHeight="14.25" x14ac:dyDescent="0.2"/>
  <cols>
    <col min="1" max="1" width="36.7109375" style="1" customWidth="1"/>
    <col min="2" max="2" width="34.42578125" style="1" customWidth="1"/>
    <col min="3" max="3" width="33.7109375" style="1" customWidth="1"/>
    <col min="4" max="4" width="36.28515625" style="1" customWidth="1"/>
    <col min="5" max="6" width="9.140625" style="1"/>
    <col min="7" max="7" width="46.140625" style="1" customWidth="1"/>
    <col min="8" max="16384" width="9.140625" style="1"/>
  </cols>
  <sheetData>
    <row r="1" spans="1:32" ht="23.25" x14ac:dyDescent="0.35">
      <c r="A1" s="249" t="s">
        <v>96</v>
      </c>
      <c r="B1" s="249"/>
      <c r="C1" s="249"/>
      <c r="D1" s="249"/>
      <c r="E1" s="249"/>
      <c r="F1" s="249"/>
      <c r="G1" s="249"/>
      <c r="H1" s="249"/>
      <c r="I1" s="249"/>
      <c r="J1" s="249"/>
      <c r="K1" s="249"/>
      <c r="N1" s="40"/>
      <c r="O1" s="84"/>
      <c r="W1" s="84"/>
      <c r="AF1" s="84"/>
    </row>
    <row r="2" spans="1:32" s="85" customFormat="1" ht="23.25" x14ac:dyDescent="0.35">
      <c r="A2" s="13"/>
      <c r="B2" s="13"/>
      <c r="C2" s="13"/>
      <c r="D2" s="13"/>
      <c r="E2" s="13"/>
      <c r="F2" s="13"/>
      <c r="G2" s="13"/>
      <c r="H2" s="13"/>
      <c r="I2" s="13"/>
      <c r="J2" s="13"/>
      <c r="K2" s="13"/>
      <c r="N2" s="86"/>
    </row>
    <row r="3" spans="1:32" ht="18" x14ac:dyDescent="0.25">
      <c r="A3" s="14" t="s">
        <v>13</v>
      </c>
    </row>
    <row r="4" spans="1:32" ht="18" x14ac:dyDescent="0.25">
      <c r="A4" s="87"/>
    </row>
    <row r="5" spans="1:32" ht="15" x14ac:dyDescent="0.25">
      <c r="A5" s="88" t="s">
        <v>14</v>
      </c>
    </row>
    <row r="6" spans="1:32" ht="70.5" customHeight="1" x14ac:dyDescent="0.2">
      <c r="A6" s="282" t="s">
        <v>302</v>
      </c>
      <c r="B6" s="282"/>
      <c r="C6" s="282"/>
      <c r="D6" s="282"/>
    </row>
    <row r="8" spans="1:32" ht="15" x14ac:dyDescent="0.25">
      <c r="A8" s="88" t="s">
        <v>15</v>
      </c>
    </row>
    <row r="9" spans="1:32" ht="91.5" customHeight="1" x14ac:dyDescent="0.2">
      <c r="A9" s="282" t="s">
        <v>309</v>
      </c>
      <c r="B9" s="282"/>
      <c r="C9" s="282"/>
      <c r="D9" s="282"/>
    </row>
    <row r="10" spans="1:32" ht="15.75" customHeight="1" x14ac:dyDescent="0.2">
      <c r="A10" s="89"/>
      <c r="B10" s="89"/>
      <c r="C10" s="89"/>
      <c r="D10" s="89"/>
    </row>
    <row r="11" spans="1:32" ht="30.75" customHeight="1" x14ac:dyDescent="0.2">
      <c r="A11" s="282" t="s">
        <v>16</v>
      </c>
      <c r="B11" s="282"/>
      <c r="C11" s="282"/>
      <c r="D11" s="282"/>
    </row>
    <row r="12" spans="1:32" ht="15" thickBot="1" x14ac:dyDescent="0.25">
      <c r="A12" s="89"/>
      <c r="B12" s="89"/>
      <c r="C12" s="89"/>
      <c r="D12" s="89"/>
    </row>
    <row r="13" spans="1:32" ht="15.75" thickBot="1" x14ac:dyDescent="0.25">
      <c r="A13" s="279" t="s">
        <v>17</v>
      </c>
      <c r="B13" s="280"/>
    </row>
    <row r="14" spans="1:32" ht="15.75" thickBot="1" x14ac:dyDescent="0.25">
      <c r="A14" s="90" t="s">
        <v>18</v>
      </c>
      <c r="B14" s="91" t="s">
        <v>19</v>
      </c>
    </row>
    <row r="15" spans="1:32" ht="15" thickBot="1" x14ac:dyDescent="0.25">
      <c r="A15" s="92" t="s">
        <v>20</v>
      </c>
      <c r="B15" s="93" t="s">
        <v>21</v>
      </c>
    </row>
    <row r="16" spans="1:32" ht="29.25" thickBot="1" x14ac:dyDescent="0.25">
      <c r="A16" s="92" t="s">
        <v>22</v>
      </c>
      <c r="B16" s="93" t="s">
        <v>23</v>
      </c>
    </row>
    <row r="17" spans="1:4" ht="29.25" thickBot="1" x14ac:dyDescent="0.25">
      <c r="A17" s="92" t="s">
        <v>24</v>
      </c>
      <c r="B17" s="93" t="s">
        <v>25</v>
      </c>
    </row>
    <row r="18" spans="1:4" ht="15" thickBot="1" x14ac:dyDescent="0.25">
      <c r="A18" s="92" t="s">
        <v>26</v>
      </c>
      <c r="B18" s="93" t="s">
        <v>27</v>
      </c>
    </row>
    <row r="19" spans="1:4" ht="15" thickBot="1" x14ac:dyDescent="0.25">
      <c r="A19" s="92" t="s">
        <v>28</v>
      </c>
      <c r="B19" s="93" t="s">
        <v>29</v>
      </c>
    </row>
    <row r="20" spans="1:4" ht="29.25" thickBot="1" x14ac:dyDescent="0.25">
      <c r="A20" s="92" t="s">
        <v>30</v>
      </c>
      <c r="B20" s="93" t="s">
        <v>31</v>
      </c>
    </row>
    <row r="21" spans="1:4" ht="15" thickBot="1" x14ac:dyDescent="0.25">
      <c r="A21" s="92" t="s">
        <v>32</v>
      </c>
      <c r="B21" s="93" t="s">
        <v>33</v>
      </c>
    </row>
    <row r="22" spans="1:4" ht="15" thickBot="1" x14ac:dyDescent="0.25">
      <c r="A22" s="92" t="s">
        <v>34</v>
      </c>
      <c r="B22" s="93" t="s">
        <v>35</v>
      </c>
    </row>
    <row r="24" spans="1:4" ht="60" customHeight="1" x14ac:dyDescent="0.2">
      <c r="A24" s="281" t="s">
        <v>36</v>
      </c>
      <c r="B24" s="281"/>
      <c r="C24" s="281"/>
      <c r="D24" s="281"/>
    </row>
    <row r="25" spans="1:4" ht="15" x14ac:dyDescent="0.25">
      <c r="A25" s="94" t="s">
        <v>37</v>
      </c>
      <c r="B25" s="95" t="s">
        <v>38</v>
      </c>
      <c r="C25" s="95" t="s">
        <v>39</v>
      </c>
      <c r="D25" s="95" t="s">
        <v>40</v>
      </c>
    </row>
    <row r="26" spans="1:4" x14ac:dyDescent="0.2">
      <c r="A26" s="96" t="s">
        <v>41</v>
      </c>
      <c r="B26" s="97" t="s">
        <v>42</v>
      </c>
      <c r="C26" s="97" t="s">
        <v>43</v>
      </c>
      <c r="D26" s="97" t="s">
        <v>44</v>
      </c>
    </row>
    <row r="27" spans="1:4" x14ac:dyDescent="0.2">
      <c r="A27" s="96" t="s">
        <v>45</v>
      </c>
      <c r="B27" s="97" t="s">
        <v>42</v>
      </c>
      <c r="C27" s="97" t="s">
        <v>42</v>
      </c>
      <c r="D27" s="97" t="s">
        <v>44</v>
      </c>
    </row>
    <row r="28" spans="1:4" ht="47.25" customHeight="1" x14ac:dyDescent="0.2">
      <c r="A28" s="96" t="s">
        <v>46</v>
      </c>
      <c r="B28" s="97" t="s">
        <v>42</v>
      </c>
      <c r="C28" s="97" t="s">
        <v>42</v>
      </c>
      <c r="D28" s="97" t="s">
        <v>44</v>
      </c>
    </row>
    <row r="29" spans="1:4" x14ac:dyDescent="0.2">
      <c r="A29" s="96" t="s">
        <v>47</v>
      </c>
      <c r="B29" s="97" t="s">
        <v>42</v>
      </c>
      <c r="C29" s="97" t="s">
        <v>42</v>
      </c>
      <c r="D29" s="97" t="s">
        <v>44</v>
      </c>
    </row>
    <row r="30" spans="1:4" x14ac:dyDescent="0.2">
      <c r="A30" s="96" t="s">
        <v>48</v>
      </c>
      <c r="B30" s="97" t="s">
        <v>42</v>
      </c>
      <c r="C30" s="97" t="s">
        <v>43</v>
      </c>
      <c r="D30" s="97" t="s">
        <v>49</v>
      </c>
    </row>
    <row r="31" spans="1:4" x14ac:dyDescent="0.2">
      <c r="A31" s="96" t="s">
        <v>50</v>
      </c>
      <c r="B31" s="97" t="s">
        <v>42</v>
      </c>
      <c r="C31" s="97" t="s">
        <v>42</v>
      </c>
      <c r="D31" s="97" t="s">
        <v>43</v>
      </c>
    </row>
    <row r="32" spans="1:4" x14ac:dyDescent="0.2">
      <c r="A32" s="96" t="s">
        <v>51</v>
      </c>
      <c r="B32" s="97" t="s">
        <v>42</v>
      </c>
      <c r="C32" s="97" t="s">
        <v>42</v>
      </c>
      <c r="D32" s="97" t="s">
        <v>42</v>
      </c>
    </row>
    <row r="33" spans="1:4" x14ac:dyDescent="0.2">
      <c r="A33" s="96" t="s">
        <v>52</v>
      </c>
      <c r="B33" s="97" t="s">
        <v>42</v>
      </c>
      <c r="C33" s="97" t="s">
        <v>42</v>
      </c>
      <c r="D33" s="97" t="s">
        <v>53</v>
      </c>
    </row>
    <row r="35" spans="1:4" x14ac:dyDescent="0.2">
      <c r="A35" s="98" t="s">
        <v>55</v>
      </c>
    </row>
    <row r="36" spans="1:4" ht="15.75" thickBot="1" x14ac:dyDescent="0.3">
      <c r="A36" s="44" t="s">
        <v>56</v>
      </c>
    </row>
    <row r="37" spans="1:4" ht="30.75" thickBot="1" x14ac:dyDescent="0.25">
      <c r="A37" s="99" t="s">
        <v>57</v>
      </c>
      <c r="B37" s="100" t="s">
        <v>58</v>
      </c>
      <c r="C37" s="100" t="s">
        <v>39</v>
      </c>
      <c r="D37" s="101" t="s">
        <v>59</v>
      </c>
    </row>
    <row r="38" spans="1:4" ht="57.75" thickBot="1" x14ac:dyDescent="0.25">
      <c r="A38" s="102" t="s">
        <v>60</v>
      </c>
      <c r="B38" s="103" t="s">
        <v>310</v>
      </c>
      <c r="C38" s="103" t="s">
        <v>61</v>
      </c>
      <c r="D38" s="103" t="s">
        <v>208</v>
      </c>
    </row>
    <row r="39" spans="1:4" ht="43.5" thickBot="1" x14ac:dyDescent="0.25">
      <c r="A39" s="104" t="s">
        <v>62</v>
      </c>
      <c r="B39" s="103" t="s">
        <v>63</v>
      </c>
      <c r="C39" s="103" t="s">
        <v>208</v>
      </c>
      <c r="D39" s="103" t="s">
        <v>208</v>
      </c>
    </row>
    <row r="40" spans="1:4" ht="57.75" thickBot="1" x14ac:dyDescent="0.25">
      <c r="A40" s="104" t="s">
        <v>64</v>
      </c>
      <c r="B40" s="103" t="s">
        <v>209</v>
      </c>
      <c r="C40" s="103" t="s">
        <v>65</v>
      </c>
      <c r="D40" s="103" t="s">
        <v>21</v>
      </c>
    </row>
    <row r="41" spans="1:4" ht="15.75" thickBot="1" x14ac:dyDescent="0.25">
      <c r="A41" s="102" t="s">
        <v>66</v>
      </c>
      <c r="B41" s="103" t="s">
        <v>67</v>
      </c>
      <c r="C41" s="103" t="s">
        <v>68</v>
      </c>
      <c r="D41" s="103" t="s">
        <v>69</v>
      </c>
    </row>
    <row r="42" spans="1:4" ht="43.5" thickBot="1" x14ac:dyDescent="0.25">
      <c r="A42" s="102" t="s">
        <v>70</v>
      </c>
      <c r="B42" s="103" t="s">
        <v>71</v>
      </c>
      <c r="C42" s="103" t="s">
        <v>72</v>
      </c>
      <c r="D42" s="103" t="s">
        <v>72</v>
      </c>
    </row>
    <row r="43" spans="1:4" ht="57.75" thickBot="1" x14ac:dyDescent="0.25">
      <c r="A43" s="102" t="s">
        <v>73</v>
      </c>
      <c r="B43" s="103" t="s">
        <v>307</v>
      </c>
      <c r="C43" s="103" t="s">
        <v>74</v>
      </c>
      <c r="D43" s="103" t="s">
        <v>75</v>
      </c>
    </row>
  </sheetData>
  <mergeCells count="6">
    <mergeCell ref="A13:B13"/>
    <mergeCell ref="A24:D24"/>
    <mergeCell ref="A1:K1"/>
    <mergeCell ref="A6:D6"/>
    <mergeCell ref="A9:D9"/>
    <mergeCell ref="A11:D11"/>
  </mergeCells>
  <hyperlinks>
    <hyperlink ref="C8" r:id="rId1" display="https://livingwage.mit.edu/metros/19820" xr:uid="{6B0EC810-891C-4DF4-9CAD-94E43B41636A}"/>
  </hyperlinks>
  <pageMargins left="0.7" right="0.7" top="0.75" bottom="0.75" header="0.3" footer="0.3"/>
  <pageSetup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7591B-2EAA-45F4-85A2-AF23E454EB35}">
  <sheetPr>
    <tabColor rgb="FF605677"/>
  </sheetPr>
  <dimension ref="A1:AI79"/>
  <sheetViews>
    <sheetView zoomScaleNormal="100" workbookViewId="0">
      <selection activeCell="T28" sqref="T28"/>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9" t="s">
        <v>288</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row>
    <row r="3" spans="1:27" ht="15" x14ac:dyDescent="0.25">
      <c r="A3" s="193" t="s">
        <v>341</v>
      </c>
      <c r="B3" s="193"/>
      <c r="C3" s="193"/>
      <c r="D3" s="193"/>
      <c r="F3" s="330" t="s">
        <v>342</v>
      </c>
      <c r="G3" s="330"/>
      <c r="H3" s="330"/>
    </row>
    <row r="4" spans="1:27" ht="28.5" x14ac:dyDescent="0.2">
      <c r="A4" s="191" t="s">
        <v>165</v>
      </c>
      <c r="B4" s="191" t="s">
        <v>218</v>
      </c>
      <c r="C4" s="192" t="s">
        <v>164</v>
      </c>
      <c r="D4" s="1"/>
      <c r="F4" s="191" t="s">
        <v>219</v>
      </c>
      <c r="G4" s="192" t="s">
        <v>220</v>
      </c>
      <c r="H4" s="37" t="s">
        <v>221</v>
      </c>
      <c r="O4" s="1"/>
    </row>
    <row r="5" spans="1:27" ht="15" x14ac:dyDescent="0.2">
      <c r="A5" s="160">
        <v>43313</v>
      </c>
      <c r="B5" s="159">
        <v>3</v>
      </c>
      <c r="C5" s="218" t="s">
        <v>248</v>
      </c>
      <c r="D5" s="161"/>
      <c r="F5" s="220" t="s">
        <v>488</v>
      </c>
      <c r="G5" s="221">
        <v>20</v>
      </c>
      <c r="H5" s="222" t="s">
        <v>495</v>
      </c>
      <c r="O5" s="1"/>
    </row>
    <row r="6" spans="1:27" ht="15" x14ac:dyDescent="0.2">
      <c r="A6" s="160">
        <v>43344</v>
      </c>
      <c r="B6" s="159">
        <v>19</v>
      </c>
      <c r="C6" s="218" t="s">
        <v>248</v>
      </c>
      <c r="D6" s="161"/>
      <c r="F6" s="220" t="s">
        <v>350</v>
      </c>
      <c r="G6" s="221">
        <v>10</v>
      </c>
      <c r="H6" s="222" t="s">
        <v>301</v>
      </c>
      <c r="O6" s="1"/>
    </row>
    <row r="7" spans="1:27" ht="15" x14ac:dyDescent="0.2">
      <c r="A7" s="160">
        <v>43374</v>
      </c>
      <c r="B7" s="159">
        <v>23</v>
      </c>
      <c r="C7" s="218" t="s">
        <v>248</v>
      </c>
      <c r="D7" s="161"/>
      <c r="F7" s="220" t="s">
        <v>522</v>
      </c>
      <c r="G7" s="221">
        <v>7</v>
      </c>
      <c r="H7" s="222" t="s">
        <v>494</v>
      </c>
      <c r="O7" s="1"/>
    </row>
    <row r="8" spans="1:27" ht="15" x14ac:dyDescent="0.2">
      <c r="A8" s="160">
        <v>43405</v>
      </c>
      <c r="B8" s="159">
        <v>4</v>
      </c>
      <c r="C8" s="218" t="s">
        <v>248</v>
      </c>
      <c r="D8" s="161"/>
      <c r="F8" s="220" t="s">
        <v>489</v>
      </c>
      <c r="G8" s="221">
        <v>6</v>
      </c>
      <c r="H8" s="222" t="s">
        <v>497</v>
      </c>
      <c r="O8" s="1"/>
    </row>
    <row r="9" spans="1:27" ht="15" x14ac:dyDescent="0.2">
      <c r="A9" s="160">
        <v>43435</v>
      </c>
      <c r="B9" s="159">
        <v>4</v>
      </c>
      <c r="C9" s="218" t="s">
        <v>248</v>
      </c>
      <c r="D9" s="161"/>
      <c r="F9" s="220" t="s">
        <v>512</v>
      </c>
      <c r="G9" s="221">
        <v>5</v>
      </c>
      <c r="H9" s="222" t="s">
        <v>225</v>
      </c>
      <c r="O9" s="1"/>
    </row>
    <row r="10" spans="1:27" ht="15" x14ac:dyDescent="0.2">
      <c r="A10" s="160">
        <v>43466</v>
      </c>
      <c r="B10" s="159">
        <v>3</v>
      </c>
      <c r="C10" s="218" t="s">
        <v>248</v>
      </c>
      <c r="D10" s="161"/>
      <c r="F10" s="220" t="s">
        <v>523</v>
      </c>
      <c r="G10" s="221">
        <v>4</v>
      </c>
      <c r="H10" s="222" t="s">
        <v>290</v>
      </c>
      <c r="O10" s="1"/>
    </row>
    <row r="11" spans="1:27" ht="15" x14ac:dyDescent="0.2">
      <c r="A11" s="160">
        <v>43497</v>
      </c>
      <c r="B11" s="159">
        <v>9</v>
      </c>
      <c r="C11" s="218" t="s">
        <v>248</v>
      </c>
      <c r="D11" s="161"/>
      <c r="F11" s="220" t="s">
        <v>524</v>
      </c>
      <c r="G11" s="221">
        <v>3</v>
      </c>
      <c r="H11" s="222" t="s">
        <v>495</v>
      </c>
      <c r="O11" s="1"/>
    </row>
    <row r="12" spans="1:27" ht="15" x14ac:dyDescent="0.2">
      <c r="A12" s="160">
        <v>43525</v>
      </c>
      <c r="B12" s="159">
        <v>9</v>
      </c>
      <c r="C12" s="218" t="s">
        <v>248</v>
      </c>
      <c r="D12" s="161"/>
      <c r="F12" s="220" t="s">
        <v>306</v>
      </c>
      <c r="G12" s="221">
        <v>3</v>
      </c>
      <c r="H12" s="222" t="s">
        <v>304</v>
      </c>
      <c r="O12" s="1"/>
    </row>
    <row r="13" spans="1:27" ht="15" x14ac:dyDescent="0.2">
      <c r="A13" s="160">
        <v>43556</v>
      </c>
      <c r="B13" s="159">
        <v>8</v>
      </c>
      <c r="C13" s="218" t="s">
        <v>248</v>
      </c>
      <c r="D13" s="161"/>
      <c r="F13" s="220" t="s">
        <v>490</v>
      </c>
      <c r="G13" s="221">
        <v>3</v>
      </c>
      <c r="H13" s="222" t="s">
        <v>299</v>
      </c>
      <c r="O13" s="1"/>
    </row>
    <row r="14" spans="1:27" ht="15" x14ac:dyDescent="0.2">
      <c r="A14" s="160">
        <v>43586</v>
      </c>
      <c r="B14" s="159">
        <v>1</v>
      </c>
      <c r="C14" s="218" t="s">
        <v>248</v>
      </c>
      <c r="D14" s="161"/>
      <c r="F14" s="220" t="s">
        <v>525</v>
      </c>
      <c r="G14" s="221">
        <v>3</v>
      </c>
      <c r="H14" s="222" t="s">
        <v>526</v>
      </c>
      <c r="O14" s="1"/>
    </row>
    <row r="15" spans="1:27" x14ac:dyDescent="0.2">
      <c r="A15" s="160">
        <v>43617</v>
      </c>
      <c r="B15" s="159">
        <v>2</v>
      </c>
      <c r="C15" s="218" t="s">
        <v>248</v>
      </c>
      <c r="D15" s="161"/>
      <c r="O15" s="1"/>
    </row>
    <row r="16" spans="1:27" x14ac:dyDescent="0.2">
      <c r="A16" s="160">
        <v>43647</v>
      </c>
      <c r="B16" s="159">
        <v>2</v>
      </c>
      <c r="C16" s="218" t="s">
        <v>248</v>
      </c>
      <c r="D16" s="161"/>
      <c r="O16" s="1"/>
    </row>
    <row r="17" spans="1:15" x14ac:dyDescent="0.2">
      <c r="A17" s="160">
        <v>43678</v>
      </c>
      <c r="B17" s="159">
        <v>1</v>
      </c>
      <c r="C17" s="218" t="s">
        <v>248</v>
      </c>
      <c r="D17" s="161"/>
      <c r="O17" s="1"/>
    </row>
    <row r="18" spans="1:15" x14ac:dyDescent="0.2">
      <c r="A18" s="160">
        <v>43709</v>
      </c>
      <c r="B18" s="159">
        <v>0</v>
      </c>
      <c r="C18" s="218" t="s">
        <v>248</v>
      </c>
      <c r="D18" s="161"/>
      <c r="I18" s="39"/>
      <c r="O18" s="1"/>
    </row>
    <row r="19" spans="1:15" x14ac:dyDescent="0.2">
      <c r="A19" s="160">
        <v>43739</v>
      </c>
      <c r="B19" s="159">
        <v>0</v>
      </c>
      <c r="C19" s="218" t="s">
        <v>248</v>
      </c>
      <c r="D19" s="161"/>
      <c r="I19" s="39"/>
      <c r="O19" s="1"/>
    </row>
    <row r="20" spans="1:15" x14ac:dyDescent="0.2">
      <c r="A20" s="160">
        <v>43770</v>
      </c>
      <c r="B20" s="159">
        <v>0</v>
      </c>
      <c r="C20" s="218" t="s">
        <v>248</v>
      </c>
      <c r="D20" s="161"/>
      <c r="I20" s="39"/>
      <c r="O20" s="1"/>
    </row>
    <row r="21" spans="1:15" x14ac:dyDescent="0.2">
      <c r="A21" s="160">
        <v>43800</v>
      </c>
      <c r="B21" s="159">
        <v>0</v>
      </c>
      <c r="C21" s="218" t="s">
        <v>248</v>
      </c>
      <c r="D21" s="161"/>
      <c r="I21" s="39"/>
      <c r="O21" s="1"/>
    </row>
    <row r="22" spans="1:15" x14ac:dyDescent="0.2">
      <c r="A22" s="160">
        <v>43831</v>
      </c>
      <c r="B22" s="159">
        <v>0</v>
      </c>
      <c r="C22" s="218" t="s">
        <v>248</v>
      </c>
      <c r="D22" s="161"/>
      <c r="I22" s="39"/>
      <c r="O22" s="1"/>
    </row>
    <row r="23" spans="1:15" x14ac:dyDescent="0.2">
      <c r="A23" s="160">
        <v>43862</v>
      </c>
      <c r="B23" s="159">
        <v>0</v>
      </c>
      <c r="C23" s="218" t="s">
        <v>248</v>
      </c>
      <c r="D23" s="161"/>
      <c r="O23" s="1"/>
    </row>
    <row r="24" spans="1:15" x14ac:dyDescent="0.2">
      <c r="A24" s="160">
        <v>43891</v>
      </c>
      <c r="B24" s="159">
        <v>0</v>
      </c>
      <c r="C24" s="218" t="s">
        <v>248</v>
      </c>
      <c r="D24" s="161"/>
      <c r="O24" s="1"/>
    </row>
    <row r="25" spans="1:15" x14ac:dyDescent="0.2">
      <c r="A25" s="160">
        <v>43922</v>
      </c>
      <c r="B25" s="159">
        <v>0</v>
      </c>
      <c r="C25" s="218" t="s">
        <v>248</v>
      </c>
      <c r="D25" s="161"/>
      <c r="O25" s="1"/>
    </row>
    <row r="26" spans="1:15" x14ac:dyDescent="0.2">
      <c r="A26" s="160">
        <v>43952</v>
      </c>
      <c r="B26" s="159">
        <v>0</v>
      </c>
      <c r="C26" s="218" t="s">
        <v>248</v>
      </c>
      <c r="D26" s="161"/>
      <c r="O26" s="1"/>
    </row>
    <row r="27" spans="1:15" x14ac:dyDescent="0.2">
      <c r="A27" s="160">
        <v>43983</v>
      </c>
      <c r="B27" s="159">
        <v>0</v>
      </c>
      <c r="C27" s="218" t="s">
        <v>248</v>
      </c>
      <c r="D27" s="161"/>
      <c r="O27" s="1"/>
    </row>
    <row r="28" spans="1:15" x14ac:dyDescent="0.2">
      <c r="A28" s="160">
        <v>44013</v>
      </c>
      <c r="B28" s="159">
        <v>1</v>
      </c>
      <c r="C28" s="218" t="s">
        <v>248</v>
      </c>
      <c r="D28" s="161"/>
      <c r="O28" s="1"/>
    </row>
    <row r="29" spans="1:15" x14ac:dyDescent="0.2">
      <c r="A29" s="160">
        <v>44044</v>
      </c>
      <c r="B29" s="159">
        <v>5</v>
      </c>
      <c r="C29" s="218" t="s">
        <v>248</v>
      </c>
      <c r="D29" s="161"/>
      <c r="O29" s="1"/>
    </row>
    <row r="30" spans="1:15" x14ac:dyDescent="0.2">
      <c r="A30" s="160">
        <v>44075</v>
      </c>
      <c r="B30" s="159">
        <v>8</v>
      </c>
      <c r="C30" s="218" t="s">
        <v>248</v>
      </c>
      <c r="D30" s="161"/>
      <c r="O30" s="1"/>
    </row>
    <row r="31" spans="1:15" x14ac:dyDescent="0.2">
      <c r="A31" s="160">
        <v>44105</v>
      </c>
      <c r="B31" s="159">
        <v>7</v>
      </c>
      <c r="C31" s="218" t="s">
        <v>248</v>
      </c>
      <c r="D31" s="161"/>
      <c r="O31" s="1"/>
    </row>
    <row r="32" spans="1:15" x14ac:dyDescent="0.2">
      <c r="A32" s="160">
        <v>44136</v>
      </c>
      <c r="B32" s="159">
        <v>3</v>
      </c>
      <c r="C32" s="218" t="s">
        <v>248</v>
      </c>
      <c r="D32" s="161"/>
      <c r="O32" s="1"/>
    </row>
    <row r="33" spans="1:15" x14ac:dyDescent="0.2">
      <c r="A33" s="160">
        <v>44166</v>
      </c>
      <c r="B33" s="159">
        <v>3</v>
      </c>
      <c r="C33" s="218" t="s">
        <v>248</v>
      </c>
      <c r="D33" s="161"/>
      <c r="O33" s="1"/>
    </row>
    <row r="34" spans="1:15" x14ac:dyDescent="0.2">
      <c r="A34" s="160">
        <v>44197</v>
      </c>
      <c r="B34" s="159">
        <v>5</v>
      </c>
      <c r="C34" s="218" t="s">
        <v>248</v>
      </c>
      <c r="D34" s="161"/>
      <c r="O34" s="1"/>
    </row>
    <row r="35" spans="1:15" x14ac:dyDescent="0.2">
      <c r="A35" s="160">
        <v>44228</v>
      </c>
      <c r="B35" s="159">
        <v>4</v>
      </c>
      <c r="C35" s="218" t="s">
        <v>248</v>
      </c>
      <c r="D35" s="161"/>
      <c r="O35" s="1"/>
    </row>
    <row r="36" spans="1:15" x14ac:dyDescent="0.2">
      <c r="A36" s="160">
        <v>44256</v>
      </c>
      <c r="B36" s="159">
        <v>3</v>
      </c>
      <c r="C36" s="218" t="s">
        <v>248</v>
      </c>
      <c r="D36" s="161"/>
      <c r="O36" s="1"/>
    </row>
    <row r="37" spans="1:15" x14ac:dyDescent="0.2">
      <c r="A37" s="160">
        <v>44287</v>
      </c>
      <c r="B37" s="159">
        <v>1</v>
      </c>
      <c r="C37" s="218" t="s">
        <v>248</v>
      </c>
      <c r="D37" s="161"/>
      <c r="O37" s="1"/>
    </row>
    <row r="38" spans="1:15" x14ac:dyDescent="0.2">
      <c r="A38" s="160">
        <v>44317</v>
      </c>
      <c r="B38" s="159">
        <v>1</v>
      </c>
      <c r="C38" s="218" t="s">
        <v>248</v>
      </c>
      <c r="D38" s="161"/>
      <c r="O38" s="1"/>
    </row>
    <row r="39" spans="1:15" x14ac:dyDescent="0.2">
      <c r="A39" s="160">
        <v>44348</v>
      </c>
      <c r="B39" s="159">
        <v>1</v>
      </c>
      <c r="C39" s="218" t="s">
        <v>248</v>
      </c>
      <c r="D39" s="161"/>
      <c r="O39" s="1"/>
    </row>
    <row r="40" spans="1:15" x14ac:dyDescent="0.2">
      <c r="A40" s="160">
        <v>44378</v>
      </c>
      <c r="B40" s="159">
        <v>3</v>
      </c>
      <c r="C40" s="218" t="s">
        <v>248</v>
      </c>
      <c r="D40" s="161"/>
      <c r="O40" s="1"/>
    </row>
    <row r="41" spans="1:15" x14ac:dyDescent="0.2">
      <c r="A41" s="160">
        <v>44409</v>
      </c>
      <c r="B41" s="159">
        <v>4</v>
      </c>
      <c r="C41" s="218" t="s">
        <v>248</v>
      </c>
      <c r="D41" s="161"/>
      <c r="O41" s="1"/>
    </row>
    <row r="42" spans="1:15" x14ac:dyDescent="0.2">
      <c r="A42" s="160">
        <v>44440</v>
      </c>
      <c r="B42" s="159">
        <v>5</v>
      </c>
      <c r="C42" s="218" t="s">
        <v>248</v>
      </c>
      <c r="D42" s="161"/>
      <c r="O42" s="1"/>
    </row>
    <row r="43" spans="1:15" x14ac:dyDescent="0.2">
      <c r="A43" s="160">
        <v>44470</v>
      </c>
      <c r="B43" s="159">
        <v>6</v>
      </c>
      <c r="C43" s="218" t="s">
        <v>248</v>
      </c>
      <c r="D43" s="161"/>
      <c r="O43" s="1"/>
    </row>
    <row r="44" spans="1:15" x14ac:dyDescent="0.2">
      <c r="A44" s="160">
        <v>44501</v>
      </c>
      <c r="B44" s="159">
        <v>8</v>
      </c>
      <c r="C44" s="218" t="s">
        <v>248</v>
      </c>
      <c r="D44" s="161"/>
      <c r="O44" s="1"/>
    </row>
    <row r="45" spans="1:15" x14ac:dyDescent="0.2">
      <c r="A45" s="160">
        <v>44531</v>
      </c>
      <c r="B45" s="159">
        <v>6</v>
      </c>
      <c r="C45" s="218" t="s">
        <v>248</v>
      </c>
      <c r="D45" s="161"/>
      <c r="O45" s="1"/>
    </row>
    <row r="46" spans="1:15" x14ac:dyDescent="0.2">
      <c r="A46" s="160">
        <v>44562</v>
      </c>
      <c r="B46" s="159">
        <v>4</v>
      </c>
      <c r="C46" s="218" t="s">
        <v>248</v>
      </c>
      <c r="D46" s="161"/>
      <c r="O46" s="1"/>
    </row>
    <row r="47" spans="1:15" x14ac:dyDescent="0.2">
      <c r="A47" s="160">
        <v>44593</v>
      </c>
      <c r="B47" s="159">
        <v>1</v>
      </c>
      <c r="C47" s="218" t="s">
        <v>248</v>
      </c>
      <c r="D47" s="161"/>
      <c r="O47" s="1"/>
    </row>
    <row r="48" spans="1:15" x14ac:dyDescent="0.2">
      <c r="A48" s="160">
        <v>44621</v>
      </c>
      <c r="B48" s="159">
        <v>0</v>
      </c>
      <c r="C48" s="218" t="s">
        <v>248</v>
      </c>
      <c r="D48" s="161"/>
      <c r="O48" s="1"/>
    </row>
    <row r="49" spans="1:15" x14ac:dyDescent="0.2">
      <c r="A49" s="160">
        <v>44652</v>
      </c>
      <c r="B49" s="159">
        <v>0</v>
      </c>
      <c r="C49" s="218" t="s">
        <v>248</v>
      </c>
      <c r="D49" s="161"/>
      <c r="O49" s="1"/>
    </row>
    <row r="50" spans="1:15" x14ac:dyDescent="0.2">
      <c r="A50" s="160">
        <v>44682</v>
      </c>
      <c r="B50" s="159">
        <v>0</v>
      </c>
      <c r="C50" s="218" t="s">
        <v>248</v>
      </c>
      <c r="D50" s="161"/>
      <c r="O50" s="1"/>
    </row>
    <row r="51" spans="1:15" x14ac:dyDescent="0.2">
      <c r="A51" s="160">
        <v>44713</v>
      </c>
      <c r="B51" s="159">
        <v>1</v>
      </c>
      <c r="C51" s="218" t="s">
        <v>248</v>
      </c>
      <c r="D51" s="161"/>
      <c r="O51" s="1"/>
    </row>
    <row r="52" spans="1:15" x14ac:dyDescent="0.2">
      <c r="A52" s="160">
        <v>44743</v>
      </c>
      <c r="B52" s="159">
        <v>1</v>
      </c>
      <c r="C52" s="218" t="s">
        <v>248</v>
      </c>
      <c r="D52" s="161"/>
      <c r="O52" s="1"/>
    </row>
    <row r="53" spans="1:15" x14ac:dyDescent="0.2">
      <c r="A53" s="160">
        <v>44774</v>
      </c>
      <c r="B53" s="159">
        <v>4</v>
      </c>
      <c r="C53" s="218" t="s">
        <v>248</v>
      </c>
      <c r="D53" s="161"/>
      <c r="O53" s="1"/>
    </row>
    <row r="54" spans="1:15" x14ac:dyDescent="0.2">
      <c r="A54" s="160">
        <v>44805</v>
      </c>
      <c r="B54" s="159">
        <v>4</v>
      </c>
      <c r="C54" s="218" t="s">
        <v>248</v>
      </c>
      <c r="D54" s="161"/>
      <c r="O54" s="1"/>
    </row>
    <row r="55" spans="1:15" x14ac:dyDescent="0.2">
      <c r="A55" s="160">
        <v>44835</v>
      </c>
      <c r="B55" s="159">
        <v>4</v>
      </c>
      <c r="C55" s="218" t="s">
        <v>248</v>
      </c>
      <c r="D55" s="161"/>
      <c r="O55" s="1"/>
    </row>
    <row r="56" spans="1:15" x14ac:dyDescent="0.2">
      <c r="A56" s="160">
        <v>44866</v>
      </c>
      <c r="B56" s="159">
        <v>1</v>
      </c>
      <c r="C56" s="218" t="s">
        <v>248</v>
      </c>
      <c r="D56" s="161"/>
      <c r="O56" s="1"/>
    </row>
    <row r="57" spans="1:15" x14ac:dyDescent="0.2">
      <c r="A57" s="160">
        <v>44896</v>
      </c>
      <c r="B57" s="159">
        <v>1</v>
      </c>
      <c r="C57" s="218" t="s">
        <v>248</v>
      </c>
      <c r="D57" s="161"/>
      <c r="O57" s="1"/>
    </row>
    <row r="58" spans="1:15" x14ac:dyDescent="0.2">
      <c r="A58" s="160">
        <v>44927</v>
      </c>
      <c r="B58" s="159">
        <v>1</v>
      </c>
      <c r="C58" s="218" t="s">
        <v>248</v>
      </c>
      <c r="D58" s="161"/>
      <c r="O58" s="1"/>
    </row>
    <row r="59" spans="1:15" x14ac:dyDescent="0.2">
      <c r="A59" s="160">
        <v>44958</v>
      </c>
      <c r="B59" s="159">
        <v>2</v>
      </c>
      <c r="C59" s="218" t="s">
        <v>248</v>
      </c>
      <c r="D59" s="161"/>
      <c r="O59" s="1"/>
    </row>
    <row r="60" spans="1:15" x14ac:dyDescent="0.2">
      <c r="A60" s="160">
        <v>44986</v>
      </c>
      <c r="B60" s="159">
        <v>4</v>
      </c>
      <c r="C60" s="218" t="s">
        <v>248</v>
      </c>
      <c r="D60" s="161"/>
      <c r="O60" s="1"/>
    </row>
    <row r="61" spans="1:15" x14ac:dyDescent="0.2">
      <c r="A61" s="160">
        <v>45017</v>
      </c>
      <c r="B61" s="159">
        <v>4</v>
      </c>
      <c r="C61" s="218" t="s">
        <v>248</v>
      </c>
      <c r="D61" s="161"/>
      <c r="O61" s="1"/>
    </row>
    <row r="62" spans="1:15" x14ac:dyDescent="0.2">
      <c r="A62" s="160">
        <v>45047</v>
      </c>
      <c r="B62" s="159">
        <v>5</v>
      </c>
      <c r="C62" s="218" t="s">
        <v>248</v>
      </c>
      <c r="D62" s="161"/>
      <c r="O62" s="1"/>
    </row>
    <row r="63" spans="1:15" x14ac:dyDescent="0.2">
      <c r="A63" s="160">
        <v>45078</v>
      </c>
      <c r="B63" s="159">
        <v>2</v>
      </c>
      <c r="C63" s="218" t="s">
        <v>248</v>
      </c>
      <c r="D63" s="1"/>
      <c r="O63" s="1"/>
    </row>
    <row r="64" spans="1:15" x14ac:dyDescent="0.2">
      <c r="A64" s="160">
        <v>45108</v>
      </c>
      <c r="B64" s="159">
        <v>1</v>
      </c>
      <c r="C64" s="218" t="s">
        <v>248</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61C78-79DF-4BDB-AA3B-792AF63A1E6F}">
  <sheetPr>
    <tabColor rgb="FF605677"/>
  </sheetPr>
  <dimension ref="A1:AG73"/>
  <sheetViews>
    <sheetView zoomScaleNormal="100" workbookViewId="0">
      <selection activeCell="K9" sqref="K9"/>
    </sheetView>
  </sheetViews>
  <sheetFormatPr defaultColWidth="9.140625" defaultRowHeight="14.25" x14ac:dyDescent="0.2"/>
  <cols>
    <col min="1" max="1" width="15.7109375" style="1" bestFit="1" customWidth="1"/>
    <col min="2" max="2" width="20.7109375" style="1" bestFit="1" customWidth="1"/>
    <col min="3" max="3" width="9.42578125" style="1" customWidth="1"/>
    <col min="4" max="4" width="15.140625" style="1" customWidth="1"/>
    <col min="5" max="5" width="13.855468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49" t="s">
        <v>289</v>
      </c>
      <c r="B1" s="249"/>
      <c r="C1" s="249"/>
      <c r="D1" s="249"/>
      <c r="E1" s="249"/>
      <c r="F1" s="249"/>
      <c r="G1" s="249"/>
      <c r="H1" s="249"/>
      <c r="I1" s="249"/>
      <c r="J1" s="249"/>
      <c r="K1" s="249"/>
      <c r="L1" s="249"/>
      <c r="M1" s="249"/>
      <c r="N1" s="249"/>
      <c r="O1" s="249"/>
      <c r="P1" s="249"/>
      <c r="Q1" s="249"/>
      <c r="R1" s="249"/>
      <c r="S1" s="249"/>
      <c r="T1" s="249"/>
      <c r="U1" s="249"/>
      <c r="V1" s="249"/>
      <c r="W1" s="249"/>
      <c r="X1" s="249"/>
      <c r="Y1" s="249"/>
    </row>
    <row r="5" spans="1:25" ht="15" x14ac:dyDescent="0.25">
      <c r="A5" s="330" t="s">
        <v>533</v>
      </c>
      <c r="B5" s="330"/>
      <c r="C5" s="330"/>
      <c r="D5" s="330"/>
      <c r="E5" s="330"/>
      <c r="F5" s="193"/>
    </row>
    <row r="6" spans="1:25" ht="28.5" x14ac:dyDescent="0.2">
      <c r="A6" s="191" t="s">
        <v>483</v>
      </c>
      <c r="B6" s="191" t="s">
        <v>484</v>
      </c>
      <c r="C6" s="223" t="s">
        <v>116</v>
      </c>
      <c r="D6" s="37" t="s">
        <v>485</v>
      </c>
      <c r="E6" s="37" t="s">
        <v>486</v>
      </c>
    </row>
    <row r="7" spans="1:25" x14ac:dyDescent="0.2">
      <c r="A7" s="227" t="s">
        <v>366</v>
      </c>
      <c r="B7" s="224" t="s">
        <v>428</v>
      </c>
      <c r="C7" s="159">
        <v>35</v>
      </c>
      <c r="D7" s="228">
        <v>20.819280377999998</v>
      </c>
      <c r="E7" s="225">
        <v>15</v>
      </c>
    </row>
    <row r="8" spans="1:25" x14ac:dyDescent="0.2">
      <c r="A8" s="227" t="s">
        <v>362</v>
      </c>
      <c r="B8" s="224" t="s">
        <v>427</v>
      </c>
      <c r="C8" s="159">
        <v>13</v>
      </c>
      <c r="D8" s="228">
        <v>20.265639456900001</v>
      </c>
      <c r="E8" s="225">
        <v>-7</v>
      </c>
    </row>
    <row r="9" spans="1:25" x14ac:dyDescent="0.2">
      <c r="A9" s="227" t="s">
        <v>360</v>
      </c>
      <c r="B9" s="224" t="s">
        <v>426</v>
      </c>
      <c r="C9" s="159">
        <v>22</v>
      </c>
      <c r="D9" s="228">
        <v>20.254422149700002</v>
      </c>
      <c r="E9" s="225">
        <v>2</v>
      </c>
    </row>
    <row r="10" spans="1:25" x14ac:dyDescent="0.2">
      <c r="A10" s="227" t="s">
        <v>363</v>
      </c>
      <c r="B10" s="224" t="s">
        <v>426</v>
      </c>
      <c r="C10" s="159">
        <v>32</v>
      </c>
      <c r="D10" s="228">
        <v>17.394338425899999</v>
      </c>
      <c r="E10" s="225">
        <v>15</v>
      </c>
    </row>
    <row r="11" spans="1:25" x14ac:dyDescent="0.2">
      <c r="A11" s="227" t="s">
        <v>361</v>
      </c>
      <c r="B11" s="224" t="s">
        <v>426</v>
      </c>
      <c r="C11" s="159">
        <v>26</v>
      </c>
      <c r="D11" s="228">
        <v>15.400337480899999</v>
      </c>
      <c r="E11" s="225">
        <v>10</v>
      </c>
    </row>
    <row r="12" spans="1:25" x14ac:dyDescent="0.2">
      <c r="A12" s="227" t="s">
        <v>373</v>
      </c>
      <c r="B12" s="224" t="s">
        <v>431</v>
      </c>
      <c r="C12" s="159">
        <v>10</v>
      </c>
      <c r="D12" s="228">
        <v>14.505355851999999</v>
      </c>
      <c r="E12" s="225">
        <v>0</v>
      </c>
    </row>
    <row r="13" spans="1:25" x14ac:dyDescent="0.2">
      <c r="A13" s="227" t="s">
        <v>365</v>
      </c>
      <c r="B13" s="224" t="s">
        <v>426</v>
      </c>
      <c r="C13" s="159">
        <v>25</v>
      </c>
      <c r="D13" s="228">
        <v>14.251217084</v>
      </c>
      <c r="E13" s="225">
        <v>11</v>
      </c>
    </row>
    <row r="14" spans="1:25" x14ac:dyDescent="0.2">
      <c r="A14" s="227" t="s">
        <v>367</v>
      </c>
      <c r="B14" s="224" t="s">
        <v>426</v>
      </c>
      <c r="C14" s="159">
        <v>13</v>
      </c>
      <c r="D14" s="228">
        <v>14.0215174985</v>
      </c>
      <c r="E14" s="225">
        <v>-1</v>
      </c>
    </row>
    <row r="15" spans="1:25" x14ac:dyDescent="0.2">
      <c r="A15" s="227" t="s">
        <v>364</v>
      </c>
      <c r="B15" s="224" t="s">
        <v>426</v>
      </c>
      <c r="C15" s="159">
        <v>38</v>
      </c>
      <c r="D15" s="228">
        <v>13.720815322</v>
      </c>
      <c r="E15" s="225">
        <v>24</v>
      </c>
    </row>
    <row r="16" spans="1:25" x14ac:dyDescent="0.2">
      <c r="A16" s="227" t="s">
        <v>369</v>
      </c>
      <c r="B16" s="224" t="s">
        <v>426</v>
      </c>
      <c r="C16" s="159">
        <v>17</v>
      </c>
      <c r="D16" s="228">
        <v>12.970219956399999</v>
      </c>
      <c r="E16" s="225">
        <v>4</v>
      </c>
    </row>
    <row r="17" spans="1:8" x14ac:dyDescent="0.2">
      <c r="A17" s="227" t="s">
        <v>374</v>
      </c>
      <c r="B17" s="224" t="s">
        <v>426</v>
      </c>
      <c r="C17" s="159">
        <v>10</v>
      </c>
      <c r="D17" s="228">
        <v>12.8156212819</v>
      </c>
      <c r="E17" s="225">
        <v>0</v>
      </c>
    </row>
    <row r="18" spans="1:8" x14ac:dyDescent="0.2">
      <c r="A18" s="227" t="s">
        <v>368</v>
      </c>
      <c r="B18" s="224" t="s">
        <v>426</v>
      </c>
      <c r="C18" s="159">
        <v>13</v>
      </c>
      <c r="D18" s="228">
        <v>12.503881292200001</v>
      </c>
      <c r="E18" s="225">
        <v>0</v>
      </c>
    </row>
    <row r="19" spans="1:8" x14ac:dyDescent="0.2">
      <c r="A19" s="227" t="s">
        <v>372</v>
      </c>
      <c r="B19" s="224" t="s">
        <v>430</v>
      </c>
      <c r="C19" s="159">
        <v>10</v>
      </c>
      <c r="D19" s="228">
        <v>12.273985361299999</v>
      </c>
      <c r="E19" s="225">
        <v>0</v>
      </c>
    </row>
    <row r="20" spans="1:8" x14ac:dyDescent="0.2">
      <c r="A20" s="227" t="s">
        <v>370</v>
      </c>
      <c r="B20" s="224" t="s">
        <v>429</v>
      </c>
      <c r="C20" s="159">
        <v>12</v>
      </c>
      <c r="D20" s="228">
        <v>11.787809164800001</v>
      </c>
      <c r="E20" s="225">
        <v>0</v>
      </c>
      <c r="H20" s="39"/>
    </row>
    <row r="21" spans="1:8" x14ac:dyDescent="0.2">
      <c r="A21" s="227" t="s">
        <v>371</v>
      </c>
      <c r="B21" s="224" t="s">
        <v>426</v>
      </c>
      <c r="C21" s="159">
        <v>12</v>
      </c>
      <c r="D21" s="228">
        <v>10.6601796242</v>
      </c>
      <c r="E21" s="225">
        <v>2</v>
      </c>
      <c r="H21" s="39"/>
    </row>
    <row r="22" spans="1:8" x14ac:dyDescent="0.2">
      <c r="A22" s="227" t="s">
        <v>388</v>
      </c>
      <c r="B22" s="224" t="s">
        <v>443</v>
      </c>
      <c r="C22" s="159">
        <v>10</v>
      </c>
      <c r="D22" s="229">
        <v>10</v>
      </c>
      <c r="E22" s="225">
        <v>0</v>
      </c>
      <c r="H22" s="39"/>
    </row>
    <row r="23" spans="1:8" x14ac:dyDescent="0.2">
      <c r="A23" s="227" t="s">
        <v>389</v>
      </c>
      <c r="B23" s="224" t="s">
        <v>444</v>
      </c>
      <c r="C23" s="159">
        <v>10</v>
      </c>
      <c r="D23" s="229">
        <v>10</v>
      </c>
      <c r="E23" s="225">
        <v>0</v>
      </c>
    </row>
    <row r="24" spans="1:8" x14ac:dyDescent="0.2">
      <c r="A24" s="227" t="s">
        <v>390</v>
      </c>
      <c r="B24" s="224" t="s">
        <v>445</v>
      </c>
      <c r="C24" s="159">
        <v>0</v>
      </c>
      <c r="D24" s="229">
        <v>10</v>
      </c>
      <c r="E24" s="225">
        <v>0</v>
      </c>
    </row>
    <row r="25" spans="1:8" x14ac:dyDescent="0.2">
      <c r="A25" s="227" t="s">
        <v>391</v>
      </c>
      <c r="B25" s="224" t="s">
        <v>446</v>
      </c>
      <c r="C25" s="159">
        <v>0</v>
      </c>
      <c r="D25" s="229">
        <v>10</v>
      </c>
      <c r="E25" s="225">
        <v>0</v>
      </c>
    </row>
    <row r="26" spans="1:8" x14ac:dyDescent="0.2">
      <c r="A26" s="227" t="s">
        <v>392</v>
      </c>
      <c r="B26" s="224" t="s">
        <v>447</v>
      </c>
      <c r="C26" s="159">
        <v>10</v>
      </c>
      <c r="D26" s="229">
        <v>10</v>
      </c>
      <c r="E26" s="225">
        <v>0</v>
      </c>
    </row>
    <row r="27" spans="1:8" x14ac:dyDescent="0.2">
      <c r="A27" s="227" t="s">
        <v>393</v>
      </c>
      <c r="B27" s="224" t="s">
        <v>448</v>
      </c>
      <c r="C27" s="159">
        <v>0</v>
      </c>
      <c r="D27" s="229">
        <v>10</v>
      </c>
      <c r="E27" s="225">
        <v>0</v>
      </c>
    </row>
    <row r="28" spans="1:8" x14ac:dyDescent="0.2">
      <c r="A28" s="227" t="s">
        <v>384</v>
      </c>
      <c r="B28" s="224" t="s">
        <v>439</v>
      </c>
      <c r="C28" s="159">
        <v>10</v>
      </c>
      <c r="D28" s="229">
        <v>10</v>
      </c>
      <c r="E28" s="225">
        <v>0</v>
      </c>
    </row>
    <row r="29" spans="1:8" x14ac:dyDescent="0.2">
      <c r="A29" s="227" t="s">
        <v>386</v>
      </c>
      <c r="B29" s="224" t="s">
        <v>441</v>
      </c>
      <c r="C29" s="159">
        <v>10</v>
      </c>
      <c r="D29" s="229">
        <v>10</v>
      </c>
      <c r="E29" s="225">
        <v>0</v>
      </c>
    </row>
    <row r="30" spans="1:8" x14ac:dyDescent="0.2">
      <c r="A30" s="227" t="s">
        <v>395</v>
      </c>
      <c r="B30" s="224" t="s">
        <v>450</v>
      </c>
      <c r="C30" s="159">
        <v>10</v>
      </c>
      <c r="D30" s="229">
        <v>10</v>
      </c>
      <c r="E30" s="225">
        <v>0</v>
      </c>
    </row>
    <row r="31" spans="1:8" x14ac:dyDescent="0.2">
      <c r="A31" s="227" t="s">
        <v>396</v>
      </c>
      <c r="B31" s="224" t="s">
        <v>451</v>
      </c>
      <c r="C31" s="159">
        <v>10</v>
      </c>
      <c r="D31" s="229">
        <v>10</v>
      </c>
      <c r="E31" s="225">
        <v>0</v>
      </c>
    </row>
    <row r="32" spans="1:8" x14ac:dyDescent="0.2">
      <c r="A32" s="227" t="s">
        <v>397</v>
      </c>
      <c r="B32" s="224" t="s">
        <v>452</v>
      </c>
      <c r="C32" s="159">
        <v>0</v>
      </c>
      <c r="D32" s="229">
        <v>10</v>
      </c>
      <c r="E32" s="225">
        <v>0</v>
      </c>
    </row>
    <row r="33" spans="1:5" x14ac:dyDescent="0.2">
      <c r="A33" s="227" t="s">
        <v>398</v>
      </c>
      <c r="B33" s="224" t="s">
        <v>453</v>
      </c>
      <c r="C33" s="159">
        <v>10</v>
      </c>
      <c r="D33" s="229">
        <v>10</v>
      </c>
      <c r="E33" s="225">
        <v>0</v>
      </c>
    </row>
    <row r="34" spans="1:5" x14ac:dyDescent="0.2">
      <c r="A34" s="227" t="s">
        <v>399</v>
      </c>
      <c r="B34" s="224" t="s">
        <v>454</v>
      </c>
      <c r="C34" s="159">
        <v>0</v>
      </c>
      <c r="D34" s="229">
        <v>10</v>
      </c>
      <c r="E34" s="225">
        <v>0</v>
      </c>
    </row>
    <row r="35" spans="1:5" x14ac:dyDescent="0.2">
      <c r="A35" s="227" t="s">
        <v>400</v>
      </c>
      <c r="B35" s="224" t="s">
        <v>455</v>
      </c>
      <c r="C35" s="159">
        <v>10</v>
      </c>
      <c r="D35" s="229">
        <v>10</v>
      </c>
      <c r="E35" s="225">
        <v>0</v>
      </c>
    </row>
    <row r="36" spans="1:5" x14ac:dyDescent="0.2">
      <c r="A36" s="227" t="s">
        <v>401</v>
      </c>
      <c r="B36" s="224" t="s">
        <v>456</v>
      </c>
      <c r="C36" s="159">
        <v>10</v>
      </c>
      <c r="D36" s="229">
        <v>10</v>
      </c>
      <c r="E36" s="225">
        <v>0</v>
      </c>
    </row>
    <row r="37" spans="1:5" x14ac:dyDescent="0.2">
      <c r="A37" s="227" t="s">
        <v>402</v>
      </c>
      <c r="B37" s="224" t="s">
        <v>457</v>
      </c>
      <c r="C37" s="159">
        <v>10</v>
      </c>
      <c r="D37" s="229">
        <v>10</v>
      </c>
      <c r="E37" s="225">
        <v>0</v>
      </c>
    </row>
    <row r="38" spans="1:5" x14ac:dyDescent="0.2">
      <c r="A38" s="227" t="s">
        <v>403</v>
      </c>
      <c r="B38" s="224" t="s">
        <v>458</v>
      </c>
      <c r="C38" s="159">
        <v>10</v>
      </c>
      <c r="D38" s="229">
        <v>10</v>
      </c>
      <c r="E38" s="225">
        <v>0</v>
      </c>
    </row>
    <row r="39" spans="1:5" x14ac:dyDescent="0.2">
      <c r="A39" s="227" t="s">
        <v>405</v>
      </c>
      <c r="B39" s="224" t="s">
        <v>460</v>
      </c>
      <c r="C39" s="159">
        <v>0</v>
      </c>
      <c r="D39" s="229">
        <v>10</v>
      </c>
      <c r="E39" s="225">
        <v>0</v>
      </c>
    </row>
    <row r="40" spans="1:5" x14ac:dyDescent="0.2">
      <c r="A40" s="227" t="s">
        <v>406</v>
      </c>
      <c r="B40" s="224" t="s">
        <v>461</v>
      </c>
      <c r="C40" s="159">
        <v>10</v>
      </c>
      <c r="D40" s="229">
        <v>10</v>
      </c>
      <c r="E40" s="225">
        <v>0</v>
      </c>
    </row>
    <row r="41" spans="1:5" x14ac:dyDescent="0.2">
      <c r="A41" s="227" t="s">
        <v>407</v>
      </c>
      <c r="B41" s="224" t="s">
        <v>462</v>
      </c>
      <c r="C41" s="159">
        <v>10</v>
      </c>
      <c r="D41" s="229">
        <v>10</v>
      </c>
      <c r="E41" s="225">
        <v>0</v>
      </c>
    </row>
    <row r="42" spans="1:5" x14ac:dyDescent="0.2">
      <c r="A42" s="227" t="s">
        <v>408</v>
      </c>
      <c r="B42" s="224" t="s">
        <v>463</v>
      </c>
      <c r="C42" s="159">
        <v>10</v>
      </c>
      <c r="D42" s="229">
        <v>10</v>
      </c>
      <c r="E42" s="225">
        <v>0</v>
      </c>
    </row>
    <row r="43" spans="1:5" x14ac:dyDescent="0.2">
      <c r="A43" s="227" t="s">
        <v>409</v>
      </c>
      <c r="B43" s="224" t="s">
        <v>464</v>
      </c>
      <c r="C43" s="159">
        <v>10</v>
      </c>
      <c r="D43" s="229">
        <v>10</v>
      </c>
      <c r="E43" s="225">
        <v>0</v>
      </c>
    </row>
    <row r="44" spans="1:5" x14ac:dyDescent="0.2">
      <c r="A44" s="227" t="s">
        <v>410</v>
      </c>
      <c r="B44" s="224" t="s">
        <v>465</v>
      </c>
      <c r="C44" s="159">
        <v>10</v>
      </c>
      <c r="D44" s="229">
        <v>10</v>
      </c>
      <c r="E44" s="225">
        <v>0</v>
      </c>
    </row>
    <row r="45" spans="1:5" x14ac:dyDescent="0.2">
      <c r="A45" s="227" t="s">
        <v>376</v>
      </c>
      <c r="B45" s="224" t="s">
        <v>432</v>
      </c>
      <c r="C45" s="159">
        <v>10</v>
      </c>
      <c r="D45" s="229">
        <v>10</v>
      </c>
      <c r="E45" s="225">
        <v>0</v>
      </c>
    </row>
    <row r="46" spans="1:5" x14ac:dyDescent="0.2">
      <c r="A46" s="227" t="s">
        <v>411</v>
      </c>
      <c r="B46" s="224" t="s">
        <v>466</v>
      </c>
      <c r="C46" s="159">
        <v>10</v>
      </c>
      <c r="D46" s="229">
        <v>10</v>
      </c>
      <c r="E46" s="225">
        <v>0</v>
      </c>
    </row>
    <row r="47" spans="1:5" x14ac:dyDescent="0.2">
      <c r="A47" s="227" t="s">
        <v>412</v>
      </c>
      <c r="B47" s="224" t="s">
        <v>467</v>
      </c>
      <c r="C47" s="159">
        <v>10</v>
      </c>
      <c r="D47" s="229">
        <v>10</v>
      </c>
      <c r="E47" s="225">
        <v>0</v>
      </c>
    </row>
    <row r="48" spans="1:5" x14ac:dyDescent="0.2">
      <c r="A48" s="227" t="s">
        <v>378</v>
      </c>
      <c r="B48" s="224" t="s">
        <v>434</v>
      </c>
      <c r="C48" s="159">
        <v>10</v>
      </c>
      <c r="D48" s="229">
        <v>10</v>
      </c>
      <c r="E48" s="225">
        <v>0</v>
      </c>
    </row>
    <row r="49" spans="1:6" x14ac:dyDescent="0.2">
      <c r="A49" s="227" t="s">
        <v>413</v>
      </c>
      <c r="B49" s="224" t="s">
        <v>468</v>
      </c>
      <c r="C49" s="159">
        <v>10</v>
      </c>
      <c r="D49" s="229">
        <v>10</v>
      </c>
      <c r="E49" s="225">
        <v>0</v>
      </c>
    </row>
    <row r="50" spans="1:6" x14ac:dyDescent="0.2">
      <c r="A50" s="227" t="s">
        <v>414</v>
      </c>
      <c r="B50" s="224" t="s">
        <v>469</v>
      </c>
      <c r="C50" s="159">
        <v>10</v>
      </c>
      <c r="D50" s="229">
        <v>10</v>
      </c>
      <c r="E50" s="225">
        <v>0</v>
      </c>
    </row>
    <row r="51" spans="1:6" x14ac:dyDescent="0.2">
      <c r="A51" s="227" t="s">
        <v>387</v>
      </c>
      <c r="B51" s="224" t="s">
        <v>442</v>
      </c>
      <c r="C51" s="159">
        <v>10</v>
      </c>
      <c r="D51" s="229">
        <v>10</v>
      </c>
      <c r="E51" s="225">
        <v>0</v>
      </c>
    </row>
    <row r="52" spans="1:6" x14ac:dyDescent="0.2">
      <c r="A52" s="227" t="s">
        <v>381</v>
      </c>
      <c r="B52" s="224" t="s">
        <v>436</v>
      </c>
      <c r="C52" s="159">
        <v>11</v>
      </c>
      <c r="D52" s="229">
        <v>10</v>
      </c>
      <c r="E52" s="225">
        <v>0</v>
      </c>
    </row>
    <row r="53" spans="1:6" x14ac:dyDescent="0.2">
      <c r="A53" s="227" t="s">
        <v>382</v>
      </c>
      <c r="B53" s="224" t="s">
        <v>437</v>
      </c>
      <c r="C53" s="159">
        <v>10</v>
      </c>
      <c r="D53" s="229">
        <v>10</v>
      </c>
      <c r="E53" s="225">
        <v>0</v>
      </c>
    </row>
    <row r="54" spans="1:6" x14ac:dyDescent="0.2">
      <c r="A54" s="227" t="s">
        <v>379</v>
      </c>
      <c r="B54" s="224" t="s">
        <v>435</v>
      </c>
      <c r="C54" s="159">
        <v>10</v>
      </c>
      <c r="D54" s="229">
        <v>10</v>
      </c>
      <c r="E54" s="225">
        <v>0</v>
      </c>
    </row>
    <row r="55" spans="1:6" x14ac:dyDescent="0.2">
      <c r="A55" s="227" t="s">
        <v>415</v>
      </c>
      <c r="B55" s="224" t="s">
        <v>470</v>
      </c>
      <c r="C55" s="159">
        <v>0</v>
      </c>
      <c r="D55" s="229">
        <v>10</v>
      </c>
      <c r="E55" s="225">
        <v>0</v>
      </c>
    </row>
    <row r="56" spans="1:6" x14ac:dyDescent="0.2">
      <c r="A56" s="227" t="s">
        <v>416</v>
      </c>
      <c r="B56" s="224" t="s">
        <v>471</v>
      </c>
      <c r="C56" s="159">
        <v>0</v>
      </c>
      <c r="D56" s="229">
        <v>10</v>
      </c>
      <c r="E56" s="225">
        <v>0</v>
      </c>
      <c r="F56" s="161"/>
    </row>
    <row r="57" spans="1:6" x14ac:dyDescent="0.2">
      <c r="A57" s="227" t="s">
        <v>417</v>
      </c>
      <c r="B57" s="224" t="s">
        <v>472</v>
      </c>
      <c r="C57" s="159">
        <v>0</v>
      </c>
      <c r="D57" s="229">
        <v>10</v>
      </c>
      <c r="E57" s="225">
        <v>0</v>
      </c>
    </row>
    <row r="58" spans="1:6" x14ac:dyDescent="0.2">
      <c r="A58" s="227" t="s">
        <v>418</v>
      </c>
      <c r="B58" s="224" t="s">
        <v>473</v>
      </c>
      <c r="C58" s="159">
        <v>10</v>
      </c>
      <c r="D58" s="229">
        <v>10</v>
      </c>
      <c r="E58" s="225">
        <v>0</v>
      </c>
    </row>
    <row r="59" spans="1:6" x14ac:dyDescent="0.2">
      <c r="A59" s="227" t="s">
        <v>419</v>
      </c>
      <c r="B59" s="224" t="s">
        <v>474</v>
      </c>
      <c r="C59" s="159">
        <v>10</v>
      </c>
      <c r="D59" s="229">
        <v>10</v>
      </c>
      <c r="E59" s="225">
        <v>0</v>
      </c>
    </row>
    <row r="60" spans="1:6" x14ac:dyDescent="0.2">
      <c r="A60" s="227" t="s">
        <v>377</v>
      </c>
      <c r="B60" s="224" t="s">
        <v>433</v>
      </c>
      <c r="C60" s="159">
        <v>10</v>
      </c>
      <c r="D60" s="229">
        <v>10</v>
      </c>
      <c r="E60" s="225">
        <v>0</v>
      </c>
    </row>
    <row r="61" spans="1:6" x14ac:dyDescent="0.2">
      <c r="A61" s="227" t="s">
        <v>420</v>
      </c>
      <c r="B61" s="224" t="s">
        <v>475</v>
      </c>
      <c r="C61" s="159">
        <v>0</v>
      </c>
      <c r="D61" s="229">
        <v>10</v>
      </c>
      <c r="E61" s="225">
        <v>0</v>
      </c>
    </row>
    <row r="62" spans="1:6" x14ac:dyDescent="0.2">
      <c r="A62" s="227" t="s">
        <v>383</v>
      </c>
      <c r="B62" s="224" t="s">
        <v>438</v>
      </c>
      <c r="C62" s="159">
        <v>10</v>
      </c>
      <c r="D62" s="229">
        <v>10</v>
      </c>
      <c r="E62" s="225">
        <v>0</v>
      </c>
    </row>
    <row r="63" spans="1:6" x14ac:dyDescent="0.2">
      <c r="A63" s="227" t="s">
        <v>421</v>
      </c>
      <c r="B63" s="224" t="s">
        <v>476</v>
      </c>
      <c r="C63" s="159">
        <v>10</v>
      </c>
      <c r="D63" s="229">
        <v>10</v>
      </c>
      <c r="E63" s="225">
        <v>0</v>
      </c>
    </row>
    <row r="64" spans="1:6" x14ac:dyDescent="0.2">
      <c r="A64" s="227" t="s">
        <v>422</v>
      </c>
      <c r="B64" s="224" t="s">
        <v>477</v>
      </c>
      <c r="C64" s="159">
        <v>10</v>
      </c>
      <c r="D64" s="229">
        <v>10</v>
      </c>
      <c r="E64" s="225">
        <v>0</v>
      </c>
    </row>
    <row r="65" spans="1:6" x14ac:dyDescent="0.2">
      <c r="A65" s="227" t="s">
        <v>423</v>
      </c>
      <c r="B65" s="224" t="s">
        <v>478</v>
      </c>
      <c r="C65" s="159">
        <v>0</v>
      </c>
      <c r="D65" s="229">
        <v>10</v>
      </c>
      <c r="E65" s="225">
        <v>0</v>
      </c>
    </row>
    <row r="66" spans="1:6" x14ac:dyDescent="0.2">
      <c r="A66" s="227" t="s">
        <v>424</v>
      </c>
      <c r="B66" s="226" t="s">
        <v>479</v>
      </c>
      <c r="C66" s="159">
        <v>10</v>
      </c>
      <c r="D66" s="229">
        <v>10</v>
      </c>
      <c r="E66" s="159">
        <v>0</v>
      </c>
      <c r="F66" s="39"/>
    </row>
    <row r="67" spans="1:6" x14ac:dyDescent="0.2">
      <c r="A67" s="227" t="s">
        <v>425</v>
      </c>
      <c r="B67" s="226" t="s">
        <v>480</v>
      </c>
      <c r="C67" s="159">
        <v>0</v>
      </c>
      <c r="D67" s="229">
        <v>10</v>
      </c>
      <c r="E67" s="159">
        <v>0</v>
      </c>
      <c r="F67" s="39"/>
    </row>
    <row r="68" spans="1:6" x14ac:dyDescent="0.2">
      <c r="A68" s="227" t="s">
        <v>499</v>
      </c>
      <c r="B68" s="226" t="s">
        <v>505</v>
      </c>
      <c r="C68" s="159">
        <v>10</v>
      </c>
      <c r="D68" s="229">
        <v>10</v>
      </c>
      <c r="E68" s="159">
        <v>0</v>
      </c>
      <c r="F68" s="39"/>
    </row>
    <row r="69" spans="1:6" x14ac:dyDescent="0.2">
      <c r="A69" s="227" t="s">
        <v>385</v>
      </c>
      <c r="B69" s="226" t="s">
        <v>440</v>
      </c>
      <c r="C69" s="159">
        <v>10</v>
      </c>
      <c r="D69" s="229">
        <v>10</v>
      </c>
      <c r="E69" s="159">
        <v>0</v>
      </c>
      <c r="F69" s="39"/>
    </row>
    <row r="70" spans="1:6" x14ac:dyDescent="0.2">
      <c r="A70" s="227" t="s">
        <v>500</v>
      </c>
      <c r="B70" s="226" t="s">
        <v>506</v>
      </c>
      <c r="C70" s="159">
        <v>0</v>
      </c>
      <c r="D70" s="229">
        <v>10</v>
      </c>
      <c r="E70" s="159">
        <v>0</v>
      </c>
      <c r="F70" s="39"/>
    </row>
    <row r="71" spans="1:6" x14ac:dyDescent="0.2">
      <c r="A71" s="227" t="s">
        <v>527</v>
      </c>
      <c r="B71" s="226" t="s">
        <v>530</v>
      </c>
      <c r="C71" s="159">
        <v>0</v>
      </c>
      <c r="D71" s="229">
        <v>10</v>
      </c>
      <c r="E71" s="159">
        <v>0</v>
      </c>
      <c r="F71" s="39"/>
    </row>
    <row r="72" spans="1:6" x14ac:dyDescent="0.2">
      <c r="A72" s="227" t="s">
        <v>528</v>
      </c>
      <c r="B72" s="226" t="s">
        <v>427</v>
      </c>
      <c r="C72" s="159">
        <v>10</v>
      </c>
      <c r="D72" s="229">
        <v>10</v>
      </c>
      <c r="E72" s="159">
        <v>0</v>
      </c>
      <c r="F72" s="39"/>
    </row>
    <row r="73" spans="1:6" x14ac:dyDescent="0.2">
      <c r="A73" s="227" t="s">
        <v>529</v>
      </c>
      <c r="B73" s="226" t="s">
        <v>434</v>
      </c>
      <c r="C73" s="159">
        <v>10</v>
      </c>
      <c r="D73" s="229">
        <v>10</v>
      </c>
      <c r="E73" s="159">
        <v>0</v>
      </c>
      <c r="F73" s="39"/>
    </row>
  </sheetData>
  <mergeCells count="2">
    <mergeCell ref="A1:Y1"/>
    <mergeCell ref="A5:E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64DE7-121B-4458-BDD6-9CDF5940B210}">
  <sheetPr>
    <tabColor rgb="FFA2AE74"/>
  </sheetPr>
  <dimension ref="A1:AB56"/>
  <sheetViews>
    <sheetView topLeftCell="I14" zoomScaleNormal="100" workbookViewId="0">
      <selection activeCell="Q21" sqref="Q21"/>
    </sheetView>
  </sheetViews>
  <sheetFormatPr defaultColWidth="9.140625" defaultRowHeight="14.25" x14ac:dyDescent="0.2"/>
  <cols>
    <col min="1" max="1" width="28.28515625" style="1" customWidth="1"/>
    <col min="2" max="2" width="8.42578125" style="1" customWidth="1"/>
    <col min="3" max="3" width="11.5703125" style="1" customWidth="1"/>
    <col min="4" max="4" width="9.28515625" style="39" bestFit="1" customWidth="1"/>
    <col min="5" max="5" width="11.85546875" style="1" customWidth="1"/>
    <col min="6" max="8" width="8.28515625" style="1" bestFit="1" customWidth="1"/>
    <col min="9" max="9" width="9.42578125" style="1" bestFit="1" customWidth="1"/>
    <col min="10" max="10" width="13.28515625" style="1" customWidth="1"/>
    <col min="11" max="11" width="9.28515625" style="1" customWidth="1"/>
    <col min="12" max="12" width="14" style="1" customWidth="1"/>
    <col min="13" max="13" width="9.28515625" style="1" bestFit="1" customWidth="1"/>
    <col min="14" max="14" width="10.7109375" style="1" customWidth="1"/>
    <col min="15" max="15" width="10"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710937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8" ht="23.25" x14ac:dyDescent="0.35">
      <c r="A1" s="249" t="s">
        <v>98</v>
      </c>
      <c r="B1" s="249"/>
      <c r="C1" s="249"/>
      <c r="D1" s="249"/>
      <c r="E1" s="249"/>
      <c r="F1" s="249"/>
      <c r="G1" s="249"/>
      <c r="H1" s="249"/>
      <c r="I1" s="249"/>
      <c r="J1" s="249"/>
      <c r="K1" s="249"/>
      <c r="L1" s="249"/>
      <c r="M1" s="249"/>
      <c r="N1" s="249"/>
      <c r="O1" s="249"/>
      <c r="P1" s="249"/>
      <c r="Q1" s="249"/>
      <c r="R1" s="249"/>
    </row>
    <row r="2" spans="1:28" ht="15" thickBot="1" x14ac:dyDescent="0.25">
      <c r="B2" s="38"/>
      <c r="C2" s="38"/>
      <c r="P2" s="1"/>
      <c r="Q2" s="40"/>
    </row>
    <row r="3" spans="1:28" ht="12.75" customHeight="1" thickBot="1" x14ac:dyDescent="0.25">
      <c r="A3" s="313" t="s">
        <v>76</v>
      </c>
      <c r="B3" s="269" t="s">
        <v>100</v>
      </c>
      <c r="C3" s="270"/>
      <c r="D3" s="308" t="s">
        <v>77</v>
      </c>
      <c r="E3" s="309"/>
      <c r="F3" s="212" t="s">
        <v>78</v>
      </c>
      <c r="G3" s="211" t="s">
        <v>78</v>
      </c>
      <c r="H3" s="211" t="s">
        <v>78</v>
      </c>
      <c r="I3" s="286" t="s">
        <v>78</v>
      </c>
      <c r="J3" s="286"/>
      <c r="K3" s="286" t="s">
        <v>79</v>
      </c>
      <c r="L3" s="286"/>
      <c r="M3" s="211" t="s">
        <v>80</v>
      </c>
      <c r="N3" s="211" t="s">
        <v>80</v>
      </c>
      <c r="O3" s="213" t="s">
        <v>80</v>
      </c>
      <c r="P3" s="1"/>
      <c r="Q3" s="40"/>
      <c r="W3" s="317" t="s">
        <v>41</v>
      </c>
      <c r="X3" s="317"/>
      <c r="Y3" s="317"/>
      <c r="Z3" s="317"/>
      <c r="AA3" s="317"/>
      <c r="AB3" s="317"/>
    </row>
    <row r="4" spans="1:28" ht="14.45" customHeight="1" thickBot="1" x14ac:dyDescent="0.3">
      <c r="A4" s="314"/>
      <c r="B4" s="271" t="s">
        <v>101</v>
      </c>
      <c r="C4" s="273" t="s">
        <v>195</v>
      </c>
      <c r="D4" s="320" t="s">
        <v>101</v>
      </c>
      <c r="E4" s="322" t="s">
        <v>195</v>
      </c>
      <c r="F4" s="297" t="s">
        <v>196</v>
      </c>
      <c r="G4" s="295" t="s">
        <v>197</v>
      </c>
      <c r="H4" s="295" t="s">
        <v>198</v>
      </c>
      <c r="I4" s="287" t="s">
        <v>199</v>
      </c>
      <c r="J4" s="288"/>
      <c r="K4" s="287" t="s">
        <v>200</v>
      </c>
      <c r="L4" s="288"/>
      <c r="M4" s="299" t="s">
        <v>201</v>
      </c>
      <c r="N4" s="299" t="s">
        <v>202</v>
      </c>
      <c r="O4" s="290" t="s">
        <v>203</v>
      </c>
      <c r="P4" s="1"/>
      <c r="Q4" s="40"/>
      <c r="U4" s="1" t="s">
        <v>167</v>
      </c>
      <c r="V4" s="44" t="s">
        <v>170</v>
      </c>
      <c r="W4" s="44" t="s">
        <v>168</v>
      </c>
      <c r="X4" s="44" t="s">
        <v>171</v>
      </c>
      <c r="Y4" s="44" t="s">
        <v>172</v>
      </c>
      <c r="Z4" s="44" t="s">
        <v>173</v>
      </c>
      <c r="AA4" s="44" t="s">
        <v>174</v>
      </c>
    </row>
    <row r="5" spans="1:28" ht="27" customHeight="1" thickBot="1" x14ac:dyDescent="0.25">
      <c r="A5" s="315"/>
      <c r="B5" s="316"/>
      <c r="C5" s="319"/>
      <c r="D5" s="321"/>
      <c r="E5" s="323"/>
      <c r="F5" s="298"/>
      <c r="G5" s="296"/>
      <c r="H5" s="296"/>
      <c r="I5" s="45" t="s">
        <v>168</v>
      </c>
      <c r="J5" s="45" t="s">
        <v>169</v>
      </c>
      <c r="K5" s="207" t="s">
        <v>171</v>
      </c>
      <c r="L5" s="207" t="s">
        <v>291</v>
      </c>
      <c r="M5" s="300"/>
      <c r="N5" s="300"/>
      <c r="O5" s="291"/>
      <c r="P5" s="1"/>
      <c r="Q5" s="40"/>
      <c r="U5" s="1">
        <v>0</v>
      </c>
      <c r="V5" s="46">
        <f>H6</f>
        <v>22.757396248953686</v>
      </c>
      <c r="W5" s="46">
        <f>I6</f>
        <v>28.482142857142858</v>
      </c>
      <c r="X5" s="46">
        <f>K6</f>
        <v>31.330357142857146</v>
      </c>
      <c r="Y5" s="46">
        <f>M6</f>
        <v>34.463392857142864</v>
      </c>
      <c r="Z5" s="46">
        <f>N6</f>
        <v>37.909732142857152</v>
      </c>
      <c r="AA5" s="46">
        <f>O6</f>
        <v>41.700705357142873</v>
      </c>
    </row>
    <row r="6" spans="1:28" x14ac:dyDescent="0.2">
      <c r="A6" s="47" t="s">
        <v>41</v>
      </c>
      <c r="B6" s="48">
        <f>'1A'!B11</f>
        <v>14.91</v>
      </c>
      <c r="C6" s="49">
        <f>'1A'!C11</f>
        <v>31012.799999999999</v>
      </c>
      <c r="D6" s="50">
        <f>'1A'!D11</f>
        <v>28.482142857142858</v>
      </c>
      <c r="E6" s="141">
        <f>'1A'!E11</f>
        <v>59242.857142857138</v>
      </c>
      <c r="F6" s="51">
        <f>'1A'!F11</f>
        <v>22.757396248953686</v>
      </c>
      <c r="G6" s="52">
        <f>'1A'!G11</f>
        <v>22.757396248953686</v>
      </c>
      <c r="H6" s="52">
        <f>'1A'!H11</f>
        <v>22.757396248953686</v>
      </c>
      <c r="I6" s="53">
        <f>'1A'!I11</f>
        <v>28.482142857142858</v>
      </c>
      <c r="J6" s="54">
        <f>'1A'!J11</f>
        <v>29.906250000000004</v>
      </c>
      <c r="K6" s="53">
        <f>'1A'!K11</f>
        <v>31.330357142857146</v>
      </c>
      <c r="L6" s="53">
        <f>'1A'!L11</f>
        <v>32.896875000000001</v>
      </c>
      <c r="M6" s="53">
        <f>'1A'!M11</f>
        <v>34.463392857142864</v>
      </c>
      <c r="N6" s="53">
        <f>'1A'!N11</f>
        <v>37.909732142857152</v>
      </c>
      <c r="O6" s="53">
        <f>'1A'!O11</f>
        <v>41.700705357142873</v>
      </c>
      <c r="P6" s="46"/>
      <c r="Q6" s="158"/>
      <c r="U6" s="1">
        <v>1</v>
      </c>
      <c r="V6" s="46">
        <f t="shared" ref="V6:V25" si="0">V5*1.025</f>
        <v>23.326331155177527</v>
      </c>
      <c r="W6" s="46">
        <f t="shared" ref="W6:W25" si="1">W5*1.025</f>
        <v>29.194196428571427</v>
      </c>
      <c r="X6" s="46">
        <f t="shared" ref="X6:X25" si="2">X5*1.025</f>
        <v>32.113616071428574</v>
      </c>
      <c r="Y6" s="46">
        <f t="shared" ref="Y6:Y25" si="3">Y5*1.025</f>
        <v>35.324977678571436</v>
      </c>
      <c r="Z6" s="46">
        <f t="shared" ref="Z6:Z25" si="4">Z5*1.025</f>
        <v>38.85747544642858</v>
      </c>
      <c r="AA6" s="46">
        <f t="shared" ref="AA6:AA25" si="5">AA5*1.025</f>
        <v>42.743222991071441</v>
      </c>
    </row>
    <row r="7" spans="1:28" x14ac:dyDescent="0.2">
      <c r="A7" s="292" t="s">
        <v>102</v>
      </c>
      <c r="B7" s="293"/>
      <c r="C7" s="293"/>
      <c r="D7" s="293"/>
      <c r="E7" s="293"/>
      <c r="F7" s="293"/>
      <c r="G7" s="293"/>
      <c r="H7" s="294"/>
      <c r="I7" s="55">
        <f>I6-H6</f>
        <v>5.7247466081891716</v>
      </c>
      <c r="J7" s="55">
        <f t="shared" ref="J7:O7" si="6">J6-I6</f>
        <v>1.4241071428571459</v>
      </c>
      <c r="K7" s="55">
        <f t="shared" si="6"/>
        <v>1.4241071428571423</v>
      </c>
      <c r="L7" s="55">
        <f>L6-K6</f>
        <v>1.5665178571428555</v>
      </c>
      <c r="M7" s="55">
        <f t="shared" si="6"/>
        <v>1.5665178571428626</v>
      </c>
      <c r="N7" s="55">
        <f t="shared" si="6"/>
        <v>3.4463392857142878</v>
      </c>
      <c r="O7" s="55">
        <f t="shared" si="6"/>
        <v>3.7909732142857209</v>
      </c>
      <c r="P7" s="1"/>
      <c r="U7" s="1">
        <v>2</v>
      </c>
      <c r="V7" s="46">
        <f t="shared" si="0"/>
        <v>23.909489434056965</v>
      </c>
      <c r="W7" s="46">
        <f t="shared" si="1"/>
        <v>29.924051339285711</v>
      </c>
      <c r="X7" s="46">
        <f t="shared" si="2"/>
        <v>32.916456473214282</v>
      </c>
      <c r="Y7" s="46">
        <f t="shared" si="3"/>
        <v>36.20810212053572</v>
      </c>
      <c r="Z7" s="46">
        <f t="shared" si="4"/>
        <v>39.82891233258929</v>
      </c>
      <c r="AA7" s="46">
        <f t="shared" si="5"/>
        <v>43.811803565848223</v>
      </c>
    </row>
    <row r="8" spans="1:28" x14ac:dyDescent="0.2">
      <c r="A8" s="56" t="s">
        <v>48</v>
      </c>
      <c r="B8" s="57">
        <f>'1A'!B19</f>
        <v>14.91</v>
      </c>
      <c r="C8" s="58">
        <f>'1A'!C19</f>
        <v>31012.799999999999</v>
      </c>
      <c r="D8" s="57">
        <f>'1A'!D19</f>
        <v>25.892857142857142</v>
      </c>
      <c r="E8" s="58">
        <f>'1A'!E19</f>
        <v>53857.142857142862</v>
      </c>
      <c r="F8" s="59">
        <f>'1A'!F19</f>
        <v>20.68854204450335</v>
      </c>
      <c r="G8" s="60">
        <f>'1A'!G19</f>
        <v>20.68854204450335</v>
      </c>
      <c r="H8" s="60">
        <f>'1A'!H19</f>
        <v>20.68854204450335</v>
      </c>
      <c r="I8" s="61">
        <f>'1A'!I19</f>
        <v>25.892857142857142</v>
      </c>
      <c r="J8" s="61">
        <f>'1A'!J19</f>
        <v>27.1875</v>
      </c>
      <c r="K8" s="61">
        <f>'1A'!K19</f>
        <v>28.482142857142858</v>
      </c>
      <c r="L8" s="61">
        <f>'1A'!L19</f>
        <v>29.906250000000004</v>
      </c>
      <c r="M8" s="61">
        <f>'1A'!M19</f>
        <v>31.330357142857146</v>
      </c>
      <c r="N8" s="61">
        <f>'1A'!N19</f>
        <v>34.463392857142864</v>
      </c>
      <c r="O8" s="62">
        <f>'1A'!O19</f>
        <v>37.909732142857152</v>
      </c>
      <c r="P8" s="1"/>
      <c r="U8" s="1">
        <v>3</v>
      </c>
      <c r="V8" s="46">
        <f t="shared" si="0"/>
        <v>24.507226669908388</v>
      </c>
      <c r="W8" s="46">
        <f t="shared" si="1"/>
        <v>30.67215262276785</v>
      </c>
      <c r="X8" s="46">
        <f t="shared" si="2"/>
        <v>33.739367885044636</v>
      </c>
      <c r="Y8" s="46">
        <f t="shared" si="3"/>
        <v>37.113304673549109</v>
      </c>
      <c r="Z8" s="46">
        <f t="shared" si="4"/>
        <v>40.824635140904022</v>
      </c>
      <c r="AA8" s="46">
        <f t="shared" si="5"/>
        <v>44.907098654994428</v>
      </c>
    </row>
    <row r="9" spans="1:28" x14ac:dyDescent="0.2">
      <c r="A9" s="292" t="s">
        <v>102</v>
      </c>
      <c r="B9" s="293"/>
      <c r="C9" s="293"/>
      <c r="D9" s="293"/>
      <c r="E9" s="293"/>
      <c r="F9" s="293"/>
      <c r="G9" s="293"/>
      <c r="H9" s="294"/>
      <c r="I9" s="55">
        <f>I8-H8</f>
        <v>5.204315098353792</v>
      </c>
      <c r="J9" s="55">
        <f t="shared" ref="J9:O9" si="7">J8-I8</f>
        <v>1.2946428571428577</v>
      </c>
      <c r="K9" s="55">
        <f t="shared" si="7"/>
        <v>1.2946428571428577</v>
      </c>
      <c r="L9" s="55">
        <f>L8-K8</f>
        <v>1.4241071428571459</v>
      </c>
      <c r="M9" s="55">
        <f>M8-L8</f>
        <v>1.4241071428571423</v>
      </c>
      <c r="N9" s="55">
        <f t="shared" si="7"/>
        <v>3.1330357142857181</v>
      </c>
      <c r="O9" s="55">
        <f t="shared" si="7"/>
        <v>3.4463392857142878</v>
      </c>
      <c r="P9" s="1"/>
      <c r="U9" s="1">
        <v>4</v>
      </c>
      <c r="V9" s="46">
        <f t="shared" si="0"/>
        <v>25.119907336656095</v>
      </c>
      <c r="W9" s="46">
        <f t="shared" si="1"/>
        <v>31.438956438337044</v>
      </c>
      <c r="X9" s="46">
        <f t="shared" si="2"/>
        <v>34.582852082170753</v>
      </c>
      <c r="Y9" s="46">
        <f t="shared" si="3"/>
        <v>38.04113729038783</v>
      </c>
      <c r="Z9" s="46">
        <f t="shared" si="4"/>
        <v>41.84525101942662</v>
      </c>
      <c r="AA9" s="46">
        <f t="shared" si="5"/>
        <v>46.029776121369288</v>
      </c>
    </row>
    <row r="10" spans="1:28" x14ac:dyDescent="0.2">
      <c r="P10" s="1"/>
      <c r="Q10" s="40"/>
      <c r="U10" s="1">
        <v>5</v>
      </c>
      <c r="V10" s="46">
        <f t="shared" si="0"/>
        <v>25.747905020072494</v>
      </c>
      <c r="W10" s="46">
        <f t="shared" si="1"/>
        <v>32.22493034929547</v>
      </c>
      <c r="X10" s="46">
        <f t="shared" si="2"/>
        <v>35.447423384225019</v>
      </c>
      <c r="Y10" s="46">
        <f t="shared" si="3"/>
        <v>38.99216572264752</v>
      </c>
      <c r="Z10" s="46">
        <f t="shared" si="4"/>
        <v>42.891382294912283</v>
      </c>
      <c r="AA10" s="46">
        <f t="shared" si="5"/>
        <v>47.180520524403519</v>
      </c>
    </row>
    <row r="11" spans="1:28" x14ac:dyDescent="0.2">
      <c r="P11" s="1"/>
      <c r="Q11" s="40"/>
      <c r="U11" s="1">
        <v>6</v>
      </c>
      <c r="V11" s="46">
        <f t="shared" si="0"/>
        <v>26.391602645574306</v>
      </c>
      <c r="W11" s="46">
        <f t="shared" si="1"/>
        <v>33.030553608027851</v>
      </c>
      <c r="X11" s="46">
        <f t="shared" si="2"/>
        <v>36.333608968830639</v>
      </c>
      <c r="Y11" s="46">
        <f t="shared" si="3"/>
        <v>39.966969865713708</v>
      </c>
      <c r="Z11" s="46">
        <f t="shared" si="4"/>
        <v>43.963666852285087</v>
      </c>
      <c r="AA11" s="46">
        <f t="shared" si="5"/>
        <v>48.360033537513601</v>
      </c>
    </row>
    <row r="12" spans="1:28" x14ac:dyDescent="0.2">
      <c r="P12" s="1"/>
      <c r="Q12" s="40"/>
      <c r="U12" s="1">
        <v>7</v>
      </c>
      <c r="V12" s="46">
        <f t="shared" si="0"/>
        <v>27.05139271171366</v>
      </c>
      <c r="W12" s="46">
        <f t="shared" si="1"/>
        <v>33.856317448228545</v>
      </c>
      <c r="X12" s="46">
        <f t="shared" si="2"/>
        <v>37.241949193051404</v>
      </c>
      <c r="Y12" s="46">
        <f t="shared" si="3"/>
        <v>40.966144112356545</v>
      </c>
      <c r="Z12" s="46">
        <f t="shared" si="4"/>
        <v>45.062758523592208</v>
      </c>
      <c r="AA12" s="46">
        <f t="shared" si="5"/>
        <v>49.569034375951439</v>
      </c>
    </row>
    <row r="13" spans="1:28" x14ac:dyDescent="0.2">
      <c r="P13" s="1"/>
      <c r="Q13" s="40"/>
      <c r="U13" s="1">
        <v>8</v>
      </c>
      <c r="V13" s="46">
        <f t="shared" si="0"/>
        <v>27.727677529506501</v>
      </c>
      <c r="W13" s="46">
        <f t="shared" si="1"/>
        <v>34.702725384434252</v>
      </c>
      <c r="X13" s="46">
        <f t="shared" si="2"/>
        <v>38.172997922877684</v>
      </c>
      <c r="Y13" s="46">
        <f t="shared" si="3"/>
        <v>41.990297715165454</v>
      </c>
      <c r="Z13" s="46">
        <f t="shared" si="4"/>
        <v>46.189327486682011</v>
      </c>
      <c r="AA13" s="46">
        <f t="shared" si="5"/>
        <v>50.808260235350218</v>
      </c>
    </row>
    <row r="14" spans="1:28" ht="16.5" thickBot="1" x14ac:dyDescent="0.3">
      <c r="A14" s="28" t="s">
        <v>105</v>
      </c>
      <c r="B14" s="28"/>
      <c r="C14" s="28"/>
      <c r="D14" s="28"/>
      <c r="E14" s="28"/>
      <c r="F14" s="28"/>
      <c r="G14" s="28"/>
      <c r="H14" s="28"/>
      <c r="I14" s="28"/>
      <c r="J14" s="28"/>
      <c r="K14" s="28"/>
      <c r="L14" s="28"/>
      <c r="M14" s="28"/>
      <c r="N14" s="28"/>
      <c r="O14" s="28"/>
      <c r="P14" s="28"/>
      <c r="Q14" s="28"/>
      <c r="R14" s="28"/>
      <c r="S14" s="28"/>
      <c r="T14" s="28"/>
      <c r="U14" s="1">
        <v>9</v>
      </c>
      <c r="V14" s="46">
        <f t="shared" si="0"/>
        <v>28.420869467744161</v>
      </c>
      <c r="W14" s="46">
        <f t="shared" si="1"/>
        <v>35.570293519045109</v>
      </c>
      <c r="X14" s="46">
        <f t="shared" si="2"/>
        <v>39.127322870949619</v>
      </c>
      <c r="Y14" s="46">
        <f t="shared" si="3"/>
        <v>43.040055158044588</v>
      </c>
      <c r="Z14" s="46">
        <f t="shared" si="4"/>
        <v>47.344060673849057</v>
      </c>
      <c r="AA14" s="46">
        <f t="shared" si="5"/>
        <v>52.078466741233967</v>
      </c>
    </row>
    <row r="15" spans="1:28" ht="15.75" thickBot="1" x14ac:dyDescent="0.3">
      <c r="A15" s="305" t="s">
        <v>104</v>
      </c>
      <c r="B15" s="310" t="s">
        <v>78</v>
      </c>
      <c r="C15" s="289"/>
      <c r="D15" s="289"/>
      <c r="E15" s="289" t="s">
        <v>78</v>
      </c>
      <c r="F15" s="289"/>
      <c r="G15" s="289"/>
      <c r="H15" s="289" t="s">
        <v>79</v>
      </c>
      <c r="I15" s="289"/>
      <c r="J15" s="289"/>
      <c r="K15" s="289" t="s">
        <v>80</v>
      </c>
      <c r="L15" s="289"/>
      <c r="M15" s="289"/>
      <c r="N15" s="289" t="s">
        <v>80</v>
      </c>
      <c r="O15" s="289"/>
      <c r="P15" s="304"/>
      <c r="Q15" s="289" t="s">
        <v>80</v>
      </c>
      <c r="R15" s="289"/>
      <c r="S15" s="304"/>
      <c r="T15" s="63"/>
      <c r="U15" s="1">
        <v>10</v>
      </c>
      <c r="V15" s="46">
        <f t="shared" si="0"/>
        <v>29.131391204437762</v>
      </c>
      <c r="W15" s="46">
        <f t="shared" si="1"/>
        <v>36.459550857021235</v>
      </c>
      <c r="X15" s="46">
        <f t="shared" si="2"/>
        <v>40.105505942723354</v>
      </c>
      <c r="Y15" s="46">
        <f t="shared" si="3"/>
        <v>44.1160565369957</v>
      </c>
      <c r="Z15" s="46">
        <f t="shared" si="4"/>
        <v>48.527662190695281</v>
      </c>
      <c r="AA15" s="46">
        <f t="shared" si="5"/>
        <v>53.380428409764811</v>
      </c>
    </row>
    <row r="16" spans="1:28" ht="15" x14ac:dyDescent="0.2">
      <c r="A16" s="306"/>
      <c r="B16" s="311" t="s">
        <v>204</v>
      </c>
      <c r="C16" s="312"/>
      <c r="D16" s="312"/>
      <c r="E16" s="283" t="s">
        <v>199</v>
      </c>
      <c r="F16" s="284"/>
      <c r="G16" s="285"/>
      <c r="H16" s="283" t="s">
        <v>200</v>
      </c>
      <c r="I16" s="284"/>
      <c r="J16" s="285"/>
      <c r="K16" s="301" t="s">
        <v>205</v>
      </c>
      <c r="L16" s="302"/>
      <c r="M16" s="303"/>
      <c r="N16" s="301" t="s">
        <v>202</v>
      </c>
      <c r="O16" s="302"/>
      <c r="P16" s="303"/>
      <c r="Q16" s="301" t="s">
        <v>206</v>
      </c>
      <c r="R16" s="302"/>
      <c r="S16" s="303"/>
      <c r="T16" s="64"/>
      <c r="U16" s="1">
        <v>11</v>
      </c>
      <c r="V16" s="46">
        <f t="shared" si="0"/>
        <v>29.859675984548701</v>
      </c>
      <c r="W16" s="46">
        <f t="shared" si="1"/>
        <v>37.371039628446759</v>
      </c>
      <c r="X16" s="46">
        <f t="shared" si="2"/>
        <v>41.108143591291437</v>
      </c>
      <c r="Y16" s="46">
        <f t="shared" si="3"/>
        <v>45.218957950420588</v>
      </c>
      <c r="Z16" s="46">
        <f t="shared" si="4"/>
        <v>49.740853745462658</v>
      </c>
      <c r="AA16" s="46">
        <f t="shared" si="5"/>
        <v>54.714939120008928</v>
      </c>
    </row>
    <row r="17" spans="1:27" ht="15" thickBot="1" x14ac:dyDescent="0.25">
      <c r="A17" s="307"/>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30.606167884162417</v>
      </c>
      <c r="W17" s="46">
        <f t="shared" si="1"/>
        <v>38.305315619157923</v>
      </c>
      <c r="X17" s="46">
        <f t="shared" si="2"/>
        <v>42.135847181073721</v>
      </c>
      <c r="Y17" s="46">
        <f t="shared" si="3"/>
        <v>46.349431899181099</v>
      </c>
      <c r="Z17" s="46">
        <f t="shared" si="4"/>
        <v>50.984375089099217</v>
      </c>
      <c r="AA17" s="46">
        <f t="shared" si="5"/>
        <v>56.082812598009149</v>
      </c>
    </row>
    <row r="18" spans="1:27" x14ac:dyDescent="0.2">
      <c r="A18" s="72" t="s">
        <v>3</v>
      </c>
      <c r="B18" s="73">
        <f>H6</f>
        <v>22.757396248953686</v>
      </c>
      <c r="C18" s="73">
        <f>MEDIAN(B18,D18)</f>
        <v>23.632311459431037</v>
      </c>
      <c r="D18" s="73">
        <f>B18*((1.025)^3)</f>
        <v>24.507226669908388</v>
      </c>
      <c r="E18" s="74">
        <f>I6</f>
        <v>28.482142857142858</v>
      </c>
      <c r="F18" s="73">
        <f>MEDIAN(E18,G18)</f>
        <v>29.577147739955358</v>
      </c>
      <c r="G18" s="75">
        <f>E18*((1.025)^3)</f>
        <v>30.672152622767854</v>
      </c>
      <c r="H18" s="73">
        <f>K6</f>
        <v>31.330357142857146</v>
      </c>
      <c r="I18" s="73">
        <f>MEDIAN(H18,J18)</f>
        <v>32.534862513950898</v>
      </c>
      <c r="J18" s="75">
        <f>H18*((1.025)^3)</f>
        <v>33.739367885044643</v>
      </c>
      <c r="K18" s="74">
        <f>M6</f>
        <v>34.463392857142864</v>
      </c>
      <c r="L18" s="73">
        <f>MEDIAN(K18,M18)</f>
        <v>35.788348765345987</v>
      </c>
      <c r="M18" s="75">
        <f>K18*((1.025)^3)</f>
        <v>37.113304673549109</v>
      </c>
      <c r="N18" s="74">
        <f>N6</f>
        <v>37.909732142857152</v>
      </c>
      <c r="O18" s="73">
        <f>MEDIAN(N18,P18)</f>
        <v>39.367183641880587</v>
      </c>
      <c r="P18" s="75">
        <f>N18*((1.025)^3)</f>
        <v>40.824635140904022</v>
      </c>
      <c r="Q18" s="74">
        <f>O6</f>
        <v>41.700705357142873</v>
      </c>
      <c r="R18" s="73">
        <f>MEDIAN(Q18,S18)</f>
        <v>43.303902006068654</v>
      </c>
      <c r="S18" s="75">
        <f>Q18*((1.025)^3)</f>
        <v>44.907098654994428</v>
      </c>
      <c r="T18" s="73"/>
      <c r="U18" s="1">
        <v>13</v>
      </c>
      <c r="V18" s="46">
        <f t="shared" si="0"/>
        <v>31.371322081266474</v>
      </c>
      <c r="W18" s="46">
        <f t="shared" si="1"/>
        <v>39.262948509636871</v>
      </c>
      <c r="X18" s="46">
        <f t="shared" si="2"/>
        <v>43.189243360600564</v>
      </c>
      <c r="Y18" s="46">
        <f t="shared" si="3"/>
        <v>47.508167696660621</v>
      </c>
      <c r="Z18" s="46">
        <f t="shared" si="4"/>
        <v>52.258984466326694</v>
      </c>
      <c r="AA18" s="46">
        <f t="shared" si="5"/>
        <v>57.484882912959371</v>
      </c>
    </row>
    <row r="19" spans="1:27" x14ac:dyDescent="0.2">
      <c r="A19" s="76" t="s">
        <v>4</v>
      </c>
      <c r="B19" s="73">
        <f>B18*((1.025)^4)</f>
        <v>25.119907336656095</v>
      </c>
      <c r="C19" s="73">
        <f t="shared" ref="C19:C23" si="8">MEDIAN(B19,D19)</f>
        <v>25.7557549911152</v>
      </c>
      <c r="D19" s="73">
        <f>B18*((1.025)^6)</f>
        <v>26.391602645574306</v>
      </c>
      <c r="E19" s="74">
        <f>E18*((1.025)^4)</f>
        <v>31.438956438337048</v>
      </c>
      <c r="F19" s="73">
        <f t="shared" ref="F19:F23" si="9">MEDIAN(E19,G19)</f>
        <v>32.234755023182451</v>
      </c>
      <c r="G19" s="75">
        <f>E18*((1.025)^6)</f>
        <v>33.030553608027851</v>
      </c>
      <c r="H19" s="73">
        <f>H18*((1.025)^4)</f>
        <v>34.582852082170753</v>
      </c>
      <c r="I19" s="73">
        <f t="shared" ref="I19:I23" si="10">MEDIAN(H19,J19)</f>
        <v>35.458230525500696</v>
      </c>
      <c r="J19" s="75">
        <f>H18*((1.025)^6)</f>
        <v>36.333608968830646</v>
      </c>
      <c r="K19" s="74">
        <f>K18*((1.025)^4)</f>
        <v>38.041137290387837</v>
      </c>
      <c r="L19" s="73">
        <f t="shared" ref="L19:L23" si="11">MEDIAN(K19,M19)</f>
        <v>39.004053578050772</v>
      </c>
      <c r="M19" s="75">
        <f>K18*((1.025)^6)</f>
        <v>39.966969865713715</v>
      </c>
      <c r="N19" s="74">
        <f>N18*((1.025)^4)</f>
        <v>41.84525101942662</v>
      </c>
      <c r="O19" s="73">
        <f t="shared" ref="O19:O23" si="12">MEDIAN(N19,P19)</f>
        <v>42.904458935855857</v>
      </c>
      <c r="P19" s="75">
        <f>N18*((1.025)^6)</f>
        <v>43.963666852285087</v>
      </c>
      <c r="Q19" s="74">
        <f>Q18*((1.025)^4)</f>
        <v>46.029776121369288</v>
      </c>
      <c r="R19" s="73">
        <f t="shared" ref="R19:R23" si="13">MEDIAN(Q19,S19)</f>
        <v>47.194904829441441</v>
      </c>
      <c r="S19" s="75">
        <f>Q18*((1.025)^6)</f>
        <v>48.360033537513601</v>
      </c>
      <c r="T19" s="73"/>
      <c r="U19" s="1">
        <v>14</v>
      </c>
      <c r="V19" s="46">
        <f t="shared" si="0"/>
        <v>32.155605133298131</v>
      </c>
      <c r="W19" s="46">
        <f t="shared" si="1"/>
        <v>40.244522222377789</v>
      </c>
      <c r="X19" s="46">
        <f t="shared" si="2"/>
        <v>44.268974444615573</v>
      </c>
      <c r="Y19" s="46">
        <f t="shared" si="3"/>
        <v>48.695871889077132</v>
      </c>
      <c r="Z19" s="46">
        <f t="shared" si="4"/>
        <v>53.565459077984855</v>
      </c>
      <c r="AA19" s="46">
        <f t="shared" si="5"/>
        <v>58.922004985783353</v>
      </c>
    </row>
    <row r="20" spans="1:27" x14ac:dyDescent="0.2">
      <c r="A20" s="76" t="s">
        <v>5</v>
      </c>
      <c r="B20" s="73">
        <f>B18*((1.025)^7)</f>
        <v>27.051392711713664</v>
      </c>
      <c r="C20" s="73">
        <f t="shared" si="8"/>
        <v>27.736131089728914</v>
      </c>
      <c r="D20" s="73">
        <f>B18*((1.025)^9)</f>
        <v>28.420869467744161</v>
      </c>
      <c r="E20" s="74">
        <f>E18*((1.025)^7)</f>
        <v>33.856317448228552</v>
      </c>
      <c r="F20" s="73">
        <f t="shared" si="9"/>
        <v>34.71330548363683</v>
      </c>
      <c r="G20" s="75">
        <f>E18*((1.025)^9)</f>
        <v>35.570293519045116</v>
      </c>
      <c r="H20" s="73">
        <f>H18*((1.025)^7)</f>
        <v>37.241949193051411</v>
      </c>
      <c r="I20" s="73">
        <f t="shared" si="10"/>
        <v>38.184636032000519</v>
      </c>
      <c r="J20" s="75">
        <f>H18*((1.025)^9)</f>
        <v>39.127322870949627</v>
      </c>
      <c r="K20" s="74">
        <f>K18*((1.025)^7)</f>
        <v>40.96614411235656</v>
      </c>
      <c r="L20" s="73">
        <f t="shared" si="11"/>
        <v>42.003099635200577</v>
      </c>
      <c r="M20" s="75">
        <f>K18*((1.025)^9)</f>
        <v>43.040055158044595</v>
      </c>
      <c r="N20" s="74">
        <f>N18*((1.025)^7)</f>
        <v>45.062758523592215</v>
      </c>
      <c r="O20" s="73">
        <f t="shared" si="12"/>
        <v>46.20340959872064</v>
      </c>
      <c r="P20" s="75">
        <f>N18*((1.025)^9)</f>
        <v>47.344060673849057</v>
      </c>
      <c r="Q20" s="74">
        <f>Q18*((1.025)^7)</f>
        <v>49.569034375951439</v>
      </c>
      <c r="R20" s="73">
        <f t="shared" si="13"/>
        <v>50.823750558592707</v>
      </c>
      <c r="S20" s="75">
        <f>Q18*((1.025)^9)</f>
        <v>52.078466741233967</v>
      </c>
      <c r="T20" s="73"/>
      <c r="U20" s="1">
        <v>15</v>
      </c>
      <c r="V20" s="46">
        <f t="shared" si="0"/>
        <v>32.959495261630579</v>
      </c>
      <c r="W20" s="46">
        <f t="shared" si="1"/>
        <v>41.250635277937228</v>
      </c>
      <c r="X20" s="46">
        <f t="shared" si="2"/>
        <v>45.375698805730956</v>
      </c>
      <c r="Y20" s="46">
        <f t="shared" si="3"/>
        <v>49.913268686304058</v>
      </c>
      <c r="Z20" s="46">
        <f t="shared" si="4"/>
        <v>54.904595554934474</v>
      </c>
      <c r="AA20" s="46">
        <f t="shared" si="5"/>
        <v>60.395055110427933</v>
      </c>
    </row>
    <row r="21" spans="1:27" x14ac:dyDescent="0.2">
      <c r="A21" s="76" t="s">
        <v>6</v>
      </c>
      <c r="B21" s="73">
        <f>B18*((1.025)^10)</f>
        <v>29.131391204437765</v>
      </c>
      <c r="C21" s="73">
        <f t="shared" si="8"/>
        <v>29.868779544300097</v>
      </c>
      <c r="D21" s="73">
        <f>B18*((1.025)^12)</f>
        <v>30.606167884162424</v>
      </c>
      <c r="E21" s="74">
        <f>E18*((1.025)^10)</f>
        <v>36.459550857021242</v>
      </c>
      <c r="F21" s="73">
        <f t="shared" si="9"/>
        <v>37.38243323808959</v>
      </c>
      <c r="G21" s="75">
        <f>E18*((1.025)^12)</f>
        <v>38.305315619157938</v>
      </c>
      <c r="H21" s="73">
        <f>H18*((1.025)^10)</f>
        <v>40.105505942723369</v>
      </c>
      <c r="I21" s="73">
        <f t="shared" si="10"/>
        <v>41.120676561898549</v>
      </c>
      <c r="J21" s="75">
        <f>H18*((1.025)^12)</f>
        <v>42.135847181073736</v>
      </c>
      <c r="K21" s="74">
        <f>K18*((1.025)^10)</f>
        <v>44.116056536995714</v>
      </c>
      <c r="L21" s="73">
        <f t="shared" si="11"/>
        <v>45.232744218088413</v>
      </c>
      <c r="M21" s="75">
        <f>K18*((1.025)^12)</f>
        <v>46.349431899181113</v>
      </c>
      <c r="N21" s="74">
        <f>N18*((1.025)^10)</f>
        <v>48.527662190695281</v>
      </c>
      <c r="O21" s="73">
        <f t="shared" si="12"/>
        <v>49.756018639897256</v>
      </c>
      <c r="P21" s="75">
        <f>N18*((1.025)^12)</f>
        <v>50.984375089099231</v>
      </c>
      <c r="Q21" s="74">
        <f>Q18*((1.025)^10)</f>
        <v>53.380428409764818</v>
      </c>
      <c r="R21" s="73">
        <f t="shared" si="13"/>
        <v>54.731620503886987</v>
      </c>
      <c r="S21" s="75">
        <f>Q18*((1.025)^12)</f>
        <v>56.082812598009156</v>
      </c>
      <c r="T21" s="73"/>
      <c r="U21" s="1">
        <v>16</v>
      </c>
      <c r="V21" s="46">
        <f t="shared" si="0"/>
        <v>33.78348264317134</v>
      </c>
      <c r="W21" s="46">
        <f t="shared" si="1"/>
        <v>42.281901159885656</v>
      </c>
      <c r="X21" s="46">
        <f t="shared" si="2"/>
        <v>46.510091275874224</v>
      </c>
      <c r="Y21" s="46">
        <f t="shared" si="3"/>
        <v>51.161100403461653</v>
      </c>
      <c r="Z21" s="46">
        <f t="shared" si="4"/>
        <v>56.277210443807832</v>
      </c>
      <c r="AA21" s="46">
        <f t="shared" si="5"/>
        <v>61.904931488188623</v>
      </c>
    </row>
    <row r="22" spans="1:27" x14ac:dyDescent="0.2">
      <c r="A22" s="76" t="s">
        <v>107</v>
      </c>
      <c r="B22" s="73">
        <f>B18*((1.025)^13)</f>
        <v>31.371322081266484</v>
      </c>
      <c r="C22" s="73">
        <f t="shared" si="8"/>
        <v>32.165408671448546</v>
      </c>
      <c r="D22" s="73">
        <f>B18*((1.025)^15)</f>
        <v>32.9594952616306</v>
      </c>
      <c r="E22" s="74">
        <f>E18*((1.025)^13)</f>
        <v>39.262948509636885</v>
      </c>
      <c r="F22" s="73">
        <f t="shared" si="9"/>
        <v>40.256791893787067</v>
      </c>
      <c r="G22" s="75">
        <f>E18*((1.025)^15)</f>
        <v>41.250635277937256</v>
      </c>
      <c r="H22" s="73">
        <f>H18*((1.025)^13)</f>
        <v>43.189243360600578</v>
      </c>
      <c r="I22" s="73">
        <f t="shared" si="10"/>
        <v>44.282471083165781</v>
      </c>
      <c r="J22" s="75">
        <f>H18*((1.025)^15)</f>
        <v>45.375698805730984</v>
      </c>
      <c r="K22" s="74">
        <f>K18*((1.025)^13)</f>
        <v>47.508167696660642</v>
      </c>
      <c r="L22" s="73">
        <f t="shared" si="11"/>
        <v>48.710718191482364</v>
      </c>
      <c r="M22" s="75">
        <f>K18*((1.025)^15)</f>
        <v>49.913268686304086</v>
      </c>
      <c r="N22" s="74">
        <f>N18*((1.025)^13)</f>
        <v>52.258984466326709</v>
      </c>
      <c r="O22" s="73">
        <f t="shared" si="12"/>
        <v>53.581790010630598</v>
      </c>
      <c r="P22" s="75">
        <f>N18*((1.025)^15)</f>
        <v>54.904595554934495</v>
      </c>
      <c r="Q22" s="74">
        <f>Q18*((1.025)^13)</f>
        <v>57.484882912959385</v>
      </c>
      <c r="R22" s="73">
        <f t="shared" si="13"/>
        <v>58.93996901169367</v>
      </c>
      <c r="S22" s="75">
        <f>Q18*((1.025)^15)</f>
        <v>60.395055110427954</v>
      </c>
      <c r="T22" s="73"/>
      <c r="U22" s="1">
        <v>17</v>
      </c>
      <c r="V22" s="46">
        <f t="shared" si="0"/>
        <v>34.628069709250617</v>
      </c>
      <c r="W22" s="46">
        <f t="shared" si="1"/>
        <v>43.338948688882795</v>
      </c>
      <c r="X22" s="46">
        <f t="shared" si="2"/>
        <v>47.672843557771074</v>
      </c>
      <c r="Y22" s="46">
        <f t="shared" si="3"/>
        <v>52.440127913548189</v>
      </c>
      <c r="Z22" s="46">
        <f t="shared" si="4"/>
        <v>57.684140704903022</v>
      </c>
      <c r="AA22" s="46">
        <f t="shared" si="5"/>
        <v>63.452554775393331</v>
      </c>
    </row>
    <row r="23" spans="1:27" x14ac:dyDescent="0.2">
      <c r="A23" s="77" t="s">
        <v>108</v>
      </c>
      <c r="B23" s="78">
        <f>B18*((1.025)^16)</f>
        <v>33.783482643171361</v>
      </c>
      <c r="C23" s="78">
        <f t="shared" si="8"/>
        <v>35.537063137454922</v>
      </c>
      <c r="D23" s="78">
        <f>B18*((1.025)^20)</f>
        <v>37.29064363173849</v>
      </c>
      <c r="E23" s="79">
        <f>E18*((1.025)^16)</f>
        <v>42.281901159885685</v>
      </c>
      <c r="F23" s="78">
        <f t="shared" si="9"/>
        <v>44.476604350149813</v>
      </c>
      <c r="G23" s="80">
        <f>E18*((1.025)^20)</f>
        <v>46.671307540413949</v>
      </c>
      <c r="H23" s="79">
        <f>H18*((1.025)^16)</f>
        <v>46.510091275874252</v>
      </c>
      <c r="I23" s="78">
        <f t="shared" si="10"/>
        <v>48.924264785164794</v>
      </c>
      <c r="J23" s="80">
        <f>H18*((1.025)^20)</f>
        <v>51.338438294455344</v>
      </c>
      <c r="K23" s="78">
        <f>K18*((1.025)^16)</f>
        <v>51.161100403461688</v>
      </c>
      <c r="L23" s="78">
        <f t="shared" si="11"/>
        <v>53.816691263681285</v>
      </c>
      <c r="M23" s="80">
        <f>K18*((1.025)^20)</f>
        <v>56.472282123900882</v>
      </c>
      <c r="N23" s="78">
        <f>N18*((1.025)^16)</f>
        <v>56.277210443807853</v>
      </c>
      <c r="O23" s="78">
        <f t="shared" si="12"/>
        <v>59.198360390049416</v>
      </c>
      <c r="P23" s="78">
        <f>N18*((1.025)^20)</f>
        <v>62.119510336290972</v>
      </c>
      <c r="Q23" s="79">
        <f>Q18*((1.025)^16)</f>
        <v>61.904931488188652</v>
      </c>
      <c r="R23" s="78">
        <f t="shared" si="13"/>
        <v>65.118196429054365</v>
      </c>
      <c r="S23" s="80">
        <f>Q18*((1.025)^20)</f>
        <v>68.331461369920078</v>
      </c>
      <c r="T23" s="73"/>
      <c r="U23" s="1">
        <v>18</v>
      </c>
      <c r="V23" s="46">
        <f t="shared" si="0"/>
        <v>35.493771451981878</v>
      </c>
      <c r="W23" s="46">
        <f t="shared" si="1"/>
        <v>44.422422406104857</v>
      </c>
      <c r="X23" s="46">
        <f t="shared" si="2"/>
        <v>48.864664646715347</v>
      </c>
      <c r="Y23" s="46">
        <f t="shared" si="3"/>
        <v>53.75113111138689</v>
      </c>
      <c r="Z23" s="46">
        <f t="shared" si="4"/>
        <v>59.126244222525592</v>
      </c>
      <c r="AA23" s="46">
        <f t="shared" si="5"/>
        <v>65.038868644778162</v>
      </c>
    </row>
    <row r="24" spans="1:27" ht="15" x14ac:dyDescent="0.25">
      <c r="A24" s="44"/>
      <c r="B24" s="36"/>
      <c r="C24" s="46"/>
      <c r="D24" s="36"/>
      <c r="E24" s="81"/>
      <c r="F24" s="81"/>
      <c r="G24" s="81"/>
      <c r="H24" s="81"/>
      <c r="I24" s="73"/>
      <c r="J24" s="73"/>
      <c r="M24" s="40"/>
      <c r="P24" s="1"/>
      <c r="U24" s="1">
        <v>19</v>
      </c>
      <c r="V24" s="46">
        <f t="shared" si="0"/>
        <v>36.381115738281423</v>
      </c>
      <c r="W24" s="46">
        <f t="shared" si="1"/>
        <v>45.532982966257478</v>
      </c>
      <c r="X24" s="46">
        <f t="shared" si="2"/>
        <v>50.086281262883226</v>
      </c>
      <c r="Y24" s="46">
        <f t="shared" si="3"/>
        <v>55.094909389171555</v>
      </c>
      <c r="Z24" s="46">
        <f t="shared" si="4"/>
        <v>60.60440032808873</v>
      </c>
      <c r="AA24" s="46">
        <f t="shared" si="5"/>
        <v>66.664840360897614</v>
      </c>
    </row>
    <row r="25" spans="1:27" ht="15" x14ac:dyDescent="0.25">
      <c r="A25" s="44"/>
      <c r="B25" s="36"/>
      <c r="C25" s="46"/>
      <c r="D25" s="36"/>
      <c r="E25" s="81"/>
      <c r="F25" s="81"/>
      <c r="G25" s="81"/>
      <c r="H25" s="81"/>
      <c r="I25" s="73"/>
      <c r="J25" s="73"/>
      <c r="M25" s="40"/>
      <c r="P25" s="1"/>
      <c r="U25" s="1">
        <v>20</v>
      </c>
      <c r="V25" s="46">
        <f t="shared" si="0"/>
        <v>37.290643631738455</v>
      </c>
      <c r="W25" s="46">
        <f t="shared" si="1"/>
        <v>46.671307540413913</v>
      </c>
      <c r="X25" s="46">
        <f t="shared" si="2"/>
        <v>51.338438294455301</v>
      </c>
      <c r="Y25" s="46">
        <f t="shared" si="3"/>
        <v>56.47228212390084</v>
      </c>
      <c r="Z25" s="46">
        <f t="shared" si="4"/>
        <v>62.119510336290944</v>
      </c>
      <c r="AA25" s="46">
        <f t="shared" si="5"/>
        <v>68.331461369920049</v>
      </c>
    </row>
    <row r="26" spans="1:27" ht="15" x14ac:dyDescent="0.25">
      <c r="A26" s="44"/>
      <c r="B26" s="36"/>
      <c r="C26" s="46"/>
      <c r="D26" s="36"/>
      <c r="E26" s="81"/>
      <c r="F26" s="81"/>
      <c r="G26" s="81"/>
      <c r="H26" s="81"/>
      <c r="I26" s="73"/>
      <c r="J26" s="73"/>
      <c r="M26" s="40"/>
      <c r="P26" s="1"/>
      <c r="V26" s="46"/>
      <c r="W26" s="46"/>
      <c r="X26" s="46"/>
      <c r="Y26" s="46"/>
      <c r="Z26" s="46"/>
      <c r="AA26" s="46"/>
    </row>
    <row r="27" spans="1:27" x14ac:dyDescent="0.2">
      <c r="O27" s="40"/>
      <c r="P27" s="1"/>
      <c r="U27" s="46"/>
      <c r="V27" s="46"/>
      <c r="W27" s="46"/>
      <c r="X27" s="46"/>
      <c r="Y27" s="46"/>
      <c r="Z27" s="46"/>
      <c r="AA27" s="46"/>
    </row>
    <row r="28" spans="1:27" ht="16.5" thickBot="1" x14ac:dyDescent="0.3">
      <c r="A28" s="28" t="s">
        <v>106</v>
      </c>
      <c r="B28" s="28"/>
      <c r="C28" s="28"/>
      <c r="D28" s="28"/>
      <c r="E28" s="28"/>
      <c r="F28" s="28"/>
      <c r="G28" s="28"/>
      <c r="H28" s="28"/>
      <c r="I28" s="28"/>
      <c r="J28" s="28"/>
      <c r="K28" s="28"/>
      <c r="L28" s="28"/>
      <c r="M28" s="28"/>
      <c r="N28" s="28"/>
      <c r="O28" s="28"/>
      <c r="P28" s="28"/>
      <c r="Q28" s="28"/>
      <c r="R28" s="28"/>
      <c r="S28" s="28"/>
      <c r="U28" s="46"/>
      <c r="V28" s="46" t="s">
        <v>48</v>
      </c>
      <c r="W28" s="46"/>
      <c r="X28" s="46"/>
      <c r="Y28" s="46"/>
      <c r="Z28" s="46"/>
      <c r="AA28" s="46"/>
    </row>
    <row r="29" spans="1:27" ht="15.75" thickBot="1" x14ac:dyDescent="0.3">
      <c r="A29" s="305" t="s">
        <v>104</v>
      </c>
      <c r="B29" s="310" t="s">
        <v>78</v>
      </c>
      <c r="C29" s="289"/>
      <c r="D29" s="289"/>
      <c r="E29" s="289" t="s">
        <v>78</v>
      </c>
      <c r="F29" s="289"/>
      <c r="G29" s="289"/>
      <c r="H29" s="289" t="s">
        <v>79</v>
      </c>
      <c r="I29" s="289"/>
      <c r="J29" s="289"/>
      <c r="K29" s="289" t="s">
        <v>80</v>
      </c>
      <c r="L29" s="289"/>
      <c r="M29" s="289"/>
      <c r="N29" s="289" t="s">
        <v>80</v>
      </c>
      <c r="O29" s="289"/>
      <c r="P29" s="304"/>
      <c r="Q29" s="289" t="s">
        <v>80</v>
      </c>
      <c r="R29" s="289"/>
      <c r="S29" s="304"/>
      <c r="U29" s="46" t="s">
        <v>167</v>
      </c>
      <c r="V29" s="46" t="s">
        <v>170</v>
      </c>
      <c r="W29" s="46" t="s">
        <v>168</v>
      </c>
      <c r="X29" s="46" t="s">
        <v>171</v>
      </c>
      <c r="Y29" s="46" t="s">
        <v>172</v>
      </c>
      <c r="Z29" s="46" t="s">
        <v>173</v>
      </c>
      <c r="AA29" s="46" t="s">
        <v>174</v>
      </c>
    </row>
    <row r="30" spans="1:27" ht="15" x14ac:dyDescent="0.2">
      <c r="A30" s="306"/>
      <c r="B30" s="311" t="s">
        <v>103</v>
      </c>
      <c r="C30" s="312"/>
      <c r="D30" s="318"/>
      <c r="E30" s="301" t="s">
        <v>199</v>
      </c>
      <c r="F30" s="302"/>
      <c r="G30" s="302"/>
      <c r="H30" s="283" t="s">
        <v>200</v>
      </c>
      <c r="I30" s="284"/>
      <c r="J30" s="285"/>
      <c r="K30" s="301" t="s">
        <v>201</v>
      </c>
      <c r="L30" s="302"/>
      <c r="M30" s="303"/>
      <c r="N30" s="301" t="s">
        <v>202</v>
      </c>
      <c r="O30" s="302"/>
      <c r="P30" s="303"/>
      <c r="Q30" s="301" t="s">
        <v>207</v>
      </c>
      <c r="R30" s="302"/>
      <c r="S30" s="303"/>
      <c r="U30" s="1">
        <v>0</v>
      </c>
      <c r="V30" s="209">
        <f>H8</f>
        <v>20.68854204450335</v>
      </c>
      <c r="W30" s="209">
        <f>I8</f>
        <v>25.892857142857142</v>
      </c>
      <c r="X30" s="209">
        <f>K8</f>
        <v>28.482142857142858</v>
      </c>
      <c r="Y30" s="209">
        <f>M8</f>
        <v>31.330357142857146</v>
      </c>
      <c r="Z30" s="209">
        <f>N8</f>
        <v>34.463392857142864</v>
      </c>
      <c r="AA30" s="209">
        <f>O8</f>
        <v>37.909732142857152</v>
      </c>
    </row>
    <row r="31" spans="1:27" ht="15" thickBot="1" x14ac:dyDescent="0.25">
      <c r="A31" s="307"/>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209">
        <f t="shared" ref="V31:V50" si="14">V30*1.025</f>
        <v>21.205755595615933</v>
      </c>
      <c r="W31" s="209">
        <f t="shared" ref="W31:W50" si="15">W30*1.025</f>
        <v>26.540178571428569</v>
      </c>
      <c r="X31" s="209">
        <f t="shared" ref="X31:X50" si="16">X30*1.025</f>
        <v>29.194196428571427</v>
      </c>
      <c r="Y31" s="209">
        <f t="shared" ref="Y31:Y50" si="17">Y30*1.025</f>
        <v>32.113616071428574</v>
      </c>
      <c r="Z31" s="209">
        <f t="shared" ref="Z31:Z50" si="18">Z30*1.025</f>
        <v>35.324977678571436</v>
      </c>
      <c r="AA31" s="209">
        <f t="shared" ref="AA31:AA50" si="19">AA30*1.025</f>
        <v>38.85747544642858</v>
      </c>
    </row>
    <row r="32" spans="1:27" x14ac:dyDescent="0.2">
      <c r="A32" s="72" t="s">
        <v>3</v>
      </c>
      <c r="B32" s="73">
        <f>F8</f>
        <v>20.68854204450335</v>
      </c>
      <c r="C32" s="73">
        <f>MEDIAN(B32,D32)</f>
        <v>21.48391950857367</v>
      </c>
      <c r="D32" s="75">
        <f>B32*((1.025)^3)</f>
        <v>22.279296972643987</v>
      </c>
      <c r="E32" s="73">
        <f>I8</f>
        <v>25.892857142857142</v>
      </c>
      <c r="F32" s="73">
        <f>MEDIAN(E32,G32)</f>
        <v>26.888316127232141</v>
      </c>
      <c r="G32" s="73">
        <f>E32*((1.025)^3)</f>
        <v>27.88377511160714</v>
      </c>
      <c r="H32" s="74">
        <f>K8</f>
        <v>28.482142857142858</v>
      </c>
      <c r="I32" s="73">
        <f>MEDIAN(H32,J32)</f>
        <v>29.577147739955358</v>
      </c>
      <c r="J32" s="75">
        <f>H32*((1.025)^3)</f>
        <v>30.672152622767854</v>
      </c>
      <c r="K32" s="74">
        <f>M8</f>
        <v>31.330357142857146</v>
      </c>
      <c r="L32" s="73">
        <f>MEDIAN(K32,M32)</f>
        <v>32.534862513950898</v>
      </c>
      <c r="M32" s="75">
        <f>K32*((1.025)^3)</f>
        <v>33.739367885044643</v>
      </c>
      <c r="N32" s="74">
        <f>N8</f>
        <v>34.463392857142864</v>
      </c>
      <c r="O32" s="73">
        <f>MEDIAN(N32,P32)</f>
        <v>35.788348765345987</v>
      </c>
      <c r="P32" s="75">
        <f>N32*((1.025)^3)</f>
        <v>37.113304673549109</v>
      </c>
      <c r="Q32" s="74">
        <f>O8</f>
        <v>37.909732142857152</v>
      </c>
      <c r="R32" s="73">
        <f>MEDIAN(Q32,S32)</f>
        <v>39.367183641880587</v>
      </c>
      <c r="S32" s="75">
        <f>Q32*((1.025)^3)</f>
        <v>40.824635140904022</v>
      </c>
      <c r="U32" s="1">
        <v>2</v>
      </c>
      <c r="V32" s="209">
        <f t="shared" si="14"/>
        <v>21.73589948550633</v>
      </c>
      <c r="W32" s="209">
        <f t="shared" si="15"/>
        <v>27.203683035714281</v>
      </c>
      <c r="X32" s="209">
        <f t="shared" si="16"/>
        <v>29.924051339285711</v>
      </c>
      <c r="Y32" s="209">
        <f t="shared" si="17"/>
        <v>32.916456473214282</v>
      </c>
      <c r="Z32" s="209">
        <f t="shared" si="18"/>
        <v>36.20810212053572</v>
      </c>
      <c r="AA32" s="209">
        <f t="shared" si="19"/>
        <v>39.82891233258929</v>
      </c>
    </row>
    <row r="33" spans="1:27" x14ac:dyDescent="0.2">
      <c r="A33" s="76" t="s">
        <v>4</v>
      </c>
      <c r="B33" s="73">
        <f>B32*((1.025)^4)</f>
        <v>22.836279396960087</v>
      </c>
      <c r="C33" s="73">
        <f t="shared" ref="C33:C37" si="20">MEDIAN(B33,D33)</f>
        <v>23.414322719195638</v>
      </c>
      <c r="D33" s="75">
        <f>B32*((1.025)^6)</f>
        <v>23.992366041431186</v>
      </c>
      <c r="E33" s="73">
        <f>E32*((1.025)^4)</f>
        <v>28.580869489397315</v>
      </c>
      <c r="F33" s="73">
        <f t="shared" ref="F33:F37" si="21">MEDIAN(E33,G33)</f>
        <v>29.30432274834768</v>
      </c>
      <c r="G33" s="73">
        <f>E32*((1.025)^6)</f>
        <v>30.027776007298048</v>
      </c>
      <c r="H33" s="74">
        <f>H32*((1.025)^4)</f>
        <v>31.438956438337048</v>
      </c>
      <c r="I33" s="73">
        <f t="shared" ref="I33:I37" si="22">MEDIAN(H33,J33)</f>
        <v>32.234755023182451</v>
      </c>
      <c r="J33" s="75">
        <f>H32*((1.025)^6)</f>
        <v>33.030553608027851</v>
      </c>
      <c r="K33" s="74">
        <f>K32*((1.025)^4)</f>
        <v>34.582852082170753</v>
      </c>
      <c r="L33" s="73">
        <f t="shared" ref="L33:L37" si="23">MEDIAN(K33,M33)</f>
        <v>35.458230525500696</v>
      </c>
      <c r="M33" s="75">
        <f>K32*((1.025)^6)</f>
        <v>36.333608968830646</v>
      </c>
      <c r="N33" s="74">
        <f>N32*((1.025)^4)</f>
        <v>38.041137290387837</v>
      </c>
      <c r="O33" s="73">
        <f t="shared" ref="O33:O37" si="24">MEDIAN(N33,P33)</f>
        <v>39.004053578050772</v>
      </c>
      <c r="P33" s="75">
        <f>N32*((1.025)^6)</f>
        <v>39.966969865713715</v>
      </c>
      <c r="Q33" s="74">
        <f>Q32*((1.025)^4)</f>
        <v>41.84525101942662</v>
      </c>
      <c r="R33" s="73">
        <f t="shared" ref="R33:R37" si="25">MEDIAN(Q33,S33)</f>
        <v>42.904458935855857</v>
      </c>
      <c r="S33" s="75">
        <f>Q32*((1.025)^6)</f>
        <v>43.963666852285087</v>
      </c>
      <c r="U33" s="1">
        <v>3</v>
      </c>
      <c r="V33" s="209">
        <f t="shared" si="14"/>
        <v>22.279296972643987</v>
      </c>
      <c r="W33" s="209">
        <f t="shared" si="15"/>
        <v>27.883775111607136</v>
      </c>
      <c r="X33" s="209">
        <f t="shared" si="16"/>
        <v>30.67215262276785</v>
      </c>
      <c r="Y33" s="209">
        <f t="shared" si="17"/>
        <v>33.739367885044636</v>
      </c>
      <c r="Z33" s="209">
        <f t="shared" si="18"/>
        <v>37.113304673549109</v>
      </c>
      <c r="AA33" s="209">
        <f t="shared" si="19"/>
        <v>40.824635140904022</v>
      </c>
    </row>
    <row r="34" spans="1:27" x14ac:dyDescent="0.2">
      <c r="A34" s="76" t="s">
        <v>5</v>
      </c>
      <c r="B34" s="73">
        <f>B32*((1.025)^7)</f>
        <v>24.592175192466968</v>
      </c>
      <c r="C34" s="73">
        <f t="shared" si="20"/>
        <v>25.214664627026284</v>
      </c>
      <c r="D34" s="75">
        <f>B32*((1.025)^9)</f>
        <v>25.837154061585601</v>
      </c>
      <c r="E34" s="73">
        <f>E32*((1.025)^7)</f>
        <v>30.778470407480501</v>
      </c>
      <c r="F34" s="73">
        <f t="shared" si="21"/>
        <v>31.557550439669846</v>
      </c>
      <c r="G34" s="73">
        <f>E32*((1.025)^9)</f>
        <v>32.336630471859195</v>
      </c>
      <c r="H34" s="74">
        <f>H32*((1.025)^7)</f>
        <v>33.856317448228552</v>
      </c>
      <c r="I34" s="73">
        <f t="shared" si="22"/>
        <v>34.71330548363683</v>
      </c>
      <c r="J34" s="75">
        <f>H32*((1.025)^9)</f>
        <v>35.570293519045116</v>
      </c>
      <c r="K34" s="74">
        <f>K32*((1.025)^7)</f>
        <v>37.241949193051411</v>
      </c>
      <c r="L34" s="73">
        <f t="shared" si="23"/>
        <v>38.184636032000519</v>
      </c>
      <c r="M34" s="75">
        <f>K32*((1.025)^9)</f>
        <v>39.127322870949627</v>
      </c>
      <c r="N34" s="74">
        <f>N32*((1.025)^7)</f>
        <v>40.96614411235656</v>
      </c>
      <c r="O34" s="73">
        <f t="shared" si="24"/>
        <v>42.003099635200577</v>
      </c>
      <c r="P34" s="75">
        <f>N32*((1.025)^9)</f>
        <v>43.040055158044595</v>
      </c>
      <c r="Q34" s="74">
        <f>Q32*((1.025)^7)</f>
        <v>45.062758523592215</v>
      </c>
      <c r="R34" s="73">
        <f t="shared" si="25"/>
        <v>46.20340959872064</v>
      </c>
      <c r="S34" s="75">
        <f>Q32*((1.025)^9)</f>
        <v>47.344060673849057</v>
      </c>
      <c r="U34" s="1">
        <v>4</v>
      </c>
      <c r="V34" s="209">
        <f t="shared" si="14"/>
        <v>22.836279396960084</v>
      </c>
      <c r="W34" s="209">
        <f t="shared" si="15"/>
        <v>28.580869489397312</v>
      </c>
      <c r="X34" s="209">
        <f t="shared" si="16"/>
        <v>31.438956438337044</v>
      </c>
      <c r="Y34" s="209">
        <f t="shared" si="17"/>
        <v>34.582852082170753</v>
      </c>
      <c r="Z34" s="209">
        <f t="shared" si="18"/>
        <v>38.04113729038783</v>
      </c>
      <c r="AA34" s="209">
        <f t="shared" si="19"/>
        <v>41.84525101942662</v>
      </c>
    </row>
    <row r="35" spans="1:27" x14ac:dyDescent="0.2">
      <c r="A35" s="76" t="s">
        <v>6</v>
      </c>
      <c r="B35" s="73">
        <f>B32*((1.025)^10)</f>
        <v>26.483082913125241</v>
      </c>
      <c r="C35" s="73">
        <f t="shared" si="20"/>
        <v>27.153435949363722</v>
      </c>
      <c r="D35" s="75">
        <f>B32*((1.025)^12)</f>
        <v>27.823788985602203</v>
      </c>
      <c r="E35" s="73">
        <f>E32*((1.025)^10)</f>
        <v>33.145046233655677</v>
      </c>
      <c r="F35" s="73">
        <f t="shared" si="21"/>
        <v>33.984030216445078</v>
      </c>
      <c r="G35" s="73">
        <f>E32*((1.025)^12)</f>
        <v>34.823014199234485</v>
      </c>
      <c r="H35" s="74">
        <f>H32*((1.025)^10)</f>
        <v>36.459550857021242</v>
      </c>
      <c r="I35" s="73">
        <f t="shared" si="22"/>
        <v>37.38243323808959</v>
      </c>
      <c r="J35" s="75">
        <f>H32*((1.025)^12)</f>
        <v>38.305315619157938</v>
      </c>
      <c r="K35" s="74">
        <f>K32*((1.025)^10)</f>
        <v>40.105505942723369</v>
      </c>
      <c r="L35" s="73">
        <f t="shared" si="23"/>
        <v>41.120676561898549</v>
      </c>
      <c r="M35" s="75">
        <f>K32*((1.025)^12)</f>
        <v>42.135847181073736</v>
      </c>
      <c r="N35" s="74">
        <f>N32*((1.025)^10)</f>
        <v>44.116056536995714</v>
      </c>
      <c r="O35" s="73">
        <f t="shared" si="24"/>
        <v>45.232744218088413</v>
      </c>
      <c r="P35" s="75">
        <f>N32*((1.025)^12)</f>
        <v>46.349431899181113</v>
      </c>
      <c r="Q35" s="74">
        <f>Q32*((1.025)^10)</f>
        <v>48.527662190695281</v>
      </c>
      <c r="R35" s="73">
        <f t="shared" si="25"/>
        <v>49.756018639897256</v>
      </c>
      <c r="S35" s="75">
        <f>Q32*((1.025)^12)</f>
        <v>50.984375089099231</v>
      </c>
      <c r="U35" s="1">
        <v>5</v>
      </c>
      <c r="V35" s="209">
        <f t="shared" si="14"/>
        <v>23.407186381884085</v>
      </c>
      <c r="W35" s="209">
        <f t="shared" si="15"/>
        <v>29.29539122663224</v>
      </c>
      <c r="X35" s="209">
        <f t="shared" si="16"/>
        <v>32.22493034929547</v>
      </c>
      <c r="Y35" s="209">
        <f t="shared" si="17"/>
        <v>35.447423384225019</v>
      </c>
      <c r="Z35" s="209">
        <f t="shared" si="18"/>
        <v>38.99216572264752</v>
      </c>
      <c r="AA35" s="209">
        <f t="shared" si="19"/>
        <v>42.891382294912283</v>
      </c>
    </row>
    <row r="36" spans="1:27" x14ac:dyDescent="0.2">
      <c r="A36" s="76" t="s">
        <v>107</v>
      </c>
      <c r="B36" s="73">
        <f>B32*((1.025)^13)</f>
        <v>28.519383710242256</v>
      </c>
      <c r="C36" s="73">
        <f t="shared" si="20"/>
        <v>29.241280610407763</v>
      </c>
      <c r="D36" s="73">
        <f>B32*((1.025)^15)</f>
        <v>29.963177510573274</v>
      </c>
      <c r="E36" s="74">
        <f>E32*((1.025)^13)</f>
        <v>35.69358955421535</v>
      </c>
      <c r="F36" s="73">
        <f t="shared" si="21"/>
        <v>36.597083539806427</v>
      </c>
      <c r="G36" s="75">
        <f>E32*((1.025)^15)</f>
        <v>37.500577525397503</v>
      </c>
      <c r="H36" s="73">
        <f>H32*((1.025)^13)</f>
        <v>39.262948509636885</v>
      </c>
      <c r="I36" s="73">
        <f t="shared" si="22"/>
        <v>40.256791893787067</v>
      </c>
      <c r="J36" s="75">
        <f>H32*((1.025)^15)</f>
        <v>41.250635277937256</v>
      </c>
      <c r="K36" s="74">
        <f>K32*((1.025)^13)</f>
        <v>43.189243360600578</v>
      </c>
      <c r="L36" s="73">
        <f t="shared" si="23"/>
        <v>44.282471083165781</v>
      </c>
      <c r="M36" s="75">
        <f>K32*((1.025)^15)</f>
        <v>45.375698805730984</v>
      </c>
      <c r="N36" s="74">
        <f>N32*((1.025)^13)</f>
        <v>47.508167696660642</v>
      </c>
      <c r="O36" s="73">
        <f t="shared" si="24"/>
        <v>48.710718191482364</v>
      </c>
      <c r="P36" s="75">
        <f>N32*((1.025)^15)</f>
        <v>49.913268686304086</v>
      </c>
      <c r="Q36" s="74">
        <f>Q32*((1.025)^13)</f>
        <v>52.258984466326709</v>
      </c>
      <c r="R36" s="73">
        <f t="shared" si="25"/>
        <v>53.581790010630598</v>
      </c>
      <c r="S36" s="75">
        <f>Q32*((1.025)^15)</f>
        <v>54.904595554934495</v>
      </c>
      <c r="T36" s="46"/>
      <c r="U36" s="1">
        <v>6</v>
      </c>
      <c r="V36" s="209">
        <f t="shared" si="14"/>
        <v>23.992366041431186</v>
      </c>
      <c r="W36" s="209">
        <f t="shared" si="15"/>
        <v>30.027776007298044</v>
      </c>
      <c r="X36" s="209">
        <f t="shared" si="16"/>
        <v>33.030553608027851</v>
      </c>
      <c r="Y36" s="209">
        <f t="shared" si="17"/>
        <v>36.333608968830639</v>
      </c>
      <c r="Z36" s="209">
        <f t="shared" si="18"/>
        <v>39.966969865713708</v>
      </c>
      <c r="AA36" s="209">
        <f t="shared" si="19"/>
        <v>43.963666852285087</v>
      </c>
    </row>
    <row r="37" spans="1:27" x14ac:dyDescent="0.2">
      <c r="A37" s="77" t="s">
        <v>108</v>
      </c>
      <c r="B37" s="78">
        <f>B32*((1.025)^16)</f>
        <v>30.7122569483376</v>
      </c>
      <c r="C37" s="78">
        <f t="shared" si="20"/>
        <v>32.306421034049933</v>
      </c>
      <c r="D37" s="78">
        <f>B32*((1.025)^20)</f>
        <v>33.900585119762262</v>
      </c>
      <c r="E37" s="79">
        <f>E32*((1.025)^16)</f>
        <v>38.438091963532436</v>
      </c>
      <c r="F37" s="78">
        <f t="shared" si="21"/>
        <v>40.433276681954375</v>
      </c>
      <c r="G37" s="80">
        <f>E32*((1.025)^20)</f>
        <v>42.428461400376314</v>
      </c>
      <c r="H37" s="79">
        <f>H32*((1.025)^16)</f>
        <v>42.281901159885685</v>
      </c>
      <c r="I37" s="78">
        <f t="shared" si="22"/>
        <v>44.476604350149813</v>
      </c>
      <c r="J37" s="80">
        <f>H32*((1.025)^20)</f>
        <v>46.671307540413949</v>
      </c>
      <c r="K37" s="78">
        <f>K32*((1.025)^16)</f>
        <v>46.510091275874252</v>
      </c>
      <c r="L37" s="78">
        <f t="shared" si="23"/>
        <v>48.924264785164794</v>
      </c>
      <c r="M37" s="80">
        <f>K32*((1.025)^20)</f>
        <v>51.338438294455344</v>
      </c>
      <c r="N37" s="78">
        <f>N32*((1.025)^16)</f>
        <v>51.161100403461688</v>
      </c>
      <c r="O37" s="78">
        <f t="shared" si="24"/>
        <v>53.816691263681285</v>
      </c>
      <c r="P37" s="78">
        <f>N32*((1.025)^20)</f>
        <v>56.472282123900882</v>
      </c>
      <c r="Q37" s="79">
        <f>Q32*((1.025)^16)</f>
        <v>56.277210443807853</v>
      </c>
      <c r="R37" s="78">
        <f t="shared" si="25"/>
        <v>59.198360390049416</v>
      </c>
      <c r="S37" s="80">
        <f>Q32*((1.025)^20)</f>
        <v>62.119510336290972</v>
      </c>
      <c r="U37" s="1">
        <v>7</v>
      </c>
      <c r="V37" s="209">
        <f t="shared" si="14"/>
        <v>24.592175192466964</v>
      </c>
      <c r="W37" s="209">
        <f t="shared" si="15"/>
        <v>30.778470407480494</v>
      </c>
      <c r="X37" s="209">
        <f t="shared" si="16"/>
        <v>33.856317448228545</v>
      </c>
      <c r="Y37" s="209">
        <f t="shared" si="17"/>
        <v>37.241949193051404</v>
      </c>
      <c r="Z37" s="209">
        <f t="shared" si="18"/>
        <v>40.966144112356545</v>
      </c>
      <c r="AA37" s="209">
        <f t="shared" si="19"/>
        <v>45.062758523592208</v>
      </c>
    </row>
    <row r="38" spans="1:27" ht="15" x14ac:dyDescent="0.25">
      <c r="A38" s="44"/>
      <c r="B38" s="36"/>
      <c r="C38" s="46"/>
      <c r="D38" s="36"/>
      <c r="E38" s="81"/>
      <c r="F38" s="81"/>
      <c r="G38" s="81"/>
      <c r="H38" s="81"/>
      <c r="I38" s="73"/>
      <c r="J38" s="73"/>
      <c r="M38" s="40"/>
      <c r="P38" s="1"/>
      <c r="U38" s="1">
        <v>8</v>
      </c>
      <c r="V38" s="209">
        <f t="shared" si="14"/>
        <v>25.206979572278637</v>
      </c>
      <c r="W38" s="209">
        <f t="shared" si="15"/>
        <v>31.547932167667504</v>
      </c>
      <c r="X38" s="209">
        <f t="shared" si="16"/>
        <v>34.702725384434252</v>
      </c>
      <c r="Y38" s="209">
        <f t="shared" si="17"/>
        <v>38.172997922877684</v>
      </c>
      <c r="Z38" s="209">
        <f t="shared" si="18"/>
        <v>41.990297715165454</v>
      </c>
      <c r="AA38" s="209">
        <f t="shared" si="19"/>
        <v>46.189327486682011</v>
      </c>
    </row>
    <row r="39" spans="1:27" x14ac:dyDescent="0.2">
      <c r="O39" s="40"/>
      <c r="P39" s="1"/>
      <c r="U39" s="1">
        <v>9</v>
      </c>
      <c r="V39" s="209">
        <f t="shared" si="14"/>
        <v>25.837154061585601</v>
      </c>
      <c r="W39" s="209">
        <f t="shared" si="15"/>
        <v>32.336630471859188</v>
      </c>
      <c r="X39" s="209">
        <f t="shared" si="16"/>
        <v>35.570293519045109</v>
      </c>
      <c r="Y39" s="209">
        <f t="shared" si="17"/>
        <v>39.127322870949619</v>
      </c>
      <c r="Z39" s="209">
        <f t="shared" si="18"/>
        <v>43.040055158044588</v>
      </c>
      <c r="AA39" s="209">
        <f t="shared" si="19"/>
        <v>47.344060673849057</v>
      </c>
    </row>
    <row r="40" spans="1:27" x14ac:dyDescent="0.2">
      <c r="U40" s="1">
        <v>10</v>
      </c>
      <c r="V40" s="209">
        <f t="shared" si="14"/>
        <v>26.483082913125237</v>
      </c>
      <c r="W40" s="209">
        <f t="shared" si="15"/>
        <v>33.145046233655663</v>
      </c>
      <c r="X40" s="209">
        <f t="shared" si="16"/>
        <v>36.459550857021235</v>
      </c>
      <c r="Y40" s="209">
        <f t="shared" si="17"/>
        <v>40.105505942723354</v>
      </c>
      <c r="Z40" s="209">
        <f t="shared" si="18"/>
        <v>44.1160565369957</v>
      </c>
      <c r="AA40" s="209">
        <f t="shared" si="19"/>
        <v>48.527662190695281</v>
      </c>
    </row>
    <row r="41" spans="1:27" x14ac:dyDescent="0.2">
      <c r="U41" s="1">
        <v>11</v>
      </c>
      <c r="V41" s="209">
        <f t="shared" si="14"/>
        <v>27.145159985953367</v>
      </c>
      <c r="W41" s="209">
        <f t="shared" si="15"/>
        <v>33.973672389497054</v>
      </c>
      <c r="X41" s="209">
        <f t="shared" si="16"/>
        <v>37.371039628446759</v>
      </c>
      <c r="Y41" s="209">
        <f t="shared" si="17"/>
        <v>41.108143591291437</v>
      </c>
      <c r="Z41" s="209">
        <f t="shared" si="18"/>
        <v>45.218957950420588</v>
      </c>
      <c r="AA41" s="209">
        <f t="shared" si="19"/>
        <v>49.740853745462658</v>
      </c>
    </row>
    <row r="42" spans="1:27" x14ac:dyDescent="0.2">
      <c r="D42" s="83"/>
      <c r="U42" s="1">
        <v>12</v>
      </c>
      <c r="V42" s="209">
        <f t="shared" si="14"/>
        <v>27.823788985602199</v>
      </c>
      <c r="W42" s="209">
        <f t="shared" si="15"/>
        <v>34.823014199234478</v>
      </c>
      <c r="X42" s="209">
        <f t="shared" si="16"/>
        <v>38.305315619157923</v>
      </c>
      <c r="Y42" s="209">
        <f t="shared" si="17"/>
        <v>42.135847181073721</v>
      </c>
      <c r="Z42" s="209">
        <f t="shared" si="18"/>
        <v>46.349431899181099</v>
      </c>
      <c r="AA42" s="209">
        <f t="shared" si="19"/>
        <v>50.984375089099217</v>
      </c>
    </row>
    <row r="43" spans="1:27" x14ac:dyDescent="0.2">
      <c r="D43" s="83"/>
      <c r="G43" s="35"/>
      <c r="U43" s="1">
        <v>13</v>
      </c>
      <c r="V43" s="209">
        <f t="shared" si="14"/>
        <v>28.519383710242252</v>
      </c>
      <c r="W43" s="209">
        <f t="shared" si="15"/>
        <v>35.693589554215336</v>
      </c>
      <c r="X43" s="209">
        <f t="shared" si="16"/>
        <v>39.262948509636871</v>
      </c>
      <c r="Y43" s="209">
        <f t="shared" si="17"/>
        <v>43.189243360600564</v>
      </c>
      <c r="Z43" s="209">
        <f t="shared" si="18"/>
        <v>47.508167696660621</v>
      </c>
      <c r="AA43" s="209">
        <f t="shared" si="19"/>
        <v>52.258984466326694</v>
      </c>
    </row>
    <row r="44" spans="1:27" x14ac:dyDescent="0.2">
      <c r="D44" s="83"/>
      <c r="U44" s="1">
        <v>14</v>
      </c>
      <c r="V44" s="209">
        <f t="shared" si="14"/>
        <v>29.232368302998307</v>
      </c>
      <c r="W44" s="209">
        <f t="shared" si="15"/>
        <v>36.58592929307072</v>
      </c>
      <c r="X44" s="209">
        <f t="shared" si="16"/>
        <v>40.244522222377789</v>
      </c>
      <c r="Y44" s="209">
        <f t="shared" si="17"/>
        <v>44.268974444615573</v>
      </c>
      <c r="Z44" s="209">
        <f t="shared" si="18"/>
        <v>48.695871889077132</v>
      </c>
      <c r="AA44" s="209">
        <f t="shared" si="19"/>
        <v>53.565459077984855</v>
      </c>
    </row>
    <row r="45" spans="1:27" x14ac:dyDescent="0.2">
      <c r="U45" s="1">
        <v>15</v>
      </c>
      <c r="V45" s="209">
        <f t="shared" si="14"/>
        <v>29.96317751057326</v>
      </c>
      <c r="W45" s="209">
        <f t="shared" si="15"/>
        <v>37.500577525397482</v>
      </c>
      <c r="X45" s="209">
        <f t="shared" si="16"/>
        <v>41.250635277937228</v>
      </c>
      <c r="Y45" s="209">
        <f t="shared" si="17"/>
        <v>45.375698805730956</v>
      </c>
      <c r="Z45" s="209">
        <f t="shared" si="18"/>
        <v>49.913268686304058</v>
      </c>
      <c r="AA45" s="209">
        <f t="shared" si="19"/>
        <v>54.904595554934474</v>
      </c>
    </row>
    <row r="46" spans="1:27" x14ac:dyDescent="0.2">
      <c r="U46" s="1">
        <v>16</v>
      </c>
      <c r="V46" s="209">
        <f t="shared" si="14"/>
        <v>30.71225694833759</v>
      </c>
      <c r="W46" s="209">
        <f t="shared" si="15"/>
        <v>38.438091963532415</v>
      </c>
      <c r="X46" s="209">
        <f t="shared" si="16"/>
        <v>42.281901159885656</v>
      </c>
      <c r="Y46" s="209">
        <f t="shared" si="17"/>
        <v>46.510091275874224</v>
      </c>
      <c r="Z46" s="209">
        <f t="shared" si="18"/>
        <v>51.161100403461653</v>
      </c>
      <c r="AA46" s="209">
        <f t="shared" si="19"/>
        <v>56.277210443807832</v>
      </c>
    </row>
    <row r="47" spans="1:27" x14ac:dyDescent="0.2">
      <c r="U47" s="1">
        <v>17</v>
      </c>
      <c r="V47" s="209">
        <f t="shared" si="14"/>
        <v>31.480063372046025</v>
      </c>
      <c r="W47" s="209">
        <f t="shared" si="15"/>
        <v>39.39904426262072</v>
      </c>
      <c r="X47" s="209">
        <f t="shared" si="16"/>
        <v>43.338948688882795</v>
      </c>
      <c r="Y47" s="209">
        <f t="shared" si="17"/>
        <v>47.672843557771074</v>
      </c>
      <c r="Z47" s="209">
        <f t="shared" si="18"/>
        <v>52.440127913548189</v>
      </c>
      <c r="AA47" s="209">
        <f t="shared" si="19"/>
        <v>57.684140704903022</v>
      </c>
    </row>
    <row r="48" spans="1:27" x14ac:dyDescent="0.2">
      <c r="U48" s="1">
        <v>18</v>
      </c>
      <c r="V48" s="209">
        <f t="shared" si="14"/>
        <v>32.26706495634717</v>
      </c>
      <c r="W48" s="209">
        <f t="shared" si="15"/>
        <v>40.384020369186231</v>
      </c>
      <c r="X48" s="209">
        <f t="shared" si="16"/>
        <v>44.422422406104857</v>
      </c>
      <c r="Y48" s="209">
        <f t="shared" si="17"/>
        <v>48.864664646715347</v>
      </c>
      <c r="Z48" s="209">
        <f t="shared" si="18"/>
        <v>53.75113111138689</v>
      </c>
      <c r="AA48" s="209">
        <f t="shared" si="19"/>
        <v>59.126244222525592</v>
      </c>
    </row>
    <row r="49" spans="1:27" x14ac:dyDescent="0.2">
      <c r="U49" s="1">
        <v>19</v>
      </c>
      <c r="V49" s="209">
        <f t="shared" si="14"/>
        <v>33.073741580255849</v>
      </c>
      <c r="W49" s="209">
        <f t="shared" si="15"/>
        <v>41.393620878415881</v>
      </c>
      <c r="X49" s="209">
        <f t="shared" si="16"/>
        <v>45.532982966257478</v>
      </c>
      <c r="Y49" s="209">
        <f t="shared" si="17"/>
        <v>50.086281262883226</v>
      </c>
      <c r="Z49" s="209">
        <f t="shared" si="18"/>
        <v>55.094909389171555</v>
      </c>
      <c r="AA49" s="209">
        <f t="shared" si="19"/>
        <v>60.60440032808873</v>
      </c>
    </row>
    <row r="50" spans="1:27" x14ac:dyDescent="0.2">
      <c r="U50" s="1">
        <v>20</v>
      </c>
      <c r="V50" s="209">
        <f t="shared" si="14"/>
        <v>33.900585119762241</v>
      </c>
      <c r="W50" s="209">
        <f t="shared" si="15"/>
        <v>42.428461400376271</v>
      </c>
      <c r="X50" s="209">
        <f t="shared" si="16"/>
        <v>46.671307540413913</v>
      </c>
      <c r="Y50" s="209">
        <f t="shared" si="17"/>
        <v>51.338438294455301</v>
      </c>
      <c r="Z50" s="209">
        <f t="shared" si="18"/>
        <v>56.47228212390084</v>
      </c>
      <c r="AA50" s="209">
        <f t="shared" si="19"/>
        <v>62.119510336290944</v>
      </c>
    </row>
    <row r="53" spans="1:27" x14ac:dyDescent="0.2">
      <c r="A53" s="158"/>
      <c r="B53" s="158"/>
      <c r="H53" s="158"/>
    </row>
    <row r="54" spans="1:27" x14ac:dyDescent="0.2">
      <c r="B54" s="158"/>
      <c r="H54" s="158"/>
    </row>
    <row r="55" spans="1:27" x14ac:dyDescent="0.2">
      <c r="B55" s="158"/>
      <c r="H55" s="158"/>
    </row>
    <row r="56" spans="1:27" x14ac:dyDescent="0.2">
      <c r="B56" s="158"/>
      <c r="H56" s="158"/>
    </row>
  </sheetData>
  <mergeCells count="47">
    <mergeCell ref="W3:AB3"/>
    <mergeCell ref="A29:A31"/>
    <mergeCell ref="B29:D29"/>
    <mergeCell ref="E29:G29"/>
    <mergeCell ref="K29:M29"/>
    <mergeCell ref="N29:P29"/>
    <mergeCell ref="Q29:S29"/>
    <mergeCell ref="B30:D30"/>
    <mergeCell ref="E30:G30"/>
    <mergeCell ref="K30:M30"/>
    <mergeCell ref="N30:P30"/>
    <mergeCell ref="Q30:S30"/>
    <mergeCell ref="A7:H7"/>
    <mergeCell ref="C4:C5"/>
    <mergeCell ref="D4:D5"/>
    <mergeCell ref="E4:E5"/>
    <mergeCell ref="A1:R1"/>
    <mergeCell ref="K15:M15"/>
    <mergeCell ref="K16:M16"/>
    <mergeCell ref="N15:P15"/>
    <mergeCell ref="N16:P16"/>
    <mergeCell ref="A15:A17"/>
    <mergeCell ref="Q15:S15"/>
    <mergeCell ref="Q16:S16"/>
    <mergeCell ref="E16:G16"/>
    <mergeCell ref="B3:C3"/>
    <mergeCell ref="D3:E3"/>
    <mergeCell ref="B15:D15"/>
    <mergeCell ref="B16:D16"/>
    <mergeCell ref="E15:G15"/>
    <mergeCell ref="A3:A5"/>
    <mergeCell ref="B4:B5"/>
    <mergeCell ref="H30:J30"/>
    <mergeCell ref="I3:J3"/>
    <mergeCell ref="I4:J4"/>
    <mergeCell ref="H15:J15"/>
    <mergeCell ref="O4:O5"/>
    <mergeCell ref="A9:H9"/>
    <mergeCell ref="H4:H5"/>
    <mergeCell ref="H16:J16"/>
    <mergeCell ref="H29:J29"/>
    <mergeCell ref="F4:F5"/>
    <mergeCell ref="G4:G5"/>
    <mergeCell ref="M4:M5"/>
    <mergeCell ref="N4:N5"/>
    <mergeCell ref="K3:L3"/>
    <mergeCell ref="K4:L4"/>
  </mergeCells>
  <pageMargins left="0.7" right="0.7" top="0.75" bottom="0.75" header="0.3" footer="0.3"/>
  <pageSetup orientation="portrait" r:id="rId1"/>
  <ignoredErrors>
    <ignoredError sqref="L7 I8:O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72218-FE12-4419-AC95-58B24EF56481}">
  <sheetPr>
    <tabColor rgb="FFA2AE74"/>
  </sheetPr>
  <dimension ref="A1:AH13"/>
  <sheetViews>
    <sheetView zoomScaleNormal="100" workbookViewId="0">
      <selection activeCell="E34" sqref="E34"/>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49" t="s">
        <v>112</v>
      </c>
      <c r="B1" s="249"/>
      <c r="C1" s="249"/>
      <c r="D1" s="249"/>
      <c r="E1" s="249"/>
      <c r="F1" s="249"/>
      <c r="G1" s="249"/>
      <c r="H1" s="249"/>
      <c r="I1" s="249"/>
      <c r="J1" s="249"/>
      <c r="K1" s="249"/>
      <c r="L1" s="249"/>
      <c r="M1" s="249"/>
      <c r="N1" s="249"/>
      <c r="O1" s="249"/>
      <c r="P1" s="249"/>
      <c r="Q1" s="249"/>
      <c r="R1" s="249"/>
      <c r="S1" s="249"/>
      <c r="T1" s="249"/>
      <c r="U1" s="249"/>
      <c r="V1" s="249"/>
      <c r="W1" s="249"/>
      <c r="X1" s="249"/>
      <c r="Y1" s="249"/>
      <c r="Z1" s="249"/>
    </row>
    <row r="2" spans="1:26" ht="15.75" customHeight="1" x14ac:dyDescent="0.25">
      <c r="A2" s="232" t="s">
        <v>535</v>
      </c>
    </row>
    <row r="3" spans="1:26" ht="15.75" customHeight="1" x14ac:dyDescent="0.25">
      <c r="A3" s="12">
        <v>853</v>
      </c>
    </row>
    <row r="4" spans="1:26" ht="20.25" x14ac:dyDescent="0.3">
      <c r="A4" s="171"/>
      <c r="B4" s="171"/>
      <c r="C4" s="171"/>
      <c r="D4" s="171"/>
      <c r="E4" s="171"/>
      <c r="F4" s="171"/>
      <c r="G4" s="171"/>
      <c r="H4" s="171"/>
      <c r="I4" s="171"/>
      <c r="J4" s="171"/>
      <c r="K4" s="171"/>
      <c r="L4" s="171"/>
      <c r="M4" s="171"/>
      <c r="N4" s="171"/>
      <c r="O4" s="171"/>
    </row>
    <row r="5" spans="1:26" ht="15.75" x14ac:dyDescent="0.25">
      <c r="A5" s="324" t="s">
        <v>311</v>
      </c>
      <c r="B5" s="324"/>
      <c r="C5" s="324"/>
      <c r="E5" s="324" t="s">
        <v>312</v>
      </c>
      <c r="F5" s="324"/>
      <c r="G5" s="324"/>
      <c r="I5" s="324" t="s">
        <v>313</v>
      </c>
      <c r="J5" s="324"/>
      <c r="K5" s="324"/>
      <c r="M5" s="34" t="s">
        <v>314</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4</v>
      </c>
      <c r="C7" s="19">
        <f>B7/A3</f>
        <v>4.6893317702227429E-3</v>
      </c>
      <c r="E7" s="23" t="s">
        <v>125</v>
      </c>
      <c r="F7" s="18"/>
      <c r="G7" s="19">
        <v>1.4999999999999999E-2</v>
      </c>
      <c r="I7" s="23" t="s">
        <v>136</v>
      </c>
      <c r="J7" s="18">
        <v>703</v>
      </c>
      <c r="K7" s="19">
        <f>J7/A3</f>
        <v>0.82415005861664714</v>
      </c>
      <c r="M7" s="23" t="s">
        <v>133</v>
      </c>
      <c r="N7" s="18">
        <v>17</v>
      </c>
      <c r="O7" s="19">
        <f>N7/A3</f>
        <v>1.992966002344666E-2</v>
      </c>
    </row>
    <row r="8" spans="1:26" x14ac:dyDescent="0.25">
      <c r="A8" s="20" t="s">
        <v>119</v>
      </c>
      <c r="B8" s="21">
        <v>147</v>
      </c>
      <c r="C8" s="22">
        <f>B8/A3</f>
        <v>0.17233294255568582</v>
      </c>
      <c r="E8" s="24" t="s">
        <v>126</v>
      </c>
      <c r="F8" s="21"/>
      <c r="G8" s="19">
        <v>0.125</v>
      </c>
      <c r="I8" s="24" t="s">
        <v>138</v>
      </c>
      <c r="J8" s="21">
        <v>74</v>
      </c>
      <c r="K8" s="19">
        <f>J8/A3</f>
        <v>8.6752637749120745E-2</v>
      </c>
      <c r="M8" s="24" t="s">
        <v>134</v>
      </c>
      <c r="N8" s="21">
        <v>836</v>
      </c>
      <c r="O8" s="22">
        <f>N8/A3</f>
        <v>0.98007033997655335</v>
      </c>
    </row>
    <row r="9" spans="1:26" x14ac:dyDescent="0.25">
      <c r="A9" s="20" t="s">
        <v>120</v>
      </c>
      <c r="B9" s="21">
        <v>282</v>
      </c>
      <c r="C9" s="22">
        <f>B9/A3</f>
        <v>0.33059788980070343</v>
      </c>
      <c r="E9" s="24" t="s">
        <v>127</v>
      </c>
      <c r="F9" s="21"/>
      <c r="G9" s="19">
        <v>0.20499999999999999</v>
      </c>
      <c r="I9" s="24" t="s">
        <v>137</v>
      </c>
      <c r="J9" s="21">
        <v>47</v>
      </c>
      <c r="K9" s="19">
        <f>J9/A3</f>
        <v>5.5099648300117231E-2</v>
      </c>
    </row>
    <row r="10" spans="1:26" x14ac:dyDescent="0.25">
      <c r="A10" s="20" t="s">
        <v>121</v>
      </c>
      <c r="B10" s="21">
        <v>187</v>
      </c>
      <c r="C10" s="22">
        <f>B10/A3</f>
        <v>0.21922626025791325</v>
      </c>
      <c r="E10" s="24" t="s">
        <v>128</v>
      </c>
      <c r="F10" s="21"/>
      <c r="G10" s="19">
        <v>0.13500000000000001</v>
      </c>
      <c r="I10" s="24" t="s">
        <v>140</v>
      </c>
      <c r="J10" s="21">
        <v>16</v>
      </c>
      <c r="K10" s="19">
        <f>J10/A3</f>
        <v>1.8757327080890972E-2</v>
      </c>
    </row>
    <row r="11" spans="1:26" x14ac:dyDescent="0.25">
      <c r="A11" s="20" t="s">
        <v>122</v>
      </c>
      <c r="B11" s="21">
        <v>133</v>
      </c>
      <c r="C11" s="22">
        <f>B11/A3</f>
        <v>0.15592028135990621</v>
      </c>
      <c r="E11" s="24" t="s">
        <v>129</v>
      </c>
      <c r="F11" s="21"/>
      <c r="G11" s="19">
        <v>0.35299999999999998</v>
      </c>
      <c r="I11" s="24" t="s">
        <v>139</v>
      </c>
      <c r="J11" s="21">
        <v>12</v>
      </c>
      <c r="K11" s="19">
        <f>J11/A3</f>
        <v>1.4067995310668231E-2</v>
      </c>
    </row>
    <row r="12" spans="1:26" x14ac:dyDescent="0.25">
      <c r="A12" s="20" t="s">
        <v>123</v>
      </c>
      <c r="B12" s="21">
        <v>83</v>
      </c>
      <c r="C12" s="22">
        <f>B12/A3</f>
        <v>9.7303634232121919E-2</v>
      </c>
      <c r="E12" s="24" t="s">
        <v>130</v>
      </c>
      <c r="F12" s="21"/>
      <c r="G12" s="19">
        <v>0.154</v>
      </c>
      <c r="I12" s="24" t="s">
        <v>141</v>
      </c>
      <c r="J12" s="21">
        <v>3</v>
      </c>
      <c r="K12" s="19">
        <f>J12/A3</f>
        <v>3.5169988276670576E-3</v>
      </c>
    </row>
    <row r="13" spans="1:26" x14ac:dyDescent="0.25">
      <c r="A13" s="20" t="s">
        <v>124</v>
      </c>
      <c r="B13" s="21">
        <v>18</v>
      </c>
      <c r="C13" s="22">
        <f>B13/A3</f>
        <v>2.1101992966002344E-2</v>
      </c>
      <c r="E13" s="24" t="s">
        <v>131</v>
      </c>
      <c r="F13" s="21"/>
      <c r="G13" s="19">
        <v>1.2E-2</v>
      </c>
      <c r="I13" s="24" t="s">
        <v>142</v>
      </c>
      <c r="J13" s="21">
        <v>0</v>
      </c>
      <c r="K13" s="19">
        <f>J13/A3</f>
        <v>0</v>
      </c>
    </row>
  </sheetData>
  <sortState xmlns:xlrd2="http://schemas.microsoft.com/office/spreadsheetml/2017/richdata2" ref="I7:K13">
    <sortCondition descending="1" ref="J7:J13"/>
  </sortState>
  <mergeCells count="4">
    <mergeCell ref="A1:Z1"/>
    <mergeCell ref="A5:C5"/>
    <mergeCell ref="E5:G5"/>
    <mergeCell ref="I5:K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A117-0FAE-4EC6-B140-64C8115AE927}">
  <sheetPr>
    <tabColor rgb="FFA2AE74"/>
  </sheetPr>
  <dimension ref="A1:Z56"/>
  <sheetViews>
    <sheetView zoomScaleNormal="100" workbookViewId="0">
      <selection activeCell="G15" sqref="G15"/>
    </sheetView>
  </sheetViews>
  <sheetFormatPr defaultRowHeight="15" x14ac:dyDescent="0.25"/>
  <cols>
    <col min="1" max="1" width="37.5703125" bestFit="1" customWidth="1"/>
    <col min="2" max="2" width="12.28515625" customWidth="1"/>
    <col min="3" max="3" width="12.42578125" customWidth="1"/>
    <col min="4" max="4" width="13.57031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7" width="7.5703125" bestFit="1" customWidth="1"/>
    <col min="18" max="18" width="8"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49" t="s">
        <v>113</v>
      </c>
      <c r="B1" s="249"/>
      <c r="C1" s="249"/>
      <c r="D1" s="249"/>
      <c r="E1" s="249"/>
      <c r="F1" s="249"/>
      <c r="G1" s="249"/>
      <c r="H1" s="249"/>
      <c r="I1" s="249"/>
      <c r="J1" s="249"/>
      <c r="K1" s="249"/>
      <c r="L1" s="249"/>
      <c r="M1" s="249"/>
      <c r="N1" s="249"/>
      <c r="O1" s="249"/>
      <c r="P1" s="249"/>
      <c r="Q1" s="249"/>
      <c r="R1" s="249"/>
      <c r="S1" s="249"/>
      <c r="T1" s="249"/>
      <c r="U1" s="249"/>
      <c r="V1" s="249"/>
      <c r="W1" s="249"/>
      <c r="X1" s="249"/>
      <c r="Y1" s="249"/>
      <c r="Z1" s="249"/>
    </row>
    <row r="4" spans="1:26" ht="18.75" x14ac:dyDescent="0.3">
      <c r="A4" s="328" t="s">
        <v>194</v>
      </c>
      <c r="B4" s="328"/>
      <c r="C4" s="328"/>
      <c r="D4" s="328"/>
      <c r="E4" s="328"/>
      <c r="F4" s="328"/>
      <c r="G4" s="328"/>
      <c r="H4" s="328"/>
    </row>
    <row r="5" spans="1:26" ht="36" customHeight="1" x14ac:dyDescent="0.25">
      <c r="A5" s="326" t="s">
        <v>211</v>
      </c>
      <c r="B5" s="327" t="s">
        <v>143</v>
      </c>
      <c r="C5" s="327" t="s">
        <v>213</v>
      </c>
      <c r="D5" s="327" t="s">
        <v>261</v>
      </c>
      <c r="E5" s="327" t="s">
        <v>234</v>
      </c>
      <c r="F5" s="327"/>
      <c r="G5" s="327" t="s">
        <v>214</v>
      </c>
      <c r="H5" s="327"/>
      <c r="P5"/>
      <c r="R5" s="10"/>
    </row>
    <row r="6" spans="1:26" ht="15.75" thickBot="1" x14ac:dyDescent="0.3">
      <c r="A6" s="326"/>
      <c r="B6" s="327"/>
      <c r="C6" s="327"/>
      <c r="D6" s="329"/>
      <c r="E6" s="163" t="s">
        <v>157</v>
      </c>
      <c r="F6" s="163" t="s">
        <v>215</v>
      </c>
      <c r="G6" s="163" t="s">
        <v>157</v>
      </c>
      <c r="H6" s="163" t="s">
        <v>215</v>
      </c>
      <c r="P6"/>
      <c r="R6" s="10"/>
    </row>
    <row r="7" spans="1:26" ht="15.75" thickBot="1" x14ac:dyDescent="0.3">
      <c r="A7" s="195" t="s">
        <v>85</v>
      </c>
      <c r="B7" s="196">
        <v>1</v>
      </c>
      <c r="C7" s="197">
        <f>'1A'!B11</f>
        <v>14.91</v>
      </c>
      <c r="D7" s="198" t="s">
        <v>186</v>
      </c>
      <c r="E7" s="199">
        <f t="shared" ref="E7:E12" si="0">W19-B19</f>
        <v>180</v>
      </c>
      <c r="F7" s="200">
        <f t="shared" ref="F7:F12" si="1">W29</f>
        <v>0.26745913818722139</v>
      </c>
      <c r="G7" s="201">
        <f t="shared" ref="G7:G12" si="2">S38-B38</f>
        <v>3.01</v>
      </c>
      <c r="H7" s="202">
        <f t="shared" ref="H7:H12" si="3">S48</f>
        <v>0.25294117647058822</v>
      </c>
      <c r="P7"/>
      <c r="R7" s="10"/>
    </row>
    <row r="8" spans="1:26" ht="15.75" thickTop="1" x14ac:dyDescent="0.25">
      <c r="A8" s="178" t="s">
        <v>212</v>
      </c>
      <c r="B8" s="172">
        <v>0.97</v>
      </c>
      <c r="C8" s="185">
        <f>S39</f>
        <v>30.07</v>
      </c>
      <c r="D8" s="204">
        <f>C8-C7</f>
        <v>15.16</v>
      </c>
      <c r="E8" s="174">
        <f t="shared" si="0"/>
        <v>-98</v>
      </c>
      <c r="F8" s="173">
        <f t="shared" si="1"/>
        <v>-0.3983739837398374</v>
      </c>
      <c r="G8" s="176">
        <f t="shared" si="2"/>
        <v>11.43</v>
      </c>
      <c r="H8" s="177">
        <f t="shared" si="3"/>
        <v>0.61319742489270379</v>
      </c>
      <c r="P8"/>
      <c r="R8" s="10"/>
    </row>
    <row r="9" spans="1:26" x14ac:dyDescent="0.25">
      <c r="A9" s="178" t="s">
        <v>293</v>
      </c>
      <c r="B9" s="164">
        <v>0.96</v>
      </c>
      <c r="C9" s="185">
        <f t="shared" ref="C9:C12" si="4">S40</f>
        <v>17.82</v>
      </c>
      <c r="D9" s="204">
        <f>C9-C7</f>
        <v>2.91</v>
      </c>
      <c r="E9" s="174">
        <f t="shared" si="0"/>
        <v>282</v>
      </c>
      <c r="F9" s="173">
        <f t="shared" si="1"/>
        <v>0.89523809523809528</v>
      </c>
      <c r="G9" s="175">
        <f t="shared" si="2"/>
        <v>-1</v>
      </c>
      <c r="H9" s="177">
        <f>S50</f>
        <v>-5.3134962805526036E-2</v>
      </c>
      <c r="P9"/>
      <c r="R9" s="10"/>
    </row>
    <row r="10" spans="1:26" x14ac:dyDescent="0.25">
      <c r="A10" s="178" t="s">
        <v>265</v>
      </c>
      <c r="B10" s="164">
        <v>0.93</v>
      </c>
      <c r="C10" s="185">
        <f t="shared" si="4"/>
        <v>17.97</v>
      </c>
      <c r="D10" s="210">
        <f>C10-C7</f>
        <v>3.0599999999999987</v>
      </c>
      <c r="E10" s="174">
        <f t="shared" si="0"/>
        <v>-239</v>
      </c>
      <c r="F10" s="173">
        <f t="shared" si="1"/>
        <v>-0.14844720496894409</v>
      </c>
      <c r="G10" s="175">
        <f t="shared" si="2"/>
        <v>7.6099999999999994</v>
      </c>
      <c r="H10" s="177">
        <f t="shared" si="3"/>
        <v>0.73455598455598459</v>
      </c>
      <c r="P10"/>
      <c r="R10" s="10"/>
    </row>
    <row r="11" spans="1:26" x14ac:dyDescent="0.25">
      <c r="A11" s="178" t="s">
        <v>294</v>
      </c>
      <c r="B11" s="164">
        <v>0.93</v>
      </c>
      <c r="C11" s="185">
        <f t="shared" si="4"/>
        <v>14.24</v>
      </c>
      <c r="D11" s="204">
        <f>C11-C7</f>
        <v>-0.66999999999999993</v>
      </c>
      <c r="E11" s="174">
        <f t="shared" si="0"/>
        <v>-105</v>
      </c>
      <c r="F11" s="173">
        <f t="shared" si="1"/>
        <v>-0.68181818181818177</v>
      </c>
      <c r="G11" s="175">
        <f t="shared" si="2"/>
        <v>2.0400000000000009</v>
      </c>
      <c r="H11" s="177">
        <f t="shared" si="3"/>
        <v>0.16721311475409845</v>
      </c>
      <c r="P11"/>
      <c r="R11" s="10"/>
    </row>
    <row r="12" spans="1:26" ht="15.75" thickBot="1" x14ac:dyDescent="0.3">
      <c r="A12" s="179" t="s">
        <v>292</v>
      </c>
      <c r="B12" s="180">
        <v>0.92</v>
      </c>
      <c r="C12" s="186">
        <f t="shared" si="4"/>
        <v>18.87</v>
      </c>
      <c r="D12" s="205">
        <f>C12-C7</f>
        <v>3.9600000000000009</v>
      </c>
      <c r="E12" s="181">
        <f t="shared" si="0"/>
        <v>-1277</v>
      </c>
      <c r="F12" s="182">
        <f t="shared" si="1"/>
        <v>-0.12040354516311522</v>
      </c>
      <c r="G12" s="183">
        <f t="shared" si="2"/>
        <v>6.9</v>
      </c>
      <c r="H12" s="184">
        <f t="shared" si="3"/>
        <v>0.5764411027568922</v>
      </c>
      <c r="P12"/>
      <c r="R12" s="10"/>
    </row>
    <row r="13" spans="1:26" x14ac:dyDescent="0.25">
      <c r="A13" s="1"/>
      <c r="B13" s="35"/>
      <c r="C13" s="36"/>
      <c r="D13" s="36"/>
    </row>
    <row r="14" spans="1:26" x14ac:dyDescent="0.25">
      <c r="G14" s="215"/>
    </row>
    <row r="15" spans="1:26" x14ac:dyDescent="0.25">
      <c r="G15" s="215"/>
    </row>
    <row r="17" spans="1:26" ht="15.75" x14ac:dyDescent="0.25">
      <c r="A17" s="325" t="s">
        <v>315</v>
      </c>
      <c r="B17" s="325"/>
      <c r="C17" s="325"/>
      <c r="D17" s="325"/>
      <c r="E17" s="325"/>
      <c r="F17" s="325"/>
      <c r="G17" s="325"/>
      <c r="H17" s="325"/>
      <c r="I17" s="325"/>
      <c r="J17" s="325"/>
      <c r="K17" s="325"/>
      <c r="L17" s="325"/>
      <c r="M17" s="325"/>
      <c r="N17" s="325"/>
      <c r="O17" s="325"/>
      <c r="P17" s="325"/>
      <c r="Q17" s="325"/>
      <c r="R17" s="325"/>
      <c r="S17" s="325"/>
      <c r="T17" s="325"/>
      <c r="U17" s="325"/>
      <c r="V17" s="325"/>
      <c r="W17" s="325"/>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85</v>
      </c>
      <c r="B19" s="166">
        <v>673</v>
      </c>
      <c r="C19" s="166">
        <v>685</v>
      </c>
      <c r="D19" s="166">
        <v>679</v>
      </c>
      <c r="E19" s="166">
        <v>686</v>
      </c>
      <c r="F19" s="166">
        <v>710</v>
      </c>
      <c r="G19" s="166">
        <v>723</v>
      </c>
      <c r="H19" s="166">
        <v>715</v>
      </c>
      <c r="I19" s="166">
        <v>716</v>
      </c>
      <c r="J19" s="166">
        <v>663</v>
      </c>
      <c r="K19" s="166">
        <v>602</v>
      </c>
      <c r="L19" s="166">
        <v>567</v>
      </c>
      <c r="M19" s="166">
        <v>554</v>
      </c>
      <c r="N19" s="166">
        <v>584</v>
      </c>
      <c r="O19" s="166">
        <v>581</v>
      </c>
      <c r="P19" s="166">
        <v>650</v>
      </c>
      <c r="Q19" s="166">
        <v>734</v>
      </c>
      <c r="R19" s="166">
        <v>798</v>
      </c>
      <c r="S19" s="166">
        <v>827</v>
      </c>
      <c r="T19" s="166">
        <v>877</v>
      </c>
      <c r="U19" s="166">
        <v>730</v>
      </c>
      <c r="V19" s="166">
        <v>824</v>
      </c>
      <c r="W19" s="166">
        <v>853</v>
      </c>
    </row>
    <row r="20" spans="1:26" ht="15.75" thickTop="1" x14ac:dyDescent="0.25">
      <c r="A20" s="143" t="s">
        <v>212</v>
      </c>
      <c r="B20" s="144">
        <v>246</v>
      </c>
      <c r="C20" s="144">
        <v>247</v>
      </c>
      <c r="D20" s="144">
        <v>245</v>
      </c>
      <c r="E20" s="144">
        <v>244</v>
      </c>
      <c r="F20" s="144">
        <v>244</v>
      </c>
      <c r="G20" s="144">
        <v>199</v>
      </c>
      <c r="H20" s="144">
        <v>210</v>
      </c>
      <c r="I20" s="144">
        <v>226</v>
      </c>
      <c r="J20" s="144">
        <v>238</v>
      </c>
      <c r="K20" s="144">
        <v>244</v>
      </c>
      <c r="L20" s="144">
        <v>251</v>
      </c>
      <c r="M20" s="144">
        <v>246</v>
      </c>
      <c r="N20" s="144">
        <v>245</v>
      </c>
      <c r="O20" s="144">
        <v>246</v>
      </c>
      <c r="P20" s="144">
        <v>210</v>
      </c>
      <c r="Q20" s="144">
        <v>189</v>
      </c>
      <c r="R20" s="144">
        <v>160</v>
      </c>
      <c r="S20" s="144">
        <v>147</v>
      </c>
      <c r="T20" s="144">
        <v>139</v>
      </c>
      <c r="U20" s="144">
        <v>134</v>
      </c>
      <c r="V20" s="144">
        <v>153</v>
      </c>
      <c r="W20" s="144">
        <v>148</v>
      </c>
    </row>
    <row r="21" spans="1:26" x14ac:dyDescent="0.25">
      <c r="A21" s="143" t="s">
        <v>293</v>
      </c>
      <c r="B21" s="144">
        <v>315</v>
      </c>
      <c r="C21" s="144">
        <v>335</v>
      </c>
      <c r="D21" s="144">
        <v>349</v>
      </c>
      <c r="E21" s="144">
        <v>367</v>
      </c>
      <c r="F21" s="144">
        <v>380</v>
      </c>
      <c r="G21" s="144">
        <v>374</v>
      </c>
      <c r="H21" s="144">
        <v>415</v>
      </c>
      <c r="I21" s="144">
        <v>460</v>
      </c>
      <c r="J21" s="144">
        <v>451</v>
      </c>
      <c r="K21" s="144">
        <v>459</v>
      </c>
      <c r="L21" s="144">
        <v>482</v>
      </c>
      <c r="M21" s="144">
        <v>502</v>
      </c>
      <c r="N21" s="144">
        <v>527</v>
      </c>
      <c r="O21" s="144">
        <v>556</v>
      </c>
      <c r="P21" s="144">
        <v>576</v>
      </c>
      <c r="Q21" s="144">
        <v>626</v>
      </c>
      <c r="R21" s="144">
        <v>676</v>
      </c>
      <c r="S21" s="144">
        <v>704</v>
      </c>
      <c r="T21" s="144">
        <v>753</v>
      </c>
      <c r="U21" s="144">
        <v>568</v>
      </c>
      <c r="V21" s="144">
        <v>523</v>
      </c>
      <c r="W21" s="144">
        <v>597</v>
      </c>
    </row>
    <row r="22" spans="1:26" x14ac:dyDescent="0.25">
      <c r="A22" s="143" t="s">
        <v>265</v>
      </c>
      <c r="B22" s="144">
        <v>1610</v>
      </c>
      <c r="C22" s="144">
        <v>1646</v>
      </c>
      <c r="D22" s="144">
        <v>1635</v>
      </c>
      <c r="E22" s="144">
        <v>1637</v>
      </c>
      <c r="F22" s="144">
        <v>1656</v>
      </c>
      <c r="G22" s="144">
        <v>1622</v>
      </c>
      <c r="H22" s="144">
        <v>1659</v>
      </c>
      <c r="I22" s="144">
        <v>1650</v>
      </c>
      <c r="J22" s="144">
        <v>1595</v>
      </c>
      <c r="K22" s="144">
        <v>1615</v>
      </c>
      <c r="L22" s="144">
        <v>1705</v>
      </c>
      <c r="M22" s="144">
        <v>1825</v>
      </c>
      <c r="N22" s="144">
        <v>1887</v>
      </c>
      <c r="O22" s="144">
        <v>1866</v>
      </c>
      <c r="P22" s="144">
        <v>1895</v>
      </c>
      <c r="Q22" s="144">
        <v>1995</v>
      </c>
      <c r="R22" s="144">
        <v>2072</v>
      </c>
      <c r="S22" s="144">
        <v>1895</v>
      </c>
      <c r="T22" s="144">
        <v>1755</v>
      </c>
      <c r="U22" s="144">
        <v>1631</v>
      </c>
      <c r="V22" s="144">
        <v>1452</v>
      </c>
      <c r="W22" s="144">
        <v>1371</v>
      </c>
    </row>
    <row r="23" spans="1:26" x14ac:dyDescent="0.25">
      <c r="A23" s="143" t="s">
        <v>294</v>
      </c>
      <c r="B23" s="144">
        <v>154</v>
      </c>
      <c r="C23" s="144">
        <v>148</v>
      </c>
      <c r="D23" s="144">
        <v>158</v>
      </c>
      <c r="E23" s="144">
        <v>165</v>
      </c>
      <c r="F23" s="144">
        <v>164</v>
      </c>
      <c r="G23" s="144">
        <v>176</v>
      </c>
      <c r="H23" s="144">
        <v>179</v>
      </c>
      <c r="I23" s="144">
        <v>156</v>
      </c>
      <c r="J23" s="144">
        <v>168</v>
      </c>
      <c r="K23" s="144">
        <v>174</v>
      </c>
      <c r="L23" s="144">
        <v>188</v>
      </c>
      <c r="M23" s="144">
        <v>163</v>
      </c>
      <c r="N23" s="144">
        <v>172</v>
      </c>
      <c r="O23" s="144">
        <v>183</v>
      </c>
      <c r="P23" s="144">
        <v>172</v>
      </c>
      <c r="Q23" s="144">
        <v>185</v>
      </c>
      <c r="R23" s="144">
        <v>177</v>
      </c>
      <c r="S23" s="144">
        <v>163</v>
      </c>
      <c r="T23" s="144">
        <v>140</v>
      </c>
      <c r="U23" s="144">
        <v>106</v>
      </c>
      <c r="V23" s="144">
        <v>95</v>
      </c>
      <c r="W23" s="144">
        <v>49</v>
      </c>
    </row>
    <row r="24" spans="1:26" x14ac:dyDescent="0.25">
      <c r="A24" s="143" t="s">
        <v>292</v>
      </c>
      <c r="B24" s="146">
        <v>10606</v>
      </c>
      <c r="C24" s="146">
        <v>10480</v>
      </c>
      <c r="D24" s="146">
        <v>10257</v>
      </c>
      <c r="E24" s="146">
        <v>10283</v>
      </c>
      <c r="F24" s="146">
        <v>10434</v>
      </c>
      <c r="G24" s="146">
        <v>10660</v>
      </c>
      <c r="H24" s="146">
        <v>10409</v>
      </c>
      <c r="I24" s="146">
        <v>10025</v>
      </c>
      <c r="J24" s="146">
        <v>9452</v>
      </c>
      <c r="K24" s="146">
        <v>9571</v>
      </c>
      <c r="L24" s="146">
        <v>9771</v>
      </c>
      <c r="M24" s="146">
        <v>9881</v>
      </c>
      <c r="N24" s="146">
        <v>9935</v>
      </c>
      <c r="O24" s="146">
        <v>9917</v>
      </c>
      <c r="P24" s="146">
        <v>10046</v>
      </c>
      <c r="Q24" s="146">
        <v>10357</v>
      </c>
      <c r="R24" s="146">
        <v>10544</v>
      </c>
      <c r="S24" s="146">
        <v>10811</v>
      </c>
      <c r="T24" s="146">
        <v>11127</v>
      </c>
      <c r="U24" s="146">
        <v>10533</v>
      </c>
      <c r="V24" s="146">
        <v>10098</v>
      </c>
      <c r="W24" s="146">
        <v>9329</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25" t="s">
        <v>316</v>
      </c>
      <c r="B27" s="325"/>
      <c r="C27" s="325"/>
      <c r="D27" s="325"/>
      <c r="E27" s="325"/>
      <c r="F27" s="325"/>
      <c r="G27" s="325"/>
      <c r="H27" s="325"/>
      <c r="I27" s="325"/>
      <c r="J27" s="325"/>
      <c r="K27" s="325"/>
      <c r="L27" s="325"/>
      <c r="M27" s="325"/>
      <c r="N27" s="325"/>
      <c r="O27" s="325"/>
      <c r="P27" s="325"/>
      <c r="Q27" s="325"/>
      <c r="R27" s="325"/>
      <c r="S27" s="325"/>
      <c r="T27" s="325"/>
      <c r="U27" s="325"/>
      <c r="V27" s="325"/>
      <c r="W27" s="325"/>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85</v>
      </c>
      <c r="B29" s="167">
        <f t="shared" ref="B29:B34" si="5">(B19-B19)/B19</f>
        <v>0</v>
      </c>
      <c r="C29" s="167">
        <f t="shared" ref="C29:C34" si="6">(C19-B19)/B19</f>
        <v>1.7830609212481426E-2</v>
      </c>
      <c r="D29" s="167">
        <f t="shared" ref="D29:D34" si="7">(D19-B19)/B19</f>
        <v>8.9153046062407128E-3</v>
      </c>
      <c r="E29" s="167">
        <f t="shared" ref="E29:E34" si="8">(E19-B19)/B19</f>
        <v>1.9316493313521546E-2</v>
      </c>
      <c r="F29" s="167">
        <f t="shared" ref="F29:F34" si="9">(F19-B19)/B19</f>
        <v>5.4977711738484397E-2</v>
      </c>
      <c r="G29" s="167">
        <f t="shared" ref="G29:G34" si="10">(G19-B19)/B19</f>
        <v>7.4294205052005943E-2</v>
      </c>
      <c r="H29" s="167">
        <f t="shared" ref="H29:H34" si="11">(H19-B19)/B19</f>
        <v>6.2407132243684993E-2</v>
      </c>
      <c r="I29" s="167">
        <f t="shared" ref="I29:I34" si="12">(I19-B19)/B19</f>
        <v>6.3893016344725106E-2</v>
      </c>
      <c r="J29" s="167">
        <f t="shared" ref="J29:J34" si="13">(J19-B19)/B19</f>
        <v>-1.4858841010401188E-2</v>
      </c>
      <c r="K29" s="167">
        <f t="shared" ref="K29:K34" si="14">(K19-B19)/B19</f>
        <v>-0.10549777117384844</v>
      </c>
      <c r="L29" s="167">
        <f t="shared" ref="L29:L34" si="15">(L19-B19)/B19</f>
        <v>-0.1575037147102526</v>
      </c>
      <c r="M29" s="167">
        <f t="shared" ref="M29:M34" si="16">(M19-B19)/B19</f>
        <v>-0.17682020802377416</v>
      </c>
      <c r="N29" s="167">
        <f t="shared" ref="N29:N34" si="17">(N19-B19)/B19</f>
        <v>-0.13224368499257058</v>
      </c>
      <c r="O29" s="167">
        <f t="shared" ref="O29:O34" si="18">(O19-B19)/B19</f>
        <v>-0.13670133729569092</v>
      </c>
      <c r="P29" s="167">
        <f t="shared" ref="P29:P34" si="19">(P19-B19)/B19</f>
        <v>-3.4175334323922731E-2</v>
      </c>
      <c r="Q29" s="167">
        <f t="shared" ref="Q29:Q34" si="20">(Q19-B19)/B19</f>
        <v>9.0638930163447248E-2</v>
      </c>
      <c r="R29" s="167">
        <f t="shared" ref="R29:R34" si="21">(R19-B19)/B19</f>
        <v>0.18573551263001487</v>
      </c>
      <c r="S29" s="167">
        <f t="shared" ref="S29:S34" si="22">(S19-B19)/B19</f>
        <v>0.2288261515601783</v>
      </c>
      <c r="T29" s="167">
        <f t="shared" ref="T29:T34" si="23">(T19-B19)/B19</f>
        <v>0.30312035661218423</v>
      </c>
      <c r="U29" s="167">
        <f t="shared" ref="U29:U34" si="24">(U19-B19)/B19</f>
        <v>8.469539375928678E-2</v>
      </c>
      <c r="V29" s="167">
        <f t="shared" ref="V29:V34" si="25">(V19-B19)/B19</f>
        <v>0.22436849925705796</v>
      </c>
      <c r="W29" s="167">
        <f t="shared" ref="W29:W34" si="26">(W19-B19)/B19</f>
        <v>0.26745913818722139</v>
      </c>
      <c r="Y29" s="215" t="s">
        <v>293</v>
      </c>
      <c r="Z29" s="216">
        <v>-1</v>
      </c>
    </row>
    <row r="30" spans="1:26" ht="15.75" thickTop="1" x14ac:dyDescent="0.25">
      <c r="A30" s="143" t="s">
        <v>212</v>
      </c>
      <c r="B30" s="147">
        <f t="shared" si="5"/>
        <v>0</v>
      </c>
      <c r="C30" s="147">
        <f t="shared" si="6"/>
        <v>4.0650406504065045E-3</v>
      </c>
      <c r="D30" s="147">
        <f t="shared" si="7"/>
        <v>-4.0650406504065045E-3</v>
      </c>
      <c r="E30" s="147">
        <f t="shared" si="8"/>
        <v>-8.130081300813009E-3</v>
      </c>
      <c r="F30" s="147">
        <f t="shared" si="9"/>
        <v>-8.130081300813009E-3</v>
      </c>
      <c r="G30" s="147">
        <f t="shared" si="10"/>
        <v>-0.1910569105691057</v>
      </c>
      <c r="H30" s="147">
        <f t="shared" si="11"/>
        <v>-0.14634146341463414</v>
      </c>
      <c r="I30" s="147">
        <f t="shared" si="12"/>
        <v>-8.1300813008130079E-2</v>
      </c>
      <c r="J30" s="147">
        <f t="shared" si="13"/>
        <v>-3.2520325203252036E-2</v>
      </c>
      <c r="K30" s="147">
        <f t="shared" si="14"/>
        <v>-8.130081300813009E-3</v>
      </c>
      <c r="L30" s="147">
        <f t="shared" si="15"/>
        <v>2.032520325203252E-2</v>
      </c>
      <c r="M30" s="147">
        <f t="shared" si="16"/>
        <v>0</v>
      </c>
      <c r="N30" s="147">
        <f t="shared" si="17"/>
        <v>-4.0650406504065045E-3</v>
      </c>
      <c r="O30" s="147">
        <f t="shared" si="18"/>
        <v>0</v>
      </c>
      <c r="P30" s="147">
        <f t="shared" si="19"/>
        <v>-0.14634146341463414</v>
      </c>
      <c r="Q30" s="147">
        <f t="shared" si="20"/>
        <v>-0.23170731707317074</v>
      </c>
      <c r="R30" s="147">
        <f t="shared" si="21"/>
        <v>-0.34959349593495936</v>
      </c>
      <c r="S30" s="147">
        <f t="shared" si="22"/>
        <v>-0.40243902439024393</v>
      </c>
      <c r="T30" s="147">
        <f t="shared" si="23"/>
        <v>-0.43495934959349591</v>
      </c>
      <c r="U30" s="147">
        <f t="shared" si="24"/>
        <v>-0.45528455284552843</v>
      </c>
      <c r="V30" s="147">
        <f t="shared" si="25"/>
        <v>-0.37804878048780488</v>
      </c>
      <c r="W30" s="147">
        <f t="shared" si="26"/>
        <v>-0.3983739837398374</v>
      </c>
      <c r="Y30" s="215" t="s">
        <v>294</v>
      </c>
      <c r="Z30" s="216">
        <v>2.04</v>
      </c>
    </row>
    <row r="31" spans="1:26" x14ac:dyDescent="0.25">
      <c r="A31" s="143" t="s">
        <v>293</v>
      </c>
      <c r="B31" s="147">
        <f t="shared" si="5"/>
        <v>0</v>
      </c>
      <c r="C31" s="147">
        <f t="shared" si="6"/>
        <v>6.3492063492063489E-2</v>
      </c>
      <c r="D31" s="147">
        <f t="shared" si="7"/>
        <v>0.10793650793650794</v>
      </c>
      <c r="E31" s="147">
        <f t="shared" si="8"/>
        <v>0.16507936507936508</v>
      </c>
      <c r="F31" s="147">
        <f t="shared" si="9"/>
        <v>0.20634920634920634</v>
      </c>
      <c r="G31" s="147">
        <f t="shared" si="10"/>
        <v>0.1873015873015873</v>
      </c>
      <c r="H31" s="147">
        <f t="shared" si="11"/>
        <v>0.31746031746031744</v>
      </c>
      <c r="I31" s="147">
        <f t="shared" si="12"/>
        <v>0.46031746031746029</v>
      </c>
      <c r="J31" s="147">
        <f t="shared" si="13"/>
        <v>0.43174603174603177</v>
      </c>
      <c r="K31" s="147">
        <f t="shared" si="14"/>
        <v>0.45714285714285713</v>
      </c>
      <c r="L31" s="147">
        <f t="shared" si="15"/>
        <v>0.53015873015873016</v>
      </c>
      <c r="M31" s="147">
        <f t="shared" si="16"/>
        <v>0.59365079365079365</v>
      </c>
      <c r="N31" s="147">
        <f t="shared" si="17"/>
        <v>0.67301587301587307</v>
      </c>
      <c r="O31" s="147">
        <f t="shared" si="18"/>
        <v>0.76507936507936503</v>
      </c>
      <c r="P31" s="147">
        <f t="shared" si="19"/>
        <v>0.82857142857142863</v>
      </c>
      <c r="Q31" s="147">
        <f t="shared" si="20"/>
        <v>0.98730158730158735</v>
      </c>
      <c r="R31" s="147">
        <f t="shared" si="21"/>
        <v>1.146031746031746</v>
      </c>
      <c r="S31" s="147">
        <f t="shared" si="22"/>
        <v>1.234920634920635</v>
      </c>
      <c r="T31" s="147">
        <f t="shared" si="23"/>
        <v>1.3904761904761904</v>
      </c>
      <c r="U31" s="147">
        <f t="shared" si="24"/>
        <v>0.80317460317460321</v>
      </c>
      <c r="V31" s="147">
        <f t="shared" si="25"/>
        <v>0.6603174603174603</v>
      </c>
      <c r="W31" s="147">
        <f t="shared" si="26"/>
        <v>0.89523809523809528</v>
      </c>
      <c r="Y31" s="215" t="s">
        <v>85</v>
      </c>
      <c r="Z31" s="216">
        <v>3.01</v>
      </c>
    </row>
    <row r="32" spans="1:26" x14ac:dyDescent="0.25">
      <c r="A32" s="143" t="s">
        <v>265</v>
      </c>
      <c r="B32" s="147">
        <f t="shared" si="5"/>
        <v>0</v>
      </c>
      <c r="C32" s="147">
        <f t="shared" si="6"/>
        <v>2.236024844720497E-2</v>
      </c>
      <c r="D32" s="147">
        <f t="shared" si="7"/>
        <v>1.5527950310559006E-2</v>
      </c>
      <c r="E32" s="147">
        <f t="shared" si="8"/>
        <v>1.6770186335403725E-2</v>
      </c>
      <c r="F32" s="147">
        <f t="shared" si="9"/>
        <v>2.8571428571428571E-2</v>
      </c>
      <c r="G32" s="147">
        <f t="shared" si="10"/>
        <v>7.4534161490683228E-3</v>
      </c>
      <c r="H32" s="147">
        <f t="shared" si="11"/>
        <v>3.0434782608695653E-2</v>
      </c>
      <c r="I32" s="147">
        <f t="shared" si="12"/>
        <v>2.4844720496894408E-2</v>
      </c>
      <c r="J32" s="147">
        <f t="shared" si="13"/>
        <v>-9.316770186335404E-3</v>
      </c>
      <c r="K32" s="147">
        <f t="shared" si="14"/>
        <v>3.105590062111801E-3</v>
      </c>
      <c r="L32" s="147">
        <f t="shared" si="15"/>
        <v>5.9006211180124224E-2</v>
      </c>
      <c r="M32" s="147">
        <f t="shared" si="16"/>
        <v>0.13354037267080746</v>
      </c>
      <c r="N32" s="147">
        <f t="shared" si="17"/>
        <v>0.1720496894409938</v>
      </c>
      <c r="O32" s="147">
        <f t="shared" si="18"/>
        <v>0.15900621118012423</v>
      </c>
      <c r="P32" s="147">
        <f t="shared" si="19"/>
        <v>0.17701863354037267</v>
      </c>
      <c r="Q32" s="147">
        <f t="shared" si="20"/>
        <v>0.2391304347826087</v>
      </c>
      <c r="R32" s="147">
        <f t="shared" si="21"/>
        <v>0.28695652173913044</v>
      </c>
      <c r="S32" s="147">
        <f t="shared" si="22"/>
        <v>0.17701863354037267</v>
      </c>
      <c r="T32" s="147">
        <f t="shared" si="23"/>
        <v>9.0062111801242239E-2</v>
      </c>
      <c r="U32" s="147">
        <f t="shared" si="24"/>
        <v>1.3043478260869565E-2</v>
      </c>
      <c r="V32" s="147">
        <f t="shared" si="25"/>
        <v>-9.8136645962732916E-2</v>
      </c>
      <c r="W32" s="147">
        <f t="shared" si="26"/>
        <v>-0.14844720496894409</v>
      </c>
      <c r="Y32" s="215" t="s">
        <v>292</v>
      </c>
      <c r="Z32" s="216">
        <v>6.9</v>
      </c>
    </row>
    <row r="33" spans="1:26" x14ac:dyDescent="0.25">
      <c r="A33" s="143" t="s">
        <v>294</v>
      </c>
      <c r="B33" s="147">
        <f t="shared" si="5"/>
        <v>0</v>
      </c>
      <c r="C33" s="147">
        <f t="shared" si="6"/>
        <v>-3.896103896103896E-2</v>
      </c>
      <c r="D33" s="147">
        <f t="shared" si="7"/>
        <v>2.5974025974025976E-2</v>
      </c>
      <c r="E33" s="147">
        <f t="shared" si="8"/>
        <v>7.1428571428571425E-2</v>
      </c>
      <c r="F33" s="147">
        <f t="shared" si="9"/>
        <v>6.4935064935064929E-2</v>
      </c>
      <c r="G33" s="147">
        <f t="shared" si="10"/>
        <v>0.14285714285714285</v>
      </c>
      <c r="H33" s="147">
        <f t="shared" si="11"/>
        <v>0.16233766233766234</v>
      </c>
      <c r="I33" s="147">
        <f t="shared" si="12"/>
        <v>1.2987012987012988E-2</v>
      </c>
      <c r="J33" s="147">
        <f t="shared" si="13"/>
        <v>9.0909090909090912E-2</v>
      </c>
      <c r="K33" s="147">
        <f t="shared" si="14"/>
        <v>0.12987012987012986</v>
      </c>
      <c r="L33" s="147">
        <f t="shared" si="15"/>
        <v>0.22077922077922077</v>
      </c>
      <c r="M33" s="147">
        <f t="shared" si="16"/>
        <v>5.844155844155844E-2</v>
      </c>
      <c r="N33" s="147">
        <f t="shared" si="17"/>
        <v>0.11688311688311688</v>
      </c>
      <c r="O33" s="147">
        <f t="shared" si="18"/>
        <v>0.18831168831168832</v>
      </c>
      <c r="P33" s="147">
        <f t="shared" si="19"/>
        <v>0.11688311688311688</v>
      </c>
      <c r="Q33" s="147">
        <f t="shared" si="20"/>
        <v>0.20129870129870131</v>
      </c>
      <c r="R33" s="147">
        <f t="shared" si="21"/>
        <v>0.14935064935064934</v>
      </c>
      <c r="S33" s="147">
        <f t="shared" si="22"/>
        <v>5.844155844155844E-2</v>
      </c>
      <c r="T33" s="147">
        <f t="shared" si="23"/>
        <v>-9.0909090909090912E-2</v>
      </c>
      <c r="U33" s="147">
        <f t="shared" si="24"/>
        <v>-0.31168831168831168</v>
      </c>
      <c r="V33" s="147">
        <f t="shared" si="25"/>
        <v>-0.38311688311688313</v>
      </c>
      <c r="W33" s="147">
        <f t="shared" si="26"/>
        <v>-0.68181818181818177</v>
      </c>
      <c r="Y33" s="215" t="s">
        <v>265</v>
      </c>
      <c r="Z33" s="216">
        <v>7.61</v>
      </c>
    </row>
    <row r="34" spans="1:26" x14ac:dyDescent="0.25">
      <c r="A34" s="143" t="s">
        <v>292</v>
      </c>
      <c r="B34" s="147">
        <f t="shared" si="5"/>
        <v>0</v>
      </c>
      <c r="C34" s="147">
        <f t="shared" si="6"/>
        <v>-1.1880067886102207E-2</v>
      </c>
      <c r="D34" s="147">
        <f t="shared" si="7"/>
        <v>-3.2905902319441828E-2</v>
      </c>
      <c r="E34" s="147">
        <f t="shared" si="8"/>
        <v>-3.0454459739769943E-2</v>
      </c>
      <c r="F34" s="147">
        <f t="shared" si="9"/>
        <v>-1.6217235527060156E-2</v>
      </c>
      <c r="G34" s="147">
        <f t="shared" si="10"/>
        <v>5.091457665472374E-3</v>
      </c>
      <c r="H34" s="147">
        <f t="shared" si="11"/>
        <v>-1.8574391853667736E-2</v>
      </c>
      <c r="I34" s="147">
        <f t="shared" si="12"/>
        <v>-5.4780313030360177E-2</v>
      </c>
      <c r="J34" s="147">
        <f t="shared" si="13"/>
        <v>-0.10880633603620592</v>
      </c>
      <c r="K34" s="147">
        <f t="shared" si="14"/>
        <v>-9.7586271921553835E-2</v>
      </c>
      <c r="L34" s="147">
        <f t="shared" si="15"/>
        <v>-7.8729021308693192E-2</v>
      </c>
      <c r="M34" s="147">
        <f t="shared" si="16"/>
        <v>-6.8357533471619839E-2</v>
      </c>
      <c r="N34" s="147">
        <f t="shared" si="17"/>
        <v>-6.3266075806147459E-2</v>
      </c>
      <c r="O34" s="147">
        <f t="shared" si="18"/>
        <v>-6.4963228361304928E-2</v>
      </c>
      <c r="P34" s="147">
        <f t="shared" si="19"/>
        <v>-5.2800301716009808E-2</v>
      </c>
      <c r="Q34" s="147">
        <f t="shared" si="20"/>
        <v>-2.3477277013011503E-2</v>
      </c>
      <c r="R34" s="147">
        <f t="shared" si="21"/>
        <v>-5.8457476899867996E-3</v>
      </c>
      <c r="S34" s="147">
        <f t="shared" si="22"/>
        <v>1.9328681878182163E-2</v>
      </c>
      <c r="T34" s="147">
        <f t="shared" si="23"/>
        <v>4.9123137846501977E-2</v>
      </c>
      <c r="U34" s="147">
        <f t="shared" si="24"/>
        <v>-6.8828964736941355E-3</v>
      </c>
      <c r="V34" s="147">
        <f t="shared" si="25"/>
        <v>-4.7897416556666038E-2</v>
      </c>
      <c r="W34" s="147">
        <f t="shared" si="26"/>
        <v>-0.12040354516311522</v>
      </c>
      <c r="Y34" s="215" t="s">
        <v>212</v>
      </c>
      <c r="Z34" s="216">
        <v>11.43</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25" t="s">
        <v>317</v>
      </c>
      <c r="B36" s="325"/>
      <c r="C36" s="325"/>
      <c r="D36" s="325"/>
      <c r="E36" s="325"/>
      <c r="F36" s="325"/>
      <c r="G36" s="325"/>
      <c r="H36" s="325"/>
      <c r="I36" s="325"/>
      <c r="J36" s="325"/>
      <c r="K36" s="325"/>
      <c r="L36" s="325"/>
      <c r="M36" s="325"/>
      <c r="N36" s="325"/>
      <c r="O36" s="325"/>
      <c r="P36" s="325"/>
      <c r="Q36" s="325"/>
      <c r="R36" s="325"/>
      <c r="S36" s="325"/>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85</v>
      </c>
      <c r="B38" s="168">
        <v>11.9</v>
      </c>
      <c r="C38" s="168">
        <v>12.74</v>
      </c>
      <c r="D38" s="168">
        <v>15.19</v>
      </c>
      <c r="E38" s="168">
        <v>13.08</v>
      </c>
      <c r="F38" s="168">
        <v>13.01</v>
      </c>
      <c r="G38" s="168">
        <v>10.86</v>
      </c>
      <c r="H38" s="168">
        <v>12.36</v>
      </c>
      <c r="I38" s="168">
        <v>13.61</v>
      </c>
      <c r="J38" s="168">
        <v>14.75</v>
      </c>
      <c r="K38" s="168">
        <v>11.93</v>
      </c>
      <c r="L38" s="168">
        <v>12.08</v>
      </c>
      <c r="M38" s="168">
        <v>12.19</v>
      </c>
      <c r="N38" s="168">
        <v>13.6</v>
      </c>
      <c r="O38" s="168">
        <v>14.65</v>
      </c>
      <c r="P38" s="168">
        <v>16.77</v>
      </c>
      <c r="Q38" s="168">
        <v>14.7</v>
      </c>
      <c r="R38" s="168">
        <v>14.5</v>
      </c>
      <c r="S38" s="169">
        <v>14.91</v>
      </c>
      <c r="T38" s="214">
        <f>S38-(B38*1.4985)</f>
        <v>-2.9221499999999985</v>
      </c>
      <c r="U38" s="231">
        <f>T38/B38</f>
        <v>-0.24555882352941164</v>
      </c>
    </row>
    <row r="39" spans="1:26" ht="15.75" thickTop="1" x14ac:dyDescent="0.25">
      <c r="A39" s="143" t="s">
        <v>212</v>
      </c>
      <c r="B39" s="150">
        <v>18.64</v>
      </c>
      <c r="C39" s="150">
        <v>18.87</v>
      </c>
      <c r="D39" s="150">
        <v>20.93</v>
      </c>
      <c r="E39" s="150">
        <v>22.75</v>
      </c>
      <c r="F39" s="150">
        <v>22.03</v>
      </c>
      <c r="G39" s="150">
        <v>26</v>
      </c>
      <c r="H39" s="150">
        <v>26.87</v>
      </c>
      <c r="I39" s="150">
        <v>26.67</v>
      </c>
      <c r="J39" s="150">
        <v>26.17</v>
      </c>
      <c r="K39" s="150">
        <v>27.12</v>
      </c>
      <c r="L39" s="150">
        <v>29.27</v>
      </c>
      <c r="M39" s="150">
        <v>29.03</v>
      </c>
      <c r="N39" s="150">
        <v>28.59</v>
      </c>
      <c r="O39" s="150">
        <v>27.95</v>
      </c>
      <c r="P39" s="150">
        <v>28.59</v>
      </c>
      <c r="Q39" s="150">
        <v>28.64</v>
      </c>
      <c r="R39" s="150">
        <v>28.35</v>
      </c>
      <c r="S39" s="151">
        <v>30.07</v>
      </c>
      <c r="T39" s="214">
        <f t="shared" ref="T39:T43" si="27">S39-(B39*1.4985)</f>
        <v>2.1379599999999996</v>
      </c>
      <c r="U39" s="231">
        <f>T39/B39</f>
        <v>0.11469742489270383</v>
      </c>
    </row>
    <row r="40" spans="1:26" x14ac:dyDescent="0.25">
      <c r="A40" s="143" t="s">
        <v>293</v>
      </c>
      <c r="B40" s="150">
        <v>18.82</v>
      </c>
      <c r="C40" s="150">
        <v>17.14</v>
      </c>
      <c r="D40" s="150">
        <v>18.47</v>
      </c>
      <c r="E40" s="150">
        <v>18.28</v>
      </c>
      <c r="F40" s="150">
        <v>16.68</v>
      </c>
      <c r="G40" s="150">
        <v>18.600000000000001</v>
      </c>
      <c r="H40" s="150">
        <v>16.739999999999998</v>
      </c>
      <c r="I40" s="150">
        <v>16.86</v>
      </c>
      <c r="J40" s="150">
        <v>17.739999999999998</v>
      </c>
      <c r="K40" s="150">
        <v>17.579999999999998</v>
      </c>
      <c r="L40" s="150">
        <v>16.010000000000002</v>
      </c>
      <c r="M40" s="150">
        <v>17.16</v>
      </c>
      <c r="N40" s="150">
        <v>19.010000000000002</v>
      </c>
      <c r="O40" s="150">
        <v>17.52</v>
      </c>
      <c r="P40" s="150">
        <v>19.04</v>
      </c>
      <c r="Q40" s="150">
        <v>21.29</v>
      </c>
      <c r="R40" s="150">
        <v>22.19</v>
      </c>
      <c r="S40" s="151">
        <v>17.82</v>
      </c>
      <c r="T40" s="214">
        <f t="shared" si="27"/>
        <v>-10.381769999999999</v>
      </c>
      <c r="U40" s="231">
        <f t="shared" ref="U40:U43" si="28">T40/B40</f>
        <v>-0.55163496280552604</v>
      </c>
    </row>
    <row r="41" spans="1:26" x14ac:dyDescent="0.25">
      <c r="A41" s="143" t="s">
        <v>265</v>
      </c>
      <c r="B41" s="150">
        <v>10.36</v>
      </c>
      <c r="C41" s="150">
        <v>10.23</v>
      </c>
      <c r="D41" s="150">
        <v>10.8</v>
      </c>
      <c r="E41" s="150">
        <v>10.91</v>
      </c>
      <c r="F41" s="150">
        <v>11.3</v>
      </c>
      <c r="G41" s="150">
        <v>11.36</v>
      </c>
      <c r="H41" s="150">
        <v>11.7</v>
      </c>
      <c r="I41" s="150">
        <v>11.8</v>
      </c>
      <c r="J41" s="150">
        <v>12.09</v>
      </c>
      <c r="K41" s="150">
        <v>12.37</v>
      </c>
      <c r="L41" s="150">
        <v>12.79</v>
      </c>
      <c r="M41" s="150">
        <v>13.54</v>
      </c>
      <c r="N41" s="150">
        <v>13.7</v>
      </c>
      <c r="O41" s="150">
        <v>14.23</v>
      </c>
      <c r="P41" s="150">
        <v>15.2</v>
      </c>
      <c r="Q41" s="150">
        <v>16.07</v>
      </c>
      <c r="R41" s="150">
        <v>17.88</v>
      </c>
      <c r="S41" s="151">
        <v>17.97</v>
      </c>
      <c r="T41" s="214">
        <f t="shared" si="27"/>
        <v>2.4455400000000012</v>
      </c>
      <c r="U41" s="231">
        <f t="shared" si="28"/>
        <v>0.23605598455598467</v>
      </c>
    </row>
    <row r="42" spans="1:26" x14ac:dyDescent="0.25">
      <c r="A42" s="143" t="s">
        <v>294</v>
      </c>
      <c r="B42" s="150">
        <v>12.2</v>
      </c>
      <c r="C42" s="150">
        <v>15.24</v>
      </c>
      <c r="D42" s="150">
        <v>17.239999999999998</v>
      </c>
      <c r="E42" s="150">
        <v>19.5</v>
      </c>
      <c r="F42" s="150">
        <v>19.29</v>
      </c>
      <c r="G42" s="150">
        <v>20.91</v>
      </c>
      <c r="H42" s="150">
        <v>18.760000000000002</v>
      </c>
      <c r="I42" s="150">
        <v>19.29</v>
      </c>
      <c r="J42" s="150">
        <v>17.48</v>
      </c>
      <c r="K42" s="150">
        <v>16</v>
      </c>
      <c r="L42" s="150">
        <v>14.04</v>
      </c>
      <c r="M42" s="150">
        <v>11.62</v>
      </c>
      <c r="N42" s="150">
        <v>12.39</v>
      </c>
      <c r="O42" s="150">
        <v>12.62</v>
      </c>
      <c r="P42" s="150">
        <v>11.73</v>
      </c>
      <c r="Q42" s="150">
        <v>11.48</v>
      </c>
      <c r="R42" s="150">
        <v>20.8</v>
      </c>
      <c r="S42" s="151">
        <v>14.24</v>
      </c>
      <c r="T42" s="214">
        <f t="shared" si="27"/>
        <v>-4.041699999999997</v>
      </c>
      <c r="U42" s="231">
        <f t="shared" si="28"/>
        <v>-0.33128688524590139</v>
      </c>
    </row>
    <row r="43" spans="1:26" x14ac:dyDescent="0.25">
      <c r="A43" s="143" t="s">
        <v>292</v>
      </c>
      <c r="B43" s="150">
        <v>11.97</v>
      </c>
      <c r="C43" s="150">
        <v>11.91</v>
      </c>
      <c r="D43" s="150">
        <v>12.43</v>
      </c>
      <c r="E43" s="150">
        <v>12.63</v>
      </c>
      <c r="F43" s="150">
        <v>12.98</v>
      </c>
      <c r="G43" s="150">
        <v>12.83</v>
      </c>
      <c r="H43" s="150">
        <v>12.91</v>
      </c>
      <c r="I43" s="150">
        <v>12.87</v>
      </c>
      <c r="J43" s="150">
        <v>13.2</v>
      </c>
      <c r="K43" s="150">
        <v>13.81</v>
      </c>
      <c r="L43" s="150">
        <v>14.96</v>
      </c>
      <c r="M43" s="150">
        <v>16.25</v>
      </c>
      <c r="N43" s="150">
        <v>16.52</v>
      </c>
      <c r="O43" s="150">
        <v>16.86</v>
      </c>
      <c r="P43" s="150">
        <v>16.899999999999999</v>
      </c>
      <c r="Q43" s="150">
        <v>17.64</v>
      </c>
      <c r="R43" s="150">
        <v>17.93</v>
      </c>
      <c r="S43" s="151">
        <v>18.87</v>
      </c>
      <c r="T43" s="214">
        <f t="shared" si="27"/>
        <v>0.93295499999999976</v>
      </c>
      <c r="U43" s="231">
        <f t="shared" si="28"/>
        <v>7.79411027568922E-2</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25" t="s">
        <v>318</v>
      </c>
      <c r="B46" s="325"/>
      <c r="C46" s="325"/>
      <c r="D46" s="325"/>
      <c r="E46" s="325"/>
      <c r="F46" s="325"/>
      <c r="G46" s="325"/>
      <c r="H46" s="325"/>
      <c r="I46" s="325"/>
      <c r="J46" s="325"/>
      <c r="K46" s="325"/>
      <c r="L46" s="325"/>
      <c r="M46" s="325"/>
      <c r="N46" s="325"/>
      <c r="O46" s="325"/>
      <c r="P46" s="325"/>
      <c r="Q46" s="325"/>
      <c r="R46" s="325"/>
      <c r="S46" s="325"/>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85</v>
      </c>
      <c r="B48" s="167">
        <f t="shared" ref="B48:B53" si="29">(B38-B38)/B38</f>
        <v>0</v>
      </c>
      <c r="C48" s="167">
        <f t="shared" ref="C48:C53" si="30">(C38-B38)/B38</f>
        <v>7.0588235294117632E-2</v>
      </c>
      <c r="D48" s="167">
        <f t="shared" ref="D48:D53" si="31">(D38-B38)/B38</f>
        <v>0.27647058823529402</v>
      </c>
      <c r="E48" s="167">
        <f t="shared" ref="E48:E53" si="32">(E38-B38)/B38</f>
        <v>9.9159663865546185E-2</v>
      </c>
      <c r="F48" s="167">
        <f t="shared" ref="F48:F53" si="33">(F38-B38)/B38</f>
        <v>9.3277310924369694E-2</v>
      </c>
      <c r="G48" s="167">
        <f t="shared" ref="G48:G53" si="34">(G38-B38)/B38</f>
        <v>-8.7394957983193355E-2</v>
      </c>
      <c r="H48" s="167">
        <f t="shared" ref="H48:H53" si="35">(H38-B38)/B38</f>
        <v>3.8655462184873868E-2</v>
      </c>
      <c r="I48" s="167">
        <f t="shared" ref="I48:I53" si="36">(I38-B38)/B38</f>
        <v>0.14369747899159654</v>
      </c>
      <c r="J48" s="167">
        <f t="shared" ref="J48:J53" si="37">(J38-B38)/B38</f>
        <v>0.23949579831932769</v>
      </c>
      <c r="K48" s="167">
        <f t="shared" ref="K48:K53" si="38">(K38-B38)/B38</f>
        <v>2.5210084033612909E-3</v>
      </c>
      <c r="L48" s="167">
        <f t="shared" ref="L48:L53" si="39">(L38-B38)/B38</f>
        <v>1.5126050420168043E-2</v>
      </c>
      <c r="M48" s="167">
        <f t="shared" ref="M48:M53" si="40">(M38-B38)/B38</f>
        <v>2.4369747899159591E-2</v>
      </c>
      <c r="N48" s="167">
        <f t="shared" ref="N48:N53" si="41">(N38-B38)/B38</f>
        <v>0.14285714285714279</v>
      </c>
      <c r="O48" s="167">
        <f t="shared" ref="O48:O53" si="42">(O38-B38)/B38</f>
        <v>0.2310924369747899</v>
      </c>
      <c r="P48" s="167">
        <f t="shared" ref="P48:P53" si="43">(P38-B38)/B38</f>
        <v>0.40924369747899153</v>
      </c>
      <c r="Q48" s="167">
        <f t="shared" ref="Q48:Q53" si="44">(Q38-B38)/B38</f>
        <v>0.23529411764705874</v>
      </c>
      <c r="R48" s="167">
        <f t="shared" ref="R48:R53" si="45">(R38-B38)/B38</f>
        <v>0.21848739495798317</v>
      </c>
      <c r="S48" s="167">
        <f t="shared" ref="S48:S53" si="46">(S38-B38)/B38</f>
        <v>0.25294117647058822</v>
      </c>
    </row>
    <row r="49" spans="1:19" ht="15.75" thickTop="1" x14ac:dyDescent="0.25">
      <c r="A49" s="143" t="s">
        <v>212</v>
      </c>
      <c r="B49" s="147">
        <f t="shared" si="29"/>
        <v>0</v>
      </c>
      <c r="C49" s="147">
        <f t="shared" si="30"/>
        <v>1.2339055793991438E-2</v>
      </c>
      <c r="D49" s="147">
        <f t="shared" si="31"/>
        <v>0.12285407725321884</v>
      </c>
      <c r="E49" s="147">
        <f t="shared" si="32"/>
        <v>0.22049356223175962</v>
      </c>
      <c r="F49" s="147">
        <f t="shared" si="33"/>
        <v>0.18186695278969958</v>
      </c>
      <c r="G49" s="147">
        <f t="shared" si="34"/>
        <v>0.39484978540772531</v>
      </c>
      <c r="H49" s="147">
        <f t="shared" si="35"/>
        <v>0.4415236051502146</v>
      </c>
      <c r="I49" s="147">
        <f t="shared" si="36"/>
        <v>0.43079399141630909</v>
      </c>
      <c r="J49" s="147">
        <f t="shared" si="37"/>
        <v>0.40396995708154509</v>
      </c>
      <c r="K49" s="147">
        <f t="shared" si="38"/>
        <v>0.4549356223175966</v>
      </c>
      <c r="L49" s="147">
        <f t="shared" si="39"/>
        <v>0.57027896995708149</v>
      </c>
      <c r="M49" s="147">
        <f t="shared" si="40"/>
        <v>0.55740343347639487</v>
      </c>
      <c r="N49" s="147">
        <f t="shared" si="41"/>
        <v>0.53379828326180256</v>
      </c>
      <c r="O49" s="147">
        <f t="shared" si="42"/>
        <v>0.49946351931330463</v>
      </c>
      <c r="P49" s="147">
        <f t="shared" si="43"/>
        <v>0.53379828326180256</v>
      </c>
      <c r="Q49" s="147">
        <f t="shared" si="44"/>
        <v>0.53648068669527893</v>
      </c>
      <c r="R49" s="147">
        <f t="shared" si="45"/>
        <v>0.52092274678111594</v>
      </c>
      <c r="S49" s="147">
        <f t="shared" si="46"/>
        <v>0.61319742489270379</v>
      </c>
    </row>
    <row r="50" spans="1:19" x14ac:dyDescent="0.25">
      <c r="A50" s="143" t="s">
        <v>293</v>
      </c>
      <c r="B50" s="147">
        <f t="shared" si="29"/>
        <v>0</v>
      </c>
      <c r="C50" s="147">
        <f t="shared" si="30"/>
        <v>-8.926673751328372E-2</v>
      </c>
      <c r="D50" s="147">
        <f t="shared" si="31"/>
        <v>-1.8597236981934186E-2</v>
      </c>
      <c r="E50" s="147">
        <f t="shared" si="32"/>
        <v>-2.8692879914984013E-2</v>
      </c>
      <c r="F50" s="147">
        <f t="shared" si="33"/>
        <v>-0.11370882040382575</v>
      </c>
      <c r="G50" s="147">
        <f t="shared" si="34"/>
        <v>-1.1689691817215667E-2</v>
      </c>
      <c r="H50" s="147">
        <f t="shared" si="35"/>
        <v>-0.11052072263549426</v>
      </c>
      <c r="I50" s="147">
        <f t="shared" si="36"/>
        <v>-0.10414452709883107</v>
      </c>
      <c r="J50" s="147">
        <f t="shared" si="37"/>
        <v>-5.7385759829968214E-2</v>
      </c>
      <c r="K50" s="147">
        <f t="shared" si="38"/>
        <v>-6.5887353878852389E-2</v>
      </c>
      <c r="L50" s="147">
        <f t="shared" si="39"/>
        <v>-0.14930924548352809</v>
      </c>
      <c r="M50" s="147">
        <f t="shared" si="40"/>
        <v>-8.8204038257173226E-2</v>
      </c>
      <c r="N50" s="147">
        <f t="shared" si="41"/>
        <v>1.0095642933050014E-2</v>
      </c>
      <c r="O50" s="147">
        <f t="shared" si="42"/>
        <v>-6.9075451647183886E-2</v>
      </c>
      <c r="P50" s="147">
        <f t="shared" si="43"/>
        <v>1.1689691817215667E-2</v>
      </c>
      <c r="Q50" s="147">
        <f t="shared" si="44"/>
        <v>0.13124335812964924</v>
      </c>
      <c r="R50" s="147">
        <f t="shared" si="45"/>
        <v>0.17906482465462278</v>
      </c>
      <c r="S50" s="147">
        <f t="shared" si="46"/>
        <v>-5.3134962805526036E-2</v>
      </c>
    </row>
    <row r="51" spans="1:19" x14ac:dyDescent="0.25">
      <c r="A51" s="143" t="s">
        <v>265</v>
      </c>
      <c r="B51" s="147">
        <f t="shared" si="29"/>
        <v>0</v>
      </c>
      <c r="C51" s="147">
        <f t="shared" si="30"/>
        <v>-1.2548262548262454E-2</v>
      </c>
      <c r="D51" s="147">
        <f t="shared" si="31"/>
        <v>4.2471042471042594E-2</v>
      </c>
      <c r="E51" s="147">
        <f t="shared" si="32"/>
        <v>5.3088803088803163E-2</v>
      </c>
      <c r="F51" s="147">
        <f t="shared" si="33"/>
        <v>9.0733590733590858E-2</v>
      </c>
      <c r="G51" s="147">
        <f t="shared" si="34"/>
        <v>9.6525096525096526E-2</v>
      </c>
      <c r="H51" s="147">
        <f t="shared" si="35"/>
        <v>0.12934362934362933</v>
      </c>
      <c r="I51" s="147">
        <f t="shared" si="36"/>
        <v>0.13899613899613913</v>
      </c>
      <c r="J51" s="147">
        <f t="shared" si="37"/>
        <v>0.16698841698841704</v>
      </c>
      <c r="K51" s="147">
        <f t="shared" si="38"/>
        <v>0.19401544401544402</v>
      </c>
      <c r="L51" s="147">
        <f t="shared" si="39"/>
        <v>0.23455598455598453</v>
      </c>
      <c r="M51" s="147">
        <f t="shared" si="40"/>
        <v>0.30694980694980695</v>
      </c>
      <c r="N51" s="147">
        <f t="shared" si="41"/>
        <v>0.32239382239382242</v>
      </c>
      <c r="O51" s="147">
        <f t="shared" si="42"/>
        <v>0.37355212355212369</v>
      </c>
      <c r="P51" s="147">
        <f t="shared" si="43"/>
        <v>0.46718146718146719</v>
      </c>
      <c r="Q51" s="147">
        <f t="shared" si="44"/>
        <v>0.55115830115830122</v>
      </c>
      <c r="R51" s="147">
        <f t="shared" si="45"/>
        <v>0.72586872586872586</v>
      </c>
      <c r="S51" s="147">
        <f t="shared" si="46"/>
        <v>0.73455598455598459</v>
      </c>
    </row>
    <row r="52" spans="1:19" x14ac:dyDescent="0.25">
      <c r="A52" s="143" t="s">
        <v>294</v>
      </c>
      <c r="B52" s="147">
        <f t="shared" si="29"/>
        <v>0</v>
      </c>
      <c r="C52" s="147">
        <f t="shared" si="30"/>
        <v>0.24918032786885255</v>
      </c>
      <c r="D52" s="147">
        <f t="shared" si="31"/>
        <v>0.41311475409836063</v>
      </c>
      <c r="E52" s="147">
        <f t="shared" si="32"/>
        <v>0.59836065573770503</v>
      </c>
      <c r="F52" s="147">
        <f t="shared" si="33"/>
        <v>0.58114754098360655</v>
      </c>
      <c r="G52" s="147">
        <f t="shared" si="34"/>
        <v>0.71393442622950831</v>
      </c>
      <c r="H52" s="147">
        <f t="shared" si="35"/>
        <v>0.53770491803278708</v>
      </c>
      <c r="I52" s="147">
        <f t="shared" si="36"/>
        <v>0.58114754098360655</v>
      </c>
      <c r="J52" s="147">
        <f t="shared" si="37"/>
        <v>0.43278688524590175</v>
      </c>
      <c r="K52" s="147">
        <f t="shared" si="38"/>
        <v>0.31147540983606564</v>
      </c>
      <c r="L52" s="147">
        <f t="shared" si="39"/>
        <v>0.15081967213114753</v>
      </c>
      <c r="M52" s="147">
        <f t="shared" si="40"/>
        <v>-4.7540983606557383E-2</v>
      </c>
      <c r="N52" s="147">
        <f t="shared" si="41"/>
        <v>1.5573770491803385E-2</v>
      </c>
      <c r="O52" s="147">
        <f t="shared" si="42"/>
        <v>3.4426229508196717E-2</v>
      </c>
      <c r="P52" s="147">
        <f t="shared" si="43"/>
        <v>-3.8524590163934336E-2</v>
      </c>
      <c r="Q52" s="147">
        <f t="shared" si="44"/>
        <v>-5.9016393442622862E-2</v>
      </c>
      <c r="R52" s="147">
        <f t="shared" si="45"/>
        <v>0.70491803278688536</v>
      </c>
      <c r="S52" s="147">
        <f t="shared" si="46"/>
        <v>0.16721311475409845</v>
      </c>
    </row>
    <row r="53" spans="1:19" x14ac:dyDescent="0.25">
      <c r="A53" s="143" t="s">
        <v>292</v>
      </c>
      <c r="B53" s="147">
        <f t="shared" si="29"/>
        <v>0</v>
      </c>
      <c r="C53" s="147">
        <f t="shared" si="30"/>
        <v>-5.0125313283208434E-3</v>
      </c>
      <c r="D53" s="147">
        <f t="shared" si="31"/>
        <v>3.8429406850459404E-2</v>
      </c>
      <c r="E53" s="147">
        <f t="shared" si="32"/>
        <v>5.5137844611528833E-2</v>
      </c>
      <c r="F53" s="147">
        <f t="shared" si="33"/>
        <v>8.4377610693400149E-2</v>
      </c>
      <c r="G53" s="147">
        <f t="shared" si="34"/>
        <v>7.1846282372598116E-2</v>
      </c>
      <c r="H53" s="147">
        <f t="shared" si="35"/>
        <v>7.8529657477025852E-2</v>
      </c>
      <c r="I53" s="147">
        <f t="shared" si="36"/>
        <v>7.5187969924811901E-2</v>
      </c>
      <c r="J53" s="147">
        <f t="shared" si="37"/>
        <v>0.10275689223057632</v>
      </c>
      <c r="K53" s="147">
        <f t="shared" si="38"/>
        <v>0.15371762740183792</v>
      </c>
      <c r="L53" s="147">
        <f t="shared" si="39"/>
        <v>0.24979114452798665</v>
      </c>
      <c r="M53" s="147">
        <f t="shared" si="40"/>
        <v>0.3575605680868838</v>
      </c>
      <c r="N53" s="147">
        <f t="shared" si="41"/>
        <v>0.38011695906432735</v>
      </c>
      <c r="O53" s="147">
        <f t="shared" si="42"/>
        <v>0.40852130325814523</v>
      </c>
      <c r="P53" s="147">
        <f t="shared" si="43"/>
        <v>0.41186299081035904</v>
      </c>
      <c r="Q53" s="147">
        <f t="shared" si="44"/>
        <v>0.47368421052631576</v>
      </c>
      <c r="R53" s="147">
        <f t="shared" si="45"/>
        <v>0.49791144527986625</v>
      </c>
      <c r="S53" s="147">
        <f t="shared" si="46"/>
        <v>0.5764411027568922</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5:A6"/>
    <mergeCell ref="B5:B6"/>
    <mergeCell ref="C5:C6"/>
    <mergeCell ref="E5:F5"/>
    <mergeCell ref="G5:H5"/>
    <mergeCell ref="A4:H4"/>
    <mergeCell ref="D5:D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DDDFD-9B67-4F2B-8727-765B8EAA36DC}">
  <sheetPr>
    <tabColor rgb="FFA2AE74"/>
  </sheetPr>
  <dimension ref="A1:AJ27"/>
  <sheetViews>
    <sheetView topLeftCell="J1" zoomScaleNormal="100" workbookViewId="0">
      <selection activeCell="D22" sqref="D22"/>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49" t="s">
        <v>163</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row>
    <row r="3" spans="1:28" ht="15.75" x14ac:dyDescent="0.25">
      <c r="A3" s="325" t="s">
        <v>235</v>
      </c>
      <c r="B3" s="325"/>
      <c r="C3" s="325"/>
      <c r="D3" s="325"/>
      <c r="E3" s="325"/>
      <c r="F3" s="325"/>
      <c r="G3" s="325"/>
      <c r="H3" s="325"/>
      <c r="I3" s="325"/>
      <c r="J3" s="325"/>
      <c r="K3" s="325"/>
      <c r="L3" s="325"/>
      <c r="M3" s="325"/>
      <c r="N3" s="325"/>
      <c r="O3" s="325"/>
      <c r="P3" s="325"/>
      <c r="Q3" s="325"/>
      <c r="R3" s="325"/>
      <c r="S3" s="325"/>
      <c r="T3" s="325"/>
      <c r="U3" s="325"/>
      <c r="V3" s="325"/>
      <c r="W3" s="325"/>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320</v>
      </c>
      <c r="B5" s="144">
        <f>'2C'!B19</f>
        <v>673</v>
      </c>
      <c r="C5" s="144">
        <f>'2C'!C19</f>
        <v>685</v>
      </c>
      <c r="D5" s="144">
        <f>'2C'!D19</f>
        <v>679</v>
      </c>
      <c r="E5" s="144">
        <f>'2C'!E19</f>
        <v>686</v>
      </c>
      <c r="F5" s="144">
        <f>'2C'!F19</f>
        <v>710</v>
      </c>
      <c r="G5" s="144">
        <f>'2C'!G19</f>
        <v>723</v>
      </c>
      <c r="H5" s="144">
        <f>'2C'!H19</f>
        <v>715</v>
      </c>
      <c r="I5" s="144">
        <f>'2C'!I19</f>
        <v>716</v>
      </c>
      <c r="J5" s="144">
        <f>'2C'!J19</f>
        <v>663</v>
      </c>
      <c r="K5" s="144">
        <f>'2C'!K19</f>
        <v>602</v>
      </c>
      <c r="L5" s="144">
        <f>'2C'!L19</f>
        <v>567</v>
      </c>
      <c r="M5" s="144">
        <f>'2C'!M19</f>
        <v>554</v>
      </c>
      <c r="N5" s="144">
        <f>'2C'!N19</f>
        <v>584</v>
      </c>
      <c r="O5" s="144">
        <f>'2C'!O19</f>
        <v>581</v>
      </c>
      <c r="P5" s="144">
        <f>'2C'!P19</f>
        <v>650</v>
      </c>
      <c r="Q5" s="144">
        <f>'2C'!Q19</f>
        <v>734</v>
      </c>
      <c r="R5" s="144">
        <f>'2C'!R19</f>
        <v>798</v>
      </c>
      <c r="S5" s="144">
        <f>'2C'!S19</f>
        <v>827</v>
      </c>
      <c r="T5" s="144">
        <f>'2C'!T19</f>
        <v>877</v>
      </c>
      <c r="U5" s="144">
        <f>'2C'!U19</f>
        <v>730</v>
      </c>
      <c r="V5" s="144">
        <f>'2C'!V19</f>
        <v>824</v>
      </c>
      <c r="W5" s="144">
        <f>'2C'!W19</f>
        <v>853</v>
      </c>
      <c r="X5" s="145"/>
    </row>
    <row r="6" spans="1:28" x14ac:dyDescent="0.2">
      <c r="A6" s="143" t="s">
        <v>92</v>
      </c>
      <c r="B6" s="144">
        <v>7752</v>
      </c>
      <c r="C6" s="144">
        <v>7842</v>
      </c>
      <c r="D6" s="144">
        <v>7819</v>
      </c>
      <c r="E6" s="144">
        <v>7747</v>
      </c>
      <c r="F6" s="144">
        <v>7818</v>
      </c>
      <c r="G6" s="144">
        <v>7838</v>
      </c>
      <c r="H6" s="144">
        <v>7879</v>
      </c>
      <c r="I6" s="144">
        <v>7920</v>
      </c>
      <c r="J6" s="144">
        <v>7619</v>
      </c>
      <c r="K6" s="144">
        <v>7512</v>
      </c>
      <c r="L6" s="144">
        <v>7216</v>
      </c>
      <c r="M6" s="144">
        <v>6952</v>
      </c>
      <c r="N6" s="144">
        <v>7122</v>
      </c>
      <c r="O6" s="144">
        <v>7013</v>
      </c>
      <c r="P6" s="144">
        <v>7539</v>
      </c>
      <c r="Q6" s="144">
        <v>8196</v>
      </c>
      <c r="R6" s="144">
        <v>9011</v>
      </c>
      <c r="S6" s="144">
        <v>9232</v>
      </c>
      <c r="T6" s="144">
        <v>9331</v>
      </c>
      <c r="U6" s="144">
        <v>7343</v>
      </c>
      <c r="V6" s="144">
        <v>7928</v>
      </c>
      <c r="W6" s="144">
        <v>8182</v>
      </c>
      <c r="X6" s="145"/>
    </row>
    <row r="7" spans="1:28" x14ac:dyDescent="0.2">
      <c r="A7" s="143" t="s">
        <v>183</v>
      </c>
      <c r="B7" s="144">
        <v>329491</v>
      </c>
      <c r="C7" s="144">
        <v>335427</v>
      </c>
      <c r="D7" s="144">
        <v>336485</v>
      </c>
      <c r="E7" s="144">
        <v>338423</v>
      </c>
      <c r="F7" s="144">
        <v>345741</v>
      </c>
      <c r="G7" s="144">
        <v>358852</v>
      </c>
      <c r="H7" s="144">
        <v>378515</v>
      </c>
      <c r="I7" s="144">
        <v>387995</v>
      </c>
      <c r="J7" s="144">
        <v>379614</v>
      </c>
      <c r="K7" s="144">
        <v>362435</v>
      </c>
      <c r="L7" s="144">
        <v>342254</v>
      </c>
      <c r="M7" s="144">
        <v>333666</v>
      </c>
      <c r="N7" s="144">
        <v>346046</v>
      </c>
      <c r="O7" s="144">
        <v>346705</v>
      </c>
      <c r="P7" s="144">
        <v>364444</v>
      </c>
      <c r="Q7" s="144">
        <v>380182</v>
      </c>
      <c r="R7" s="144">
        <v>404523</v>
      </c>
      <c r="S7" s="144">
        <v>418413</v>
      </c>
      <c r="T7" s="144">
        <v>426652</v>
      </c>
      <c r="U7" s="144">
        <v>359515</v>
      </c>
      <c r="V7" s="144">
        <v>395888</v>
      </c>
      <c r="W7" s="144">
        <v>418306</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25" t="s">
        <v>191</v>
      </c>
      <c r="B10" s="325"/>
      <c r="C10" s="325"/>
      <c r="D10" s="325"/>
      <c r="E10" s="325"/>
      <c r="F10" s="325"/>
      <c r="G10" s="325"/>
      <c r="H10" s="325"/>
      <c r="I10" s="325"/>
      <c r="J10" s="325"/>
      <c r="K10" s="325"/>
      <c r="L10" s="325"/>
      <c r="M10" s="325"/>
      <c r="N10" s="325"/>
      <c r="O10" s="325"/>
      <c r="P10" s="325"/>
      <c r="Q10" s="325"/>
      <c r="R10" s="325"/>
      <c r="S10" s="325"/>
      <c r="T10" s="325"/>
      <c r="U10" s="325"/>
      <c r="V10" s="325"/>
      <c r="W10" s="325"/>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320</v>
      </c>
      <c r="B12" s="170">
        <f>(B5-B5)/B5</f>
        <v>0</v>
      </c>
      <c r="C12" s="170">
        <f>(C5-B5)/B5</f>
        <v>1.7830609212481426E-2</v>
      </c>
      <c r="D12" s="170">
        <f>(D5-B5)/B5</f>
        <v>8.9153046062407128E-3</v>
      </c>
      <c r="E12" s="170">
        <f>(E5-B5)/B5</f>
        <v>1.9316493313521546E-2</v>
      </c>
      <c r="F12" s="170">
        <f>(F5-B5)/B5</f>
        <v>5.4977711738484397E-2</v>
      </c>
      <c r="G12" s="170">
        <f>(G5-B5)/B5</f>
        <v>7.4294205052005943E-2</v>
      </c>
      <c r="H12" s="170">
        <f>(H5-B5)/B5</f>
        <v>6.2407132243684993E-2</v>
      </c>
      <c r="I12" s="170">
        <f>(I5-B5)/B5</f>
        <v>6.3893016344725106E-2</v>
      </c>
      <c r="J12" s="170">
        <f>(J5-B5)/B5</f>
        <v>-1.4858841010401188E-2</v>
      </c>
      <c r="K12" s="170">
        <f>(K5-B5)/B5</f>
        <v>-0.10549777117384844</v>
      </c>
      <c r="L12" s="170">
        <f>(L5-B5)/B5</f>
        <v>-0.1575037147102526</v>
      </c>
      <c r="M12" s="170">
        <f>(M5-B5)/B5</f>
        <v>-0.17682020802377416</v>
      </c>
      <c r="N12" s="170">
        <f>(N5-B5)/B5</f>
        <v>-0.13224368499257058</v>
      </c>
      <c r="O12" s="170">
        <f>(O5-B5)/B5</f>
        <v>-0.13670133729569092</v>
      </c>
      <c r="P12" s="170">
        <f>(P5-B5)/B5</f>
        <v>-3.4175334323922731E-2</v>
      </c>
      <c r="Q12" s="170">
        <f>(Q5-B5)/B5</f>
        <v>9.0638930163447248E-2</v>
      </c>
      <c r="R12" s="170">
        <f>(R5-B5)/B5</f>
        <v>0.18573551263001487</v>
      </c>
      <c r="S12" s="170">
        <f>(S5-B5)/B5</f>
        <v>0.2288261515601783</v>
      </c>
      <c r="T12" s="170">
        <f>(T5-B5)/B5</f>
        <v>0.30312035661218423</v>
      </c>
      <c r="U12" s="170">
        <f>(U5-B5)/B5</f>
        <v>8.469539375928678E-2</v>
      </c>
      <c r="V12" s="170">
        <f>(V5-B5)/B5</f>
        <v>0.22436849925705796</v>
      </c>
      <c r="W12" s="170">
        <f>(W5-B5)/B5</f>
        <v>0.26745913818722139</v>
      </c>
    </row>
    <row r="13" spans="1:28" x14ac:dyDescent="0.2">
      <c r="A13" s="143" t="s">
        <v>92</v>
      </c>
      <c r="B13" s="170">
        <f>(B6-B6)/B6</f>
        <v>0</v>
      </c>
      <c r="C13" s="170">
        <f>(C6-B6)/B6</f>
        <v>1.1609907120743035E-2</v>
      </c>
      <c r="D13" s="170">
        <f>(D6-B6)/B6</f>
        <v>8.6429308565531479E-3</v>
      </c>
      <c r="E13" s="170">
        <f>(E6-B6)/B6</f>
        <v>-6.4499484004127967E-4</v>
      </c>
      <c r="F13" s="170">
        <f>(F6-B6)/B6</f>
        <v>8.5139318885448911E-3</v>
      </c>
      <c r="G13" s="170">
        <f>(G6-B6)/B6</f>
        <v>1.1093911248710011E-2</v>
      </c>
      <c r="H13" s="170">
        <f>(H6-B6)/B6</f>
        <v>1.6382868937048503E-2</v>
      </c>
      <c r="I13" s="170">
        <f>(I6-B6)/B6</f>
        <v>2.1671826625386997E-2</v>
      </c>
      <c r="J13" s="170">
        <f>(J6-B6)/B6</f>
        <v>-1.7156862745098041E-2</v>
      </c>
      <c r="K13" s="170">
        <f>(K6-B6)/B6</f>
        <v>-3.0959752321981424E-2</v>
      </c>
      <c r="L13" s="170">
        <f>(L6-B6)/B6</f>
        <v>-6.9143446852425183E-2</v>
      </c>
      <c r="M13" s="170">
        <f>(M6-B6)/B6</f>
        <v>-0.10319917440660474</v>
      </c>
      <c r="N13" s="170">
        <f>(N6-B6)/B6</f>
        <v>-8.1269349845201233E-2</v>
      </c>
      <c r="O13" s="170">
        <f>(O6-B6)/B6</f>
        <v>-9.533023735810113E-2</v>
      </c>
      <c r="P13" s="170">
        <f>(P6-B6)/B6</f>
        <v>-2.7476780185758515E-2</v>
      </c>
      <c r="Q13" s="170">
        <f>(Q6-B6)/B6</f>
        <v>5.7275541795665637E-2</v>
      </c>
      <c r="R13" s="170">
        <f>(R6-B6)/B6</f>
        <v>0.16240970072239422</v>
      </c>
      <c r="S13" s="170">
        <f>(S6-B6)/B6</f>
        <v>0.19091847265221878</v>
      </c>
      <c r="T13" s="170">
        <f>(T6-B6)/B6</f>
        <v>0.20368937048503613</v>
      </c>
      <c r="U13" s="170">
        <f>(U6-B6)/B6</f>
        <v>-5.276057791537668E-2</v>
      </c>
      <c r="V13" s="170">
        <f>(V6-B6)/B6</f>
        <v>2.2703818369453045E-2</v>
      </c>
      <c r="W13" s="170">
        <f>(W6-B6)/B6</f>
        <v>5.5469556243550051E-2</v>
      </c>
    </row>
    <row r="14" spans="1:28" x14ac:dyDescent="0.2">
      <c r="A14" s="143" t="s">
        <v>183</v>
      </c>
      <c r="B14" s="170">
        <f>(B7-B7)/B7</f>
        <v>0</v>
      </c>
      <c r="C14" s="170">
        <f>(C7-B7)/B7</f>
        <v>1.8015666588768738E-2</v>
      </c>
      <c r="D14" s="170">
        <f>(D7-B7)/B7</f>
        <v>2.1226679939664511E-2</v>
      </c>
      <c r="E14" s="170">
        <f>(E7-B7)/B7</f>
        <v>2.7108479442534091E-2</v>
      </c>
      <c r="F14" s="170">
        <f>(F7-B7)/B7</f>
        <v>4.9318494283607142E-2</v>
      </c>
      <c r="G14" s="170">
        <f>(G7-B7)/B7</f>
        <v>8.911017296375319E-2</v>
      </c>
      <c r="H14" s="170">
        <f>(H7-B7)/B7</f>
        <v>0.14878706853904963</v>
      </c>
      <c r="I14" s="170">
        <f>(I7-B7)/B7</f>
        <v>0.17755871935804013</v>
      </c>
      <c r="J14" s="170">
        <f>(J7-B7)/B7</f>
        <v>0.15212251624475326</v>
      </c>
      <c r="K14" s="170">
        <f>(K7-B7)/B7</f>
        <v>9.99845215802556E-2</v>
      </c>
      <c r="L14" s="170">
        <f>(L7-B7)/B7</f>
        <v>3.8735504156410951E-2</v>
      </c>
      <c r="M14" s="170">
        <f>(M7-B7)/B7</f>
        <v>1.2671059300557527E-2</v>
      </c>
      <c r="N14" s="170">
        <f>(N7-B7)/B7</f>
        <v>5.0244164484007148E-2</v>
      </c>
      <c r="O14" s="170">
        <f>(O7-B7)/B7</f>
        <v>5.2244219113723893E-2</v>
      </c>
      <c r="P14" s="170">
        <f>(P7-B7)/B7</f>
        <v>0.10608180496584126</v>
      </c>
      <c r="Q14" s="170">
        <f>(Q7-B7)/B7</f>
        <v>0.15384638730648181</v>
      </c>
      <c r="R14" s="170">
        <f>(R7-B7)/B7</f>
        <v>0.22772093926692991</v>
      </c>
      <c r="S14" s="170">
        <f>(S7-B7)/B7</f>
        <v>0.26987687068842547</v>
      </c>
      <c r="T14" s="170">
        <f>(T7-B7)/B7</f>
        <v>0.29488210603628018</v>
      </c>
      <c r="U14" s="170">
        <f>(U7-B7)/B7</f>
        <v>9.1122367530524356E-2</v>
      </c>
      <c r="V14" s="170">
        <f>(V7-B7)/B7</f>
        <v>0.20151385015068696</v>
      </c>
      <c r="W14" s="170">
        <f>(W7-B7)/B7</f>
        <v>0.26955212737221956</v>
      </c>
    </row>
    <row r="16" spans="1:28" ht="15.75" x14ac:dyDescent="0.25">
      <c r="A16" s="325" t="s">
        <v>216</v>
      </c>
      <c r="B16" s="325"/>
      <c r="C16" s="325"/>
      <c r="D16" s="325"/>
      <c r="E16" s="325"/>
      <c r="F16" s="325"/>
      <c r="G16" s="325"/>
      <c r="H16" s="325"/>
      <c r="I16" s="325"/>
      <c r="J16" s="325"/>
      <c r="K16" s="325"/>
      <c r="L16" s="325"/>
      <c r="M16" s="325"/>
      <c r="N16" s="325"/>
      <c r="O16" s="325"/>
      <c r="P16" s="325"/>
      <c r="Q16" s="325"/>
      <c r="R16" s="325"/>
      <c r="S16" s="325"/>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320</v>
      </c>
      <c r="B18" s="150">
        <f>'2C'!B38</f>
        <v>11.9</v>
      </c>
      <c r="C18" s="150">
        <f>'2C'!C38</f>
        <v>12.74</v>
      </c>
      <c r="D18" s="150">
        <f>'2C'!D38</f>
        <v>15.19</v>
      </c>
      <c r="E18" s="150">
        <f>'2C'!E38</f>
        <v>13.08</v>
      </c>
      <c r="F18" s="150">
        <f>'2C'!F38</f>
        <v>13.01</v>
      </c>
      <c r="G18" s="150">
        <f>'2C'!G38</f>
        <v>10.86</v>
      </c>
      <c r="H18" s="150">
        <f>'2C'!H38</f>
        <v>12.36</v>
      </c>
      <c r="I18" s="150">
        <f>'2C'!I38</f>
        <v>13.61</v>
      </c>
      <c r="J18" s="150">
        <f>'2C'!J38</f>
        <v>14.75</v>
      </c>
      <c r="K18" s="150">
        <f>'2C'!K38</f>
        <v>11.93</v>
      </c>
      <c r="L18" s="150">
        <f>'2C'!L38</f>
        <v>12.08</v>
      </c>
      <c r="M18" s="150">
        <f>'2C'!M38</f>
        <v>12.19</v>
      </c>
      <c r="N18" s="150">
        <f>'2C'!N38</f>
        <v>13.6</v>
      </c>
      <c r="O18" s="150">
        <f>'2C'!O38</f>
        <v>14.65</v>
      </c>
      <c r="P18" s="150">
        <f>'2C'!P38</f>
        <v>16.77</v>
      </c>
      <c r="Q18" s="150">
        <f>'2C'!Q38</f>
        <v>14.7</v>
      </c>
      <c r="R18" s="150">
        <f>'2C'!R38</f>
        <v>14.5</v>
      </c>
      <c r="S18" s="150">
        <f>'2C'!S38</f>
        <v>14.91</v>
      </c>
      <c r="T18"/>
      <c r="U18"/>
      <c r="V18"/>
      <c r="W18"/>
    </row>
    <row r="19" spans="1:23" ht="15" x14ac:dyDescent="0.25">
      <c r="A19" s="143" t="s">
        <v>92</v>
      </c>
      <c r="B19" s="150">
        <v>12.09</v>
      </c>
      <c r="C19" s="150">
        <v>12.89</v>
      </c>
      <c r="D19" s="150">
        <v>13.66</v>
      </c>
      <c r="E19" s="150">
        <v>13.59</v>
      </c>
      <c r="F19" s="150">
        <v>13.75</v>
      </c>
      <c r="G19" s="150">
        <v>13.43</v>
      </c>
      <c r="H19" s="150">
        <v>14.98</v>
      </c>
      <c r="I19" s="150">
        <v>14.43</v>
      </c>
      <c r="J19" s="150">
        <v>13.82</v>
      </c>
      <c r="K19" s="150">
        <v>13.23</v>
      </c>
      <c r="L19" s="150">
        <v>13.34</v>
      </c>
      <c r="M19" s="150">
        <v>13.31</v>
      </c>
      <c r="N19" s="150">
        <v>13.94</v>
      </c>
      <c r="O19" s="150">
        <v>15.09</v>
      </c>
      <c r="P19" s="150">
        <v>14.89</v>
      </c>
      <c r="Q19" s="150">
        <v>14.63</v>
      </c>
      <c r="R19" s="150">
        <v>14.37</v>
      </c>
      <c r="S19" s="151">
        <v>16.14</v>
      </c>
      <c r="T19"/>
      <c r="U19"/>
      <c r="V19"/>
      <c r="W19"/>
    </row>
    <row r="20" spans="1:23" ht="15" x14ac:dyDescent="0.25">
      <c r="A20" s="143" t="s">
        <v>183</v>
      </c>
      <c r="B20" s="150">
        <v>10.57</v>
      </c>
      <c r="C20" s="150">
        <v>10.91</v>
      </c>
      <c r="D20" s="150">
        <v>11.12</v>
      </c>
      <c r="E20" s="150">
        <v>11.48</v>
      </c>
      <c r="F20" s="150">
        <v>11.8</v>
      </c>
      <c r="G20" s="150">
        <v>12.35</v>
      </c>
      <c r="H20" s="150">
        <v>12.8</v>
      </c>
      <c r="I20" s="150">
        <v>13.04</v>
      </c>
      <c r="J20" s="150">
        <v>13.26</v>
      </c>
      <c r="K20" s="150">
        <v>13.52</v>
      </c>
      <c r="L20" s="150">
        <v>13.74</v>
      </c>
      <c r="M20" s="150">
        <v>13.84</v>
      </c>
      <c r="N20" s="150">
        <v>13.94</v>
      </c>
      <c r="O20" s="150">
        <v>14.32</v>
      </c>
      <c r="P20" s="150">
        <v>14.67</v>
      </c>
      <c r="Q20" s="150">
        <v>15.35</v>
      </c>
      <c r="R20" s="150">
        <v>14.52</v>
      </c>
      <c r="S20" s="151">
        <v>16.989999999999998</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25" t="s">
        <v>217</v>
      </c>
      <c r="B23" s="325"/>
      <c r="C23" s="325"/>
      <c r="D23" s="325"/>
      <c r="E23" s="325"/>
      <c r="F23" s="325"/>
      <c r="G23" s="325"/>
      <c r="H23" s="325"/>
      <c r="I23" s="325"/>
      <c r="J23" s="325"/>
      <c r="K23" s="325"/>
      <c r="L23" s="325"/>
      <c r="M23" s="325"/>
      <c r="N23" s="325"/>
      <c r="O23" s="325"/>
      <c r="P23" s="325"/>
      <c r="Q23" s="325"/>
      <c r="R23" s="325"/>
      <c r="S23" s="325"/>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321</v>
      </c>
      <c r="B25" s="170">
        <f>(B18-B18)/B18</f>
        <v>0</v>
      </c>
      <c r="C25" s="170">
        <f>(C18-B18)/B18</f>
        <v>7.0588235294117632E-2</v>
      </c>
      <c r="D25" s="170">
        <f>(D18-B18)/B18</f>
        <v>0.27647058823529402</v>
      </c>
      <c r="E25" s="170">
        <f>(E18-B18)/B18</f>
        <v>9.9159663865546185E-2</v>
      </c>
      <c r="F25" s="170">
        <f>(F18-B18)/B18</f>
        <v>9.3277310924369694E-2</v>
      </c>
      <c r="G25" s="170">
        <f>(G18-B18)/B18</f>
        <v>-8.7394957983193355E-2</v>
      </c>
      <c r="H25" s="170">
        <f>(H18-B18)/B18</f>
        <v>3.8655462184873868E-2</v>
      </c>
      <c r="I25" s="170">
        <f>(I18-B18)/B18</f>
        <v>0.14369747899159654</v>
      </c>
      <c r="J25" s="170">
        <f>(J18-B18)/B18</f>
        <v>0.23949579831932769</v>
      </c>
      <c r="K25" s="170">
        <f>(K18-B18)/B18</f>
        <v>2.5210084033612909E-3</v>
      </c>
      <c r="L25" s="170">
        <f>(L18-B18)/B18</f>
        <v>1.5126050420168043E-2</v>
      </c>
      <c r="M25" s="170">
        <f>(M18-B18)/B18</f>
        <v>2.4369747899159591E-2</v>
      </c>
      <c r="N25" s="170">
        <f>(N18-B18)/B18</f>
        <v>0.14285714285714279</v>
      </c>
      <c r="O25" s="170">
        <f>(O18-B18)/B18</f>
        <v>0.2310924369747899</v>
      </c>
      <c r="P25" s="170">
        <f>(P18-B18)/B18</f>
        <v>0.40924369747899153</v>
      </c>
      <c r="Q25" s="170">
        <f>(Q18-B18)/B18</f>
        <v>0.23529411764705874</v>
      </c>
      <c r="R25" s="170">
        <f>(R18-B18)/B18</f>
        <v>0.21848739495798317</v>
      </c>
      <c r="S25" s="170">
        <f>(S18-B18)/B18</f>
        <v>0.25294117647058822</v>
      </c>
      <c r="T25"/>
      <c r="U25"/>
      <c r="V25"/>
      <c r="W25"/>
    </row>
    <row r="26" spans="1:23" ht="15" x14ac:dyDescent="0.25">
      <c r="A26" s="143" t="s">
        <v>92</v>
      </c>
      <c r="B26" s="170">
        <f>(B19-B19)/B19</f>
        <v>0</v>
      </c>
      <c r="C26" s="170">
        <f>(C19-B19)/B19</f>
        <v>6.6170388751033968E-2</v>
      </c>
      <c r="D26" s="170">
        <f>(D19-B19)/B19</f>
        <v>0.12985938792390408</v>
      </c>
      <c r="E26" s="170">
        <f>(E19-B19)/B19</f>
        <v>0.12406947890818859</v>
      </c>
      <c r="F26" s="170">
        <f>(F19-B19)/B19</f>
        <v>0.13730355665839539</v>
      </c>
      <c r="G26" s="170">
        <f>(G19-B19)/B19</f>
        <v>0.11083540115798179</v>
      </c>
      <c r="H26" s="170">
        <f>(H19-B19)/B19</f>
        <v>0.23904052936311007</v>
      </c>
      <c r="I26" s="170">
        <f>(I19-B19)/B19</f>
        <v>0.19354838709677419</v>
      </c>
      <c r="J26" s="170">
        <f>(J19-B19)/B19</f>
        <v>0.14309346567411088</v>
      </c>
      <c r="K26" s="170">
        <f>(K19-B19)/B19</f>
        <v>9.4292803970223368E-2</v>
      </c>
      <c r="L26" s="170">
        <f>(L19-B19)/B19</f>
        <v>0.10339123242349049</v>
      </c>
      <c r="M26" s="170">
        <f>(M19-B19)/B19</f>
        <v>0.10090984284532677</v>
      </c>
      <c r="N26" s="170">
        <f>(N19-B19)/B19</f>
        <v>0.1530190239867659</v>
      </c>
      <c r="O26" s="170">
        <f>(O19-B19)/B19</f>
        <v>0.24813895781637718</v>
      </c>
      <c r="P26" s="170">
        <f>(P19-B19)/B19</f>
        <v>0.23159636062861874</v>
      </c>
      <c r="Q26" s="170">
        <f>(Q19-B19)/B19</f>
        <v>0.21009098428453274</v>
      </c>
      <c r="R26" s="170">
        <f>(R19-B19)/B19</f>
        <v>0.1885856079404466</v>
      </c>
      <c r="S26" s="170">
        <f>(S19-B19)/B19</f>
        <v>0.33498759305210923</v>
      </c>
      <c r="T26"/>
      <c r="U26"/>
      <c r="V26"/>
      <c r="W26"/>
    </row>
    <row r="27" spans="1:23" ht="15" x14ac:dyDescent="0.25">
      <c r="A27" s="143" t="s">
        <v>183</v>
      </c>
      <c r="B27" s="170">
        <f>(B20-B20)/B20</f>
        <v>0</v>
      </c>
      <c r="C27" s="170">
        <f>(C20-B20)/B20</f>
        <v>3.2166508987701029E-2</v>
      </c>
      <c r="D27" s="170">
        <f>(D20-B20)/B20</f>
        <v>5.2034058656575108E-2</v>
      </c>
      <c r="E27" s="170">
        <f>(E20-B20)/B20</f>
        <v>8.6092715231788089E-2</v>
      </c>
      <c r="F27" s="170">
        <f>(F20-B20)/B20</f>
        <v>0.11636707663197733</v>
      </c>
      <c r="G27" s="170">
        <f>(G20-B20)/B20</f>
        <v>0.16840113528855244</v>
      </c>
      <c r="H27" s="170">
        <f>(H20-B20)/B20</f>
        <v>0.21097445600756862</v>
      </c>
      <c r="I27" s="170">
        <f>(I20-B20)/B20</f>
        <v>0.23368022705771038</v>
      </c>
      <c r="J27" s="170">
        <f>(J20-B20)/B20</f>
        <v>0.25449385052034051</v>
      </c>
      <c r="K27" s="170">
        <f>(K20-B20)/B20</f>
        <v>0.27909176915799427</v>
      </c>
      <c r="L27" s="170">
        <f>(L20-B20)/B20</f>
        <v>0.29990539262062438</v>
      </c>
      <c r="M27" s="170">
        <f>(M20-B20)/B20</f>
        <v>0.30936613055818352</v>
      </c>
      <c r="N27" s="170">
        <f>(N20-B20)/B20</f>
        <v>0.3188268684957426</v>
      </c>
      <c r="O27" s="170">
        <f>(O20-B20)/B20</f>
        <v>0.35477767265846732</v>
      </c>
      <c r="P27" s="170">
        <f>(P20-B20)/B20</f>
        <v>0.38789025543992428</v>
      </c>
      <c r="Q27" s="170">
        <f>(Q20-B20)/B20</f>
        <v>0.45222327341532631</v>
      </c>
      <c r="R27" s="170">
        <f>(R20-B20)/B20</f>
        <v>0.37369914853358555</v>
      </c>
      <c r="S27" s="170">
        <f>(S20-B20)/B20</f>
        <v>0.60737937559129596</v>
      </c>
      <c r="T27"/>
      <c r="U27"/>
      <c r="V27"/>
      <c r="W27"/>
    </row>
  </sheetData>
  <mergeCells count="5">
    <mergeCell ref="A16:S16"/>
    <mergeCell ref="A23:S23"/>
    <mergeCell ref="A3:W3"/>
    <mergeCell ref="A10:W10"/>
    <mergeCell ref="A1:AB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81A95-3D3B-4DCD-A7C2-F641E9BD8758}">
  <sheetPr>
    <tabColor rgb="FFA2AE74"/>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10.28515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9" t="s">
        <v>154</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row>
    <row r="4" spans="1:27" ht="15" x14ac:dyDescent="0.25">
      <c r="A4" s="330" t="s">
        <v>319</v>
      </c>
      <c r="B4" s="330"/>
      <c r="C4" s="330"/>
      <c r="D4" s="330"/>
    </row>
    <row r="5" spans="1:27" ht="15" x14ac:dyDescent="0.25">
      <c r="A5" s="331" t="s">
        <v>144</v>
      </c>
      <c r="B5" s="332"/>
      <c r="C5" s="331" t="s">
        <v>145</v>
      </c>
      <c r="D5" s="331"/>
    </row>
    <row r="6" spans="1:27" x14ac:dyDescent="0.2">
      <c r="A6" s="154" t="s">
        <v>158</v>
      </c>
      <c r="B6" s="155" t="s">
        <v>157</v>
      </c>
      <c r="C6" s="154" t="s">
        <v>158</v>
      </c>
      <c r="D6" s="156" t="s">
        <v>157</v>
      </c>
    </row>
    <row r="7" spans="1:27" x14ac:dyDescent="0.2">
      <c r="A7" s="1" t="s">
        <v>153</v>
      </c>
      <c r="B7" s="157">
        <v>0.2079</v>
      </c>
      <c r="C7" s="1" t="s">
        <v>153</v>
      </c>
      <c r="D7" s="158">
        <v>0.1502</v>
      </c>
    </row>
    <row r="8" spans="1:27" x14ac:dyDescent="0.2">
      <c r="A8" s="1" t="s">
        <v>146</v>
      </c>
      <c r="B8" s="157">
        <v>0.1321</v>
      </c>
      <c r="C8" s="1" t="s">
        <v>146</v>
      </c>
      <c r="D8" s="158">
        <v>140.13999999999999</v>
      </c>
    </row>
    <row r="9" spans="1:27" x14ac:dyDescent="0.2">
      <c r="A9" s="1" t="s">
        <v>149</v>
      </c>
      <c r="B9" s="157">
        <v>8.3299999999999999E-2</v>
      </c>
      <c r="C9" s="1" t="s">
        <v>148</v>
      </c>
      <c r="D9" s="158">
        <v>0.1195</v>
      </c>
    </row>
    <row r="10" spans="1:27" x14ac:dyDescent="0.2">
      <c r="A10" s="1" t="s">
        <v>148</v>
      </c>
      <c r="B10" s="157">
        <v>7.8700000000000006E-2</v>
      </c>
      <c r="C10" s="1" t="s">
        <v>152</v>
      </c>
      <c r="D10" s="158">
        <v>0.1011</v>
      </c>
    </row>
    <row r="11" spans="1:27" x14ac:dyDescent="0.2">
      <c r="A11" s="1" t="s">
        <v>150</v>
      </c>
      <c r="B11" s="157">
        <v>6.7900000000000002E-2</v>
      </c>
      <c r="C11" s="1" t="s">
        <v>114</v>
      </c>
      <c r="D11" s="158">
        <v>9.7350000000000006E-2</v>
      </c>
    </row>
    <row r="12" spans="1:27" x14ac:dyDescent="0.2">
      <c r="A12" s="1" t="s">
        <v>114</v>
      </c>
      <c r="B12" s="157">
        <v>6.6890000000000005E-2</v>
      </c>
      <c r="C12" s="1" t="s">
        <v>149</v>
      </c>
      <c r="D12" s="158">
        <v>9.1399999999999995E-2</v>
      </c>
    </row>
    <row r="13" spans="1:27" x14ac:dyDescent="0.2">
      <c r="A13" s="1" t="s">
        <v>88</v>
      </c>
      <c r="B13" s="157">
        <v>6.6500000000000004E-2</v>
      </c>
      <c r="C13" s="1" t="s">
        <v>151</v>
      </c>
      <c r="D13" s="158">
        <v>8.9149999999999993E-2</v>
      </c>
    </row>
    <row r="14" spans="1:27" x14ac:dyDescent="0.2">
      <c r="A14" s="1" t="s">
        <v>152</v>
      </c>
      <c r="B14" s="157">
        <v>6.6299999999999998E-2</v>
      </c>
      <c r="C14" s="1" t="s">
        <v>192</v>
      </c>
      <c r="D14" s="158">
        <v>7.17E-2</v>
      </c>
    </row>
    <row r="15" spans="1:27" x14ac:dyDescent="0.2">
      <c r="A15" s="1" t="s">
        <v>147</v>
      </c>
      <c r="B15" s="157">
        <v>6.5600000000000006E-2</v>
      </c>
      <c r="C15" s="1" t="s">
        <v>150</v>
      </c>
      <c r="D15" s="158">
        <v>6.9260000000000002E-2</v>
      </c>
    </row>
    <row r="16" spans="1:27" x14ac:dyDescent="0.2">
      <c r="A16" s="1" t="s">
        <v>151</v>
      </c>
      <c r="B16" s="157">
        <v>6.0319999999999999E-2</v>
      </c>
      <c r="C16" s="1" t="s">
        <v>193</v>
      </c>
      <c r="D16" s="158">
        <v>6.8599999999999994E-2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477E4-FBED-459F-B487-B0A06F31001E}">
  <sheetPr>
    <tabColor rgb="FFA2AE74"/>
  </sheetPr>
  <dimension ref="A1:AI79"/>
  <sheetViews>
    <sheetView topLeftCell="E1" zoomScaleNormal="100" workbookViewId="0">
      <selection activeCell="N4" sqref="N4"/>
    </sheetView>
  </sheetViews>
  <sheetFormatPr defaultColWidth="9.140625" defaultRowHeight="14.25" x14ac:dyDescent="0.2"/>
  <cols>
    <col min="1" max="1" width="10" style="1" bestFit="1" customWidth="1"/>
    <col min="2" max="2" width="13.140625" style="1" bestFit="1" customWidth="1"/>
    <col min="3" max="3" width="17" style="1" bestFit="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9" t="s">
        <v>162</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row>
    <row r="3" spans="1:27" ht="15" x14ac:dyDescent="0.25">
      <c r="A3" s="193" t="s">
        <v>322</v>
      </c>
      <c r="B3" s="193"/>
      <c r="C3" s="193"/>
      <c r="D3" s="193"/>
      <c r="F3" s="330" t="s">
        <v>323</v>
      </c>
      <c r="G3" s="330"/>
      <c r="H3" s="330"/>
    </row>
    <row r="4" spans="1:27" ht="28.5" x14ac:dyDescent="0.2">
      <c r="A4" s="191" t="s">
        <v>165</v>
      </c>
      <c r="B4" s="191" t="s">
        <v>218</v>
      </c>
      <c r="C4" s="192" t="s">
        <v>164</v>
      </c>
      <c r="D4" s="1"/>
      <c r="F4" s="191" t="s">
        <v>219</v>
      </c>
      <c r="G4" s="192" t="s">
        <v>220</v>
      </c>
      <c r="H4" s="37" t="s">
        <v>221</v>
      </c>
      <c r="O4" s="1"/>
    </row>
    <row r="5" spans="1:27" ht="15" x14ac:dyDescent="0.25">
      <c r="A5" s="160">
        <v>43313</v>
      </c>
      <c r="B5">
        <v>27</v>
      </c>
      <c r="C5" s="218" t="s">
        <v>248</v>
      </c>
      <c r="D5" s="1"/>
      <c r="F5" s="1" t="s">
        <v>345</v>
      </c>
      <c r="G5" s="159">
        <v>128</v>
      </c>
      <c r="H5" s="203" t="s">
        <v>354</v>
      </c>
      <c r="O5" s="1"/>
    </row>
    <row r="6" spans="1:27" ht="15" x14ac:dyDescent="0.25">
      <c r="A6" s="160">
        <v>43344</v>
      </c>
      <c r="B6">
        <v>28</v>
      </c>
      <c r="C6" s="218" t="s">
        <v>248</v>
      </c>
      <c r="D6" s="1"/>
      <c r="F6" s="1" t="s">
        <v>346</v>
      </c>
      <c r="G6" s="159">
        <v>66</v>
      </c>
      <c r="H6" s="203" t="s">
        <v>355</v>
      </c>
      <c r="O6" s="1"/>
    </row>
    <row r="7" spans="1:27" ht="15" x14ac:dyDescent="0.25">
      <c r="A7" s="160">
        <v>43374</v>
      </c>
      <c r="B7">
        <v>18</v>
      </c>
      <c r="C7" s="218" t="s">
        <v>248</v>
      </c>
      <c r="D7" s="1"/>
      <c r="F7" s="1" t="s">
        <v>223</v>
      </c>
      <c r="G7" s="159">
        <v>36</v>
      </c>
      <c r="H7" s="203" t="s">
        <v>356</v>
      </c>
      <c r="O7" s="1"/>
    </row>
    <row r="8" spans="1:27" ht="15" x14ac:dyDescent="0.25">
      <c r="A8" s="160">
        <v>43405</v>
      </c>
      <c r="B8">
        <v>21</v>
      </c>
      <c r="C8" s="218" t="s">
        <v>248</v>
      </c>
      <c r="D8" s="1"/>
      <c r="F8" s="1" t="s">
        <v>347</v>
      </c>
      <c r="G8" s="159">
        <v>33</v>
      </c>
      <c r="H8" s="203" t="s">
        <v>224</v>
      </c>
      <c r="O8" s="1"/>
    </row>
    <row r="9" spans="1:27" ht="15" x14ac:dyDescent="0.25">
      <c r="A9" s="160">
        <v>43435</v>
      </c>
      <c r="B9">
        <v>25</v>
      </c>
      <c r="C9" s="218" t="s">
        <v>248</v>
      </c>
      <c r="D9" s="161"/>
      <c r="F9" s="1" t="s">
        <v>348</v>
      </c>
      <c r="G9" s="159">
        <v>30</v>
      </c>
      <c r="H9" s="203" t="s">
        <v>357</v>
      </c>
      <c r="O9" s="1"/>
    </row>
    <row r="10" spans="1:27" ht="15" x14ac:dyDescent="0.25">
      <c r="A10" s="160">
        <v>43466</v>
      </c>
      <c r="B10">
        <v>26</v>
      </c>
      <c r="C10" s="218" t="s">
        <v>248</v>
      </c>
      <c r="D10" s="161"/>
      <c r="F10" s="1" t="s">
        <v>349</v>
      </c>
      <c r="G10" s="159">
        <v>27</v>
      </c>
      <c r="H10" s="203" t="s">
        <v>225</v>
      </c>
      <c r="O10" s="1"/>
    </row>
    <row r="11" spans="1:27" ht="15" x14ac:dyDescent="0.25">
      <c r="A11" s="160">
        <v>43497</v>
      </c>
      <c r="B11">
        <v>22</v>
      </c>
      <c r="C11" s="218" t="s">
        <v>248</v>
      </c>
      <c r="D11" s="161"/>
      <c r="F11" s="1" t="s">
        <v>350</v>
      </c>
      <c r="G11" s="159">
        <v>27</v>
      </c>
      <c r="H11" s="203" t="s">
        <v>222</v>
      </c>
      <c r="O11" s="1"/>
    </row>
    <row r="12" spans="1:27" ht="15" x14ac:dyDescent="0.25">
      <c r="A12" s="160">
        <v>43525</v>
      </c>
      <c r="B12">
        <v>29</v>
      </c>
      <c r="C12" s="218" t="s">
        <v>248</v>
      </c>
      <c r="D12" s="161"/>
      <c r="F12" s="1" t="s">
        <v>351</v>
      </c>
      <c r="G12" s="159">
        <v>26</v>
      </c>
      <c r="H12" s="203" t="s">
        <v>358</v>
      </c>
      <c r="O12" s="1"/>
    </row>
    <row r="13" spans="1:27" ht="15" x14ac:dyDescent="0.25">
      <c r="A13" s="160">
        <v>43556</v>
      </c>
      <c r="B13">
        <v>34</v>
      </c>
      <c r="C13" s="218" t="s">
        <v>248</v>
      </c>
      <c r="D13" s="161"/>
      <c r="F13" s="1" t="s">
        <v>352</v>
      </c>
      <c r="G13" s="159">
        <v>25</v>
      </c>
      <c r="H13" s="203" t="s">
        <v>290</v>
      </c>
      <c r="O13" s="1"/>
    </row>
    <row r="14" spans="1:27" ht="15" x14ac:dyDescent="0.25">
      <c r="A14" s="160">
        <v>43586</v>
      </c>
      <c r="B14">
        <v>26</v>
      </c>
      <c r="C14" s="218" t="s">
        <v>248</v>
      </c>
      <c r="D14" s="161"/>
      <c r="F14" s="1" t="s">
        <v>353</v>
      </c>
      <c r="G14" s="159">
        <v>23</v>
      </c>
      <c r="H14" s="203" t="s">
        <v>359</v>
      </c>
      <c r="O14" s="1"/>
    </row>
    <row r="15" spans="1:27" ht="15" x14ac:dyDescent="0.25">
      <c r="A15" s="160">
        <v>43617</v>
      </c>
      <c r="B15">
        <v>25</v>
      </c>
      <c r="C15" s="218" t="s">
        <v>248</v>
      </c>
      <c r="D15" s="161"/>
      <c r="O15" s="1"/>
    </row>
    <row r="16" spans="1:27" ht="15" x14ac:dyDescent="0.25">
      <c r="A16" s="160">
        <v>43647</v>
      </c>
      <c r="B16">
        <v>25</v>
      </c>
      <c r="C16" s="218" t="s">
        <v>248</v>
      </c>
      <c r="D16" s="161"/>
      <c r="O16" s="1"/>
    </row>
    <row r="17" spans="1:15" ht="15" x14ac:dyDescent="0.25">
      <c r="A17" s="160">
        <v>43678</v>
      </c>
      <c r="B17">
        <v>51</v>
      </c>
      <c r="C17" s="218" t="s">
        <v>248</v>
      </c>
      <c r="D17" s="161"/>
      <c r="O17" s="1"/>
    </row>
    <row r="18" spans="1:15" ht="15" x14ac:dyDescent="0.25">
      <c r="A18" s="160">
        <v>43709</v>
      </c>
      <c r="B18">
        <v>43</v>
      </c>
      <c r="C18" s="218" t="s">
        <v>248</v>
      </c>
      <c r="D18" s="161"/>
      <c r="I18" s="39"/>
      <c r="O18" s="1"/>
    </row>
    <row r="19" spans="1:15" ht="15" x14ac:dyDescent="0.25">
      <c r="A19" s="160">
        <v>43739</v>
      </c>
      <c r="B19">
        <v>41</v>
      </c>
      <c r="C19" s="218" t="s">
        <v>248</v>
      </c>
      <c r="D19" s="161"/>
      <c r="I19" s="39"/>
      <c r="O19" s="1"/>
    </row>
    <row r="20" spans="1:15" ht="15" x14ac:dyDescent="0.25">
      <c r="A20" s="160">
        <v>43770</v>
      </c>
      <c r="B20">
        <v>45</v>
      </c>
      <c r="C20" s="218" t="s">
        <v>248</v>
      </c>
      <c r="D20" s="161"/>
      <c r="I20" s="39"/>
      <c r="O20" s="1"/>
    </row>
    <row r="21" spans="1:15" ht="15" x14ac:dyDescent="0.25">
      <c r="A21" s="160">
        <v>43800</v>
      </c>
      <c r="B21">
        <v>23</v>
      </c>
      <c r="C21" s="218" t="s">
        <v>248</v>
      </c>
      <c r="D21" s="161"/>
      <c r="I21" s="39"/>
      <c r="O21" s="1"/>
    </row>
    <row r="22" spans="1:15" ht="15" x14ac:dyDescent="0.25">
      <c r="A22" s="160">
        <v>43831</v>
      </c>
      <c r="B22">
        <v>25</v>
      </c>
      <c r="C22" s="218" t="s">
        <v>248</v>
      </c>
      <c r="D22" s="161"/>
      <c r="I22" s="39"/>
      <c r="O22" s="1"/>
    </row>
    <row r="23" spans="1:15" ht="15" x14ac:dyDescent="0.25">
      <c r="A23" s="160">
        <v>43862</v>
      </c>
      <c r="B23">
        <v>24</v>
      </c>
      <c r="C23" s="218" t="s">
        <v>248</v>
      </c>
      <c r="D23" s="161"/>
      <c r="O23" s="1"/>
    </row>
    <row r="24" spans="1:15" ht="15" x14ac:dyDescent="0.25">
      <c r="A24" s="160">
        <v>43891</v>
      </c>
      <c r="B24">
        <v>32</v>
      </c>
      <c r="C24" s="218" t="s">
        <v>248</v>
      </c>
      <c r="D24" s="161"/>
      <c r="O24" s="1"/>
    </row>
    <row r="25" spans="1:15" ht="15" x14ac:dyDescent="0.25">
      <c r="A25" s="160">
        <v>43922</v>
      </c>
      <c r="B25">
        <v>10</v>
      </c>
      <c r="C25" s="218" t="s">
        <v>248</v>
      </c>
      <c r="D25" s="161"/>
      <c r="O25" s="1"/>
    </row>
    <row r="26" spans="1:15" ht="15" x14ac:dyDescent="0.25">
      <c r="A26" s="160">
        <v>43952</v>
      </c>
      <c r="B26">
        <v>9</v>
      </c>
      <c r="C26" s="218" t="s">
        <v>248</v>
      </c>
      <c r="D26" s="161"/>
      <c r="O26" s="1"/>
    </row>
    <row r="27" spans="1:15" ht="15" x14ac:dyDescent="0.25">
      <c r="A27" s="160">
        <v>43983</v>
      </c>
      <c r="B27">
        <v>47</v>
      </c>
      <c r="C27" s="218" t="s">
        <v>248</v>
      </c>
      <c r="D27" s="161"/>
      <c r="O27" s="1"/>
    </row>
    <row r="28" spans="1:15" ht="15" x14ac:dyDescent="0.25">
      <c r="A28" s="160">
        <v>44013</v>
      </c>
      <c r="B28">
        <v>24</v>
      </c>
      <c r="C28" s="218" t="s">
        <v>248</v>
      </c>
      <c r="D28" s="161"/>
      <c r="O28" s="1"/>
    </row>
    <row r="29" spans="1:15" ht="15" x14ac:dyDescent="0.25">
      <c r="A29" s="160">
        <v>44044</v>
      </c>
      <c r="B29">
        <v>49</v>
      </c>
      <c r="C29" s="218" t="s">
        <v>248</v>
      </c>
      <c r="D29" s="161"/>
      <c r="O29" s="1"/>
    </row>
    <row r="30" spans="1:15" ht="15" x14ac:dyDescent="0.25">
      <c r="A30" s="160">
        <v>44075</v>
      </c>
      <c r="B30">
        <v>47</v>
      </c>
      <c r="C30" s="218" t="s">
        <v>248</v>
      </c>
      <c r="D30" s="161"/>
      <c r="O30" s="1"/>
    </row>
    <row r="31" spans="1:15" ht="15" x14ac:dyDescent="0.25">
      <c r="A31" s="160">
        <v>44105</v>
      </c>
      <c r="B31">
        <v>45</v>
      </c>
      <c r="C31" s="218" t="s">
        <v>248</v>
      </c>
      <c r="D31" s="161"/>
      <c r="O31" s="1"/>
    </row>
    <row r="32" spans="1:15" ht="15" x14ac:dyDescent="0.25">
      <c r="A32" s="160">
        <v>44136</v>
      </c>
      <c r="B32">
        <v>35</v>
      </c>
      <c r="C32" s="218" t="s">
        <v>248</v>
      </c>
      <c r="D32" s="161"/>
      <c r="O32" s="1"/>
    </row>
    <row r="33" spans="1:15" ht="15" x14ac:dyDescent="0.25">
      <c r="A33" s="160">
        <v>44166</v>
      </c>
      <c r="B33">
        <v>25</v>
      </c>
      <c r="C33" s="218" t="s">
        <v>248</v>
      </c>
      <c r="D33" s="161"/>
      <c r="O33" s="1"/>
    </row>
    <row r="34" spans="1:15" ht="15" x14ac:dyDescent="0.25">
      <c r="A34" s="160">
        <v>44197</v>
      </c>
      <c r="B34">
        <v>33</v>
      </c>
      <c r="C34" s="218" t="s">
        <v>248</v>
      </c>
      <c r="D34" s="161"/>
      <c r="O34" s="1"/>
    </row>
    <row r="35" spans="1:15" ht="15" x14ac:dyDescent="0.25">
      <c r="A35" s="160">
        <v>44228</v>
      </c>
      <c r="B35">
        <v>29</v>
      </c>
      <c r="C35" s="218" t="s">
        <v>248</v>
      </c>
      <c r="D35" s="161"/>
      <c r="O35" s="1"/>
    </row>
    <row r="36" spans="1:15" ht="15" x14ac:dyDescent="0.25">
      <c r="A36" s="160">
        <v>44256</v>
      </c>
      <c r="B36">
        <v>48</v>
      </c>
      <c r="C36" s="218" t="s">
        <v>248</v>
      </c>
      <c r="D36" s="161"/>
      <c r="O36" s="1"/>
    </row>
    <row r="37" spans="1:15" ht="15" x14ac:dyDescent="0.25">
      <c r="A37" s="160">
        <v>44287</v>
      </c>
      <c r="B37">
        <v>26</v>
      </c>
      <c r="C37" s="218" t="s">
        <v>248</v>
      </c>
      <c r="D37" s="161"/>
      <c r="O37" s="1"/>
    </row>
    <row r="38" spans="1:15" ht="15" x14ac:dyDescent="0.25">
      <c r="A38" s="160">
        <v>44317</v>
      </c>
      <c r="B38">
        <v>50</v>
      </c>
      <c r="C38" s="218" t="s">
        <v>248</v>
      </c>
      <c r="D38" s="161"/>
      <c r="O38" s="1"/>
    </row>
    <row r="39" spans="1:15" ht="15" x14ac:dyDescent="0.25">
      <c r="A39" s="160">
        <v>44348</v>
      </c>
      <c r="B39">
        <v>36</v>
      </c>
      <c r="C39" s="218" t="s">
        <v>248</v>
      </c>
      <c r="D39" s="161"/>
      <c r="O39" s="1"/>
    </row>
    <row r="40" spans="1:15" ht="15" x14ac:dyDescent="0.25">
      <c r="A40" s="160">
        <v>44378</v>
      </c>
      <c r="B40">
        <v>54</v>
      </c>
      <c r="C40" s="218" t="s">
        <v>248</v>
      </c>
      <c r="D40" s="161"/>
      <c r="O40" s="1"/>
    </row>
    <row r="41" spans="1:15" ht="15" x14ac:dyDescent="0.25">
      <c r="A41" s="160">
        <v>44409</v>
      </c>
      <c r="B41">
        <v>47</v>
      </c>
      <c r="C41" s="218" t="s">
        <v>248</v>
      </c>
      <c r="D41" s="161"/>
      <c r="O41" s="1"/>
    </row>
    <row r="42" spans="1:15" ht="15" x14ac:dyDescent="0.25">
      <c r="A42" s="160">
        <v>44440</v>
      </c>
      <c r="B42">
        <v>42</v>
      </c>
      <c r="C42" s="218" t="s">
        <v>248</v>
      </c>
      <c r="D42" s="161"/>
      <c r="O42" s="1"/>
    </row>
    <row r="43" spans="1:15" ht="15" x14ac:dyDescent="0.25">
      <c r="A43" s="160">
        <v>44470</v>
      </c>
      <c r="B43">
        <v>36</v>
      </c>
      <c r="C43" s="218" t="s">
        <v>248</v>
      </c>
      <c r="D43" s="161"/>
      <c r="O43" s="1"/>
    </row>
    <row r="44" spans="1:15" ht="15" x14ac:dyDescent="0.25">
      <c r="A44" s="160">
        <v>44501</v>
      </c>
      <c r="B44">
        <v>45</v>
      </c>
      <c r="C44" s="218" t="s">
        <v>248</v>
      </c>
      <c r="D44" s="161"/>
      <c r="O44" s="1"/>
    </row>
    <row r="45" spans="1:15" ht="15" x14ac:dyDescent="0.25">
      <c r="A45" s="160">
        <v>44531</v>
      </c>
      <c r="B45">
        <v>71</v>
      </c>
      <c r="C45" s="218" t="s">
        <v>248</v>
      </c>
      <c r="D45" s="161"/>
      <c r="O45" s="1"/>
    </row>
    <row r="46" spans="1:15" ht="15" x14ac:dyDescent="0.25">
      <c r="A46" s="160">
        <v>44562</v>
      </c>
      <c r="B46">
        <v>42</v>
      </c>
      <c r="C46" s="218" t="s">
        <v>248</v>
      </c>
      <c r="D46" s="161"/>
      <c r="O46" s="1"/>
    </row>
    <row r="47" spans="1:15" ht="15" x14ac:dyDescent="0.25">
      <c r="A47" s="160">
        <v>44593</v>
      </c>
      <c r="B47">
        <v>42</v>
      </c>
      <c r="C47" s="218" t="s">
        <v>248</v>
      </c>
      <c r="D47" s="161"/>
      <c r="O47" s="1"/>
    </row>
    <row r="48" spans="1:15" ht="15" x14ac:dyDescent="0.25">
      <c r="A48" s="160">
        <v>44621</v>
      </c>
      <c r="B48">
        <v>47</v>
      </c>
      <c r="C48" s="218" t="s">
        <v>248</v>
      </c>
      <c r="D48" s="161"/>
      <c r="O48" s="1"/>
    </row>
    <row r="49" spans="1:15" ht="15" x14ac:dyDescent="0.25">
      <c r="A49" s="160">
        <v>44652</v>
      </c>
      <c r="B49">
        <v>45</v>
      </c>
      <c r="C49" s="218" t="s">
        <v>248</v>
      </c>
      <c r="D49" s="161"/>
      <c r="O49" s="1"/>
    </row>
    <row r="50" spans="1:15" ht="15" x14ac:dyDescent="0.25">
      <c r="A50" s="160">
        <v>44682</v>
      </c>
      <c r="B50">
        <v>33</v>
      </c>
      <c r="C50" s="218" t="s">
        <v>248</v>
      </c>
      <c r="D50" s="161"/>
      <c r="O50" s="1"/>
    </row>
    <row r="51" spans="1:15" ht="15" x14ac:dyDescent="0.25">
      <c r="A51" s="160">
        <v>44713</v>
      </c>
      <c r="B51">
        <v>32</v>
      </c>
      <c r="C51" s="218" t="s">
        <v>248</v>
      </c>
      <c r="D51" s="161"/>
      <c r="O51" s="1"/>
    </row>
    <row r="52" spans="1:15" ht="15" x14ac:dyDescent="0.25">
      <c r="A52" s="160">
        <v>44743</v>
      </c>
      <c r="B52">
        <v>52</v>
      </c>
      <c r="C52" s="218" t="s">
        <v>248</v>
      </c>
      <c r="D52" s="161"/>
      <c r="O52" s="1"/>
    </row>
    <row r="53" spans="1:15" ht="15" x14ac:dyDescent="0.25">
      <c r="A53" s="160">
        <v>44774</v>
      </c>
      <c r="B53">
        <v>42</v>
      </c>
      <c r="C53" s="218" t="s">
        <v>248</v>
      </c>
      <c r="D53" s="161"/>
      <c r="O53" s="1"/>
    </row>
    <row r="54" spans="1:15" ht="15" x14ac:dyDescent="0.25">
      <c r="A54" s="160">
        <v>44805</v>
      </c>
      <c r="B54">
        <v>32</v>
      </c>
      <c r="C54" s="218" t="s">
        <v>248</v>
      </c>
      <c r="D54" s="161"/>
      <c r="O54" s="1"/>
    </row>
    <row r="55" spans="1:15" ht="15" x14ac:dyDescent="0.25">
      <c r="A55" s="160">
        <v>44835</v>
      </c>
      <c r="B55">
        <v>54</v>
      </c>
      <c r="C55" s="218" t="s">
        <v>248</v>
      </c>
      <c r="D55" s="161"/>
      <c r="O55" s="1"/>
    </row>
    <row r="56" spans="1:15" ht="15" x14ac:dyDescent="0.25">
      <c r="A56" s="160">
        <v>44866</v>
      </c>
      <c r="B56">
        <v>30</v>
      </c>
      <c r="C56" s="218" t="s">
        <v>248</v>
      </c>
      <c r="D56" s="161"/>
      <c r="O56" s="1"/>
    </row>
    <row r="57" spans="1:15" ht="15" x14ac:dyDescent="0.25">
      <c r="A57" s="160">
        <v>44896</v>
      </c>
      <c r="B57">
        <v>36</v>
      </c>
      <c r="C57" s="218" t="s">
        <v>248</v>
      </c>
      <c r="D57" s="161"/>
      <c r="O57" s="1"/>
    </row>
    <row r="58" spans="1:15" ht="15" x14ac:dyDescent="0.25">
      <c r="A58" s="160">
        <v>44927</v>
      </c>
      <c r="B58">
        <v>57</v>
      </c>
      <c r="C58" s="218" t="s">
        <v>248</v>
      </c>
      <c r="D58" s="161"/>
      <c r="O58" s="1"/>
    </row>
    <row r="59" spans="1:15" ht="15" x14ac:dyDescent="0.25">
      <c r="A59" s="160">
        <v>44958</v>
      </c>
      <c r="B59">
        <v>56</v>
      </c>
      <c r="C59" s="218" t="s">
        <v>248</v>
      </c>
      <c r="D59" s="161"/>
      <c r="O59" s="1"/>
    </row>
    <row r="60" spans="1:15" ht="15" x14ac:dyDescent="0.25">
      <c r="A60" s="160">
        <v>44986</v>
      </c>
      <c r="B60">
        <v>62</v>
      </c>
      <c r="C60" s="218" t="s">
        <v>248</v>
      </c>
      <c r="D60" s="161"/>
      <c r="O60" s="1"/>
    </row>
    <row r="61" spans="1:15" ht="15" x14ac:dyDescent="0.25">
      <c r="A61" s="160">
        <v>45017</v>
      </c>
      <c r="B61">
        <v>51</v>
      </c>
      <c r="C61" s="218" t="s">
        <v>248</v>
      </c>
      <c r="D61" s="161"/>
      <c r="O61" s="1"/>
    </row>
    <row r="62" spans="1:15" ht="15" x14ac:dyDescent="0.25">
      <c r="A62" s="160">
        <v>45047</v>
      </c>
      <c r="B62">
        <v>53</v>
      </c>
      <c r="C62" s="218" t="s">
        <v>248</v>
      </c>
      <c r="D62" s="161"/>
      <c r="O62" s="1"/>
    </row>
    <row r="63" spans="1:15" ht="15" x14ac:dyDescent="0.25">
      <c r="A63" s="160">
        <v>45078</v>
      </c>
      <c r="B63">
        <v>44</v>
      </c>
      <c r="C63" s="218" t="s">
        <v>248</v>
      </c>
      <c r="D63" s="161"/>
      <c r="O63" s="1"/>
    </row>
    <row r="64" spans="1:15" ht="15" x14ac:dyDescent="0.25">
      <c r="A64" s="160">
        <v>45108</v>
      </c>
      <c r="B64">
        <v>53</v>
      </c>
      <c r="C64" s="218" t="s">
        <v>248</v>
      </c>
      <c r="D64" s="16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1B1F1EFF8A3CB47B12ABB4D7F9C0359" ma:contentTypeVersion="18" ma:contentTypeDescription="Create a new document." ma:contentTypeScope="" ma:versionID="8bb51ea4e56611fef95082c73f241317">
  <xsd:schema xmlns:xsd="http://www.w3.org/2001/XMLSchema" xmlns:xs="http://www.w3.org/2001/XMLSchema" xmlns:p="http://schemas.microsoft.com/office/2006/metadata/properties" xmlns:ns2="bbb833f9-8d39-4014-89df-b80a2295c159" xmlns:ns3="4af6a590-cd46-4f33-908b-d7bae934b03d" targetNamespace="http://schemas.microsoft.com/office/2006/metadata/properties" ma:root="true" ma:fieldsID="5abce1c52e90ddd0c57c40787554de90" ns2:_="" ns3:_="">
    <xsd:import namespace="bbb833f9-8d39-4014-89df-b80a2295c159"/>
    <xsd:import namespace="4af6a590-cd46-4f33-908b-d7bae934b0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833f9-8d39-4014-89df-b80a2295c1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967bc0a-00cb-4799-88cf-00a717b068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f6a590-cd46-4f33-908b-d7bae934b03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41ea7d-4aac-4d45-8da5-e55939d21bd4}" ma:internalName="TaxCatchAll" ma:showField="CatchAllData" ma:web="4af6a590-cd46-4f33-908b-d7bae934b0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b833f9-8d39-4014-89df-b80a2295c159">
      <Terms xmlns="http://schemas.microsoft.com/office/infopath/2007/PartnerControls"/>
    </lcf76f155ced4ddcb4097134ff3c332f>
    <TaxCatchAll xmlns="4af6a590-cd46-4f33-908b-d7bae934b03d" xsi:nil="true"/>
  </documentManagement>
</p:properties>
</file>

<file path=customXml/itemProps1.xml><?xml version="1.0" encoding="utf-8"?>
<ds:datastoreItem xmlns:ds="http://schemas.openxmlformats.org/officeDocument/2006/customXml" ds:itemID="{CC8E6ABC-05F3-4649-87B5-8660A8355832}">
  <ds:schemaRefs>
    <ds:schemaRef ds:uri="http://schemas.microsoft.com/sharepoint/v3/contenttype/forms"/>
  </ds:schemaRefs>
</ds:datastoreItem>
</file>

<file path=customXml/itemProps2.xml><?xml version="1.0" encoding="utf-8"?>
<ds:datastoreItem xmlns:ds="http://schemas.openxmlformats.org/officeDocument/2006/customXml" ds:itemID="{F240667C-7E52-4C26-A26E-048B3C0C0EC5}"/>
</file>

<file path=customXml/itemProps3.xml><?xml version="1.0" encoding="utf-8"?>
<ds:datastoreItem xmlns:ds="http://schemas.openxmlformats.org/officeDocument/2006/customXml" ds:itemID="{C00F52E0-7692-4187-88D7-24664B20A148}">
  <ds:schemaRefs>
    <ds:schemaRef ds:uri="http://schemas.microsoft.com/office/2006/metadata/properties"/>
    <ds:schemaRef ds:uri="http://schemas.microsoft.com/office/infopath/2007/PartnerControls"/>
    <ds:schemaRef ds:uri="bbb833f9-8d39-4014-89df-b80a2295c159"/>
    <ds:schemaRef ds:uri="4af6a590-cd46-4f33-908b-d7bae934b0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Main Menu</vt:lpstr>
      <vt:lpstr>1A</vt:lpstr>
      <vt:lpstr>1B</vt:lpstr>
      <vt:lpstr>2A</vt:lpstr>
      <vt:lpstr>2B</vt:lpstr>
      <vt:lpstr>2C</vt:lpstr>
      <vt:lpstr>2D</vt:lpstr>
      <vt:lpstr>2E</vt:lpstr>
      <vt:lpstr>2F</vt:lpstr>
      <vt:lpstr>2G</vt:lpstr>
      <vt:lpstr>3A</vt:lpstr>
      <vt:lpstr>3B</vt:lpstr>
      <vt:lpstr>3C</vt:lpstr>
      <vt:lpstr>3D</vt:lpstr>
      <vt:lpstr>3E</vt:lpstr>
      <vt:lpstr>3F</vt:lpstr>
      <vt:lpstr>3G</vt:lpstr>
      <vt:lpstr>4A</vt:lpstr>
      <vt:lpstr>4B</vt:lpstr>
      <vt:lpstr>4C</vt:lpstr>
      <vt:lpstr>4D</vt:lpstr>
      <vt:lpstr>4E</vt:lpstr>
      <vt:lpstr>4F</vt:lpstr>
      <vt:lpstr>4G</vt:lpstr>
      <vt:lpstr>5A</vt:lpstr>
      <vt:lpstr>5B</vt:lpstr>
      <vt:lpstr>5C</vt:lpstr>
      <vt:lpstr>5D</vt:lpstr>
      <vt:lpstr>5E</vt:lpstr>
      <vt:lpstr>5F</vt:lpstr>
      <vt:lpstr>5G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Andrews</dc:creator>
  <cp:lastModifiedBy>Alex Andrews</cp:lastModifiedBy>
  <cp:lastPrinted>2023-08-14T15:40:12Z</cp:lastPrinted>
  <dcterms:created xsi:type="dcterms:W3CDTF">2023-03-27T15:01:32Z</dcterms:created>
  <dcterms:modified xsi:type="dcterms:W3CDTF">2023-11-15T19:05:28Z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0x010100B1B1F1EFF8A3CB47B12ABB4D7F9C0359</vt:lpwstr>
  </property>
  <property fmtid="{D5CDD505-2E9C-101B-9397-08002B2CF9AE}" pid="3" name="MediaServiceImageTags">
    <vt:lpwstr/>
  </property>
</Properties>
</file>