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492" documentId="8_{C35C686B-21C5-40FC-8B6C-8853F62AA08B}" xr6:coauthVersionLast="47" xr6:coauthVersionMax="47" xr10:uidLastSave="{2786B9DA-8B58-4ED6-BBB8-9B387F95DBE1}"/>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38" l="1"/>
  <c r="D19" i="13" l="1"/>
  <c r="C18" i="43"/>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C18" i="37" l="1"/>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5" i="19"/>
  <c r="B22" i="13"/>
  <c r="B8" i="25" s="1"/>
  <c r="B21" i="13"/>
  <c r="B20" i="13"/>
  <c r="B19" i="13"/>
  <c r="C12" i="48" l="1"/>
  <c r="C11" i="48"/>
  <c r="C10" i="48"/>
  <c r="C9" i="48"/>
  <c r="C8" i="48"/>
  <c r="C12" i="36"/>
  <c r="C11" i="36"/>
  <c r="C10" i="36"/>
  <c r="C9" i="36"/>
  <c r="C8" i="36"/>
  <c r="C12" i="32"/>
  <c r="C11" i="32"/>
  <c r="C10" i="32"/>
  <c r="C9" i="32"/>
  <c r="C8" i="32"/>
  <c r="C12" i="18"/>
  <c r="C11" i="18"/>
  <c r="C10" i="18"/>
  <c r="C9" i="18"/>
  <c r="C8" i="18"/>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C7" i="18"/>
  <c r="D10" i="18" s="1"/>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O7" i="41" l="1"/>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F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O8" i="35"/>
  <c r="K8" i="35"/>
  <c r="C8" i="35"/>
  <c r="O7" i="35"/>
  <c r="K7" i="35"/>
  <c r="C7" i="35"/>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C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B12" i="19"/>
  <c r="G12" i="18"/>
  <c r="G11" i="18"/>
  <c r="G10" i="18"/>
  <c r="G9" i="18"/>
  <c r="G8"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D29" i="18"/>
  <c r="O8" i="17" l="1"/>
  <c r="K13" i="17"/>
  <c r="K9" i="17"/>
  <c r="C13" i="17"/>
  <c r="C7"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O7" i="17" l="1"/>
  <c r="K12" i="17"/>
  <c r="K11" i="17"/>
  <c r="K10" i="17"/>
  <c r="K8" i="17"/>
  <c r="C12" i="17"/>
  <c r="C11" i="17"/>
  <c r="K7" i="17"/>
  <c r="C20" i="13" l="1"/>
  <c r="C8" i="22" s="1"/>
  <c r="C21" i="13"/>
  <c r="C8" i="23" s="1"/>
  <c r="C22" i="13"/>
  <c r="C8" i="25" s="1"/>
  <c r="C19" i="13"/>
  <c r="C8" i="15" s="1"/>
  <c r="C12" i="13"/>
  <c r="C6" i="22" s="1"/>
  <c r="C13" i="13"/>
  <c r="C6" i="23" s="1"/>
  <c r="C14" i="13"/>
  <c r="C6" i="25" s="1"/>
  <c r="C11" i="13"/>
  <c r="C6" i="15" s="1"/>
  <c r="C10" i="17" l="1"/>
  <c r="C9" i="17"/>
  <c r="C8" i="17"/>
  <c r="D20" i="13" l="1"/>
  <c r="D8" i="22" s="1"/>
  <c r="D21" i="13" l="1"/>
  <c r="D8" i="23" s="1"/>
  <c r="D22" i="13"/>
  <c r="D8" i="25" s="1"/>
  <c r="I19" i="13"/>
  <c r="I8" i="15" s="1"/>
  <c r="I20" i="13"/>
  <c r="E20" i="13"/>
  <c r="E19" i="13"/>
  <c r="E8" i="15" s="1"/>
  <c r="D11" i="13"/>
  <c r="D6" i="15" s="1"/>
  <c r="E22" i="13" l="1"/>
  <c r="E8" i="25" s="1"/>
  <c r="E8" i="22"/>
  <c r="I22" i="13"/>
  <c r="I8" i="25" s="1"/>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E33" i="25" l="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L20" i="13"/>
  <c r="K8" i="22"/>
  <c r="J22" i="13"/>
  <c r="J8" i="25" s="1"/>
  <c r="J9" i="25" s="1"/>
  <c r="J8" i="22"/>
  <c r="J9" i="22" s="1"/>
  <c r="G36" i="15"/>
  <c r="E37" i="15"/>
  <c r="E36" i="15"/>
  <c r="E35" i="15"/>
  <c r="G37" i="15"/>
  <c r="E34" i="15"/>
  <c r="E33" i="15"/>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K8" i="25" s="1"/>
  <c r="D13" i="13"/>
  <c r="D6" i="23" s="1"/>
  <c r="D14" i="13"/>
  <c r="D6" i="25" s="1"/>
  <c r="F21" i="13"/>
  <c r="F8" i="23" s="1"/>
  <c r="B32" i="23" s="1"/>
  <c r="G21" i="13"/>
  <c r="G8" i="23" s="1"/>
  <c r="J21" i="13"/>
  <c r="J8" i="23" s="1"/>
  <c r="I12" i="13"/>
  <c r="I6" i="22" s="1"/>
  <c r="E12" i="13"/>
  <c r="K9" i="25" l="1"/>
  <c r="H33" i="25"/>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F33" i="15"/>
  <c r="G35" i="25"/>
  <c r="E35" i="25"/>
  <c r="F35" i="25" s="1"/>
  <c r="E38" i="25"/>
  <c r="F38" i="25" s="1"/>
  <c r="E34" i="25"/>
  <c r="F34" i="25" s="1"/>
  <c r="G36" i="25"/>
  <c r="G33" i="25"/>
  <c r="F33" i="25"/>
  <c r="E36" i="25"/>
  <c r="F36" i="25" s="1"/>
  <c r="G34" i="25"/>
  <c r="E37" i="25"/>
  <c r="G37" i="25"/>
  <c r="G38" i="25"/>
  <c r="F34" i="15"/>
  <c r="F37" i="15"/>
  <c r="F35" i="15"/>
  <c r="M21" i="13"/>
  <c r="N21" i="13" s="1"/>
  <c r="L21" i="13"/>
  <c r="L8" i="23" s="1"/>
  <c r="L9" i="23" s="1"/>
  <c r="G36" i="22"/>
  <c r="G34" i="22"/>
  <c r="G33" i="22"/>
  <c r="G32" i="22"/>
  <c r="F32" i="22" s="1"/>
  <c r="E37" i="22"/>
  <c r="E36" i="22"/>
  <c r="E34" i="22"/>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5" s="1"/>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B35" i="23"/>
  <c r="D34" i="23"/>
  <c r="B33" i="23"/>
  <c r="L22" i="13"/>
  <c r="L8" i="25" s="1"/>
  <c r="L9" i="25" s="1"/>
  <c r="L8" i="22"/>
  <c r="L9" i="22" s="1"/>
  <c r="L11" i="13"/>
  <c r="L6" i="15" s="1"/>
  <c r="L7" i="15" s="1"/>
  <c r="M11" i="13"/>
  <c r="H19" i="13"/>
  <c r="H8" i="15" s="1"/>
  <c r="G20" i="13"/>
  <c r="G8" i="22" s="1"/>
  <c r="G13" i="13"/>
  <c r="F20" i="13"/>
  <c r="F8" i="22" s="1"/>
  <c r="B32" i="22" s="1"/>
  <c r="F13" i="13"/>
  <c r="J12" i="13"/>
  <c r="I14" i="13"/>
  <c r="I6" i="25" s="1"/>
  <c r="N20" i="13"/>
  <c r="M22" i="13"/>
  <c r="M8" i="25" s="1"/>
  <c r="K12" i="13"/>
  <c r="I13" i="13"/>
  <c r="E13" i="13"/>
  <c r="E6" i="23" s="1"/>
  <c r="M9" i="25" l="1"/>
  <c r="K33" i="25"/>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E19" i="25"/>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F34" i="22"/>
  <c r="F20" i="15"/>
  <c r="F37" i="25"/>
  <c r="H36" i="25"/>
  <c r="H37" i="25"/>
  <c r="I37" i="25" s="1"/>
  <c r="J38" i="25"/>
  <c r="H35" i="25"/>
  <c r="I35" i="25" s="1"/>
  <c r="J35" i="25"/>
  <c r="J34" i="25"/>
  <c r="H34" i="25"/>
  <c r="J37" i="25"/>
  <c r="H38" i="25"/>
  <c r="J33" i="25"/>
  <c r="I33" i="25" s="1"/>
  <c r="J36" i="25"/>
  <c r="I36" i="25" s="1"/>
  <c r="F22" i="15"/>
  <c r="C37" i="23"/>
  <c r="M9" i="22"/>
  <c r="M8" i="23"/>
  <c r="K32" i="23" s="1"/>
  <c r="F21" i="15"/>
  <c r="I36" i="15"/>
  <c r="H22" i="13"/>
  <c r="H8" i="25" s="1"/>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F19" i="22" s="1"/>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5" s="1"/>
  <c r="J7" i="25" s="1"/>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F8" i="25" s="1"/>
  <c r="B33" i="25" s="1"/>
  <c r="G19" i="13"/>
  <c r="G8" i="15" s="1"/>
  <c r="G22" i="13"/>
  <c r="G8" i="25" s="1"/>
  <c r="M12" i="13"/>
  <c r="M6" i="22" s="1"/>
  <c r="K14" i="13"/>
  <c r="K6" i="25" s="1"/>
  <c r="K13" i="13"/>
  <c r="K6" i="23" s="1"/>
  <c r="I38" i="25" l="1"/>
  <c r="G11" i="13"/>
  <c r="G6" i="15" s="1"/>
  <c r="I34" i="25"/>
  <c r="G23" i="25"/>
  <c r="G20" i="25"/>
  <c r="G22" i="25"/>
  <c r="E22" i="25"/>
  <c r="F22" i="25" s="1"/>
  <c r="E20" i="25"/>
  <c r="F20" i="25" s="1"/>
  <c r="G24" i="25"/>
  <c r="E24" i="25"/>
  <c r="G21" i="25"/>
  <c r="E23" i="25"/>
  <c r="F23" i="25" s="1"/>
  <c r="E21" i="25"/>
  <c r="G19" i="25"/>
  <c r="F19" i="25" s="1"/>
  <c r="B35" i="25"/>
  <c r="D33" i="25"/>
  <c r="C33" i="25" s="1"/>
  <c r="D36" i="25"/>
  <c r="B37" i="25"/>
  <c r="D34" i="25"/>
  <c r="B36" i="25"/>
  <c r="D37" i="25"/>
  <c r="D38" i="25"/>
  <c r="B34" i="25"/>
  <c r="C34" i="25" s="1"/>
  <c r="D35" i="25"/>
  <c r="B38" i="25"/>
  <c r="C38" i="25" s="1"/>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L33" i="22"/>
  <c r="M36" i="25"/>
  <c r="K36" i="25"/>
  <c r="L36" i="25" s="1"/>
  <c r="M37" i="25"/>
  <c r="L37" i="25" s="1"/>
  <c r="M35" i="25"/>
  <c r="M34" i="25"/>
  <c r="K37" i="25"/>
  <c r="L33" i="25"/>
  <c r="K35" i="25"/>
  <c r="K34" i="25"/>
  <c r="L34" i="25" s="1"/>
  <c r="M33" i="25"/>
  <c r="M38" i="25"/>
  <c r="K38" i="25"/>
  <c r="L38" i="25" s="1"/>
  <c r="K7" i="25"/>
  <c r="X5" i="25"/>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H19" i="25"/>
  <c r="Y30" i="23"/>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G6" i="25" s="1"/>
  <c r="I37" i="22"/>
  <c r="F20" i="22"/>
  <c r="F23" i="22"/>
  <c r="L36" i="22"/>
  <c r="L35" i="22"/>
  <c r="F14" i="13"/>
  <c r="F6" i="25" s="1"/>
  <c r="B19" i="25" s="1"/>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5" s="1"/>
  <c r="L7" i="25" s="1"/>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H6" i="25" s="1"/>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6" i="25" s="1"/>
  <c r="F24" i="25" l="1"/>
  <c r="L35" i="25"/>
  <c r="J23" i="25"/>
  <c r="J20" i="25"/>
  <c r="H23" i="25"/>
  <c r="H20" i="25"/>
  <c r="I20" i="25" s="1"/>
  <c r="J24" i="25"/>
  <c r="J21" i="25"/>
  <c r="H24" i="25"/>
  <c r="J19" i="25"/>
  <c r="I19" i="25" s="1"/>
  <c r="H22" i="25"/>
  <c r="I22" i="25" s="1"/>
  <c r="H21" i="25"/>
  <c r="I21" i="25" s="1"/>
  <c r="J22" i="25"/>
  <c r="V5" i="25"/>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I7" i="25"/>
  <c r="C37" i="25"/>
  <c r="D24" i="25"/>
  <c r="D21" i="25"/>
  <c r="B24" i="25"/>
  <c r="C24" i="25" s="1"/>
  <c r="B21" i="25"/>
  <c r="C21" i="25" s="1"/>
  <c r="D22" i="25"/>
  <c r="D19" i="25"/>
  <c r="C19" i="25" s="1"/>
  <c r="B22" i="25"/>
  <c r="C22" i="25" s="1"/>
  <c r="D20" i="25"/>
  <c r="D23" i="25"/>
  <c r="B23" i="25"/>
  <c r="B20" i="25"/>
  <c r="C36" i="25"/>
  <c r="M7" i="25"/>
  <c r="K19" i="25"/>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C35" i="25"/>
  <c r="F21" i="25"/>
  <c r="M7" i="22"/>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R37" i="22" s="1"/>
  <c r="S36" i="22"/>
  <c r="S33" i="22"/>
  <c r="S32" i="22"/>
  <c r="R32" i="22" s="1"/>
  <c r="S35" i="22"/>
  <c r="S34" i="22"/>
  <c r="Q36" i="22"/>
  <c r="Q34" i="22"/>
  <c r="N37" i="22"/>
  <c r="N35" i="22"/>
  <c r="N33" i="22"/>
  <c r="P32" i="22"/>
  <c r="O32" i="22" s="1"/>
  <c r="P36" i="22"/>
  <c r="P33" i="22"/>
  <c r="N36" i="22"/>
  <c r="P35" i="22"/>
  <c r="P34" i="22"/>
  <c r="N34" i="22"/>
  <c r="P37" i="22"/>
  <c r="I24" i="25" l="1"/>
  <c r="K21" i="25"/>
  <c r="M23" i="25"/>
  <c r="M20" i="25"/>
  <c r="M24" i="25"/>
  <c r="K23" i="25"/>
  <c r="L23" i="25" s="1"/>
  <c r="K24" i="25"/>
  <c r="L24" i="25" s="1"/>
  <c r="M21" i="25"/>
  <c r="M22" i="25"/>
  <c r="M19" i="25"/>
  <c r="L19" i="25" s="1"/>
  <c r="K22" i="25"/>
  <c r="L22" i="25" s="1"/>
  <c r="K20" i="25"/>
  <c r="L20" i="25" s="1"/>
  <c r="C20" i="25"/>
  <c r="C23" i="25"/>
  <c r="I23" i="25"/>
  <c r="L20" i="22"/>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C19" i="22" s="1"/>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L21" i="25" l="1"/>
  <c r="C19" i="15"/>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O21" i="23" s="1"/>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R20" i="23" l="1"/>
  <c r="O20" i="23"/>
  <c r="O22" i="23"/>
  <c r="R23" i="23"/>
  <c r="R19" i="23"/>
  <c r="R21" i="23"/>
  <c r="O23" i="23"/>
  <c r="R22" i="23"/>
  <c r="O19" i="23"/>
</calcChain>
</file>

<file path=xl/sharedStrings.xml><?xml version="1.0" encoding="utf-8"?>
<sst xmlns="http://schemas.openxmlformats.org/spreadsheetml/2006/main" count="2115" uniqueCount="464">
  <si>
    <t>Min</t>
  </si>
  <si>
    <t>Median</t>
  </si>
  <si>
    <t>Max</t>
  </si>
  <si>
    <t>0-3 Years</t>
  </si>
  <si>
    <t>4-6 Years</t>
  </si>
  <si>
    <t>7-9 Years</t>
  </si>
  <si>
    <t>10-12 Years</t>
  </si>
  <si>
    <t>Data Supplement</t>
  </si>
  <si>
    <t>Table of Contents (Click on links)</t>
  </si>
  <si>
    <t>A</t>
  </si>
  <si>
    <t>B</t>
  </si>
  <si>
    <t>C</t>
  </si>
  <si>
    <t>Substitute Teacher</t>
  </si>
  <si>
    <t>How to Use the Proposed Wage Scales</t>
  </si>
  <si>
    <t>Base Wage</t>
  </si>
  <si>
    <t>Proposed Models</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</si>
  <si>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</si>
  <si>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</si>
  <si>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</si>
  <si>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</si>
  <si>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</si>
  <si>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</si>
  <si>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</si>
  <si>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</si>
  <si>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</si>
  <si>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</si>
  <si>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</si>
  <si>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</si>
  <si>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</si>
  <si>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</si>
  <si>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</si>
  <si>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</si>
  <si>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</si>
  <si>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</si>
  <si>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</si>
  <si>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</si>
  <si>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</si>
  <si>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</si>
  <si>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</si>
  <si>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</si>
  <si>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</si>
  <si>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Lead Teacher, Infant-Toddler</t>
  </si>
  <si>
    <t>F1</t>
  </si>
  <si>
    <t>P1</t>
  </si>
  <si>
    <t>not applicable</t>
  </si>
  <si>
    <t>Assistant Teacher, Infant-Toddler</t>
  </si>
  <si>
    <t>Aide/floater, Infant-Toddler</t>
  </si>
  <si>
    <t>Substitute, Infant-Toddler</t>
  </si>
  <si>
    <t>Lead Teacher, Preschool</t>
  </si>
  <si>
    <t>P3</t>
  </si>
  <si>
    <t>Assistant Teacher, Preschool</t>
  </si>
  <si>
    <t>Aide/floater, Preschool</t>
  </si>
  <si>
    <t>Substitute, Preschool</t>
  </si>
  <si>
    <t>Varies, but mostly P2/ECE II</t>
  </si>
  <si>
    <t xml:space="preserve">- </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</si>
  <si>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</si>
  <si>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</si>
  <si>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</si>
  <si>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</si>
  <si>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</si>
  <si>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</si>
  <si>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High School Diploma and Child Development Associate (CDA) credential</t>
  </si>
  <si>
    <t>Assistant Teacher Minimum Qualifications</t>
  </si>
  <si>
    <t>High School Diploma + Child Development Associate (CDA) credential</t>
  </si>
  <si>
    <t>Childcare Aide Minimum Qualifications</t>
  </si>
  <si>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</si>
  <si>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</si>
  <si>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</si>
  <si>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</si>
  <si>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</si>
  <si>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</si>
  <si>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</si>
  <si>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</si>
  <si>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</si>
  <si>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 xml:space="preserve">Decided by the leadership of the private for-profit business, nonprofit, or faith-based organization.  </t>
  </si>
  <si>
    <t xml:space="preserve">Decided by the owner.  </t>
  </si>
  <si>
    <t>Instructional Staff</t>
  </si>
  <si>
    <t>Proposed Base Wage</t>
  </si>
  <si>
    <t>ECE I</t>
  </si>
  <si>
    <t>ECE II</t>
  </si>
  <si>
    <t>ECE III</t>
  </si>
  <si>
    <t xml:space="preserve">Explanation for Proposed Base Wage </t>
  </si>
  <si>
    <t>Note: All Professional Levels increase by 10% - Infant/Toddler instructional roles are 10% more than Preschool roles</t>
  </si>
  <si>
    <t>25% less than Lead Teacher</t>
  </si>
  <si>
    <t>25% less than Assistant Teacher</t>
  </si>
  <si>
    <t>Lead Teacher</t>
  </si>
  <si>
    <t>Substitute</t>
  </si>
  <si>
    <t>Teaching Assistants, Except Postsecondary</t>
  </si>
  <si>
    <t>Childcare Workers</t>
  </si>
  <si>
    <t>Wage Scale</t>
  </si>
  <si>
    <t>Systemwide Wage Scale</t>
  </si>
  <si>
    <t>Notes</t>
  </si>
  <si>
    <t>Michigan</t>
  </si>
  <si>
    <t>September 2023</t>
  </si>
  <si>
    <t>Lead Teachers</t>
  </si>
  <si>
    <t>Proposed - Pay Parity with K-12 Teachers</t>
  </si>
  <si>
    <t>1B | Systemwide Wage Scale -- Notes</t>
  </si>
  <si>
    <t>Wage Scaling</t>
  </si>
  <si>
    <t>2A | Lead Teacher -- Proposed Wage Scaling</t>
  </si>
  <si>
    <t>Note: All Infant/Toddler instructional roles are 10% more than Preschool roles</t>
  </si>
  <si>
    <t>Current Median Wage</t>
  </si>
  <si>
    <t>Hourly</t>
  </si>
  <si>
    <t>Hourly Wage Increments</t>
  </si>
  <si>
    <t>F1, F2, F3 HSE</t>
  </si>
  <si>
    <t>Years of Experience</t>
  </si>
  <si>
    <t>Proposed Pay Scale for Lead Teacher, Infant-Toddler</t>
  </si>
  <si>
    <t>Proposed Pay Scale for Lead Teacher, Preschool</t>
  </si>
  <si>
    <t>13-15 Years</t>
  </si>
  <si>
    <t>16+ Years</t>
  </si>
  <si>
    <t>D</t>
  </si>
  <si>
    <t>Workforce Demographics</t>
  </si>
  <si>
    <t>Top Comparable Occupations</t>
  </si>
  <si>
    <t>2B | Lead Teacher -- Workforce Demographics</t>
  </si>
  <si>
    <t>2C | Lead Teacher -- Top Comparable Occupations</t>
  </si>
  <si>
    <t>Elementary School Teachers</t>
  </si>
  <si>
    <t>Age</t>
  </si>
  <si>
    <t>Jobs</t>
  </si>
  <si>
    <t>Percentage</t>
  </si>
  <si>
    <t>14-18</t>
  </si>
  <si>
    <t>19-24</t>
  </si>
  <si>
    <t>25-34</t>
  </si>
  <si>
    <t>35-44</t>
  </si>
  <si>
    <t>45-54</t>
  </si>
  <si>
    <t>55-64</t>
  </si>
  <si>
    <t>65+</t>
  </si>
  <si>
    <t>Less than high school</t>
  </si>
  <si>
    <t>High school</t>
  </si>
  <si>
    <t>Some college</t>
  </si>
  <si>
    <t>Associate's degree</t>
  </si>
  <si>
    <t>Bachelor's degree</t>
  </si>
  <si>
    <t>Master's degree</t>
  </si>
  <si>
    <t>Doctoral or professional degree</t>
  </si>
  <si>
    <t>Gender</t>
  </si>
  <si>
    <t>Males</t>
  </si>
  <si>
    <t>Females</t>
  </si>
  <si>
    <t>Race/Ethnicity</t>
  </si>
  <si>
    <t>White</t>
  </si>
  <si>
    <t>Hispanic/Latino (any race)</t>
  </si>
  <si>
    <t>Black/African American</t>
  </si>
  <si>
    <t>Asian</t>
  </si>
  <si>
    <t>Two or More Races</t>
  </si>
  <si>
    <t>American Indian/Alaska Native</t>
  </si>
  <si>
    <t>Native Hawaiian/Other Pacific Islander</t>
  </si>
  <si>
    <t>Share of overlapping skills</t>
  </si>
  <si>
    <t>Previous</t>
  </si>
  <si>
    <t>Following</t>
  </si>
  <si>
    <t>Teaching Assistants</t>
  </si>
  <si>
    <t>Retail Salespersons</t>
  </si>
  <si>
    <t>Social and Human Service Assistants</t>
  </si>
  <si>
    <t>Postsecondary Teachers</t>
  </si>
  <si>
    <t>Secondary School Teachers</t>
  </si>
  <si>
    <t>Secretaries and Admin. Assistants</t>
  </si>
  <si>
    <t>Managers</t>
  </si>
  <si>
    <t>Preschool Teachers</t>
  </si>
  <si>
    <t>2E | Lead Teacher -- Occupation Flows</t>
  </si>
  <si>
    <t>E</t>
  </si>
  <si>
    <t>Occupation Flows</t>
  </si>
  <si>
    <t>#</t>
  </si>
  <si>
    <t xml:space="preserve"> Occupation</t>
  </si>
  <si>
    <t>Employment and Wage Trends</t>
  </si>
  <si>
    <t>F</t>
  </si>
  <si>
    <t>Real-time Demand</t>
  </si>
  <si>
    <t>2F | Lead Teacher -- Real-time Demand</t>
  </si>
  <si>
    <t>2D | Lead Teacher -- Employment and Wage Trends</t>
  </si>
  <si>
    <t>Median Advertised Wage</t>
  </si>
  <si>
    <t>Date</t>
  </si>
  <si>
    <t>Assistant Teachers</t>
  </si>
  <si>
    <t>Years in Lane</t>
  </si>
  <si>
    <t>CDA</t>
  </si>
  <si>
    <t>CDA + Apprenticeship</t>
  </si>
  <si>
    <t>HSE</t>
  </si>
  <si>
    <t>AA</t>
  </si>
  <si>
    <t>BA</t>
  </si>
  <si>
    <t>MA</t>
  </si>
  <si>
    <t>Ed.D. or Ph.D.</t>
  </si>
  <si>
    <t>3A | Assistant Teacher -- Proposed Wage Scaling</t>
  </si>
  <si>
    <t>Proposed Pay Scale for Assistant Teacher, Infant-Toddler</t>
  </si>
  <si>
    <t>Proposed Pay Scale for Assistant Teacher, Preschool</t>
  </si>
  <si>
    <t>4A | Aide/Floater -- Proposed Wage Scaling</t>
  </si>
  <si>
    <t xml:space="preserve"> Aide/Floater</t>
  </si>
  <si>
    <t>Proposed Pay Scale for Aide/Floater, Infant-Toddler</t>
  </si>
  <si>
    <t>Proposed Pay Scale for Aide/Floater, Preschool</t>
  </si>
  <si>
    <t>Aide/Floater, Infant-Toddler</t>
  </si>
  <si>
    <t>United States</t>
  </si>
  <si>
    <t xml:space="preserve">25% less than Assistant Teacher </t>
  </si>
  <si>
    <t>Parity with Assistant Teacher, which has similar responsibilities             (10% increase for long-term assignments)</t>
  </si>
  <si>
    <t>-</t>
  </si>
  <si>
    <t>ECE Wage Scale</t>
  </si>
  <si>
    <t>5A | Substitute -- Proposed Wage Scaling</t>
  </si>
  <si>
    <t>Proposed Pay Scale for Substitute, Infant-Toddler</t>
  </si>
  <si>
    <t>Proposed Pay Scale for Substitute, Preschool</t>
  </si>
  <si>
    <t>Lead Teacher, Employment Growth (Indexed to 2001)</t>
  </si>
  <si>
    <t>Customer Service Representatives</t>
  </si>
  <si>
    <t>Supervisors of Office and Admin. Support Occupations</t>
  </si>
  <si>
    <t>Top Comparable Roles, Lead Teacher</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</si>
  <si>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</si>
  <si>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</si>
  <si>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</si>
  <si>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</si>
  <si>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r>
      <t xml:space="preserve">P1 </t>
    </r>
    <r>
      <rPr>
        <i/>
        <sz val="11"/>
        <color rgb="FFFFFFFF"/>
        <rFont val="Arial"/>
        <family val="2"/>
      </rPr>
      <t>CDA</t>
    </r>
  </si>
  <si>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</si>
  <si>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</si>
  <si>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</si>
  <si>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</si>
  <si>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</si>
  <si>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</si>
  <si>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</si>
  <si>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r>
      <t xml:space="preserve">P5 </t>
    </r>
    <r>
      <rPr>
        <i/>
        <sz val="11"/>
        <color rgb="FFFFFFFF"/>
        <rFont val="Arial"/>
        <family val="2"/>
      </rPr>
      <t>Ed.D. or Ph.D</t>
    </r>
  </si>
  <si>
    <r>
      <t xml:space="preserve">High School Diploma + one college course in Early Childhood Education </t>
    </r>
    <r>
      <rPr>
        <u/>
        <sz val="11"/>
        <color theme="1"/>
        <rFont val="Arial"/>
        <family val="2"/>
      </rPr>
      <t>or</t>
    </r>
    <r>
      <rPr>
        <sz val="11"/>
        <color theme="1"/>
        <rFont val="Arial"/>
        <family val="2"/>
      </rPr>
      <t xml:space="preserve"> 20 hours of training</t>
    </r>
  </si>
  <si>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</si>
  <si>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r>
      <t xml:space="preserve">Annual Salary       </t>
    </r>
    <r>
      <rPr>
        <sz val="11"/>
        <rFont val="Arial"/>
        <family val="2"/>
      </rPr>
      <t>(52 weeks)</t>
    </r>
  </si>
  <si>
    <t>Occupation</t>
  </si>
  <si>
    <t>Kindergarten Teacher</t>
  </si>
  <si>
    <t>Median Hourly Wage, 2022</t>
  </si>
  <si>
    <r>
      <t xml:space="preserve">Median Hourly Wage Growth </t>
    </r>
    <r>
      <rPr>
        <sz val="10"/>
        <color theme="0"/>
        <rFont val="Arial"/>
        <family val="2"/>
      </rPr>
      <t>(2005-2022)</t>
    </r>
  </si>
  <si>
    <t>%</t>
  </si>
  <si>
    <t>Lead Teacher (Average of Infant-Toddler and Preschool), Growth in Median Hourly Earnings (2005-2022)</t>
  </si>
  <si>
    <t>Lead Teacher (Average of Infant-Toddler and Preschool), Median Hourly Wage Growth (Indexed to 2005)</t>
  </si>
  <si>
    <t>Job Postings</t>
  </si>
  <si>
    <t>Employer</t>
  </si>
  <si>
    <t>Online Postings</t>
  </si>
  <si>
    <t>Median Posting Duration</t>
  </si>
  <si>
    <t>37 days</t>
  </si>
  <si>
    <t>3B | Assistant Teacher -- Workforce Demographics</t>
  </si>
  <si>
    <t>3C | Assistant Teacher -- Top Comparable Occupations</t>
  </si>
  <si>
    <t>3D | Assistant Teacher -- Employment and Wage Trends</t>
  </si>
  <si>
    <t>3E | Assistant Teacher -- Occupation Flows</t>
  </si>
  <si>
    <t>3F | Assistant Teacher -- Real-time Demand</t>
  </si>
  <si>
    <t>G</t>
  </si>
  <si>
    <t>Commuting Patterns</t>
  </si>
  <si>
    <t>2G | Lead Teacher -- Commuting Patterns</t>
  </si>
  <si>
    <r>
      <t xml:space="preserve">Employment Growth            </t>
    </r>
    <r>
      <rPr>
        <sz val="10"/>
        <color theme="0"/>
        <rFont val="Arial"/>
        <family val="2"/>
      </rPr>
      <t>(2001-2022)</t>
    </r>
  </si>
  <si>
    <t>Lead Teacher, Employment Trends (2001-2022)</t>
  </si>
  <si>
    <t>3G | Assistant Teacher -- Commuting Patterns</t>
  </si>
  <si>
    <t>Top Comparable Roles, Assistant Teacher</t>
  </si>
  <si>
    <t>Assistant Teacher</t>
  </si>
  <si>
    <t>Assistant Teacher, Employment Trends (2001-2022)</t>
  </si>
  <si>
    <t>Assistant Teacher, Employment Growth (Indexed to 2001)</t>
  </si>
  <si>
    <t xml:space="preserve">Difference from Assistant Teacher Wage            </t>
  </si>
  <si>
    <t>Assistant Teacher, Growth in Median Hourly Earnings (2005-2022)</t>
  </si>
  <si>
    <t>Assistant Teacher, Median Hourly Wage Growth (Indexed to 2005)</t>
  </si>
  <si>
    <t>Life, Physical, and Social Science Technicians</t>
  </si>
  <si>
    <t>Teaching Assistants, Postsecondary</t>
  </si>
  <si>
    <t>Software Developers</t>
  </si>
  <si>
    <t>N/A</t>
  </si>
  <si>
    <t>Top Comparable Roles, Aide/Floater</t>
  </si>
  <si>
    <t xml:space="preserve">Difference from Aide/Floater Wage            </t>
  </si>
  <si>
    <t>Aide/Floater</t>
  </si>
  <si>
    <t>Aide/Floater, Employment Trends (2001-2022)</t>
  </si>
  <si>
    <t>Aide/Floater, Employment Growth (Indexed to 2001)</t>
  </si>
  <si>
    <t>Aide/Floater, Growth in Median Hourly Earnings (2005-2022)</t>
  </si>
  <si>
    <t>Aide/Floater, Median Hourly Wage Growth (Indexed to 2005)</t>
  </si>
  <si>
    <t>Waiters and Waitresses</t>
  </si>
  <si>
    <t>Recreation Workers</t>
  </si>
  <si>
    <t>Cashiers</t>
  </si>
  <si>
    <t>Fast Food and Counter Workers</t>
  </si>
  <si>
    <t>Registered Nurses</t>
  </si>
  <si>
    <t>Difference from  Lead Teacher Wage</t>
  </si>
  <si>
    <t>Library Assistant</t>
  </si>
  <si>
    <t>Library Technician</t>
  </si>
  <si>
    <t>Waiter/Waitress</t>
  </si>
  <si>
    <t>Bank Teller</t>
  </si>
  <si>
    <t>Home Health and Personal Care Aide</t>
  </si>
  <si>
    <t>4B | Aide/Floater -- Workforce Demographics</t>
  </si>
  <si>
    <t>4C | Aide/Floater -- Top Comparable Occupations</t>
  </si>
  <si>
    <t>4D | Aide/Floater -- Employment and Wage Trends</t>
  </si>
  <si>
    <t>4E | Aide/Floater -- Occupation Flows</t>
  </si>
  <si>
    <t>4F | Aide/Floater -- Real-time Demand</t>
  </si>
  <si>
    <t>4G | Aide/Floater -- Commuting Patterns</t>
  </si>
  <si>
    <t>Care Group</t>
  </si>
  <si>
    <t>5B | Substitute -- Workforce Demographics</t>
  </si>
  <si>
    <t>5C | Substitute -- Top Comparable Occupations</t>
  </si>
  <si>
    <t>Top Comparable Roles, Substitute</t>
  </si>
  <si>
    <t xml:space="preserve">Difference from Substitute Wage            </t>
  </si>
  <si>
    <t>Teachers and Instructors</t>
  </si>
  <si>
    <t>Coaches and Scouts</t>
  </si>
  <si>
    <t>Middle School Teachers</t>
  </si>
  <si>
    <t xml:space="preserve">  </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</si>
  <si>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</si>
  <si>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</si>
  <si>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</si>
  <si>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</si>
  <si>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</si>
  <si>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</si>
  <si>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5F | Substitute -- Real-time Demand</t>
  </si>
  <si>
    <t>5G | Substitute -- Commuting Patterns</t>
  </si>
  <si>
    <t>24 days</t>
  </si>
  <si>
    <t>AA + Apprenticeship</t>
  </si>
  <si>
    <t>Office Clerk</t>
  </si>
  <si>
    <t>Self-Enrichment Teacher</t>
  </si>
  <si>
    <t>Psychiatric Aide</t>
  </si>
  <si>
    <t>Tutor</t>
  </si>
  <si>
    <t>Administrative Assistant</t>
  </si>
  <si>
    <t>Customer Service Representative</t>
  </si>
  <si>
    <t>Methodology</t>
  </si>
  <si>
    <t>21 days</t>
  </si>
  <si>
    <t>17 days</t>
  </si>
  <si>
    <t>Tutors</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</si>
  <si>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</si>
  <si>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n/a</t>
  </si>
  <si>
    <t>41 days</t>
  </si>
  <si>
    <t>Typically negotiated through a union contract. However, less than half of School-based teachers are covered by a contract.</t>
  </si>
  <si>
    <t>Region 4c - Allegan and Ottawa Counties</t>
  </si>
  <si>
    <t xml:space="preserve">The proposed wage scale benchmarks ECE wages against comparable K-12 roles by setting the Lead Teacher wage on par with the starting salary of a K-12 teacher in Region 4c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</si>
  <si>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 xml:space="preserve">The Systemwide Wage Scales is agnostic to setting and so all functional and foundational level have a proposed wage. We recommend that Region 4c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</si>
  <si>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Bachelor’s Degree with at least 18 hours in Early Childhood Education; sometimes requires valid Region 4c teaching certificate</t>
  </si>
  <si>
    <t>Age Distribution, Region 4c, 2022</t>
  </si>
  <si>
    <t>Education, Region 4c, 2022</t>
  </si>
  <si>
    <t>Racial/Ethnic Distribution, Region 4c, 2022</t>
  </si>
  <si>
    <t>Gender Distribution, Region 4c, 2022</t>
  </si>
  <si>
    <t>Lead Teacher, Employment Trends, Region 4c (2001-2022)</t>
  </si>
  <si>
    <t>Lead Teacher, Employment Growth, Region 4c (Indexed to 2001)</t>
  </si>
  <si>
    <t>Lead Teacher, Growth in Median Hourly Earnings, Region 4c (2005-2022)</t>
  </si>
  <si>
    <t>Lead Teacher, Median Hourly Wage Growth, Region 4c (Indexed to 2005)</t>
  </si>
  <si>
    <t>Top Preceeding and Superseding Occupations, Region 4c, 2022</t>
  </si>
  <si>
    <t>Region 4c</t>
  </si>
  <si>
    <t xml:space="preserve">Region 4c </t>
  </si>
  <si>
    <t>Online Ads and Median Wages, Lead Teacher, Region 4c</t>
  </si>
  <si>
    <t>Top Posting Employers, Lead Teacher, Region 4c (Jan. 2022 - Jul. 2023)</t>
  </si>
  <si>
    <t>Assistant Teacher, Employment Trends, Region 4c (2001-2022)</t>
  </si>
  <si>
    <t>Assistant Teacher, Employment Growth, Region 4c (Indexed to 2001)</t>
  </si>
  <si>
    <t>Assistant Teacher, Growth in Median Hourly Earnings, Region 4c (2005-2022)</t>
  </si>
  <si>
    <t>Assistant Teacher, Median Hourly Wage Growth, Region 4c (Indexed to 2005)</t>
  </si>
  <si>
    <t>Top Preceeding and Superseding Occupations, Region 4c</t>
  </si>
  <si>
    <t>Online Ads and Median Wages, Assistant Teacher, Region 4c</t>
  </si>
  <si>
    <t>Top Posting Employers, Assistant Teacher, Region 4c (Jan. 2022 - Jul. 2023)</t>
  </si>
  <si>
    <t>Aide/Floater, Employment Trends, Region 4c (2001-2022)</t>
  </si>
  <si>
    <t>Aide/Floater, Employment Growth, Region 4c (Indexed to 2001)</t>
  </si>
  <si>
    <t>Aide/Floater, Growth in Median Hourly Earnings, Region 4c (2005-2022)</t>
  </si>
  <si>
    <t>Aide/Floater, Median Hourly Wage Growth, Region 4c (Indexed to 2005)</t>
  </si>
  <si>
    <t>Online Ads and Median Wages, Aide/Floater, Region 4c</t>
  </si>
  <si>
    <t>Top Posting Employers, Aide/Floater, Region 4c (Jan. 2022 - Jul. 2023)</t>
  </si>
  <si>
    <t>Substitute, Employment Trends, Region 4c (2001-2022)</t>
  </si>
  <si>
    <t>Substitute, Employment Growth, Region 4c (Indexed to 2001)</t>
  </si>
  <si>
    <t>Substitute, Growth in Median Hourly Earnings, Region 4c (2005-2022)</t>
  </si>
  <si>
    <t>Substitute, Median Hourly Wage Growth, Region 4c (Indexed to 2005)</t>
  </si>
  <si>
    <t>Online Ads and Median Wages, Substitute, Region 4c</t>
  </si>
  <si>
    <t>Top Posting Employers, Substitute, Region 4c (Jan. 2022 - Jul. 2023)</t>
  </si>
  <si>
    <t>Median Hourly rate for Step 1 Teacher Salary ($42,810 a year)</t>
  </si>
  <si>
    <t>KinderCare Education</t>
  </si>
  <si>
    <t>Learning Care Group</t>
  </si>
  <si>
    <t>Telamon Corporation</t>
  </si>
  <si>
    <t>Lakeshore Little People's Place</t>
  </si>
  <si>
    <t>Childtime Learning Centers</t>
  </si>
  <si>
    <t>Key Personnel</t>
  </si>
  <si>
    <t>Tutor Time Learning Center</t>
  </si>
  <si>
    <t>Allegan County Resource Development Committee</t>
  </si>
  <si>
    <t>Pullman Migrant Head Start</t>
  </si>
  <si>
    <t>Tutor Time Learning Centers</t>
  </si>
  <si>
    <t>44 days</t>
  </si>
  <si>
    <t>31 days</t>
  </si>
  <si>
    <t>51 days</t>
  </si>
  <si>
    <t>19 days</t>
  </si>
  <si>
    <t>35 days</t>
  </si>
  <si>
    <t>49 days</t>
  </si>
  <si>
    <t>ZIP Code</t>
  </si>
  <si>
    <t>ZIP Name</t>
  </si>
  <si>
    <t>Resident Workers</t>
  </si>
  <si>
    <t>Net Commuters</t>
  </si>
  <si>
    <t>49426</t>
  </si>
  <si>
    <t>49423</t>
  </si>
  <si>
    <t>49417</t>
  </si>
  <si>
    <t>49424</t>
  </si>
  <si>
    <t>49428</t>
  </si>
  <si>
    <t>49456</t>
  </si>
  <si>
    <t>49464</t>
  </si>
  <si>
    <t>49080</t>
  </si>
  <si>
    <t>49348</t>
  </si>
  <si>
    <t>49401</t>
  </si>
  <si>
    <t>49010</t>
  </si>
  <si>
    <t>49323</t>
  </si>
  <si>
    <t>49070</t>
  </si>
  <si>
    <t>49078</t>
  </si>
  <si>
    <t>49328</t>
  </si>
  <si>
    <t>49335</t>
  </si>
  <si>
    <t>49344</t>
  </si>
  <si>
    <t>49403</t>
  </si>
  <si>
    <t>49404</t>
  </si>
  <si>
    <t>49406</t>
  </si>
  <si>
    <t>49408</t>
  </si>
  <si>
    <t>49419</t>
  </si>
  <si>
    <t>49422</t>
  </si>
  <si>
    <t>49435</t>
  </si>
  <si>
    <t>49448</t>
  </si>
  <si>
    <t>49450</t>
  </si>
  <si>
    <t>49453</t>
  </si>
  <si>
    <t>49460</t>
  </si>
  <si>
    <t>49311</t>
  </si>
  <si>
    <t>49314</t>
  </si>
  <si>
    <t>49409</t>
  </si>
  <si>
    <t>49416</t>
  </si>
  <si>
    <t>49427</t>
  </si>
  <si>
    <t>49429</t>
  </si>
  <si>
    <t>49430</t>
  </si>
  <si>
    <t>49434</t>
  </si>
  <si>
    <t>Hudsonville, MI</t>
  </si>
  <si>
    <t>Holland, MI</t>
  </si>
  <si>
    <t>Grand Haven, MI</t>
  </si>
  <si>
    <t>Jenison, MI</t>
  </si>
  <si>
    <t>Spring Lake, MI</t>
  </si>
  <si>
    <t>Zeeland, MI</t>
  </si>
  <si>
    <t>Plainwell, MI</t>
  </si>
  <si>
    <t>Wayland, MI</t>
  </si>
  <si>
    <t>Allendale, MI</t>
  </si>
  <si>
    <t>Allegan, MI</t>
  </si>
  <si>
    <t>Dorr, MI</t>
  </si>
  <si>
    <t>Martin, MI</t>
  </si>
  <si>
    <t>Otsego, MI</t>
  </si>
  <si>
    <t>Hopkins, MI</t>
  </si>
  <si>
    <t>Moline, MI</t>
  </si>
  <si>
    <t>Shelbyville, MI</t>
  </si>
  <si>
    <t>Conklin, MI</t>
  </si>
  <si>
    <t>Coopersville, MI</t>
  </si>
  <si>
    <t>Douglas, MI</t>
  </si>
  <si>
    <t>Fennville, MI</t>
  </si>
  <si>
    <t>Hamilton, MI</t>
  </si>
  <si>
    <t>Marne, MI</t>
  </si>
  <si>
    <t>Nunica, MI</t>
  </si>
  <si>
    <t>Pullman, MI</t>
  </si>
  <si>
    <t>Saugatuck, MI</t>
  </si>
  <si>
    <t>West Olive, MI</t>
  </si>
  <si>
    <t>Bradley, MI</t>
  </si>
  <si>
    <t>Burnips, MI</t>
  </si>
  <si>
    <t>Ferrysburg, MI</t>
  </si>
  <si>
    <t>Glenn, MI</t>
  </si>
  <si>
    <t>Jamestown, MI</t>
  </si>
  <si>
    <t>Lamont, MI</t>
  </si>
  <si>
    <t>Macatawa, MI</t>
  </si>
  <si>
    <t>Insf. Data</t>
  </si>
  <si>
    <t>Commuting Patterns, Lead Teachers, Region 4c, 2022</t>
  </si>
  <si>
    <t>Zeeland Public Schools</t>
  </si>
  <si>
    <t>Hudsonville Public Schools</t>
  </si>
  <si>
    <t>Hamilton Community Schools</t>
  </si>
  <si>
    <t>Allendale Public Schools</t>
  </si>
  <si>
    <t>Jenison Public Schools</t>
  </si>
  <si>
    <t>Hamilton Community School District</t>
  </si>
  <si>
    <t>National Heritage Academies</t>
  </si>
  <si>
    <t>Freedom Early Learning Center</t>
  </si>
  <si>
    <t>27 days</t>
  </si>
  <si>
    <t>39 days</t>
  </si>
  <si>
    <t>10 days</t>
  </si>
  <si>
    <t>52 days</t>
  </si>
  <si>
    <t>Commuting Patterns, Assistant Teacher, Region 4c, 2022</t>
  </si>
  <si>
    <t>Rover</t>
  </si>
  <si>
    <t>Cottonwood Christian Learning Center</t>
  </si>
  <si>
    <t>Affordable Housing</t>
  </si>
  <si>
    <t>Otsego Public Schools</t>
  </si>
  <si>
    <t>St. John's Lutheran School</t>
  </si>
  <si>
    <t>22 days</t>
  </si>
  <si>
    <t>54 days</t>
  </si>
  <si>
    <t>33 days</t>
  </si>
  <si>
    <t>32 days</t>
  </si>
  <si>
    <t>Holland Christian Schools</t>
  </si>
  <si>
    <t>Allegan Area Educational Service Agency</t>
  </si>
  <si>
    <t>Early Childhood Center</t>
  </si>
  <si>
    <t>Administration Office</t>
  </si>
  <si>
    <t>Fennville Public Schools</t>
  </si>
  <si>
    <t>West Ottawa Public Schools</t>
  </si>
  <si>
    <t>Baldwin Street Middle School</t>
  </si>
  <si>
    <t>15 days</t>
  </si>
  <si>
    <t>Commuting Patterns, Subtitute Teachers, Region 4c, 2022</t>
  </si>
  <si>
    <t>Median Hourly rate for Step 1 Teacher Salary ($42,810 a year) + 10%</t>
  </si>
  <si>
    <t>Number of Occupations</t>
  </si>
  <si>
    <t>Commuting Patterns, Aide/Floaters, Region 4c,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</si>
</sst>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0;[Red]\ \(#,##0\)"/>
    <numFmt numFmtId="166" formatCode="0.0%"/>
    <numFmt numFmtId="167" formatCode="0.0%;[Red]\ \(0.0%\)"/>
    <numFmt numFmtId="168" formatCode="&quot;$&quot;#,##0"/>
  </numFmts>
  <fonts count="40"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0"/>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23" fillId="0" borderId="0"/>
    <xf numFmtId="0" fontId="38" fillId="0" borderId="0"/>
  </cellStyleXfs>
  <cellXfs count="332">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0" fontId="9" fillId="2" borderId="0" xfId="0" applyFont="1" applyFill="1" applyAlignment="1">
      <alignment horizontal="center" vertical="center"/>
    </xf>
    <xf numFmtId="17" fontId="3" fillId="7" borderId="0" xfId="0" applyNumberFormat="1" applyFont="1" applyFill="1"/>
    <xf numFmtId="3" fontId="3" fillId="0" borderId="0" xfId="1" applyNumberFormat="1" applyFont="1"/>
    <xf numFmtId="0" fontId="23" fillId="0" borderId="0" xfId="4" applyAlignment="1" applyProtection="1">
      <alignment horizontal="left" vertical="center"/>
      <protection locked="0"/>
    </xf>
    <xf numFmtId="0" fontId="39" fillId="0" borderId="0" xfId="0" applyFon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21" fillId="19" borderId="18" xfId="0" applyFont="1" applyFill="1" applyBorder="1" applyAlignment="1">
      <alignment horizontal="center"/>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1" fillId="14" borderId="18" xfId="0" applyFont="1" applyFill="1" applyBorder="1" applyAlignment="1">
      <alignment horizontal="center"/>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44" fontId="21" fillId="19" borderId="18" xfId="1" applyFont="1" applyFill="1" applyBorder="1" applyAlignment="1">
      <alignment horizontal="center"/>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44" fontId="21" fillId="19" borderId="3" xfId="1" applyFont="1" applyFill="1" applyBorder="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44" fontId="21" fillId="19" borderId="2"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3" fillId="0" borderId="0" xfId="0" applyFont="1" applyAlignment="1">
      <alignment horizontal="center"/>
    </xf>
    <xf numFmtId="0" fontId="24" fillId="16" borderId="37" xfId="0" applyFont="1" applyFill="1" applyBorder="1" applyAlignment="1">
      <alignment horizontal="center"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cellXfs>
  <cellStyles count="6">
    <cellStyle name="Currency" xfId="1" builtinId="4"/>
    <cellStyle name="Hyperlink" xfId="2" builtinId="8"/>
    <cellStyle name="Normal" xfId="0" builtinId="0"/>
    <cellStyle name="Normal 2" xfId="4" xr:uid="{3B33E531-163E-4BFA-8734-53EB10104CC4}"/>
    <cellStyle name="Normal 3" xfId="5" xr:uid="{7DEE30BA-C7A4-4D36-9249-E0B3C8CBC405}"/>
    <cellStyle name="Percent" xfId="3" builtinId="5"/>
  </cellStyles>
  <dxfs count="0"/>
  <tableStyles count="0" defaultTableStyle="TableStyleMedium2" defaultPivotStyle="PivotStyleLight16"/>
  <colors>
    <mruColors>
      <color rgb="FF003E51"/>
      <color rgb="FFD45D00"/>
      <color rgb="FFA2AE74"/>
      <color rgb="FF605677"/>
      <color rgb="FF60605B"/>
      <color rgb="FF5E82A3"/>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4c</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22.39641686017718</c:v>
                </c:pt>
                <c:pt idx="1">
                  <c:v>22.956327281681606</c:v>
                </c:pt>
                <c:pt idx="2">
                  <c:v>23.530235463723645</c:v>
                </c:pt>
                <c:pt idx="3">
                  <c:v>24.118491350316734</c:v>
                </c:pt>
                <c:pt idx="4">
                  <c:v>24.721453634074649</c:v>
                </c:pt>
                <c:pt idx="5">
                  <c:v>25.339489974926511</c:v>
                </c:pt>
                <c:pt idx="6">
                  <c:v>25.972977224299672</c:v>
                </c:pt>
                <c:pt idx="7">
                  <c:v>26.622301654907162</c:v>
                </c:pt>
                <c:pt idx="8">
                  <c:v>27.28785919627984</c:v>
                </c:pt>
                <c:pt idx="9">
                  <c:v>27.970055676186835</c:v>
                </c:pt>
                <c:pt idx="10">
                  <c:v>28.669307068091502</c:v>
                </c:pt>
                <c:pt idx="11">
                  <c:v>29.386039744793788</c:v>
                </c:pt>
                <c:pt idx="12">
                  <c:v>30.120690738413629</c:v>
                </c:pt>
                <c:pt idx="13">
                  <c:v>30.873708006873965</c:v>
                </c:pt>
                <c:pt idx="14">
                  <c:v>31.64555070704581</c:v>
                </c:pt>
                <c:pt idx="15">
                  <c:v>32.436689474721952</c:v>
                </c:pt>
                <c:pt idx="16">
                  <c:v>33.247606711589995</c:v>
                </c:pt>
                <c:pt idx="17">
                  <c:v>34.078796879379745</c:v>
                </c:pt>
                <c:pt idx="18">
                  <c:v>34.930766801364236</c:v>
                </c:pt>
                <c:pt idx="19">
                  <c:v>35.804035971398335</c:v>
                </c:pt>
                <c:pt idx="20">
                  <c:v>36.69913687068329</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28.030357142857145</c:v>
                </c:pt>
                <c:pt idx="1">
                  <c:v>28.73111607142857</c:v>
                </c:pt>
                <c:pt idx="2">
                  <c:v>29.449393973214281</c:v>
                </c:pt>
                <c:pt idx="3">
                  <c:v>30.185628822544636</c:v>
                </c:pt>
                <c:pt idx="4">
                  <c:v>30.940269543108251</c:v>
                </c:pt>
                <c:pt idx="5">
                  <c:v>31.713776281685956</c:v>
                </c:pt>
                <c:pt idx="6">
                  <c:v>32.506620688728098</c:v>
                </c:pt>
                <c:pt idx="7">
                  <c:v>33.319286205946298</c:v>
                </c:pt>
                <c:pt idx="8">
                  <c:v>34.152268361094954</c:v>
                </c:pt>
                <c:pt idx="9">
                  <c:v>35.006075070122328</c:v>
                </c:pt>
                <c:pt idx="10">
                  <c:v>35.881226946875387</c:v>
                </c:pt>
                <c:pt idx="11">
                  <c:v>36.778257620547265</c:v>
                </c:pt>
                <c:pt idx="12">
                  <c:v>37.697714061060942</c:v>
                </c:pt>
                <c:pt idx="13">
                  <c:v>38.640156912587464</c:v>
                </c:pt>
                <c:pt idx="14">
                  <c:v>39.60616083540215</c:v>
                </c:pt>
                <c:pt idx="15">
                  <c:v>40.596314856287201</c:v>
                </c:pt>
                <c:pt idx="16">
                  <c:v>41.611222727694376</c:v>
                </c:pt>
                <c:pt idx="17">
                  <c:v>42.651503295886734</c:v>
                </c:pt>
                <c:pt idx="18">
                  <c:v>43.7177908782839</c:v>
                </c:pt>
                <c:pt idx="19">
                  <c:v>44.810735650240993</c:v>
                </c:pt>
                <c:pt idx="20">
                  <c:v>45.931004041497012</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30.833392857142861</c:v>
                </c:pt>
                <c:pt idx="1">
                  <c:v>31.60422767857143</c:v>
                </c:pt>
                <c:pt idx="2">
                  <c:v>32.394333370535712</c:v>
                </c:pt>
                <c:pt idx="3">
                  <c:v>33.204191704799101</c:v>
                </c:pt>
                <c:pt idx="4">
                  <c:v>34.034296497419078</c:v>
                </c:pt>
                <c:pt idx="5">
                  <c:v>34.885153909854552</c:v>
                </c:pt>
                <c:pt idx="6">
                  <c:v>35.757282757600912</c:v>
                </c:pt>
                <c:pt idx="7">
                  <c:v>36.651214826540929</c:v>
                </c:pt>
                <c:pt idx="8">
                  <c:v>37.567495197204451</c:v>
                </c:pt>
                <c:pt idx="9">
                  <c:v>38.506682577134562</c:v>
                </c:pt>
                <c:pt idx="10">
                  <c:v>39.469349641562921</c:v>
                </c:pt>
                <c:pt idx="11">
                  <c:v>40.456083382601989</c:v>
                </c:pt>
                <c:pt idx="12">
                  <c:v>41.467485467167037</c:v>
                </c:pt>
                <c:pt idx="13">
                  <c:v>42.504172603846207</c:v>
                </c:pt>
                <c:pt idx="14">
                  <c:v>43.566776918942359</c:v>
                </c:pt>
                <c:pt idx="15">
                  <c:v>44.655946341915914</c:v>
                </c:pt>
                <c:pt idx="16">
                  <c:v>45.772345000463808</c:v>
                </c:pt>
                <c:pt idx="17">
                  <c:v>46.916653625475398</c:v>
                </c:pt>
                <c:pt idx="18">
                  <c:v>48.089569966112279</c:v>
                </c:pt>
                <c:pt idx="19">
                  <c:v>49.291809215265083</c:v>
                </c:pt>
                <c:pt idx="20">
                  <c:v>50.524104445646707</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33.91673214285715</c:v>
                </c:pt>
                <c:pt idx="1">
                  <c:v>34.764650446428575</c:v>
                </c:pt>
                <c:pt idx="2">
                  <c:v>35.633766707589288</c:v>
                </c:pt>
                <c:pt idx="3">
                  <c:v>36.524610875279016</c:v>
                </c:pt>
                <c:pt idx="4">
                  <c:v>37.437726147160987</c:v>
                </c:pt>
                <c:pt idx="5">
                  <c:v>38.373669300840007</c:v>
                </c:pt>
                <c:pt idx="6">
                  <c:v>39.333011033361004</c:v>
                </c:pt>
                <c:pt idx="7">
                  <c:v>40.316336309195023</c:v>
                </c:pt>
                <c:pt idx="8">
                  <c:v>41.324244716924895</c:v>
                </c:pt>
                <c:pt idx="9">
                  <c:v>42.357350834848013</c:v>
                </c:pt>
                <c:pt idx="10">
                  <c:v>43.416284605719213</c:v>
                </c:pt>
                <c:pt idx="11">
                  <c:v>44.50169172086219</c:v>
                </c:pt>
                <c:pt idx="12">
                  <c:v>45.614234013883738</c:v>
                </c:pt>
                <c:pt idx="13">
                  <c:v>46.75458986423083</c:v>
                </c:pt>
                <c:pt idx="14">
                  <c:v>47.923454610836593</c:v>
                </c:pt>
                <c:pt idx="15">
                  <c:v>49.121540976107504</c:v>
                </c:pt>
                <c:pt idx="16">
                  <c:v>50.349579500510188</c:v>
                </c:pt>
                <c:pt idx="17">
                  <c:v>51.608318988022937</c:v>
                </c:pt>
                <c:pt idx="18">
                  <c:v>52.898526962723508</c:v>
                </c:pt>
                <c:pt idx="19">
                  <c:v>54.220990136791592</c:v>
                </c:pt>
                <c:pt idx="20">
                  <c:v>55.576514890211378</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37.308405357142867</c:v>
                </c:pt>
                <c:pt idx="1">
                  <c:v>38.241115491071433</c:v>
                </c:pt>
                <c:pt idx="2">
                  <c:v>39.197143378348215</c:v>
                </c:pt>
                <c:pt idx="3">
                  <c:v>40.17707196280692</c:v>
                </c:pt>
                <c:pt idx="4">
                  <c:v>41.181498761877087</c:v>
                </c:pt>
                <c:pt idx="5">
                  <c:v>42.211036230924009</c:v>
                </c:pt>
                <c:pt idx="6">
                  <c:v>43.266312136697103</c:v>
                </c:pt>
                <c:pt idx="7">
                  <c:v>44.347969940114524</c:v>
                </c:pt>
                <c:pt idx="8">
                  <c:v>45.456669188617383</c:v>
                </c:pt>
                <c:pt idx="9">
                  <c:v>46.593085918332811</c:v>
                </c:pt>
                <c:pt idx="10">
                  <c:v>47.757913066291124</c:v>
                </c:pt>
                <c:pt idx="11">
                  <c:v>48.951860892948396</c:v>
                </c:pt>
                <c:pt idx="12">
                  <c:v>50.175657415272099</c:v>
                </c:pt>
                <c:pt idx="13">
                  <c:v>51.430048850653897</c:v>
                </c:pt>
                <c:pt idx="14">
                  <c:v>52.715800071920242</c:v>
                </c:pt>
                <c:pt idx="15">
                  <c:v>54.033695073718242</c:v>
                </c:pt>
                <c:pt idx="16">
                  <c:v>55.38453745056119</c:v>
                </c:pt>
                <c:pt idx="17">
                  <c:v>56.769150886825216</c:v>
                </c:pt>
                <c:pt idx="18">
                  <c:v>58.188379658995842</c:v>
                </c:pt>
                <c:pt idx="19">
                  <c:v>59.643089150470736</c:v>
                </c:pt>
                <c:pt idx="20">
                  <c:v>61.134166379232497</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41.03924589285716</c:v>
                </c:pt>
                <c:pt idx="1">
                  <c:v>42.065227040178584</c:v>
                </c:pt>
                <c:pt idx="2">
                  <c:v>43.116857716183048</c:v>
                </c:pt>
                <c:pt idx="3">
                  <c:v>44.194779159087624</c:v>
                </c:pt>
                <c:pt idx="4">
                  <c:v>45.299648638064809</c:v>
                </c:pt>
                <c:pt idx="5">
                  <c:v>46.432139854016427</c:v>
                </c:pt>
                <c:pt idx="6">
                  <c:v>47.592943350366831</c:v>
                </c:pt>
                <c:pt idx="7">
                  <c:v>48.782766934125995</c:v>
                </c:pt>
                <c:pt idx="8">
                  <c:v>50.002336107479138</c:v>
                </c:pt>
                <c:pt idx="9">
                  <c:v>51.252394510166113</c:v>
                </c:pt>
                <c:pt idx="10">
                  <c:v>52.533704372920262</c:v>
                </c:pt>
                <c:pt idx="11">
                  <c:v>53.847046982243263</c:v>
                </c:pt>
                <c:pt idx="12">
                  <c:v>55.193223156799341</c:v>
                </c:pt>
                <c:pt idx="13">
                  <c:v>56.57305373571932</c:v>
                </c:pt>
                <c:pt idx="14">
                  <c:v>57.987380079112299</c:v>
                </c:pt>
                <c:pt idx="15">
                  <c:v>59.437064581090098</c:v>
                </c:pt>
                <c:pt idx="16">
                  <c:v>60.922991195617342</c:v>
                </c:pt>
                <c:pt idx="17">
                  <c:v>62.446065975507771</c:v>
                </c:pt>
                <c:pt idx="18">
                  <c:v>64.007217624895461</c:v>
                </c:pt>
                <c:pt idx="19">
                  <c:v>65.607398065517842</c:v>
                </c:pt>
                <c:pt idx="20">
                  <c:v>67.247583017155776</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0"/>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'2D'!$A$25</c:f>
              <c:strCache>
                <c:ptCount val="1"/>
                <c:pt idx="0">
                  <c:v>Region 4c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0.10521327014218003</c:v>
                </c:pt>
                <c:pt idx="2">
                  <c:v>0.28530805687203786</c:v>
                </c:pt>
                <c:pt idx="3">
                  <c:v>0.10331753554502368</c:v>
                </c:pt>
                <c:pt idx="4">
                  <c:v>0.12322274881516576</c:v>
                </c:pt>
                <c:pt idx="5">
                  <c:v>-6.2559241706161145E-2</c:v>
                </c:pt>
                <c:pt idx="6">
                  <c:v>6.7298578199052037E-2</c:v>
                </c:pt>
                <c:pt idx="7">
                  <c:v>0.19715639810426538</c:v>
                </c:pt>
                <c:pt idx="8">
                  <c:v>0.31374407582938374</c:v>
                </c:pt>
                <c:pt idx="9">
                  <c:v>0.10331753554502368</c:v>
                </c:pt>
                <c:pt idx="10">
                  <c:v>0.11848341232227487</c:v>
                </c:pt>
                <c:pt idx="11">
                  <c:v>6.7298578199052037E-2</c:v>
                </c:pt>
                <c:pt idx="12">
                  <c:v>0.18862559241706145</c:v>
                </c:pt>
                <c:pt idx="13">
                  <c:v>0.2530805687203791</c:v>
                </c:pt>
                <c:pt idx="14">
                  <c:v>0.44170616113744077</c:v>
                </c:pt>
                <c:pt idx="15">
                  <c:v>0.23507109004739321</c:v>
                </c:pt>
                <c:pt idx="16">
                  <c:v>0.22654028436018944</c:v>
                </c:pt>
                <c:pt idx="17">
                  <c:v>0.25971563981042639</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6.4528136918563059E-2</c:v>
                </c:pt>
                <c:pt idx="2">
                  <c:v>0.12550245661815695</c:v>
                </c:pt>
                <c:pt idx="3">
                  <c:v>0.12252526751412524</c:v>
                </c:pt>
                <c:pt idx="4">
                  <c:v>0.13342355711716858</c:v>
                </c:pt>
                <c:pt idx="5">
                  <c:v>0.11292958940545873</c:v>
                </c:pt>
                <c:pt idx="6">
                  <c:v>0.23528954250271072</c:v>
                </c:pt>
                <c:pt idx="7">
                  <c:v>0.19160978774165338</c:v>
                </c:pt>
                <c:pt idx="8">
                  <c:v>0.14478195933577856</c:v>
                </c:pt>
                <c:pt idx="9">
                  <c:v>9.8652583235818853E-2</c:v>
                </c:pt>
                <c:pt idx="10">
                  <c:v>0.10816628124262403</c:v>
                </c:pt>
                <c:pt idx="11">
                  <c:v>0.10800509776243659</c:v>
                </c:pt>
                <c:pt idx="12">
                  <c:v>0.16062735626277938</c:v>
                </c:pt>
                <c:pt idx="13">
                  <c:v>0.25515244225888956</c:v>
                </c:pt>
                <c:pt idx="14">
                  <c:v>0.2339072078363455</c:v>
                </c:pt>
                <c:pt idx="15">
                  <c:v>0.20993301012931767</c:v>
                </c:pt>
                <c:pt idx="16">
                  <c:v>0.19732251542502241</c:v>
                </c:pt>
                <c:pt idx="17">
                  <c:v>0.34164475351967966</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2.9175158508729496E-2</c:v>
                </c:pt>
                <c:pt idx="2">
                  <c:v>5.5776454276413291E-2</c:v>
                </c:pt>
                <c:pt idx="3">
                  <c:v>9.139412268446323E-2</c:v>
                </c:pt>
                <c:pt idx="4">
                  <c:v>0.11910252947501507</c:v>
                </c:pt>
                <c:pt idx="5">
                  <c:v>0.15740235131795224</c:v>
                </c:pt>
                <c:pt idx="6">
                  <c:v>0.1881498813516502</c:v>
                </c:pt>
                <c:pt idx="7">
                  <c:v>0.20575936703525671</c:v>
                </c:pt>
                <c:pt idx="8">
                  <c:v>0.22286811897209746</c:v>
                </c:pt>
                <c:pt idx="9">
                  <c:v>0.24252800759632134</c:v>
                </c:pt>
                <c:pt idx="10">
                  <c:v>0.26911365111614605</c:v>
                </c:pt>
                <c:pt idx="11">
                  <c:v>0.29608730245078441</c:v>
                </c:pt>
                <c:pt idx="12">
                  <c:v>0.32878867302751075</c:v>
                </c:pt>
                <c:pt idx="13">
                  <c:v>0.37359733022280672</c:v>
                </c:pt>
                <c:pt idx="14">
                  <c:v>0.41982793376923699</c:v>
                </c:pt>
                <c:pt idx="15">
                  <c:v>0.47607795198254477</c:v>
                </c:pt>
                <c:pt idx="16">
                  <c:v>0.48093556078764194</c:v>
                </c:pt>
                <c:pt idx="17">
                  <c:v>0.63017271267928177</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0.20798</c:v>
                </c:pt>
                <c:pt idx="1">
                  <c:v>0.13219</c:v>
                </c:pt>
                <c:pt idx="2">
                  <c:v>8.3299999999999999E-2</c:v>
                </c:pt>
                <c:pt idx="3">
                  <c:v>7.8700000000000006E-2</c:v>
                </c:pt>
                <c:pt idx="4">
                  <c:v>6.7900000000000002E-2</c:v>
                </c:pt>
                <c:pt idx="5">
                  <c:v>6.6890000000000005E-2</c:v>
                </c:pt>
                <c:pt idx="6">
                  <c:v>6.6583000000000003E-2</c:v>
                </c:pt>
                <c:pt idx="7">
                  <c:v>6.6389000000000004E-2</c:v>
                </c:pt>
                <c:pt idx="8">
                  <c:v>6.565E-2</c:v>
                </c:pt>
                <c:pt idx="9">
                  <c:v>6.0319999999999999E-2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0.1502</c:v>
                </c:pt>
                <c:pt idx="1">
                  <c:v>0.1414</c:v>
                </c:pt>
                <c:pt idx="2">
                  <c:v>0.1195</c:v>
                </c:pt>
                <c:pt idx="3">
                  <c:v>0.10111000000000001</c:v>
                </c:pt>
                <c:pt idx="4">
                  <c:v>9.7350000000000006E-2</c:v>
                </c:pt>
                <c:pt idx="5">
                  <c:v>9.1444999999999999E-2</c:v>
                </c:pt>
                <c:pt idx="6">
                  <c:v>8.9149999999999993E-2</c:v>
                </c:pt>
                <c:pt idx="7">
                  <c:v>7.17E-2</c:v>
                </c:pt>
                <c:pt idx="8">
                  <c:v>6.9260000000000002E-2</c:v>
                </c:pt>
                <c:pt idx="9">
                  <c:v>6.8640000000000007E-2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General</c:formatCode>
                <c:ptCount val="60"/>
                <c:pt idx="0">
                  <c:v>4</c:v>
                </c:pt>
                <c:pt idx="1">
                  <c:v>4</c:v>
                </c:pt>
                <c:pt idx="2">
                  <c:v>5</c:v>
                </c:pt>
                <c:pt idx="3">
                  <c:v>4</c:v>
                </c:pt>
                <c:pt idx="4">
                  <c:v>3</c:v>
                </c:pt>
                <c:pt idx="5">
                  <c:v>5</c:v>
                </c:pt>
                <c:pt idx="6">
                  <c:v>3</c:v>
                </c:pt>
                <c:pt idx="7">
                  <c:v>8</c:v>
                </c:pt>
                <c:pt idx="8">
                  <c:v>8</c:v>
                </c:pt>
                <c:pt idx="9">
                  <c:v>11</c:v>
                </c:pt>
                <c:pt idx="10">
                  <c:v>5</c:v>
                </c:pt>
                <c:pt idx="11">
                  <c:v>6</c:v>
                </c:pt>
                <c:pt idx="12">
                  <c:v>12</c:v>
                </c:pt>
                <c:pt idx="13">
                  <c:v>14</c:v>
                </c:pt>
                <c:pt idx="14">
                  <c:v>4</c:v>
                </c:pt>
                <c:pt idx="15">
                  <c:v>6</c:v>
                </c:pt>
                <c:pt idx="16">
                  <c:v>11</c:v>
                </c:pt>
                <c:pt idx="17">
                  <c:v>6</c:v>
                </c:pt>
                <c:pt idx="18">
                  <c:v>1</c:v>
                </c:pt>
                <c:pt idx="19">
                  <c:v>9</c:v>
                </c:pt>
                <c:pt idx="20">
                  <c:v>4</c:v>
                </c:pt>
                <c:pt idx="21">
                  <c:v>2</c:v>
                </c:pt>
                <c:pt idx="22">
                  <c:v>14</c:v>
                </c:pt>
                <c:pt idx="23">
                  <c:v>13</c:v>
                </c:pt>
                <c:pt idx="24">
                  <c:v>19</c:v>
                </c:pt>
                <c:pt idx="25">
                  <c:v>11</c:v>
                </c:pt>
                <c:pt idx="26">
                  <c:v>6</c:v>
                </c:pt>
                <c:pt idx="27">
                  <c:v>16</c:v>
                </c:pt>
                <c:pt idx="28">
                  <c:v>8</c:v>
                </c:pt>
                <c:pt idx="29">
                  <c:v>13</c:v>
                </c:pt>
                <c:pt idx="30">
                  <c:v>8</c:v>
                </c:pt>
                <c:pt idx="31">
                  <c:v>17</c:v>
                </c:pt>
                <c:pt idx="32">
                  <c:v>8</c:v>
                </c:pt>
                <c:pt idx="33">
                  <c:v>22</c:v>
                </c:pt>
                <c:pt idx="34">
                  <c:v>8</c:v>
                </c:pt>
                <c:pt idx="35">
                  <c:v>14</c:v>
                </c:pt>
                <c:pt idx="36">
                  <c:v>14</c:v>
                </c:pt>
                <c:pt idx="37">
                  <c:v>17</c:v>
                </c:pt>
                <c:pt idx="38">
                  <c:v>7</c:v>
                </c:pt>
                <c:pt idx="39">
                  <c:v>8</c:v>
                </c:pt>
                <c:pt idx="40">
                  <c:v>13</c:v>
                </c:pt>
                <c:pt idx="41">
                  <c:v>6</c:v>
                </c:pt>
                <c:pt idx="42">
                  <c:v>12</c:v>
                </c:pt>
                <c:pt idx="43">
                  <c:v>9</c:v>
                </c:pt>
                <c:pt idx="44">
                  <c:v>8</c:v>
                </c:pt>
                <c:pt idx="45">
                  <c:v>10</c:v>
                </c:pt>
                <c:pt idx="46">
                  <c:v>14</c:v>
                </c:pt>
                <c:pt idx="47">
                  <c:v>11</c:v>
                </c:pt>
                <c:pt idx="48">
                  <c:v>12</c:v>
                </c:pt>
                <c:pt idx="49">
                  <c:v>7</c:v>
                </c:pt>
                <c:pt idx="50">
                  <c:v>11</c:v>
                </c:pt>
                <c:pt idx="51">
                  <c:v>3</c:v>
                </c:pt>
                <c:pt idx="52">
                  <c:v>13</c:v>
                </c:pt>
                <c:pt idx="53">
                  <c:v>16</c:v>
                </c:pt>
                <c:pt idx="54">
                  <c:v>14</c:v>
                </c:pt>
                <c:pt idx="55">
                  <c:v>15</c:v>
                </c:pt>
                <c:pt idx="56">
                  <c:v>8</c:v>
                </c:pt>
                <c:pt idx="57">
                  <c:v>9</c:v>
                </c:pt>
                <c:pt idx="58">
                  <c:v>10</c:v>
                </c:pt>
                <c:pt idx="59">
                  <c:v>15</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10"/>
                <c:pt idx="0">
                  <c:v>KinderCare Education</c:v>
                </c:pt>
                <c:pt idx="1">
                  <c:v>Learning Care Group</c:v>
                </c:pt>
                <c:pt idx="2">
                  <c:v>Telamon Corporation</c:v>
                </c:pt>
                <c:pt idx="3">
                  <c:v>Lakeshore Little People's Place</c:v>
                </c:pt>
                <c:pt idx="4">
                  <c:v>Childtime Learning Centers</c:v>
                </c:pt>
                <c:pt idx="5">
                  <c:v>Key Personnel</c:v>
                </c:pt>
                <c:pt idx="6">
                  <c:v>Tutor Time Learning Center</c:v>
                </c:pt>
                <c:pt idx="7">
                  <c:v>Allegan County Resource Development Committee</c:v>
                </c:pt>
                <c:pt idx="8">
                  <c:v>Pullman Migrant Head Start</c:v>
                </c:pt>
                <c:pt idx="9">
                  <c:v>Tutor Time Learning Centers</c:v>
                </c:pt>
              </c:strCache>
            </c:strRef>
          </c:cat>
          <c:val>
            <c:numRef>
              <c:f>'2F'!$G$5:$G$14</c:f>
              <c:numCache>
                <c:formatCode>#,##0</c:formatCode>
                <c:ptCount val="10"/>
                <c:pt idx="0">
                  <c:v>28</c:v>
                </c:pt>
                <c:pt idx="1">
                  <c:v>20</c:v>
                </c:pt>
                <c:pt idx="2">
                  <c:v>8</c:v>
                </c:pt>
                <c:pt idx="3">
                  <c:v>7</c:v>
                </c:pt>
                <c:pt idx="4">
                  <c:v>7</c:v>
                </c:pt>
                <c:pt idx="5">
                  <c:v>6</c:v>
                </c:pt>
                <c:pt idx="6">
                  <c:v>5</c:v>
                </c:pt>
                <c:pt idx="7">
                  <c:v>5</c:v>
                </c:pt>
                <c:pt idx="8">
                  <c:v>4</c:v>
                </c:pt>
                <c:pt idx="9">
                  <c:v>4</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4c</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17.917133488141744</c:v>
                </c:pt>
                <c:pt idx="1">
                  <c:v>18.365061825345286</c:v>
                </c:pt>
                <c:pt idx="2">
                  <c:v>18.824188370978916</c:v>
                </c:pt>
                <c:pt idx="3">
                  <c:v>19.294793080253388</c:v>
                </c:pt>
                <c:pt idx="4">
                  <c:v>19.777162907259722</c:v>
                </c:pt>
                <c:pt idx="5">
                  <c:v>20.271591979941213</c:v>
                </c:pt>
                <c:pt idx="6">
                  <c:v>20.778381779439741</c:v>
                </c:pt>
                <c:pt idx="7">
                  <c:v>21.297841323925731</c:v>
                </c:pt>
                <c:pt idx="8">
                  <c:v>21.830287357023874</c:v>
                </c:pt>
                <c:pt idx="9">
                  <c:v>22.376044540949469</c:v>
                </c:pt>
                <c:pt idx="10">
                  <c:v>22.935445654473202</c:v>
                </c:pt>
                <c:pt idx="11">
                  <c:v>23.508831795835029</c:v>
                </c:pt>
                <c:pt idx="12">
                  <c:v>24.096552590730901</c:v>
                </c:pt>
                <c:pt idx="13">
                  <c:v>24.698966405499171</c:v>
                </c:pt>
                <c:pt idx="14">
                  <c:v>25.316440565636647</c:v>
                </c:pt>
                <c:pt idx="15">
                  <c:v>25.949351579777559</c:v>
                </c:pt>
                <c:pt idx="16">
                  <c:v>26.598085369271995</c:v>
                </c:pt>
                <c:pt idx="17">
                  <c:v>27.263037503503792</c:v>
                </c:pt>
                <c:pt idx="18">
                  <c:v>27.944613441091384</c:v>
                </c:pt>
                <c:pt idx="19">
                  <c:v>28.643228777118665</c:v>
                </c:pt>
                <c:pt idx="20">
                  <c:v>29.359309496546629</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21.02276785714286</c:v>
                </c:pt>
                <c:pt idx="1">
                  <c:v>21.54833705357143</c:v>
                </c:pt>
                <c:pt idx="2">
                  <c:v>22.087045479910714</c:v>
                </c:pt>
                <c:pt idx="3">
                  <c:v>22.639221616908479</c:v>
                </c:pt>
                <c:pt idx="4">
                  <c:v>23.20520215733119</c:v>
                </c:pt>
                <c:pt idx="5">
                  <c:v>23.785332211264468</c:v>
                </c:pt>
                <c:pt idx="6">
                  <c:v>24.379965516546076</c:v>
                </c:pt>
                <c:pt idx="7">
                  <c:v>24.989464654459724</c:v>
                </c:pt>
                <c:pt idx="8">
                  <c:v>25.614201270821216</c:v>
                </c:pt>
                <c:pt idx="9">
                  <c:v>26.254556302591745</c:v>
                </c:pt>
                <c:pt idx="10">
                  <c:v>26.910920210156537</c:v>
                </c:pt>
                <c:pt idx="11">
                  <c:v>27.583693215410449</c:v>
                </c:pt>
                <c:pt idx="12">
                  <c:v>28.273285545795709</c:v>
                </c:pt>
                <c:pt idx="13">
                  <c:v>28.9801176844406</c:v>
                </c:pt>
                <c:pt idx="14">
                  <c:v>29.704620626551613</c:v>
                </c:pt>
                <c:pt idx="15">
                  <c:v>30.447236142215399</c:v>
                </c:pt>
                <c:pt idx="16">
                  <c:v>31.20841704577078</c:v>
                </c:pt>
                <c:pt idx="17">
                  <c:v>31.988627471915045</c:v>
                </c:pt>
                <c:pt idx="18">
                  <c:v>32.788343158712919</c:v>
                </c:pt>
                <c:pt idx="19">
                  <c:v>33.608051737680739</c:v>
                </c:pt>
                <c:pt idx="20">
                  <c:v>34.448253031122753</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23.125044642857148</c:v>
                </c:pt>
                <c:pt idx="1">
                  <c:v>23.703170758928575</c:v>
                </c:pt>
                <c:pt idx="2">
                  <c:v>24.295750027901786</c:v>
                </c:pt>
                <c:pt idx="3">
                  <c:v>24.903143778599329</c:v>
                </c:pt>
                <c:pt idx="4">
                  <c:v>25.525722373064308</c:v>
                </c:pt>
                <c:pt idx="5">
                  <c:v>26.163865432390914</c:v>
                </c:pt>
                <c:pt idx="6">
                  <c:v>26.817962068200686</c:v>
                </c:pt>
                <c:pt idx="7">
                  <c:v>27.488411119905699</c:v>
                </c:pt>
                <c:pt idx="8">
                  <c:v>28.175621397903338</c:v>
                </c:pt>
                <c:pt idx="9">
                  <c:v>28.88001193285092</c:v>
                </c:pt>
                <c:pt idx="10">
                  <c:v>29.602012231172189</c:v>
                </c:pt>
                <c:pt idx="11">
                  <c:v>30.342062536951492</c:v>
                </c:pt>
                <c:pt idx="12">
                  <c:v>31.100614100375275</c:v>
                </c:pt>
                <c:pt idx="13">
                  <c:v>31.878129452884654</c:v>
                </c:pt>
                <c:pt idx="14">
                  <c:v>32.675082689206768</c:v>
                </c:pt>
                <c:pt idx="15">
                  <c:v>33.491959756436934</c:v>
                </c:pt>
                <c:pt idx="16">
                  <c:v>34.329258750347854</c:v>
                </c:pt>
                <c:pt idx="17">
                  <c:v>35.18749021910655</c:v>
                </c:pt>
                <c:pt idx="18">
                  <c:v>36.067177474584213</c:v>
                </c:pt>
                <c:pt idx="19">
                  <c:v>36.968856911448817</c:v>
                </c:pt>
                <c:pt idx="20">
                  <c:v>37.893078334235035</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25.437549107142864</c:v>
                </c:pt>
                <c:pt idx="1">
                  <c:v>26.073487834821435</c:v>
                </c:pt>
                <c:pt idx="2">
                  <c:v>26.72532503069197</c:v>
                </c:pt>
                <c:pt idx="3">
                  <c:v>27.393458156459268</c:v>
                </c:pt>
                <c:pt idx="4">
                  <c:v>28.078294610370747</c:v>
                </c:pt>
                <c:pt idx="5">
                  <c:v>28.780251975630012</c:v>
                </c:pt>
                <c:pt idx="6">
                  <c:v>29.49975827502076</c:v>
                </c:pt>
                <c:pt idx="7">
                  <c:v>30.237252231896278</c:v>
                </c:pt>
                <c:pt idx="8">
                  <c:v>30.993183537693682</c:v>
                </c:pt>
                <c:pt idx="9">
                  <c:v>31.768013126136022</c:v>
                </c:pt>
                <c:pt idx="10">
                  <c:v>32.56221345428942</c:v>
                </c:pt>
                <c:pt idx="11">
                  <c:v>33.376268790646655</c:v>
                </c:pt>
                <c:pt idx="12">
                  <c:v>34.21067551041282</c:v>
                </c:pt>
                <c:pt idx="13">
                  <c:v>35.065942398173135</c:v>
                </c:pt>
                <c:pt idx="14">
                  <c:v>35.942590958127461</c:v>
                </c:pt>
                <c:pt idx="15">
                  <c:v>36.841155732080644</c:v>
                </c:pt>
                <c:pt idx="16">
                  <c:v>37.762184625382659</c:v>
                </c:pt>
                <c:pt idx="17">
                  <c:v>38.706239241017222</c:v>
                </c:pt>
                <c:pt idx="18">
                  <c:v>39.673895222042653</c:v>
                </c:pt>
                <c:pt idx="19">
                  <c:v>40.665742602593717</c:v>
                </c:pt>
                <c:pt idx="20">
                  <c:v>41.682386167658557</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27.981304017857152</c:v>
                </c:pt>
                <c:pt idx="1">
                  <c:v>28.680836618303577</c:v>
                </c:pt>
                <c:pt idx="2">
                  <c:v>29.397857533761165</c:v>
                </c:pt>
                <c:pt idx="3">
                  <c:v>30.13280397210519</c:v>
                </c:pt>
                <c:pt idx="4">
                  <c:v>30.886124071407817</c:v>
                </c:pt>
                <c:pt idx="5">
                  <c:v>31.65827717319301</c:v>
                </c:pt>
                <c:pt idx="6">
                  <c:v>32.449734102522832</c:v>
                </c:pt>
                <c:pt idx="7">
                  <c:v>33.2609774550859</c:v>
                </c:pt>
                <c:pt idx="8">
                  <c:v>34.092501891463044</c:v>
                </c:pt>
                <c:pt idx="9">
                  <c:v>34.944814438749617</c:v>
                </c:pt>
                <c:pt idx="10">
                  <c:v>35.818434799718354</c:v>
                </c:pt>
                <c:pt idx="11">
                  <c:v>36.713895669711306</c:v>
                </c:pt>
                <c:pt idx="12">
                  <c:v>37.631743061454088</c:v>
                </c:pt>
                <c:pt idx="13">
                  <c:v>38.572536637990439</c:v>
                </c:pt>
                <c:pt idx="14">
                  <c:v>39.536850053940199</c:v>
                </c:pt>
                <c:pt idx="15">
                  <c:v>40.525271305288697</c:v>
                </c:pt>
                <c:pt idx="16">
                  <c:v>41.538403087920912</c:v>
                </c:pt>
                <c:pt idx="17">
                  <c:v>42.57686316511893</c:v>
                </c:pt>
                <c:pt idx="18">
                  <c:v>43.641284744246896</c:v>
                </c:pt>
                <c:pt idx="19">
                  <c:v>44.732316862853061</c:v>
                </c:pt>
                <c:pt idx="20">
                  <c:v>45.850624784424383</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30.779434419642868</c:v>
                </c:pt>
                <c:pt idx="1">
                  <c:v>31.548920280133938</c:v>
                </c:pt>
                <c:pt idx="2">
                  <c:v>32.337643287137283</c:v>
                </c:pt>
                <c:pt idx="3">
                  <c:v>33.146084369315709</c:v>
                </c:pt>
                <c:pt idx="4">
                  <c:v>33.9747364785486</c:v>
                </c:pt>
                <c:pt idx="5">
                  <c:v>34.824104890512309</c:v>
                </c:pt>
                <c:pt idx="6">
                  <c:v>35.694707512775111</c:v>
                </c:pt>
                <c:pt idx="7">
                  <c:v>36.587075200594484</c:v>
                </c:pt>
                <c:pt idx="8">
                  <c:v>37.501752080609343</c:v>
                </c:pt>
                <c:pt idx="9">
                  <c:v>38.43929588262457</c:v>
                </c:pt>
                <c:pt idx="10">
                  <c:v>39.400278279690184</c:v>
                </c:pt>
                <c:pt idx="11">
                  <c:v>40.385285236682435</c:v>
                </c:pt>
                <c:pt idx="12">
                  <c:v>41.39491736759949</c:v>
                </c:pt>
                <c:pt idx="13">
                  <c:v>42.429790301789474</c:v>
                </c:pt>
                <c:pt idx="14">
                  <c:v>43.490535059334206</c:v>
                </c:pt>
                <c:pt idx="15">
                  <c:v>44.577798435817556</c:v>
                </c:pt>
                <c:pt idx="16">
                  <c:v>45.692243396712989</c:v>
                </c:pt>
                <c:pt idx="17">
                  <c:v>46.834549481630809</c:v>
                </c:pt>
                <c:pt idx="18">
                  <c:v>48.005413218671578</c:v>
                </c:pt>
                <c:pt idx="19">
                  <c:v>49.205548549138364</c:v>
                </c:pt>
                <c:pt idx="20">
                  <c:v>50.435687262866821</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4c</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16.288303171037949</c:v>
                </c:pt>
                <c:pt idx="1">
                  <c:v>16.695510750313897</c:v>
                </c:pt>
                <c:pt idx="2">
                  <c:v>17.112898519071742</c:v>
                </c:pt>
                <c:pt idx="3">
                  <c:v>17.540720982048533</c:v>
                </c:pt>
                <c:pt idx="4">
                  <c:v>17.979239006599744</c:v>
                </c:pt>
                <c:pt idx="5">
                  <c:v>18.428719981764736</c:v>
                </c:pt>
                <c:pt idx="6">
                  <c:v>18.889437981308852</c:v>
                </c:pt>
                <c:pt idx="7">
                  <c:v>19.361673930841572</c:v>
                </c:pt>
                <c:pt idx="8">
                  <c:v>19.845715779112609</c:v>
                </c:pt>
                <c:pt idx="9">
                  <c:v>20.341858673590423</c:v>
                </c:pt>
                <c:pt idx="10">
                  <c:v>20.85040514043018</c:v>
                </c:pt>
                <c:pt idx="11">
                  <c:v>21.371665268940934</c:v>
                </c:pt>
                <c:pt idx="12">
                  <c:v>21.905956900664457</c:v>
                </c:pt>
                <c:pt idx="13">
                  <c:v>22.453605823181068</c:v>
                </c:pt>
                <c:pt idx="14">
                  <c:v>23.014945968760593</c:v>
                </c:pt>
                <c:pt idx="15">
                  <c:v>23.590319617979606</c:v>
                </c:pt>
                <c:pt idx="16">
                  <c:v>24.180077608429094</c:v>
                </c:pt>
                <c:pt idx="17">
                  <c:v>24.784579548639819</c:v>
                </c:pt>
                <c:pt idx="18">
                  <c:v>25.404194037355811</c:v>
                </c:pt>
                <c:pt idx="19">
                  <c:v>26.039298888289704</c:v>
                </c:pt>
                <c:pt idx="20">
                  <c:v>26.690281360496943</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19.111607142857142</c:v>
                </c:pt>
                <c:pt idx="1">
                  <c:v>19.589397321428571</c:v>
                </c:pt>
                <c:pt idx="2">
                  <c:v>20.079132254464284</c:v>
                </c:pt>
                <c:pt idx="3">
                  <c:v>20.581110560825888</c:v>
                </c:pt>
                <c:pt idx="4">
                  <c:v>21.095638324846533</c:v>
                </c:pt>
                <c:pt idx="5">
                  <c:v>21.623029282967693</c:v>
                </c:pt>
                <c:pt idx="6">
                  <c:v>22.163605015041885</c:v>
                </c:pt>
                <c:pt idx="7">
                  <c:v>22.717695140417931</c:v>
                </c:pt>
                <c:pt idx="8">
                  <c:v>23.285637518928375</c:v>
                </c:pt>
                <c:pt idx="9">
                  <c:v>23.867778456901583</c:v>
                </c:pt>
                <c:pt idx="10">
                  <c:v>24.46447291832412</c:v>
                </c:pt>
                <c:pt idx="11">
                  <c:v>25.076084741282219</c:v>
                </c:pt>
                <c:pt idx="12">
                  <c:v>25.702986859814274</c:v>
                </c:pt>
                <c:pt idx="13">
                  <c:v>26.345561531309627</c:v>
                </c:pt>
                <c:pt idx="14">
                  <c:v>27.004200569592367</c:v>
                </c:pt>
                <c:pt idx="15">
                  <c:v>27.679305583832175</c:v>
                </c:pt>
                <c:pt idx="16">
                  <c:v>28.371288223427978</c:v>
                </c:pt>
                <c:pt idx="17">
                  <c:v>29.080570429013676</c:v>
                </c:pt>
                <c:pt idx="18">
                  <c:v>29.807584689739016</c:v>
                </c:pt>
                <c:pt idx="19">
                  <c:v>30.552774306982489</c:v>
                </c:pt>
                <c:pt idx="20">
                  <c:v>31.316593664657049</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21.02276785714286</c:v>
                </c:pt>
                <c:pt idx="1">
                  <c:v>21.54833705357143</c:v>
                </c:pt>
                <c:pt idx="2">
                  <c:v>22.087045479910714</c:v>
                </c:pt>
                <c:pt idx="3">
                  <c:v>22.639221616908479</c:v>
                </c:pt>
                <c:pt idx="4">
                  <c:v>23.20520215733119</c:v>
                </c:pt>
                <c:pt idx="5">
                  <c:v>23.785332211264468</c:v>
                </c:pt>
                <c:pt idx="6">
                  <c:v>24.379965516546076</c:v>
                </c:pt>
                <c:pt idx="7">
                  <c:v>24.989464654459724</c:v>
                </c:pt>
                <c:pt idx="8">
                  <c:v>25.614201270821216</c:v>
                </c:pt>
                <c:pt idx="9">
                  <c:v>26.254556302591745</c:v>
                </c:pt>
                <c:pt idx="10">
                  <c:v>26.910920210156537</c:v>
                </c:pt>
                <c:pt idx="11">
                  <c:v>27.583693215410449</c:v>
                </c:pt>
                <c:pt idx="12">
                  <c:v>28.273285545795709</c:v>
                </c:pt>
                <c:pt idx="13">
                  <c:v>28.9801176844406</c:v>
                </c:pt>
                <c:pt idx="14">
                  <c:v>29.704620626551613</c:v>
                </c:pt>
                <c:pt idx="15">
                  <c:v>30.447236142215399</c:v>
                </c:pt>
                <c:pt idx="16">
                  <c:v>31.20841704577078</c:v>
                </c:pt>
                <c:pt idx="17">
                  <c:v>31.988627471915045</c:v>
                </c:pt>
                <c:pt idx="18">
                  <c:v>32.788343158712919</c:v>
                </c:pt>
                <c:pt idx="19">
                  <c:v>33.608051737680739</c:v>
                </c:pt>
                <c:pt idx="20">
                  <c:v>34.448253031122753</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23.125044642857148</c:v>
                </c:pt>
                <c:pt idx="1">
                  <c:v>23.703170758928575</c:v>
                </c:pt>
                <c:pt idx="2">
                  <c:v>24.295750027901786</c:v>
                </c:pt>
                <c:pt idx="3">
                  <c:v>24.903143778599329</c:v>
                </c:pt>
                <c:pt idx="4">
                  <c:v>25.525722373064308</c:v>
                </c:pt>
                <c:pt idx="5">
                  <c:v>26.163865432390914</c:v>
                </c:pt>
                <c:pt idx="6">
                  <c:v>26.817962068200686</c:v>
                </c:pt>
                <c:pt idx="7">
                  <c:v>27.488411119905699</c:v>
                </c:pt>
                <c:pt idx="8">
                  <c:v>28.175621397903338</c:v>
                </c:pt>
                <c:pt idx="9">
                  <c:v>28.88001193285092</c:v>
                </c:pt>
                <c:pt idx="10">
                  <c:v>29.602012231172189</c:v>
                </c:pt>
                <c:pt idx="11">
                  <c:v>30.342062536951492</c:v>
                </c:pt>
                <c:pt idx="12">
                  <c:v>31.100614100375275</c:v>
                </c:pt>
                <c:pt idx="13">
                  <c:v>31.878129452884654</c:v>
                </c:pt>
                <c:pt idx="14">
                  <c:v>32.675082689206768</c:v>
                </c:pt>
                <c:pt idx="15">
                  <c:v>33.491959756436934</c:v>
                </c:pt>
                <c:pt idx="16">
                  <c:v>34.329258750347854</c:v>
                </c:pt>
                <c:pt idx="17">
                  <c:v>35.18749021910655</c:v>
                </c:pt>
                <c:pt idx="18">
                  <c:v>36.067177474584213</c:v>
                </c:pt>
                <c:pt idx="19">
                  <c:v>36.968856911448817</c:v>
                </c:pt>
                <c:pt idx="20">
                  <c:v>37.893078334235035</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25.437549107142864</c:v>
                </c:pt>
                <c:pt idx="1">
                  <c:v>26.073487834821435</c:v>
                </c:pt>
                <c:pt idx="2">
                  <c:v>26.72532503069197</c:v>
                </c:pt>
                <c:pt idx="3">
                  <c:v>27.393458156459268</c:v>
                </c:pt>
                <c:pt idx="4">
                  <c:v>28.078294610370747</c:v>
                </c:pt>
                <c:pt idx="5">
                  <c:v>28.780251975630012</c:v>
                </c:pt>
                <c:pt idx="6">
                  <c:v>29.49975827502076</c:v>
                </c:pt>
                <c:pt idx="7">
                  <c:v>30.237252231896278</c:v>
                </c:pt>
                <c:pt idx="8">
                  <c:v>30.993183537693682</c:v>
                </c:pt>
                <c:pt idx="9">
                  <c:v>31.768013126136022</c:v>
                </c:pt>
                <c:pt idx="10">
                  <c:v>32.56221345428942</c:v>
                </c:pt>
                <c:pt idx="11">
                  <c:v>33.376268790646655</c:v>
                </c:pt>
                <c:pt idx="12">
                  <c:v>34.21067551041282</c:v>
                </c:pt>
                <c:pt idx="13">
                  <c:v>35.065942398173135</c:v>
                </c:pt>
                <c:pt idx="14">
                  <c:v>35.942590958127461</c:v>
                </c:pt>
                <c:pt idx="15">
                  <c:v>36.841155732080644</c:v>
                </c:pt>
                <c:pt idx="16">
                  <c:v>37.762184625382659</c:v>
                </c:pt>
                <c:pt idx="17">
                  <c:v>38.706239241017222</c:v>
                </c:pt>
                <c:pt idx="18">
                  <c:v>39.673895222042653</c:v>
                </c:pt>
                <c:pt idx="19">
                  <c:v>40.665742602593717</c:v>
                </c:pt>
                <c:pt idx="20">
                  <c:v>41.682386167658557</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27.981304017857152</c:v>
                </c:pt>
                <c:pt idx="1">
                  <c:v>28.680836618303577</c:v>
                </c:pt>
                <c:pt idx="2">
                  <c:v>29.397857533761165</c:v>
                </c:pt>
                <c:pt idx="3">
                  <c:v>30.13280397210519</c:v>
                </c:pt>
                <c:pt idx="4">
                  <c:v>30.886124071407817</c:v>
                </c:pt>
                <c:pt idx="5">
                  <c:v>31.65827717319301</c:v>
                </c:pt>
                <c:pt idx="6">
                  <c:v>32.449734102522832</c:v>
                </c:pt>
                <c:pt idx="7">
                  <c:v>33.2609774550859</c:v>
                </c:pt>
                <c:pt idx="8">
                  <c:v>34.092501891463044</c:v>
                </c:pt>
                <c:pt idx="9">
                  <c:v>34.944814438749617</c:v>
                </c:pt>
                <c:pt idx="10">
                  <c:v>35.818434799718354</c:v>
                </c:pt>
                <c:pt idx="11">
                  <c:v>36.713895669711306</c:v>
                </c:pt>
                <c:pt idx="12">
                  <c:v>37.631743061454088</c:v>
                </c:pt>
                <c:pt idx="13">
                  <c:v>38.572536637990439</c:v>
                </c:pt>
                <c:pt idx="14">
                  <c:v>39.536850053940199</c:v>
                </c:pt>
                <c:pt idx="15">
                  <c:v>40.525271305288697</c:v>
                </c:pt>
                <c:pt idx="16">
                  <c:v>41.538403087920912</c:v>
                </c:pt>
                <c:pt idx="17">
                  <c:v>42.57686316511893</c:v>
                </c:pt>
                <c:pt idx="18">
                  <c:v>43.641284744246896</c:v>
                </c:pt>
                <c:pt idx="19">
                  <c:v>44.732316862853061</c:v>
                </c:pt>
                <c:pt idx="20">
                  <c:v>45.850624784424383</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7.9734219269102981E-3</c:v>
                </c:pt>
                <c:pt idx="1">
                  <c:v>6.0465116279069767E-2</c:v>
                </c:pt>
                <c:pt idx="2">
                  <c:v>0.16411960132890366</c:v>
                </c:pt>
                <c:pt idx="3">
                  <c:v>0.26312292358803985</c:v>
                </c:pt>
                <c:pt idx="4">
                  <c:v>0.29235880398671099</c:v>
                </c:pt>
                <c:pt idx="5">
                  <c:v>0.17342192691029901</c:v>
                </c:pt>
                <c:pt idx="6">
                  <c:v>3.8538205980066444E-2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0.82259136212624584</c:v>
                </c:pt>
                <c:pt idx="1">
                  <c:v>8.5714285714285715E-2</c:v>
                </c:pt>
                <c:pt idx="2">
                  <c:v>5.5813953488372092E-2</c:v>
                </c:pt>
                <c:pt idx="3">
                  <c:v>2.1926910299003323E-2</c:v>
                </c:pt>
                <c:pt idx="4">
                  <c:v>1.1960132890365448E-2</c:v>
                </c:pt>
                <c:pt idx="5">
                  <c:v>2.6578073089700998E-3</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4c</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20.869388437892372</c:v>
                </c:pt>
                <c:pt idx="1">
                  <c:v>21.391123148839679</c:v>
                </c:pt>
                <c:pt idx="2">
                  <c:v>21.925901227560669</c:v>
                </c:pt>
                <c:pt idx="3">
                  <c:v>22.474048758249683</c:v>
                </c:pt>
                <c:pt idx="4">
                  <c:v>23.035899977205922</c:v>
                </c:pt>
                <c:pt idx="5">
                  <c:v>23.611797476636067</c:v>
                </c:pt>
                <c:pt idx="6">
                  <c:v>24.202092413551966</c:v>
                </c:pt>
                <c:pt idx="7">
                  <c:v>24.807144723890762</c:v>
                </c:pt>
                <c:pt idx="8">
                  <c:v>25.427323341988028</c:v>
                </c:pt>
                <c:pt idx="9">
                  <c:v>26.063006425537726</c:v>
                </c:pt>
                <c:pt idx="10">
                  <c:v>26.714581586176166</c:v>
                </c:pt>
                <c:pt idx="11">
                  <c:v>27.382446125830569</c:v>
                </c:pt>
                <c:pt idx="12">
                  <c:v>28.06700727897633</c:v>
                </c:pt>
                <c:pt idx="13">
                  <c:v>28.768682460950735</c:v>
                </c:pt>
                <c:pt idx="14">
                  <c:v>29.4878995224745</c:v>
                </c:pt>
                <c:pt idx="15">
                  <c:v>30.225097010536359</c:v>
                </c:pt>
                <c:pt idx="16">
                  <c:v>30.980724435799765</c:v>
                </c:pt>
                <c:pt idx="17">
                  <c:v>31.755242546694756</c:v>
                </c:pt>
                <c:pt idx="18">
                  <c:v>32.549123610362123</c:v>
                </c:pt>
                <c:pt idx="19">
                  <c:v>33.362851700621171</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26.119196428571428</c:v>
                </c:pt>
                <c:pt idx="1">
                  <c:v>26.772176339285711</c:v>
                </c:pt>
                <c:pt idx="2">
                  <c:v>27.441480747767852</c:v>
                </c:pt>
                <c:pt idx="3">
                  <c:v>28.127517766462045</c:v>
                </c:pt>
                <c:pt idx="4">
                  <c:v>28.830705710623594</c:v>
                </c:pt>
                <c:pt idx="5">
                  <c:v>29.551473353389181</c:v>
                </c:pt>
                <c:pt idx="6">
                  <c:v>30.290260187223907</c:v>
                </c:pt>
                <c:pt idx="7">
                  <c:v>31.047516691904502</c:v>
                </c:pt>
                <c:pt idx="8">
                  <c:v>31.82370460920211</c:v>
                </c:pt>
                <c:pt idx="9">
                  <c:v>32.61929722443216</c:v>
                </c:pt>
                <c:pt idx="10">
                  <c:v>33.434779655042959</c:v>
                </c:pt>
                <c:pt idx="11">
                  <c:v>34.270649146419032</c:v>
                </c:pt>
                <c:pt idx="12">
                  <c:v>35.127415375079508</c:v>
                </c:pt>
                <c:pt idx="13">
                  <c:v>36.005600759456492</c:v>
                </c:pt>
                <c:pt idx="14">
                  <c:v>36.905740778442897</c:v>
                </c:pt>
                <c:pt idx="15">
                  <c:v>37.828384297903966</c:v>
                </c:pt>
                <c:pt idx="16">
                  <c:v>38.774093905351563</c:v>
                </c:pt>
                <c:pt idx="17">
                  <c:v>39.74344625298535</c:v>
                </c:pt>
                <c:pt idx="18">
                  <c:v>40.737032409309982</c:v>
                </c:pt>
                <c:pt idx="19">
                  <c:v>41.755458219542732</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28.73111607142857</c:v>
                </c:pt>
                <c:pt idx="1">
                  <c:v>29.449393973214281</c:v>
                </c:pt>
                <c:pt idx="2">
                  <c:v>30.185628822544636</c:v>
                </c:pt>
                <c:pt idx="3">
                  <c:v>30.940269543108251</c:v>
                </c:pt>
                <c:pt idx="4">
                  <c:v>31.713776281685956</c:v>
                </c:pt>
                <c:pt idx="5">
                  <c:v>32.506620688728098</c:v>
                </c:pt>
                <c:pt idx="6">
                  <c:v>33.319286205946298</c:v>
                </c:pt>
                <c:pt idx="7">
                  <c:v>34.152268361094954</c:v>
                </c:pt>
                <c:pt idx="8">
                  <c:v>35.006075070122328</c:v>
                </c:pt>
                <c:pt idx="9">
                  <c:v>35.881226946875387</c:v>
                </c:pt>
                <c:pt idx="10">
                  <c:v>36.778257620547265</c:v>
                </c:pt>
                <c:pt idx="11">
                  <c:v>37.697714061060942</c:v>
                </c:pt>
                <c:pt idx="12">
                  <c:v>38.640156912587464</c:v>
                </c:pt>
                <c:pt idx="13">
                  <c:v>39.60616083540215</c:v>
                </c:pt>
                <c:pt idx="14">
                  <c:v>40.596314856287201</c:v>
                </c:pt>
                <c:pt idx="15">
                  <c:v>41.611222727694376</c:v>
                </c:pt>
                <c:pt idx="16">
                  <c:v>42.651503295886734</c:v>
                </c:pt>
                <c:pt idx="17">
                  <c:v>43.7177908782839</c:v>
                </c:pt>
                <c:pt idx="18">
                  <c:v>44.810735650240993</c:v>
                </c:pt>
                <c:pt idx="19">
                  <c:v>45.931004041497012</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31.60422767857143</c:v>
                </c:pt>
                <c:pt idx="1">
                  <c:v>32.394333370535712</c:v>
                </c:pt>
                <c:pt idx="2">
                  <c:v>33.204191704799101</c:v>
                </c:pt>
                <c:pt idx="3">
                  <c:v>34.034296497419078</c:v>
                </c:pt>
                <c:pt idx="4">
                  <c:v>34.885153909854552</c:v>
                </c:pt>
                <c:pt idx="5">
                  <c:v>35.757282757600912</c:v>
                </c:pt>
                <c:pt idx="6">
                  <c:v>36.651214826540929</c:v>
                </c:pt>
                <c:pt idx="7">
                  <c:v>37.567495197204451</c:v>
                </c:pt>
                <c:pt idx="8">
                  <c:v>38.506682577134562</c:v>
                </c:pt>
                <c:pt idx="9">
                  <c:v>39.469349641562921</c:v>
                </c:pt>
                <c:pt idx="10">
                  <c:v>40.456083382601989</c:v>
                </c:pt>
                <c:pt idx="11">
                  <c:v>41.467485467167037</c:v>
                </c:pt>
                <c:pt idx="12">
                  <c:v>42.504172603846207</c:v>
                </c:pt>
                <c:pt idx="13">
                  <c:v>43.566776918942359</c:v>
                </c:pt>
                <c:pt idx="14">
                  <c:v>44.655946341915914</c:v>
                </c:pt>
                <c:pt idx="15">
                  <c:v>45.772345000463808</c:v>
                </c:pt>
                <c:pt idx="16">
                  <c:v>46.916653625475398</c:v>
                </c:pt>
                <c:pt idx="17">
                  <c:v>48.089569966112279</c:v>
                </c:pt>
                <c:pt idx="18">
                  <c:v>49.291809215265083</c:v>
                </c:pt>
                <c:pt idx="19">
                  <c:v>50.524104445646707</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34.764650446428575</c:v>
                </c:pt>
                <c:pt idx="1">
                  <c:v>35.633766707589288</c:v>
                </c:pt>
                <c:pt idx="2">
                  <c:v>36.524610875279016</c:v>
                </c:pt>
                <c:pt idx="3">
                  <c:v>37.437726147160987</c:v>
                </c:pt>
                <c:pt idx="4">
                  <c:v>38.373669300840007</c:v>
                </c:pt>
                <c:pt idx="5">
                  <c:v>39.333011033361004</c:v>
                </c:pt>
                <c:pt idx="6">
                  <c:v>40.316336309195023</c:v>
                </c:pt>
                <c:pt idx="7">
                  <c:v>41.324244716924895</c:v>
                </c:pt>
                <c:pt idx="8">
                  <c:v>42.357350834848013</c:v>
                </c:pt>
                <c:pt idx="9">
                  <c:v>43.416284605719213</c:v>
                </c:pt>
                <c:pt idx="10">
                  <c:v>44.50169172086219</c:v>
                </c:pt>
                <c:pt idx="11">
                  <c:v>45.614234013883738</c:v>
                </c:pt>
                <c:pt idx="12">
                  <c:v>46.75458986423083</c:v>
                </c:pt>
                <c:pt idx="13">
                  <c:v>47.923454610836593</c:v>
                </c:pt>
                <c:pt idx="14">
                  <c:v>49.121540976107504</c:v>
                </c:pt>
                <c:pt idx="15">
                  <c:v>50.349579500510188</c:v>
                </c:pt>
                <c:pt idx="16">
                  <c:v>51.608318988022937</c:v>
                </c:pt>
                <c:pt idx="17">
                  <c:v>52.898526962723508</c:v>
                </c:pt>
                <c:pt idx="18">
                  <c:v>54.220990136791592</c:v>
                </c:pt>
                <c:pt idx="19">
                  <c:v>55.576514890211378</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38.241115491071433</c:v>
                </c:pt>
                <c:pt idx="1">
                  <c:v>39.197143378348215</c:v>
                </c:pt>
                <c:pt idx="2">
                  <c:v>40.17707196280692</c:v>
                </c:pt>
                <c:pt idx="3">
                  <c:v>41.181498761877087</c:v>
                </c:pt>
                <c:pt idx="4">
                  <c:v>42.211036230924009</c:v>
                </c:pt>
                <c:pt idx="5">
                  <c:v>43.266312136697103</c:v>
                </c:pt>
                <c:pt idx="6">
                  <c:v>44.347969940114524</c:v>
                </c:pt>
                <c:pt idx="7">
                  <c:v>45.456669188617383</c:v>
                </c:pt>
                <c:pt idx="8">
                  <c:v>46.593085918332811</c:v>
                </c:pt>
                <c:pt idx="9">
                  <c:v>47.757913066291124</c:v>
                </c:pt>
                <c:pt idx="10">
                  <c:v>48.951860892948396</c:v>
                </c:pt>
                <c:pt idx="11">
                  <c:v>50.175657415272099</c:v>
                </c:pt>
                <c:pt idx="12">
                  <c:v>51.430048850653897</c:v>
                </c:pt>
                <c:pt idx="13">
                  <c:v>52.715800071920242</c:v>
                </c:pt>
                <c:pt idx="14">
                  <c:v>54.033695073718242</c:v>
                </c:pt>
                <c:pt idx="15">
                  <c:v>55.38453745056119</c:v>
                </c:pt>
                <c:pt idx="16">
                  <c:v>56.769150886825216</c:v>
                </c:pt>
                <c:pt idx="17">
                  <c:v>58.188379658995842</c:v>
                </c:pt>
                <c:pt idx="18">
                  <c:v>59.643089150470736</c:v>
                </c:pt>
                <c:pt idx="19">
                  <c:v>61.134166379232497</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17.61</c:v>
                </c:pt>
                <c:pt idx="1">
                  <c:v>17.05</c:v>
                </c:pt>
                <c:pt idx="2">
                  <c:v>28.89</c:v>
                </c:pt>
                <c:pt idx="3">
                  <c:v>18.72</c:v>
                </c:pt>
                <c:pt idx="4">
                  <c:v>17.59</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003E51"/>
              </a:solidFill>
              <a:ln>
                <a:noFill/>
              </a:ln>
              <a:effectLst/>
            </c:spPr>
            <c:extLst>
              <c:ext xmlns:c16="http://schemas.microsoft.com/office/drawing/2014/chart" uri="{C3380CC4-5D6E-409C-BE32-E72D297353CC}">
                <c16:uniqueId val="{00000001-7764-434C-B3AF-0E82277610C1}"/>
              </c:ext>
            </c:extLst>
          </c:dPt>
          <c:dPt>
            <c:idx val="2"/>
            <c:invertIfNegative val="0"/>
            <c:bubble3D val="0"/>
            <c:spPr>
              <a:solidFill>
                <a:srgbClr val="D45D00"/>
              </a:solidFill>
              <a:ln>
                <a:noFill/>
              </a:ln>
              <a:effectLst/>
            </c:spPr>
            <c:extLst>
              <c:ext xmlns:c16="http://schemas.microsoft.com/office/drawing/2014/chart" uri="{C3380CC4-5D6E-409C-BE32-E72D297353CC}">
                <c16:uniqueId val="{00000006-D384-4322-8284-3CD4BA00E782}"/>
              </c:ext>
            </c:extLst>
          </c:dPt>
          <c:dPt>
            <c:idx val="4"/>
            <c:invertIfNegative val="0"/>
            <c:bubble3D val="0"/>
            <c:spPr>
              <a:solidFill>
                <a:srgbClr val="003E51"/>
              </a:solidFill>
              <a:ln>
                <a:noFill/>
              </a:ln>
              <a:effectLst/>
            </c:spPr>
            <c:extLst>
              <c:ext xmlns:c16="http://schemas.microsoft.com/office/drawing/2014/chart" uri="{C3380CC4-5D6E-409C-BE32-E72D297353CC}">
                <c16:uniqueId val="{00000005-9BC5-48CA-A6E9-4182F84DAE02}"/>
              </c:ext>
            </c:extLst>
          </c:dPt>
          <c:dLbls>
            <c:dLbl>
              <c:idx val="0"/>
              <c:layout>
                <c:manualLayout>
                  <c:x val="-1.6043478260869486E-2"/>
                  <c:y val="-6.3191153238547765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64-434C-B3AF-0E82277610C1}"/>
                </c:ext>
              </c:extLst>
            </c:dLbl>
            <c:dLbl>
              <c:idx val="1"/>
              <c:layout>
                <c:manualLayout>
                  <c:x val="-4.7100464233501759E-3"/>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64-434C-B3AF-0E82277610C1}"/>
                </c:ext>
              </c:extLst>
            </c:dLbl>
            <c:dLbl>
              <c:idx val="2"/>
              <c:layout>
                <c:manualLayout>
                  <c:x val="-9.0988235237642306E-3"/>
                  <c:y val="-6.3193040388724682E-3"/>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fld id="{89898CBA-BC7A-4236-A46C-6EC2FED015C0}" type="VALUE">
                      <a:rPr lang="en-US" b="0">
                        <a:solidFill>
                          <a:srgbClr val="D45D00"/>
                        </a:solidFill>
                      </a:rPr>
                      <a:pPr>
                        <a:defRPr>
                          <a:solidFill>
                            <a:srgbClr val="D45D00"/>
                          </a:solidFill>
                        </a:defRPr>
                      </a:pPr>
                      <a:t>[VALUE]</a:t>
                    </a:fld>
                    <a:endParaRPr lang="en-US"/>
                  </a:p>
                </c:rich>
              </c:tx>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D384-4322-8284-3CD4BA00E782}"/>
                </c:ext>
              </c:extLst>
            </c:dLbl>
            <c:dLbl>
              <c:idx val="3"/>
              <c:layout>
                <c:manualLayout>
                  <c:x val="-0.13811860496135511"/>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76-4E23-985E-A49F8123A9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Tutor</c:v>
                </c:pt>
                <c:pt idx="1">
                  <c:v>Self-Enrichment Teacher</c:v>
                </c:pt>
                <c:pt idx="2">
                  <c:v>Assistant Teacher</c:v>
                </c:pt>
                <c:pt idx="3">
                  <c:v>Customer Service Representative</c:v>
                </c:pt>
                <c:pt idx="4">
                  <c:v>Administrative Assistant</c:v>
                </c:pt>
                <c:pt idx="5">
                  <c:v>Kindergarten Teacher</c:v>
                </c:pt>
              </c:strCache>
            </c:strRef>
          </c:cat>
          <c:val>
            <c:numRef>
              <c:f>'3C'!$Z$29:$Z$34</c:f>
              <c:numCache>
                <c:formatCode>_("$"* #,##0.00_);_("$"* \(#,##0.00\);_("$"* "-"??_);_(@_)</c:formatCode>
                <c:ptCount val="6"/>
                <c:pt idx="0" formatCode="&quot;$&quot;#,##0.00">
                  <c:v>-1.88</c:v>
                </c:pt>
                <c:pt idx="1">
                  <c:v>1.02</c:v>
                </c:pt>
                <c:pt idx="2">
                  <c:v>3.69</c:v>
                </c:pt>
                <c:pt idx="3">
                  <c:v>4.8899999999999997</c:v>
                </c:pt>
                <c:pt idx="4">
                  <c:v>5.75</c:v>
                </c:pt>
                <c:pt idx="5">
                  <c:v>11.23</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5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4c</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2.6122448979591838E-2</c:v>
                </c:pt>
                <c:pt idx="2">
                  <c:v>8.1632653061224497E-3</c:v>
                </c:pt>
                <c:pt idx="3">
                  <c:v>7.3469387755102037E-3</c:v>
                </c:pt>
                <c:pt idx="4">
                  <c:v>2.5306122448979593E-2</c:v>
                </c:pt>
                <c:pt idx="5">
                  <c:v>-6.6938775510204079E-2</c:v>
                </c:pt>
                <c:pt idx="6">
                  <c:v>-0.10775510204081633</c:v>
                </c:pt>
                <c:pt idx="7">
                  <c:v>-0.1273469387755102</c:v>
                </c:pt>
                <c:pt idx="8">
                  <c:v>-0.10122448979591837</c:v>
                </c:pt>
                <c:pt idx="9">
                  <c:v>-6.775510204081632E-2</c:v>
                </c:pt>
                <c:pt idx="10">
                  <c:v>-0.04</c:v>
                </c:pt>
                <c:pt idx="11">
                  <c:v>-5.63265306122449E-2</c:v>
                </c:pt>
                <c:pt idx="12">
                  <c:v>0.14693877551020409</c:v>
                </c:pt>
                <c:pt idx="13">
                  <c:v>0.13959183673469389</c:v>
                </c:pt>
                <c:pt idx="14">
                  <c:v>0.12979591836734694</c:v>
                </c:pt>
                <c:pt idx="15">
                  <c:v>0.15918367346938775</c:v>
                </c:pt>
                <c:pt idx="16">
                  <c:v>0.19591836734693877</c:v>
                </c:pt>
                <c:pt idx="17">
                  <c:v>0.27591836734693875</c:v>
                </c:pt>
                <c:pt idx="18">
                  <c:v>0.36816326530612242</c:v>
                </c:pt>
                <c:pt idx="19">
                  <c:v>0.34122448979591835</c:v>
                </c:pt>
                <c:pt idx="20">
                  <c:v>0.20979591836734693</c:v>
                </c:pt>
                <c:pt idx="21">
                  <c:v>0.22857142857142856</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9.8578148950790208E-3</c:v>
                </c:pt>
                <c:pt idx="2">
                  <c:v>-2.5899889000475713E-3</c:v>
                </c:pt>
                <c:pt idx="3">
                  <c:v>-1.5302077276811672E-2</c:v>
                </c:pt>
                <c:pt idx="4">
                  <c:v>-2.3759183889211902E-2</c:v>
                </c:pt>
                <c:pt idx="5">
                  <c:v>-3.9404831122152331E-2</c:v>
                </c:pt>
                <c:pt idx="6">
                  <c:v>-5.5579047518367779E-2</c:v>
                </c:pt>
                <c:pt idx="7">
                  <c:v>-6.7630424441038103E-2</c:v>
                </c:pt>
                <c:pt idx="8">
                  <c:v>-8.4148210793382319E-2</c:v>
                </c:pt>
                <c:pt idx="9">
                  <c:v>-7.5691104180982086E-2</c:v>
                </c:pt>
                <c:pt idx="10">
                  <c:v>-7.5400391141180828E-2</c:v>
                </c:pt>
                <c:pt idx="11">
                  <c:v>-0.12421375336962842</c:v>
                </c:pt>
                <c:pt idx="12">
                  <c:v>-0.13695227020455628</c:v>
                </c:pt>
                <c:pt idx="13">
                  <c:v>-0.17310640097256727</c:v>
                </c:pt>
                <c:pt idx="14">
                  <c:v>-0.17014641365822719</c:v>
                </c:pt>
                <c:pt idx="15">
                  <c:v>-0.17997780009514244</c:v>
                </c:pt>
                <c:pt idx="16">
                  <c:v>-0.17929066018288492</c:v>
                </c:pt>
                <c:pt idx="17">
                  <c:v>-0.15553147629367303</c:v>
                </c:pt>
                <c:pt idx="18">
                  <c:v>-0.15584861779163803</c:v>
                </c:pt>
                <c:pt idx="19">
                  <c:v>-0.23825255034621282</c:v>
                </c:pt>
                <c:pt idx="20">
                  <c:v>-0.25699032718431208</c:v>
                </c:pt>
                <c:pt idx="21">
                  <c:v>-0.2249590358898462</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1.5099419502301445E-2</c:v>
                </c:pt>
                <c:pt idx="2">
                  <c:v>1.3933138327938147E-2</c:v>
                </c:pt>
                <c:pt idx="3">
                  <c:v>1.683861072722917E-2</c:v>
                </c:pt>
                <c:pt idx="4">
                  <c:v>2.5560143193410854E-2</c:v>
                </c:pt>
                <c:pt idx="5">
                  <c:v>1.3912677254703703E-2</c:v>
                </c:pt>
                <c:pt idx="6">
                  <c:v>2.1732217409133652E-2</c:v>
                </c:pt>
                <c:pt idx="7">
                  <c:v>3.2342988970628983E-2</c:v>
                </c:pt>
                <c:pt idx="8">
                  <c:v>3.0781979591784539E-2</c:v>
                </c:pt>
                <c:pt idx="9">
                  <c:v>4.3300746232391753E-3</c:v>
                </c:pt>
                <c:pt idx="10">
                  <c:v>-2.2808981388096259E-2</c:v>
                </c:pt>
                <c:pt idx="11">
                  <c:v>-4.1449871649392692E-2</c:v>
                </c:pt>
                <c:pt idx="12">
                  <c:v>-3.2363450043863429E-2</c:v>
                </c:pt>
                <c:pt idx="13">
                  <c:v>-2.8957533895046631E-2</c:v>
                </c:pt>
                <c:pt idx="14">
                  <c:v>2.0520751364710957E-3</c:v>
                </c:pt>
                <c:pt idx="15">
                  <c:v>3.0423058265463668E-2</c:v>
                </c:pt>
                <c:pt idx="16">
                  <c:v>5.9238217192587296E-2</c:v>
                </c:pt>
                <c:pt idx="17">
                  <c:v>8.4454784864603116E-2</c:v>
                </c:pt>
                <c:pt idx="18">
                  <c:v>9.8057135841917747E-2</c:v>
                </c:pt>
                <c:pt idx="19">
                  <c:v>2.7762266200267869E-2</c:v>
                </c:pt>
                <c:pt idx="20">
                  <c:v>-1.3803551530786669E-2</c:v>
                </c:pt>
                <c:pt idx="21">
                  <c:v>3.0747025258342362E-2</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4c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0.14851485148514851</c:v>
                </c:pt>
                <c:pt idx="2">
                  <c:v>0.11881188118811892</c:v>
                </c:pt>
                <c:pt idx="3">
                  <c:v>0.10396039603960404</c:v>
                </c:pt>
                <c:pt idx="4">
                  <c:v>0.15346534653465355</c:v>
                </c:pt>
                <c:pt idx="5">
                  <c:v>0.25049504950495061</c:v>
                </c:pt>
                <c:pt idx="6">
                  <c:v>0.27524752475247538</c:v>
                </c:pt>
                <c:pt idx="7">
                  <c:v>0.34059405940594056</c:v>
                </c:pt>
                <c:pt idx="8">
                  <c:v>0.2782178217821783</c:v>
                </c:pt>
                <c:pt idx="9">
                  <c:v>0.18613861386138622</c:v>
                </c:pt>
                <c:pt idx="10">
                  <c:v>0.1900990099009901</c:v>
                </c:pt>
                <c:pt idx="11">
                  <c:v>0.22970297029702974</c:v>
                </c:pt>
                <c:pt idx="12">
                  <c:v>0.29108910891089107</c:v>
                </c:pt>
                <c:pt idx="13">
                  <c:v>0.33762376237623765</c:v>
                </c:pt>
                <c:pt idx="14">
                  <c:v>0.34158415841584172</c:v>
                </c:pt>
                <c:pt idx="15">
                  <c:v>0.37623762376237629</c:v>
                </c:pt>
                <c:pt idx="16">
                  <c:v>0.37722772277227729</c:v>
                </c:pt>
                <c:pt idx="17">
                  <c:v>0.36534653465346528</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6.8609022556390842E-2</c:v>
                </c:pt>
                <c:pt idx="2">
                  <c:v>4.1353383458646566E-2</c:v>
                </c:pt>
                <c:pt idx="3">
                  <c:v>4.3233082706766832E-2</c:v>
                </c:pt>
                <c:pt idx="4">
                  <c:v>5.6390977443608985E-2</c:v>
                </c:pt>
                <c:pt idx="5">
                  <c:v>0.12593984962406013</c:v>
                </c:pt>
                <c:pt idx="6">
                  <c:v>0.15601503759398497</c:v>
                </c:pt>
                <c:pt idx="7">
                  <c:v>0.15319548872180441</c:v>
                </c:pt>
                <c:pt idx="8">
                  <c:v>0.14849624060150377</c:v>
                </c:pt>
                <c:pt idx="9">
                  <c:v>0.12124060150375932</c:v>
                </c:pt>
                <c:pt idx="10">
                  <c:v>0.11842105263157893</c:v>
                </c:pt>
                <c:pt idx="11">
                  <c:v>0.12312030075187957</c:v>
                </c:pt>
                <c:pt idx="12">
                  <c:v>0.14097744360902256</c:v>
                </c:pt>
                <c:pt idx="13">
                  <c:v>0.19454887218045114</c:v>
                </c:pt>
                <c:pt idx="14">
                  <c:v>0.23120300751879688</c:v>
                </c:pt>
                <c:pt idx="15">
                  <c:v>0.26973684210526305</c:v>
                </c:pt>
                <c:pt idx="16">
                  <c:v>0.31296992481203006</c:v>
                </c:pt>
                <c:pt idx="17">
                  <c:v>0.32518796992481191</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1.9407558733401564E-2</c:v>
                </c:pt>
                <c:pt idx="2">
                  <c:v>5.924412665985701E-2</c:v>
                </c:pt>
                <c:pt idx="3">
                  <c:v>9.0909090909090981E-2</c:v>
                </c:pt>
                <c:pt idx="4">
                  <c:v>0.12155260469867225</c:v>
                </c:pt>
                <c:pt idx="5">
                  <c:v>0.14504596527068456</c:v>
                </c:pt>
                <c:pt idx="6">
                  <c:v>0.1613891726251277</c:v>
                </c:pt>
                <c:pt idx="7">
                  <c:v>0.16445352400408594</c:v>
                </c:pt>
                <c:pt idx="8">
                  <c:v>0.18181818181818196</c:v>
                </c:pt>
                <c:pt idx="9">
                  <c:v>0.20122574055158332</c:v>
                </c:pt>
                <c:pt idx="10">
                  <c:v>0.21961184882533202</c:v>
                </c:pt>
                <c:pt idx="11">
                  <c:v>0.24208375893769166</c:v>
                </c:pt>
                <c:pt idx="12">
                  <c:v>0.27783452502553635</c:v>
                </c:pt>
                <c:pt idx="13">
                  <c:v>0.31664964249233929</c:v>
                </c:pt>
                <c:pt idx="14">
                  <c:v>0.37078651685393271</c:v>
                </c:pt>
                <c:pt idx="15">
                  <c:v>0.41879468845760998</c:v>
                </c:pt>
                <c:pt idx="16">
                  <c:v>0.4422880490296221</c:v>
                </c:pt>
                <c:pt idx="17">
                  <c:v>0.51889683350357518</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0.16600000000000001</c:v>
                </c:pt>
                <c:pt idx="1">
                  <c:v>9.7299999999999998E-2</c:v>
                </c:pt>
                <c:pt idx="2">
                  <c:v>9.2600000000000002E-2</c:v>
                </c:pt>
                <c:pt idx="3">
                  <c:v>8.8572499999999998E-2</c:v>
                </c:pt>
                <c:pt idx="4">
                  <c:v>7.6399999999999996E-2</c:v>
                </c:pt>
                <c:pt idx="5">
                  <c:v>7.3484999999999995E-2</c:v>
                </c:pt>
                <c:pt idx="6">
                  <c:v>6.0690000000000001E-2</c:v>
                </c:pt>
                <c:pt idx="7">
                  <c:v>5.4768999999999998E-2</c:v>
                </c:pt>
                <c:pt idx="8">
                  <c:v>5.3129999999999997E-2</c:v>
                </c:pt>
                <c:pt idx="9">
                  <c:v>5.3144999999999998E-2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0.17019999999999999</c:v>
                </c:pt>
                <c:pt idx="1">
                  <c:v>0.15159</c:v>
                </c:pt>
                <c:pt idx="2">
                  <c:v>0.12628</c:v>
                </c:pt>
                <c:pt idx="3">
                  <c:v>0.10637000000000001</c:v>
                </c:pt>
                <c:pt idx="4">
                  <c:v>0.10228</c:v>
                </c:pt>
                <c:pt idx="5">
                  <c:v>9.5095529999999998E-2</c:v>
                </c:pt>
                <c:pt idx="6">
                  <c:v>8.5209999999999994E-2</c:v>
                </c:pt>
                <c:pt idx="7">
                  <c:v>5.67E-2</c:v>
                </c:pt>
                <c:pt idx="8">
                  <c:v>5.3030000000000001E-2</c:v>
                </c:pt>
                <c:pt idx="9">
                  <c:v>5.2954000000000001E-2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General</c:formatCode>
                <c:ptCount val="60"/>
                <c:pt idx="0">
                  <c:v>11</c:v>
                </c:pt>
                <c:pt idx="1">
                  <c:v>9</c:v>
                </c:pt>
                <c:pt idx="2">
                  <c:v>6</c:v>
                </c:pt>
                <c:pt idx="3">
                  <c:v>2</c:v>
                </c:pt>
                <c:pt idx="4">
                  <c:v>4</c:v>
                </c:pt>
                <c:pt idx="5">
                  <c:v>3</c:v>
                </c:pt>
                <c:pt idx="6">
                  <c:v>3</c:v>
                </c:pt>
                <c:pt idx="7">
                  <c:v>5</c:v>
                </c:pt>
                <c:pt idx="8">
                  <c:v>4</c:v>
                </c:pt>
                <c:pt idx="9">
                  <c:v>10</c:v>
                </c:pt>
                <c:pt idx="10">
                  <c:v>1</c:v>
                </c:pt>
                <c:pt idx="11">
                  <c:v>10</c:v>
                </c:pt>
                <c:pt idx="12">
                  <c:v>16</c:v>
                </c:pt>
                <c:pt idx="13">
                  <c:v>13</c:v>
                </c:pt>
                <c:pt idx="14">
                  <c:v>6</c:v>
                </c:pt>
                <c:pt idx="15">
                  <c:v>14</c:v>
                </c:pt>
                <c:pt idx="16">
                  <c:v>10</c:v>
                </c:pt>
                <c:pt idx="17">
                  <c:v>11</c:v>
                </c:pt>
                <c:pt idx="18">
                  <c:v>8</c:v>
                </c:pt>
                <c:pt idx="19">
                  <c:v>5</c:v>
                </c:pt>
                <c:pt idx="20">
                  <c:v>4</c:v>
                </c:pt>
                <c:pt idx="21">
                  <c:v>5</c:v>
                </c:pt>
                <c:pt idx="22">
                  <c:v>18</c:v>
                </c:pt>
                <c:pt idx="23">
                  <c:v>16</c:v>
                </c:pt>
                <c:pt idx="24">
                  <c:v>27</c:v>
                </c:pt>
                <c:pt idx="25">
                  <c:v>25</c:v>
                </c:pt>
                <c:pt idx="26">
                  <c:v>20</c:v>
                </c:pt>
                <c:pt idx="27">
                  <c:v>12</c:v>
                </c:pt>
                <c:pt idx="28">
                  <c:v>4</c:v>
                </c:pt>
                <c:pt idx="29">
                  <c:v>16</c:v>
                </c:pt>
                <c:pt idx="30">
                  <c:v>15</c:v>
                </c:pt>
                <c:pt idx="31">
                  <c:v>18</c:v>
                </c:pt>
                <c:pt idx="32">
                  <c:v>6</c:v>
                </c:pt>
                <c:pt idx="33">
                  <c:v>15</c:v>
                </c:pt>
                <c:pt idx="34">
                  <c:v>14</c:v>
                </c:pt>
                <c:pt idx="35">
                  <c:v>23</c:v>
                </c:pt>
                <c:pt idx="36">
                  <c:v>32</c:v>
                </c:pt>
                <c:pt idx="37">
                  <c:v>14</c:v>
                </c:pt>
                <c:pt idx="38">
                  <c:v>17</c:v>
                </c:pt>
                <c:pt idx="39">
                  <c:v>18</c:v>
                </c:pt>
                <c:pt idx="40">
                  <c:v>30</c:v>
                </c:pt>
                <c:pt idx="41">
                  <c:v>14</c:v>
                </c:pt>
                <c:pt idx="42">
                  <c:v>11</c:v>
                </c:pt>
                <c:pt idx="43">
                  <c:v>9</c:v>
                </c:pt>
                <c:pt idx="44">
                  <c:v>6</c:v>
                </c:pt>
                <c:pt idx="45">
                  <c:v>16</c:v>
                </c:pt>
                <c:pt idx="46">
                  <c:v>11</c:v>
                </c:pt>
                <c:pt idx="47">
                  <c:v>27</c:v>
                </c:pt>
                <c:pt idx="48">
                  <c:v>28</c:v>
                </c:pt>
                <c:pt idx="49">
                  <c:v>22</c:v>
                </c:pt>
                <c:pt idx="50">
                  <c:v>19</c:v>
                </c:pt>
                <c:pt idx="51">
                  <c:v>20</c:v>
                </c:pt>
                <c:pt idx="52">
                  <c:v>18</c:v>
                </c:pt>
                <c:pt idx="53">
                  <c:v>11</c:v>
                </c:pt>
                <c:pt idx="54">
                  <c:v>21</c:v>
                </c:pt>
                <c:pt idx="55">
                  <c:v>12</c:v>
                </c:pt>
                <c:pt idx="56">
                  <c:v>14</c:v>
                </c:pt>
                <c:pt idx="57">
                  <c:v>9</c:v>
                </c:pt>
                <c:pt idx="58">
                  <c:v>25</c:v>
                </c:pt>
                <c:pt idx="59">
                  <c:v>19</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6994136615719617"/>
                      <c:h val="0.17233799191480581"/>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10"/>
                <c:pt idx="0">
                  <c:v>Zeeland Public Schools</c:v>
                </c:pt>
                <c:pt idx="1">
                  <c:v>Hudsonville Public Schools</c:v>
                </c:pt>
                <c:pt idx="2">
                  <c:v>Learning Care Group</c:v>
                </c:pt>
                <c:pt idx="3">
                  <c:v>Hamilton Community Schools</c:v>
                </c:pt>
                <c:pt idx="4">
                  <c:v>Allendale Public Schools</c:v>
                </c:pt>
                <c:pt idx="5">
                  <c:v>Jenison Public Schools</c:v>
                </c:pt>
                <c:pt idx="6">
                  <c:v>Hamilton Community School District</c:v>
                </c:pt>
                <c:pt idx="7">
                  <c:v>National Heritage Academies</c:v>
                </c:pt>
                <c:pt idx="8">
                  <c:v>Freedom Early Learning Center</c:v>
                </c:pt>
                <c:pt idx="9">
                  <c:v>KinderCare Education</c:v>
                </c:pt>
              </c:strCache>
            </c:strRef>
          </c:cat>
          <c:val>
            <c:numRef>
              <c:f>'3F'!$G$5:$G$14</c:f>
              <c:numCache>
                <c:formatCode>#,##0</c:formatCode>
                <c:ptCount val="10"/>
                <c:pt idx="0">
                  <c:v>25</c:v>
                </c:pt>
                <c:pt idx="1">
                  <c:v>20</c:v>
                </c:pt>
                <c:pt idx="2">
                  <c:v>19</c:v>
                </c:pt>
                <c:pt idx="3">
                  <c:v>14</c:v>
                </c:pt>
                <c:pt idx="4">
                  <c:v>11</c:v>
                </c:pt>
                <c:pt idx="5">
                  <c:v>10</c:v>
                </c:pt>
                <c:pt idx="6">
                  <c:v>9</c:v>
                </c:pt>
                <c:pt idx="7">
                  <c:v>8</c:v>
                </c:pt>
                <c:pt idx="8">
                  <c:v>7</c:v>
                </c:pt>
                <c:pt idx="9">
                  <c:v>7</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4c</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6559235992174587E-2"/>
          <c:y val="0.13020778063119468"/>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14.333706790513395</c:v>
                </c:pt>
                <c:pt idx="1">
                  <c:v>14.692049460276229</c:v>
                </c:pt>
                <c:pt idx="2">
                  <c:v>15.059350696783133</c:v>
                </c:pt>
                <c:pt idx="3">
                  <c:v>15.43583446420271</c:v>
                </c:pt>
                <c:pt idx="4">
                  <c:v>15.821730325807776</c:v>
                </c:pt>
                <c:pt idx="5">
                  <c:v>16.21727358395297</c:v>
                </c:pt>
                <c:pt idx="6">
                  <c:v>16.622705423551793</c:v>
                </c:pt>
                <c:pt idx="7">
                  <c:v>17.038273059140586</c:v>
                </c:pt>
                <c:pt idx="8">
                  <c:v>17.464229885619098</c:v>
                </c:pt>
                <c:pt idx="9">
                  <c:v>17.900835632759573</c:v>
                </c:pt>
                <c:pt idx="10">
                  <c:v>18.348356523578563</c:v>
                </c:pt>
                <c:pt idx="11">
                  <c:v>18.807065436668026</c:v>
                </c:pt>
                <c:pt idx="12">
                  <c:v>19.277242072584723</c:v>
                </c:pt>
                <c:pt idx="13">
                  <c:v>19.759173124399339</c:v>
                </c:pt>
                <c:pt idx="14">
                  <c:v>20.253152452509323</c:v>
                </c:pt>
                <c:pt idx="15">
                  <c:v>20.759481263822053</c:v>
                </c:pt>
                <c:pt idx="16">
                  <c:v>21.278468295417603</c:v>
                </c:pt>
                <c:pt idx="17">
                  <c:v>21.810430002803042</c:v>
                </c:pt>
                <c:pt idx="18">
                  <c:v>22.355690752873116</c:v>
                </c:pt>
                <c:pt idx="19">
                  <c:v>22.914583021694941</c:v>
                </c:pt>
                <c:pt idx="20">
                  <c:v>23.487447597237313</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15.767075892857145</c:v>
                </c:pt>
                <c:pt idx="1">
                  <c:v>16.161252790178573</c:v>
                </c:pt>
                <c:pt idx="2">
                  <c:v>16.565284109933035</c:v>
                </c:pt>
                <c:pt idx="3">
                  <c:v>16.979416212681361</c:v>
                </c:pt>
                <c:pt idx="4">
                  <c:v>17.403901617998393</c:v>
                </c:pt>
                <c:pt idx="5">
                  <c:v>17.838999158448352</c:v>
                </c:pt>
                <c:pt idx="6">
                  <c:v>18.284974137409559</c:v>
                </c:pt>
                <c:pt idx="7">
                  <c:v>18.742098490844796</c:v>
                </c:pt>
                <c:pt idx="8">
                  <c:v>19.210650953115916</c:v>
                </c:pt>
                <c:pt idx="9">
                  <c:v>19.690917226943814</c:v>
                </c:pt>
                <c:pt idx="10">
                  <c:v>20.183190157617407</c:v>
                </c:pt>
                <c:pt idx="11">
                  <c:v>20.68776991155784</c:v>
                </c:pt>
                <c:pt idx="12">
                  <c:v>21.204964159346783</c:v>
                </c:pt>
                <c:pt idx="13">
                  <c:v>21.73508826333045</c:v>
                </c:pt>
                <c:pt idx="14">
                  <c:v>22.278465469913709</c:v>
                </c:pt>
                <c:pt idx="15">
                  <c:v>22.835427106661548</c:v>
                </c:pt>
                <c:pt idx="16">
                  <c:v>23.406312784328083</c:v>
                </c:pt>
                <c:pt idx="17">
                  <c:v>23.991470603936282</c:v>
                </c:pt>
                <c:pt idx="18">
                  <c:v>24.591257369034686</c:v>
                </c:pt>
                <c:pt idx="19">
                  <c:v>25.206038803260551</c:v>
                </c:pt>
                <c:pt idx="20">
                  <c:v>25.836189773342063</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17.343783482142861</c:v>
                </c:pt>
                <c:pt idx="1">
                  <c:v>17.77737806919643</c:v>
                </c:pt>
                <c:pt idx="2">
                  <c:v>18.221812520926338</c:v>
                </c:pt>
                <c:pt idx="3">
                  <c:v>18.677357833949497</c:v>
                </c:pt>
                <c:pt idx="4">
                  <c:v>19.144291779798234</c:v>
                </c:pt>
                <c:pt idx="5">
                  <c:v>19.622899074293187</c:v>
                </c:pt>
                <c:pt idx="6">
                  <c:v>20.113471551150514</c:v>
                </c:pt>
                <c:pt idx="7">
                  <c:v>20.616308339929276</c:v>
                </c:pt>
                <c:pt idx="8">
                  <c:v>21.131716048427506</c:v>
                </c:pt>
                <c:pt idx="9">
                  <c:v>21.660008949638193</c:v>
                </c:pt>
                <c:pt idx="10">
                  <c:v>22.201509173379147</c:v>
                </c:pt>
                <c:pt idx="11">
                  <c:v>22.756546902713623</c:v>
                </c:pt>
                <c:pt idx="12">
                  <c:v>23.325460575281461</c:v>
                </c:pt>
                <c:pt idx="13">
                  <c:v>23.908597089663495</c:v>
                </c:pt>
                <c:pt idx="14">
                  <c:v>24.506312016905081</c:v>
                </c:pt>
                <c:pt idx="15">
                  <c:v>25.118969817327706</c:v>
                </c:pt>
                <c:pt idx="16">
                  <c:v>25.746944062760896</c:v>
                </c:pt>
                <c:pt idx="17">
                  <c:v>26.390617664329916</c:v>
                </c:pt>
                <c:pt idx="18">
                  <c:v>27.050383105938163</c:v>
                </c:pt>
                <c:pt idx="19">
                  <c:v>27.726642683586615</c:v>
                </c:pt>
                <c:pt idx="20">
                  <c:v>28.419808750676278</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19.07816183035715</c:v>
                </c:pt>
                <c:pt idx="1">
                  <c:v>19.555115876116076</c:v>
                </c:pt>
                <c:pt idx="2">
                  <c:v>20.043993773018975</c:v>
                </c:pt>
                <c:pt idx="3">
                  <c:v>20.545093617344449</c:v>
                </c:pt>
                <c:pt idx="4">
                  <c:v>21.058720957778057</c:v>
                </c:pt>
                <c:pt idx="5">
                  <c:v>21.585188981722506</c:v>
                </c:pt>
                <c:pt idx="6">
                  <c:v>22.124818706265568</c:v>
                </c:pt>
                <c:pt idx="7">
                  <c:v>22.677939173922205</c:v>
                </c:pt>
                <c:pt idx="8">
                  <c:v>23.244887653270258</c:v>
                </c:pt>
                <c:pt idx="9">
                  <c:v>23.826009844602012</c:v>
                </c:pt>
                <c:pt idx="10">
                  <c:v>24.421660090717062</c:v>
                </c:pt>
                <c:pt idx="11">
                  <c:v>25.032201592984986</c:v>
                </c:pt>
                <c:pt idx="12">
                  <c:v>25.658006632809609</c:v>
                </c:pt>
                <c:pt idx="13">
                  <c:v>26.299456798629848</c:v>
                </c:pt>
                <c:pt idx="14">
                  <c:v>26.95694321859559</c:v>
                </c:pt>
                <c:pt idx="15">
                  <c:v>27.630866799060477</c:v>
                </c:pt>
                <c:pt idx="16">
                  <c:v>28.321638469036987</c:v>
                </c:pt>
                <c:pt idx="17">
                  <c:v>29.029679430762908</c:v>
                </c:pt>
                <c:pt idx="18">
                  <c:v>29.755421416531977</c:v>
                </c:pt>
                <c:pt idx="19">
                  <c:v>30.499306951945275</c:v>
                </c:pt>
                <c:pt idx="20">
                  <c:v>31.261789625743905</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20.985978013392867</c:v>
                </c:pt>
                <c:pt idx="1">
                  <c:v>21.510627463727687</c:v>
                </c:pt>
                <c:pt idx="2">
                  <c:v>22.048393150320877</c:v>
                </c:pt>
                <c:pt idx="3">
                  <c:v>22.599602979078895</c:v>
                </c:pt>
                <c:pt idx="4">
                  <c:v>23.164593053555866</c:v>
                </c:pt>
                <c:pt idx="5">
                  <c:v>23.74370787989476</c:v>
                </c:pt>
                <c:pt idx="6">
                  <c:v>24.337300576892126</c:v>
                </c:pt>
                <c:pt idx="7">
                  <c:v>24.945733091314427</c:v>
                </c:pt>
                <c:pt idx="8">
                  <c:v>25.569376418597287</c:v>
                </c:pt>
                <c:pt idx="9">
                  <c:v>26.208610829062216</c:v>
                </c:pt>
                <c:pt idx="10">
                  <c:v>26.863826099788771</c:v>
                </c:pt>
                <c:pt idx="11">
                  <c:v>27.535421752283487</c:v>
                </c:pt>
                <c:pt idx="12">
                  <c:v>28.22380729609057</c:v>
                </c:pt>
                <c:pt idx="13">
                  <c:v>28.929402478492833</c:v>
                </c:pt>
                <c:pt idx="14">
                  <c:v>29.652637540455149</c:v>
                </c:pt>
                <c:pt idx="15">
                  <c:v>30.393953478966527</c:v>
                </c:pt>
                <c:pt idx="16">
                  <c:v>31.153802315940688</c:v>
                </c:pt>
                <c:pt idx="17">
                  <c:v>31.932647373839202</c:v>
                </c:pt>
                <c:pt idx="18">
                  <c:v>32.730963558185181</c:v>
                </c:pt>
                <c:pt idx="19">
                  <c:v>33.549237647139805</c:v>
                </c:pt>
                <c:pt idx="20">
                  <c:v>34.387968588318294</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23.084575814732155</c:v>
                </c:pt>
                <c:pt idx="1">
                  <c:v>23.661690210100456</c:v>
                </c:pt>
                <c:pt idx="2">
                  <c:v>24.253232465352966</c:v>
                </c:pt>
                <c:pt idx="3">
                  <c:v>24.859563276986787</c:v>
                </c:pt>
                <c:pt idx="4">
                  <c:v>25.481052358911455</c:v>
                </c:pt>
                <c:pt idx="5">
                  <c:v>26.118078667884241</c:v>
                </c:pt>
                <c:pt idx="6">
                  <c:v>26.771030634581344</c:v>
                </c:pt>
                <c:pt idx="7">
                  <c:v>27.440306400445873</c:v>
                </c:pt>
                <c:pt idx="8">
                  <c:v>28.126314060457016</c:v>
                </c:pt>
                <c:pt idx="9">
                  <c:v>28.82947191196844</c:v>
                </c:pt>
                <c:pt idx="10">
                  <c:v>29.550208709767649</c:v>
                </c:pt>
                <c:pt idx="11">
                  <c:v>30.288963927511837</c:v>
                </c:pt>
                <c:pt idx="12">
                  <c:v>31.046188025699632</c:v>
                </c:pt>
                <c:pt idx="13">
                  <c:v>31.822342726342118</c:v>
                </c:pt>
                <c:pt idx="14">
                  <c:v>32.617901294500669</c:v>
                </c:pt>
                <c:pt idx="15">
                  <c:v>33.433348826863181</c:v>
                </c:pt>
                <c:pt idx="16">
                  <c:v>34.269182547534754</c:v>
                </c:pt>
                <c:pt idx="17">
                  <c:v>35.125912111223123</c:v>
                </c:pt>
                <c:pt idx="18">
                  <c:v>36.004059914003697</c:v>
                </c:pt>
                <c:pt idx="19">
                  <c:v>36.904161411853785</c:v>
                </c:pt>
                <c:pt idx="20">
                  <c:v>37.826765447150123</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6.3492063492063492E-3</c:v>
                </c:pt>
                <c:pt idx="1">
                  <c:v>0.19047619047619047</c:v>
                </c:pt>
                <c:pt idx="2">
                  <c:v>0.30793650793650795</c:v>
                </c:pt>
                <c:pt idx="3">
                  <c:v>0.23174603174603176</c:v>
                </c:pt>
                <c:pt idx="4">
                  <c:v>0.15555555555555556</c:v>
                </c:pt>
                <c:pt idx="5">
                  <c:v>8.5714285714285715E-2</c:v>
                </c:pt>
                <c:pt idx="6">
                  <c:v>2.2222222222222223E-2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4c</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13.030642536830358</c:v>
                </c:pt>
                <c:pt idx="1">
                  <c:v>13.356408600251116</c:v>
                </c:pt>
                <c:pt idx="2">
                  <c:v>13.690318815257394</c:v>
                </c:pt>
                <c:pt idx="3">
                  <c:v>14.032576785638827</c:v>
                </c:pt>
                <c:pt idx="4">
                  <c:v>14.383391205279796</c:v>
                </c:pt>
                <c:pt idx="5">
                  <c:v>14.742975985411791</c:v>
                </c:pt>
                <c:pt idx="6">
                  <c:v>15.111550385047083</c:v>
                </c:pt>
                <c:pt idx="7">
                  <c:v>15.489339144673259</c:v>
                </c:pt>
                <c:pt idx="8">
                  <c:v>15.876572623290089</c:v>
                </c:pt>
                <c:pt idx="9">
                  <c:v>16.273486938872342</c:v>
                </c:pt>
                <c:pt idx="10">
                  <c:v>16.680324112344149</c:v>
                </c:pt>
                <c:pt idx="11">
                  <c:v>17.09733221515275</c:v>
                </c:pt>
                <c:pt idx="12">
                  <c:v>17.524765520531567</c:v>
                </c:pt>
                <c:pt idx="13">
                  <c:v>17.962884658544855</c:v>
                </c:pt>
                <c:pt idx="14">
                  <c:v>18.411956775008473</c:v>
                </c:pt>
                <c:pt idx="15">
                  <c:v>18.872255694383682</c:v>
                </c:pt>
                <c:pt idx="16">
                  <c:v>19.344062086743271</c:v>
                </c:pt>
                <c:pt idx="17">
                  <c:v>19.827663638911851</c:v>
                </c:pt>
                <c:pt idx="18">
                  <c:v>20.323355229884644</c:v>
                </c:pt>
                <c:pt idx="19">
                  <c:v>20.831439110631759</c:v>
                </c:pt>
                <c:pt idx="20">
                  <c:v>21.352225088397553</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14.333705357142858</c:v>
                </c:pt>
                <c:pt idx="1">
                  <c:v>14.692047991071428</c:v>
                </c:pt>
                <c:pt idx="2">
                  <c:v>15.059349190848213</c:v>
                </c:pt>
                <c:pt idx="3">
                  <c:v>15.435832920619417</c:v>
                </c:pt>
                <c:pt idx="4">
                  <c:v>15.821728743634901</c:v>
                </c:pt>
                <c:pt idx="5">
                  <c:v>16.217271962225773</c:v>
                </c:pt>
                <c:pt idx="6">
                  <c:v>16.622703761281414</c:v>
                </c:pt>
                <c:pt idx="7">
                  <c:v>17.038271355313448</c:v>
                </c:pt>
                <c:pt idx="8">
                  <c:v>17.464228139196283</c:v>
                </c:pt>
                <c:pt idx="9">
                  <c:v>17.900833842676189</c:v>
                </c:pt>
                <c:pt idx="10">
                  <c:v>18.348354688743093</c:v>
                </c:pt>
                <c:pt idx="11">
                  <c:v>18.807063555961669</c:v>
                </c:pt>
                <c:pt idx="12">
                  <c:v>19.277240144860709</c:v>
                </c:pt>
                <c:pt idx="13">
                  <c:v>19.759171148482224</c:v>
                </c:pt>
                <c:pt idx="14">
                  <c:v>20.253150427194278</c:v>
                </c:pt>
                <c:pt idx="15">
                  <c:v>20.759479187874135</c:v>
                </c:pt>
                <c:pt idx="16">
                  <c:v>21.278466167570986</c:v>
                </c:pt>
                <c:pt idx="17">
                  <c:v>21.810427821760261</c:v>
                </c:pt>
                <c:pt idx="18">
                  <c:v>22.355688517304266</c:v>
                </c:pt>
                <c:pt idx="19">
                  <c:v>22.914580730236871</c:v>
                </c:pt>
                <c:pt idx="20">
                  <c:v>23.48744524849279</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15.767075892857145</c:v>
                </c:pt>
                <c:pt idx="1">
                  <c:v>16.161252790178573</c:v>
                </c:pt>
                <c:pt idx="2">
                  <c:v>16.565284109933035</c:v>
                </c:pt>
                <c:pt idx="3">
                  <c:v>16.979416212681361</c:v>
                </c:pt>
                <c:pt idx="4">
                  <c:v>17.403901617998393</c:v>
                </c:pt>
                <c:pt idx="5">
                  <c:v>17.838999158448352</c:v>
                </c:pt>
                <c:pt idx="6">
                  <c:v>18.284974137409559</c:v>
                </c:pt>
                <c:pt idx="7">
                  <c:v>18.742098490844796</c:v>
                </c:pt>
                <c:pt idx="8">
                  <c:v>19.210650953115916</c:v>
                </c:pt>
                <c:pt idx="9">
                  <c:v>19.690917226943814</c:v>
                </c:pt>
                <c:pt idx="10">
                  <c:v>20.183190157617407</c:v>
                </c:pt>
                <c:pt idx="11">
                  <c:v>20.68776991155784</c:v>
                </c:pt>
                <c:pt idx="12">
                  <c:v>21.204964159346783</c:v>
                </c:pt>
                <c:pt idx="13">
                  <c:v>21.73508826333045</c:v>
                </c:pt>
                <c:pt idx="14">
                  <c:v>22.278465469913709</c:v>
                </c:pt>
                <c:pt idx="15">
                  <c:v>22.835427106661548</c:v>
                </c:pt>
                <c:pt idx="16">
                  <c:v>23.406312784328083</c:v>
                </c:pt>
                <c:pt idx="17">
                  <c:v>23.991470603936282</c:v>
                </c:pt>
                <c:pt idx="18">
                  <c:v>24.591257369034686</c:v>
                </c:pt>
                <c:pt idx="19">
                  <c:v>25.206038803260551</c:v>
                </c:pt>
                <c:pt idx="20">
                  <c:v>25.836189773342063</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17.343783482142861</c:v>
                </c:pt>
                <c:pt idx="1">
                  <c:v>17.77737806919643</c:v>
                </c:pt>
                <c:pt idx="2">
                  <c:v>18.221812520926338</c:v>
                </c:pt>
                <c:pt idx="3">
                  <c:v>18.677357833949497</c:v>
                </c:pt>
                <c:pt idx="4">
                  <c:v>19.144291779798234</c:v>
                </c:pt>
                <c:pt idx="5">
                  <c:v>19.622899074293187</c:v>
                </c:pt>
                <c:pt idx="6">
                  <c:v>20.113471551150514</c:v>
                </c:pt>
                <c:pt idx="7">
                  <c:v>20.616308339929276</c:v>
                </c:pt>
                <c:pt idx="8">
                  <c:v>21.131716048427506</c:v>
                </c:pt>
                <c:pt idx="9">
                  <c:v>21.660008949638193</c:v>
                </c:pt>
                <c:pt idx="10">
                  <c:v>22.201509173379147</c:v>
                </c:pt>
                <c:pt idx="11">
                  <c:v>22.756546902713623</c:v>
                </c:pt>
                <c:pt idx="12">
                  <c:v>23.325460575281461</c:v>
                </c:pt>
                <c:pt idx="13">
                  <c:v>23.908597089663495</c:v>
                </c:pt>
                <c:pt idx="14">
                  <c:v>24.506312016905081</c:v>
                </c:pt>
                <c:pt idx="15">
                  <c:v>25.118969817327706</c:v>
                </c:pt>
                <c:pt idx="16">
                  <c:v>25.746944062760896</c:v>
                </c:pt>
                <c:pt idx="17">
                  <c:v>26.390617664329916</c:v>
                </c:pt>
                <c:pt idx="18">
                  <c:v>27.050383105938163</c:v>
                </c:pt>
                <c:pt idx="19">
                  <c:v>27.726642683586615</c:v>
                </c:pt>
                <c:pt idx="20">
                  <c:v>28.419808750676278</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19.07816183035715</c:v>
                </c:pt>
                <c:pt idx="1">
                  <c:v>19.555115876116076</c:v>
                </c:pt>
                <c:pt idx="2">
                  <c:v>20.043993773018975</c:v>
                </c:pt>
                <c:pt idx="3">
                  <c:v>20.545093617344449</c:v>
                </c:pt>
                <c:pt idx="4">
                  <c:v>21.058720957778057</c:v>
                </c:pt>
                <c:pt idx="5">
                  <c:v>21.585188981722506</c:v>
                </c:pt>
                <c:pt idx="6">
                  <c:v>22.124818706265568</c:v>
                </c:pt>
                <c:pt idx="7">
                  <c:v>22.677939173922205</c:v>
                </c:pt>
                <c:pt idx="8">
                  <c:v>23.244887653270258</c:v>
                </c:pt>
                <c:pt idx="9">
                  <c:v>23.826009844602012</c:v>
                </c:pt>
                <c:pt idx="10">
                  <c:v>24.421660090717062</c:v>
                </c:pt>
                <c:pt idx="11">
                  <c:v>25.032201592984986</c:v>
                </c:pt>
                <c:pt idx="12">
                  <c:v>25.658006632809609</c:v>
                </c:pt>
                <c:pt idx="13">
                  <c:v>26.299456798629848</c:v>
                </c:pt>
                <c:pt idx="14">
                  <c:v>26.95694321859559</c:v>
                </c:pt>
                <c:pt idx="15">
                  <c:v>27.630866799060477</c:v>
                </c:pt>
                <c:pt idx="16">
                  <c:v>28.321638469036987</c:v>
                </c:pt>
                <c:pt idx="17">
                  <c:v>29.029679430762908</c:v>
                </c:pt>
                <c:pt idx="18">
                  <c:v>29.755421416531977</c:v>
                </c:pt>
                <c:pt idx="19">
                  <c:v>30.499306951945275</c:v>
                </c:pt>
                <c:pt idx="20">
                  <c:v>31.261789625743905</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20.985978013392867</c:v>
                </c:pt>
                <c:pt idx="1">
                  <c:v>21.510627463727687</c:v>
                </c:pt>
                <c:pt idx="2">
                  <c:v>22.048393150320877</c:v>
                </c:pt>
                <c:pt idx="3">
                  <c:v>22.599602979078895</c:v>
                </c:pt>
                <c:pt idx="4">
                  <c:v>23.164593053555866</c:v>
                </c:pt>
                <c:pt idx="5">
                  <c:v>23.74370787989476</c:v>
                </c:pt>
                <c:pt idx="6">
                  <c:v>24.337300576892126</c:v>
                </c:pt>
                <c:pt idx="7">
                  <c:v>24.945733091314427</c:v>
                </c:pt>
                <c:pt idx="8">
                  <c:v>25.569376418597287</c:v>
                </c:pt>
                <c:pt idx="9">
                  <c:v>26.208610829062216</c:v>
                </c:pt>
                <c:pt idx="10">
                  <c:v>26.863826099788771</c:v>
                </c:pt>
                <c:pt idx="11">
                  <c:v>27.535421752283487</c:v>
                </c:pt>
                <c:pt idx="12">
                  <c:v>28.22380729609057</c:v>
                </c:pt>
                <c:pt idx="13">
                  <c:v>28.929402478492833</c:v>
                </c:pt>
                <c:pt idx="14">
                  <c:v>29.652637540455149</c:v>
                </c:pt>
                <c:pt idx="15">
                  <c:v>30.393953478966527</c:v>
                </c:pt>
                <c:pt idx="16">
                  <c:v>31.153802315940688</c:v>
                </c:pt>
                <c:pt idx="17">
                  <c:v>31.932647373839202</c:v>
                </c:pt>
                <c:pt idx="18">
                  <c:v>32.730963558185181</c:v>
                </c:pt>
                <c:pt idx="19">
                  <c:v>33.549237647139805</c:v>
                </c:pt>
                <c:pt idx="20">
                  <c:v>34.387968588318294</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6.8531468531468534E-2</c:v>
                </c:pt>
                <c:pt idx="1">
                  <c:v>0.32867132867132864</c:v>
                </c:pt>
                <c:pt idx="2">
                  <c:v>0.19440559440559441</c:v>
                </c:pt>
                <c:pt idx="3">
                  <c:v>0.14825174825174825</c:v>
                </c:pt>
                <c:pt idx="4">
                  <c:v>0.12447552447552447</c:v>
                </c:pt>
                <c:pt idx="5">
                  <c:v>8.8111888111888109E-2</c:v>
                </c:pt>
                <c:pt idx="6">
                  <c:v>4.6153846153846156E-2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4.1075774619081705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layout>
                <c:manualLayout>
                  <c:x val="0.13045607935371714"/>
                  <c:y val="2.085102605808491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0.81818181818181823</c:v>
                </c:pt>
                <c:pt idx="1">
                  <c:v>8.8111888111888109E-2</c:v>
                </c:pt>
                <c:pt idx="2">
                  <c:v>6.1538461538461542E-2</c:v>
                </c:pt>
                <c:pt idx="3">
                  <c:v>1.9580419580419582E-2</c:v>
                </c:pt>
                <c:pt idx="4">
                  <c:v>1.1188811188811189E-2</c:v>
                </c:pt>
                <c:pt idx="5">
                  <c:v>4.1958041958041958E-3</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269058034412365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13.36</c:v>
                </c:pt>
                <c:pt idx="1">
                  <c:v>14.12</c:v>
                </c:pt>
                <c:pt idx="2">
                  <c:v>14.69</c:v>
                </c:pt>
                <c:pt idx="3">
                  <c:v>15.13</c:v>
                </c:pt>
                <c:pt idx="4">
                  <c:v>15.62</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2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F6ED-486E-9738-73E027D527C1}"/>
              </c:ext>
            </c:extLst>
          </c:dPt>
          <c:dPt>
            <c:idx val="2"/>
            <c:invertIfNegative val="0"/>
            <c:bubble3D val="0"/>
            <c:spPr>
              <a:solidFill>
                <a:srgbClr val="003E51"/>
              </a:solidFill>
              <a:ln>
                <a:noFill/>
              </a:ln>
              <a:effectLst/>
            </c:spPr>
            <c:extLst>
              <c:ext xmlns:c16="http://schemas.microsoft.com/office/drawing/2014/chart" uri="{C3380CC4-5D6E-409C-BE32-E72D297353CC}">
                <c16:uniqueId val="{00000003-AC4E-49A2-9F82-27A36077CB6B}"/>
              </c:ext>
            </c:extLst>
          </c:dPt>
          <c:dPt>
            <c:idx val="5"/>
            <c:invertIfNegative val="0"/>
            <c:bubble3D val="0"/>
            <c:spPr>
              <a:solidFill>
                <a:srgbClr val="003E51"/>
              </a:solidFill>
              <a:ln>
                <a:noFill/>
              </a:ln>
              <a:effectLst/>
            </c:spPr>
            <c:extLst>
              <c:ext xmlns:c16="http://schemas.microsoft.com/office/drawing/2014/chart" uri="{C3380CC4-5D6E-409C-BE32-E72D297353CC}">
                <c16:uniqueId val="{00000005-AC4E-49A2-9F82-27A36077CB6B}"/>
              </c:ext>
            </c:extLst>
          </c:dPt>
          <c:dLbls>
            <c:dLbl>
              <c:idx val="0"/>
              <c:layout>
                <c:manualLayout>
                  <c:x val="-0.14573512187198098"/>
                  <c:y val="-1.164007717304685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2E-4BBC-97DE-BCB9267DD8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Assistant</c:v>
                </c:pt>
                <c:pt idx="1">
                  <c:v>Aide/Floater</c:v>
                </c:pt>
                <c:pt idx="2">
                  <c:v>Home Health and Personal Care Aide</c:v>
                </c:pt>
                <c:pt idx="3">
                  <c:v>Bank Teller</c:v>
                </c:pt>
                <c:pt idx="4">
                  <c:v>Library Technician</c:v>
                </c:pt>
                <c:pt idx="5">
                  <c:v>Waiter/Waitress</c:v>
                </c:pt>
              </c:strCache>
            </c:strRef>
          </c:cat>
          <c:val>
            <c:numRef>
              <c:f>'4C'!$Z$29:$Z$34</c:f>
              <c:numCache>
                <c:formatCode>_("$"* #,##0.00_);_("$"* \(#,##0.00\);_("$"* "-"??_);_(@_)</c:formatCode>
                <c:ptCount val="6"/>
                <c:pt idx="0">
                  <c:v>2.5099999999999998</c:v>
                </c:pt>
                <c:pt idx="1">
                  <c:v>3.93</c:v>
                </c:pt>
                <c:pt idx="2">
                  <c:v>4.55</c:v>
                </c:pt>
                <c:pt idx="3">
                  <c:v>5.73</c:v>
                </c:pt>
                <c:pt idx="4">
                  <c:v>7.1</c:v>
                </c:pt>
                <c:pt idx="5">
                  <c:v>7.92</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4c</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8.4905660377358486E-2</c:v>
                </c:pt>
                <c:pt idx="2">
                  <c:v>3.3018867924528301E-2</c:v>
                </c:pt>
                <c:pt idx="3">
                  <c:v>6.8396226415094338E-2</c:v>
                </c:pt>
                <c:pt idx="4">
                  <c:v>7.5471698113207544E-2</c:v>
                </c:pt>
                <c:pt idx="5">
                  <c:v>8.7264150943396221E-2</c:v>
                </c:pt>
                <c:pt idx="6">
                  <c:v>0.12971698113207547</c:v>
                </c:pt>
                <c:pt idx="7">
                  <c:v>0.11556603773584906</c:v>
                </c:pt>
                <c:pt idx="8">
                  <c:v>6.6037735849056603E-2</c:v>
                </c:pt>
                <c:pt idx="9">
                  <c:v>0.17452830188679244</c:v>
                </c:pt>
                <c:pt idx="10">
                  <c:v>0.24764150943396226</c:v>
                </c:pt>
                <c:pt idx="11">
                  <c:v>0.34433962264150941</c:v>
                </c:pt>
                <c:pt idx="12">
                  <c:v>0.38443396226415094</c:v>
                </c:pt>
                <c:pt idx="13">
                  <c:v>0.3867924528301887</c:v>
                </c:pt>
                <c:pt idx="14">
                  <c:v>0.33490566037735847</c:v>
                </c:pt>
                <c:pt idx="15">
                  <c:v>0.37735849056603776</c:v>
                </c:pt>
                <c:pt idx="16">
                  <c:v>0.44339622641509435</c:v>
                </c:pt>
                <c:pt idx="17">
                  <c:v>0.4882075471698113</c:v>
                </c:pt>
                <c:pt idx="18">
                  <c:v>0.58254716981132071</c:v>
                </c:pt>
                <c:pt idx="19">
                  <c:v>0.55660377358490565</c:v>
                </c:pt>
                <c:pt idx="20">
                  <c:v>0.56603773584905659</c:v>
                </c:pt>
                <c:pt idx="21">
                  <c:v>0.68632075471698117</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1.345957011258956E-2</c:v>
                </c:pt>
                <c:pt idx="2">
                  <c:v>-1.1924257932446265E-2</c:v>
                </c:pt>
                <c:pt idx="3">
                  <c:v>-2.3490276356192427E-2</c:v>
                </c:pt>
                <c:pt idx="4">
                  <c:v>-2.3797338792221085E-2</c:v>
                </c:pt>
                <c:pt idx="5">
                  <c:v>-3.4288638689866938E-2</c:v>
                </c:pt>
                <c:pt idx="6">
                  <c:v>-6.2128966223132034E-2</c:v>
                </c:pt>
                <c:pt idx="7">
                  <c:v>-8.1013306038894575E-2</c:v>
                </c:pt>
                <c:pt idx="8">
                  <c:v>-9.2016376663254865E-2</c:v>
                </c:pt>
                <c:pt idx="9">
                  <c:v>-5.9928352098259981E-2</c:v>
                </c:pt>
                <c:pt idx="10">
                  <c:v>-1.4176049129989765E-2</c:v>
                </c:pt>
                <c:pt idx="11">
                  <c:v>9.672466734902763E-3</c:v>
                </c:pt>
                <c:pt idx="12">
                  <c:v>-8.7001023541453427E-4</c:v>
                </c:pt>
                <c:pt idx="13">
                  <c:v>-7.9836233367451374E-3</c:v>
                </c:pt>
                <c:pt idx="14">
                  <c:v>-4.5547594677584442E-3</c:v>
                </c:pt>
                <c:pt idx="15">
                  <c:v>2.5486182190378709E-2</c:v>
                </c:pt>
                <c:pt idx="16">
                  <c:v>4.6212896622313204E-2</c:v>
                </c:pt>
                <c:pt idx="17">
                  <c:v>9.2528147389969298E-2</c:v>
                </c:pt>
                <c:pt idx="18">
                  <c:v>0.10394063459570113</c:v>
                </c:pt>
                <c:pt idx="19">
                  <c:v>-0.11028659160696008</c:v>
                </c:pt>
                <c:pt idx="20">
                  <c:v>-0.14222108495394065</c:v>
                </c:pt>
                <c:pt idx="21">
                  <c:v>-6.8014329580348004E-2</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1.7663641904547226E-2</c:v>
                </c:pt>
                <c:pt idx="2">
                  <c:v>2.7191716729223235E-2</c:v>
                </c:pt>
                <c:pt idx="3">
                  <c:v>3.7938791943920053E-2</c:v>
                </c:pt>
                <c:pt idx="4">
                  <c:v>5.588716386657433E-2</c:v>
                </c:pt>
                <c:pt idx="5">
                  <c:v>8.3216796698318163E-2</c:v>
                </c:pt>
                <c:pt idx="6">
                  <c:v>9.5396419816616077E-2</c:v>
                </c:pt>
                <c:pt idx="7">
                  <c:v>0.11222366729297384</c:v>
                </c:pt>
                <c:pt idx="8">
                  <c:v>0.13623144991346878</c:v>
                </c:pt>
                <c:pt idx="9">
                  <c:v>0.16346024086379971</c:v>
                </c:pt>
                <c:pt idx="10">
                  <c:v>0.1999383084960768</c:v>
                </c:pt>
                <c:pt idx="11">
                  <c:v>0.24341302313579694</c:v>
                </c:pt>
                <c:pt idx="12">
                  <c:v>6.4168061893187687E-3</c:v>
                </c:pt>
                <c:pt idx="13">
                  <c:v>-3.3099864604944516E-3</c:v>
                </c:pt>
                <c:pt idx="14">
                  <c:v>-1.1670964804700418E-2</c:v>
                </c:pt>
                <c:pt idx="15">
                  <c:v>-1.4694738278243512E-2</c:v>
                </c:pt>
                <c:pt idx="16">
                  <c:v>-2.0852024919808459E-2</c:v>
                </c:pt>
                <c:pt idx="17">
                  <c:v>-1.1298739624779224E-2</c:v>
                </c:pt>
                <c:pt idx="18">
                  <c:v>-1.8632020559880058E-2</c:v>
                </c:pt>
                <c:pt idx="19">
                  <c:v>-0.17355480978700119</c:v>
                </c:pt>
                <c:pt idx="20">
                  <c:v>-0.2325606571331543</c:v>
                </c:pt>
                <c:pt idx="21">
                  <c:v>-0.20883612156192211</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4c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7.2335025380710585E-2</c:v>
                </c:pt>
                <c:pt idx="2">
                  <c:v>9.1370558375634486E-2</c:v>
                </c:pt>
                <c:pt idx="3">
                  <c:v>0.16497461928934007</c:v>
                </c:pt>
                <c:pt idx="4">
                  <c:v>0.1497461928934011</c:v>
                </c:pt>
                <c:pt idx="5">
                  <c:v>0.14340101522842638</c:v>
                </c:pt>
                <c:pt idx="6">
                  <c:v>0.13578680203045679</c:v>
                </c:pt>
                <c:pt idx="7">
                  <c:v>0.1598984771573605</c:v>
                </c:pt>
                <c:pt idx="8">
                  <c:v>0.18147208121827418</c:v>
                </c:pt>
                <c:pt idx="9">
                  <c:v>0.2030456852791879</c:v>
                </c:pt>
                <c:pt idx="10">
                  <c:v>0.30583756345177654</c:v>
                </c:pt>
                <c:pt idx="11">
                  <c:v>0.28553299492385797</c:v>
                </c:pt>
                <c:pt idx="12">
                  <c:v>0.33756345177664965</c:v>
                </c:pt>
                <c:pt idx="13">
                  <c:v>0.35786802030456843</c:v>
                </c:pt>
                <c:pt idx="14">
                  <c:v>0.40228426395939099</c:v>
                </c:pt>
                <c:pt idx="15">
                  <c:v>0.39086294416243667</c:v>
                </c:pt>
                <c:pt idx="16">
                  <c:v>0.40989847715736033</c:v>
                </c:pt>
                <c:pt idx="17">
                  <c:v>0.49873096446700516</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-7.7951002227171808E-3</c:v>
                </c:pt>
                <c:pt idx="2">
                  <c:v>2.7839643652561245E-2</c:v>
                </c:pt>
                <c:pt idx="3">
                  <c:v>6.9042316258351805E-2</c:v>
                </c:pt>
                <c:pt idx="4">
                  <c:v>6.7928730512249375E-2</c:v>
                </c:pt>
                <c:pt idx="5">
                  <c:v>6.3474387527839668E-2</c:v>
                </c:pt>
                <c:pt idx="6">
                  <c:v>5.9020044543429767E-2</c:v>
                </c:pt>
                <c:pt idx="7">
                  <c:v>7.4610244988864136E-2</c:v>
                </c:pt>
                <c:pt idx="8">
                  <c:v>6.4587973273942098E-2</c:v>
                </c:pt>
                <c:pt idx="9">
                  <c:v>5.4565701559020068E-2</c:v>
                </c:pt>
                <c:pt idx="10">
                  <c:v>5.2338530066815013E-2</c:v>
                </c:pt>
                <c:pt idx="11">
                  <c:v>8.3518930957683743E-2</c:v>
                </c:pt>
                <c:pt idx="12">
                  <c:v>0.12583518930957671</c:v>
                </c:pt>
                <c:pt idx="13">
                  <c:v>0.18708240534521153</c:v>
                </c:pt>
                <c:pt idx="14">
                  <c:v>0.24164810690423161</c:v>
                </c:pt>
                <c:pt idx="15">
                  <c:v>0.29287305122494417</c:v>
                </c:pt>
                <c:pt idx="16">
                  <c:v>0.28507795100222699</c:v>
                </c:pt>
                <c:pt idx="17">
                  <c:v>0.43541202672605789</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3.0599755201958383E-2</c:v>
                </c:pt>
                <c:pt idx="2">
                  <c:v>6.8543451652386844E-2</c:v>
                </c:pt>
                <c:pt idx="3">
                  <c:v>0.10281517747858016</c:v>
                </c:pt>
                <c:pt idx="4">
                  <c:v>0.12239902080783353</c:v>
                </c:pt>
                <c:pt idx="5">
                  <c:v>0.13096695226438193</c:v>
                </c:pt>
                <c:pt idx="6">
                  <c:v>0.14198286413708691</c:v>
                </c:pt>
                <c:pt idx="7">
                  <c:v>0.1481028151774787</c:v>
                </c:pt>
                <c:pt idx="8">
                  <c:v>0.15544675642594855</c:v>
                </c:pt>
                <c:pt idx="9">
                  <c:v>0.16279069767441862</c:v>
                </c:pt>
                <c:pt idx="10">
                  <c:v>0.19706242350061193</c:v>
                </c:pt>
                <c:pt idx="11">
                  <c:v>0.24602203182374538</c:v>
                </c:pt>
                <c:pt idx="12">
                  <c:v>0.31089351285189731</c:v>
                </c:pt>
                <c:pt idx="13">
                  <c:v>0.36474908200734402</c:v>
                </c:pt>
                <c:pt idx="14">
                  <c:v>0.42594859241126076</c:v>
                </c:pt>
                <c:pt idx="15">
                  <c:v>0.49204406364749076</c:v>
                </c:pt>
                <c:pt idx="16">
                  <c:v>0.60465116279069764</c:v>
                </c:pt>
                <c:pt idx="17">
                  <c:v>0.65483476132190943</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0.12839999999999999</c:v>
                </c:pt>
                <c:pt idx="1">
                  <c:v>9.1336000000000001E-2</c:v>
                </c:pt>
                <c:pt idx="2">
                  <c:v>8.6459999999999995E-2</c:v>
                </c:pt>
                <c:pt idx="3">
                  <c:v>8.3617999999999998E-2</c:v>
                </c:pt>
                <c:pt idx="4">
                  <c:v>8.1928000000000001E-2</c:v>
                </c:pt>
                <c:pt idx="5">
                  <c:v>7.8796599999999994E-2</c:v>
                </c:pt>
                <c:pt idx="6">
                  <c:v>6.5689999999999998E-2</c:v>
                </c:pt>
                <c:pt idx="7">
                  <c:v>6.3210000000000002E-2</c:v>
                </c:pt>
                <c:pt idx="8">
                  <c:v>6.181743E-2</c:v>
                </c:pt>
                <c:pt idx="9">
                  <c:v>5.7110000000000001E-2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0.14649999999999999</c:v>
                </c:pt>
                <c:pt idx="1">
                  <c:v>0.14176</c:v>
                </c:pt>
                <c:pt idx="2">
                  <c:v>0.11963</c:v>
                </c:pt>
                <c:pt idx="3">
                  <c:v>0.11176</c:v>
                </c:pt>
                <c:pt idx="4">
                  <c:v>9.5649999999999999E-2</c:v>
                </c:pt>
                <c:pt idx="5">
                  <c:v>9.4329999999999997E-2</c:v>
                </c:pt>
                <c:pt idx="6">
                  <c:v>7.6850000000000002E-2</c:v>
                </c:pt>
                <c:pt idx="7">
                  <c:v>7.1249999999999994E-2</c:v>
                </c:pt>
                <c:pt idx="8">
                  <c:v>7.0774616282200886E-2</c:v>
                </c:pt>
                <c:pt idx="9">
                  <c:v>3.9E-2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General</c:formatCode>
                <c:ptCount val="60"/>
                <c:pt idx="0">
                  <c:v>34</c:v>
                </c:pt>
                <c:pt idx="1">
                  <c:v>10</c:v>
                </c:pt>
                <c:pt idx="2">
                  <c:v>5</c:v>
                </c:pt>
                <c:pt idx="3">
                  <c:v>5</c:v>
                </c:pt>
                <c:pt idx="4">
                  <c:v>14</c:v>
                </c:pt>
                <c:pt idx="5">
                  <c:v>8</c:v>
                </c:pt>
                <c:pt idx="6">
                  <c:v>12</c:v>
                </c:pt>
                <c:pt idx="7">
                  <c:v>15</c:v>
                </c:pt>
                <c:pt idx="8">
                  <c:v>12</c:v>
                </c:pt>
                <c:pt idx="9">
                  <c:v>8</c:v>
                </c:pt>
                <c:pt idx="10">
                  <c:v>5</c:v>
                </c:pt>
                <c:pt idx="11">
                  <c:v>3</c:v>
                </c:pt>
                <c:pt idx="12">
                  <c:v>7</c:v>
                </c:pt>
                <c:pt idx="13">
                  <c:v>16</c:v>
                </c:pt>
                <c:pt idx="14">
                  <c:v>12</c:v>
                </c:pt>
                <c:pt idx="15">
                  <c:v>10</c:v>
                </c:pt>
                <c:pt idx="16">
                  <c:v>3</c:v>
                </c:pt>
                <c:pt idx="17">
                  <c:v>9</c:v>
                </c:pt>
                <c:pt idx="18">
                  <c:v>9</c:v>
                </c:pt>
                <c:pt idx="19">
                  <c:v>14</c:v>
                </c:pt>
                <c:pt idx="20">
                  <c:v>13</c:v>
                </c:pt>
                <c:pt idx="21">
                  <c:v>6</c:v>
                </c:pt>
                <c:pt idx="22">
                  <c:v>16</c:v>
                </c:pt>
                <c:pt idx="23">
                  <c:v>11</c:v>
                </c:pt>
                <c:pt idx="24">
                  <c:v>22</c:v>
                </c:pt>
                <c:pt idx="25">
                  <c:v>10</c:v>
                </c:pt>
                <c:pt idx="26">
                  <c:v>5</c:v>
                </c:pt>
                <c:pt idx="27">
                  <c:v>2</c:v>
                </c:pt>
                <c:pt idx="28">
                  <c:v>14</c:v>
                </c:pt>
                <c:pt idx="29">
                  <c:v>11</c:v>
                </c:pt>
                <c:pt idx="30">
                  <c:v>6</c:v>
                </c:pt>
                <c:pt idx="31">
                  <c:v>19</c:v>
                </c:pt>
                <c:pt idx="32">
                  <c:v>9</c:v>
                </c:pt>
                <c:pt idx="33">
                  <c:v>26</c:v>
                </c:pt>
                <c:pt idx="34">
                  <c:v>16</c:v>
                </c:pt>
                <c:pt idx="35">
                  <c:v>6</c:v>
                </c:pt>
                <c:pt idx="36">
                  <c:v>6</c:v>
                </c:pt>
                <c:pt idx="37">
                  <c:v>21</c:v>
                </c:pt>
                <c:pt idx="38">
                  <c:v>11</c:v>
                </c:pt>
                <c:pt idx="39">
                  <c:v>9</c:v>
                </c:pt>
                <c:pt idx="40">
                  <c:v>8</c:v>
                </c:pt>
                <c:pt idx="41">
                  <c:v>11</c:v>
                </c:pt>
                <c:pt idx="42">
                  <c:v>3</c:v>
                </c:pt>
                <c:pt idx="43">
                  <c:v>7</c:v>
                </c:pt>
                <c:pt idx="44">
                  <c:v>24</c:v>
                </c:pt>
                <c:pt idx="45">
                  <c:v>5</c:v>
                </c:pt>
                <c:pt idx="46">
                  <c:v>4</c:v>
                </c:pt>
                <c:pt idx="47">
                  <c:v>11</c:v>
                </c:pt>
                <c:pt idx="48">
                  <c:v>10</c:v>
                </c:pt>
                <c:pt idx="49">
                  <c:v>23</c:v>
                </c:pt>
                <c:pt idx="50">
                  <c:v>8</c:v>
                </c:pt>
                <c:pt idx="51">
                  <c:v>18</c:v>
                </c:pt>
                <c:pt idx="52">
                  <c:v>6</c:v>
                </c:pt>
                <c:pt idx="53">
                  <c:v>12</c:v>
                </c:pt>
                <c:pt idx="54">
                  <c:v>3</c:v>
                </c:pt>
                <c:pt idx="55">
                  <c:v>23</c:v>
                </c:pt>
                <c:pt idx="56">
                  <c:v>8</c:v>
                </c:pt>
                <c:pt idx="57">
                  <c:v>6</c:v>
                </c:pt>
                <c:pt idx="58">
                  <c:v>9</c:v>
                </c:pt>
                <c:pt idx="59">
                  <c:v>8</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10"/>
                <c:pt idx="0">
                  <c:v>Care Group</c:v>
                </c:pt>
                <c:pt idx="1">
                  <c:v>Rover</c:v>
                </c:pt>
                <c:pt idx="2">
                  <c:v>Cottonwood Christian Learning Center</c:v>
                </c:pt>
                <c:pt idx="3">
                  <c:v>Hudsonville Public Schools</c:v>
                </c:pt>
                <c:pt idx="4">
                  <c:v>Affordable Housing</c:v>
                </c:pt>
                <c:pt idx="5">
                  <c:v>Telamon Corporation</c:v>
                </c:pt>
                <c:pt idx="6">
                  <c:v>KinderCare Education</c:v>
                </c:pt>
                <c:pt idx="7">
                  <c:v>Otsego Public Schools</c:v>
                </c:pt>
                <c:pt idx="8">
                  <c:v>St. John's Lutheran School</c:v>
                </c:pt>
                <c:pt idx="9">
                  <c:v>National Heritage Academies</c:v>
                </c:pt>
              </c:strCache>
            </c:strRef>
          </c:cat>
          <c:val>
            <c:numRef>
              <c:f>'4F'!$G$5:$G$14</c:f>
              <c:numCache>
                <c:formatCode>#,##0</c:formatCode>
                <c:ptCount val="10"/>
                <c:pt idx="0">
                  <c:v>45</c:v>
                </c:pt>
                <c:pt idx="1">
                  <c:v>31</c:v>
                </c:pt>
                <c:pt idx="2">
                  <c:v>7</c:v>
                </c:pt>
                <c:pt idx="3">
                  <c:v>7</c:v>
                </c:pt>
                <c:pt idx="4">
                  <c:v>5</c:v>
                </c:pt>
                <c:pt idx="5">
                  <c:v>5</c:v>
                </c:pt>
                <c:pt idx="6">
                  <c:v>4</c:v>
                </c:pt>
                <c:pt idx="7">
                  <c:v>4</c:v>
                </c:pt>
                <c:pt idx="8">
                  <c:v>3</c:v>
                </c:pt>
                <c:pt idx="9">
                  <c:v>3</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4c</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17.917133488141744</c:v>
                </c:pt>
                <c:pt idx="1">
                  <c:v>18.365061825345286</c:v>
                </c:pt>
                <c:pt idx="2">
                  <c:v>18.824188370978916</c:v>
                </c:pt>
                <c:pt idx="3">
                  <c:v>19.294793080253388</c:v>
                </c:pt>
                <c:pt idx="4">
                  <c:v>19.777162907259722</c:v>
                </c:pt>
                <c:pt idx="5">
                  <c:v>20.271591979941213</c:v>
                </c:pt>
                <c:pt idx="6">
                  <c:v>20.778381779439741</c:v>
                </c:pt>
                <c:pt idx="7">
                  <c:v>21.297841323925731</c:v>
                </c:pt>
                <c:pt idx="8">
                  <c:v>21.830287357023874</c:v>
                </c:pt>
                <c:pt idx="9">
                  <c:v>22.376044540949469</c:v>
                </c:pt>
                <c:pt idx="10">
                  <c:v>22.935445654473202</c:v>
                </c:pt>
                <c:pt idx="11">
                  <c:v>23.508831795835029</c:v>
                </c:pt>
                <c:pt idx="12">
                  <c:v>24.096552590730901</c:v>
                </c:pt>
                <c:pt idx="13">
                  <c:v>24.698966405499171</c:v>
                </c:pt>
                <c:pt idx="14">
                  <c:v>25.316440565636647</c:v>
                </c:pt>
                <c:pt idx="15">
                  <c:v>25.949351579777559</c:v>
                </c:pt>
                <c:pt idx="16">
                  <c:v>26.598085369271995</c:v>
                </c:pt>
                <c:pt idx="17">
                  <c:v>27.263037503503792</c:v>
                </c:pt>
                <c:pt idx="18">
                  <c:v>27.944613441091384</c:v>
                </c:pt>
                <c:pt idx="19">
                  <c:v>28.643228777118665</c:v>
                </c:pt>
                <c:pt idx="20">
                  <c:v>29.359309496546629</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21.02276785714286</c:v>
                </c:pt>
                <c:pt idx="1">
                  <c:v>21.54833705357143</c:v>
                </c:pt>
                <c:pt idx="2">
                  <c:v>22.087045479910714</c:v>
                </c:pt>
                <c:pt idx="3">
                  <c:v>22.639221616908479</c:v>
                </c:pt>
                <c:pt idx="4">
                  <c:v>23.20520215733119</c:v>
                </c:pt>
                <c:pt idx="5">
                  <c:v>23.785332211264468</c:v>
                </c:pt>
                <c:pt idx="6">
                  <c:v>24.379965516546076</c:v>
                </c:pt>
                <c:pt idx="7">
                  <c:v>24.989464654459724</c:v>
                </c:pt>
                <c:pt idx="8">
                  <c:v>25.614201270821216</c:v>
                </c:pt>
                <c:pt idx="9">
                  <c:v>26.254556302591745</c:v>
                </c:pt>
                <c:pt idx="10">
                  <c:v>26.910920210156537</c:v>
                </c:pt>
                <c:pt idx="11">
                  <c:v>27.583693215410449</c:v>
                </c:pt>
                <c:pt idx="12">
                  <c:v>28.273285545795709</c:v>
                </c:pt>
                <c:pt idx="13">
                  <c:v>28.9801176844406</c:v>
                </c:pt>
                <c:pt idx="14">
                  <c:v>29.704620626551613</c:v>
                </c:pt>
                <c:pt idx="15">
                  <c:v>30.447236142215399</c:v>
                </c:pt>
                <c:pt idx="16">
                  <c:v>31.20841704577078</c:v>
                </c:pt>
                <c:pt idx="17">
                  <c:v>31.988627471915045</c:v>
                </c:pt>
                <c:pt idx="18">
                  <c:v>32.788343158712919</c:v>
                </c:pt>
                <c:pt idx="19">
                  <c:v>33.608051737680739</c:v>
                </c:pt>
                <c:pt idx="20">
                  <c:v>34.448253031122753</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23.125044642857148</c:v>
                </c:pt>
                <c:pt idx="1">
                  <c:v>23.703170758928575</c:v>
                </c:pt>
                <c:pt idx="2">
                  <c:v>24.295750027901786</c:v>
                </c:pt>
                <c:pt idx="3">
                  <c:v>24.903143778599329</c:v>
                </c:pt>
                <c:pt idx="4">
                  <c:v>25.525722373064308</c:v>
                </c:pt>
                <c:pt idx="5">
                  <c:v>26.163865432390914</c:v>
                </c:pt>
                <c:pt idx="6">
                  <c:v>26.817962068200686</c:v>
                </c:pt>
                <c:pt idx="7">
                  <c:v>27.488411119905699</c:v>
                </c:pt>
                <c:pt idx="8">
                  <c:v>28.175621397903338</c:v>
                </c:pt>
                <c:pt idx="9">
                  <c:v>28.88001193285092</c:v>
                </c:pt>
                <c:pt idx="10">
                  <c:v>29.602012231172189</c:v>
                </c:pt>
                <c:pt idx="11">
                  <c:v>30.342062536951492</c:v>
                </c:pt>
                <c:pt idx="12">
                  <c:v>31.100614100375275</c:v>
                </c:pt>
                <c:pt idx="13">
                  <c:v>31.878129452884654</c:v>
                </c:pt>
                <c:pt idx="14">
                  <c:v>32.675082689206768</c:v>
                </c:pt>
                <c:pt idx="15">
                  <c:v>33.491959756436934</c:v>
                </c:pt>
                <c:pt idx="16">
                  <c:v>34.329258750347854</c:v>
                </c:pt>
                <c:pt idx="17">
                  <c:v>35.18749021910655</c:v>
                </c:pt>
                <c:pt idx="18">
                  <c:v>36.067177474584213</c:v>
                </c:pt>
                <c:pt idx="19">
                  <c:v>36.968856911448817</c:v>
                </c:pt>
                <c:pt idx="20">
                  <c:v>37.893078334235035</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25.437549107142864</c:v>
                </c:pt>
                <c:pt idx="1">
                  <c:v>26.073487834821435</c:v>
                </c:pt>
                <c:pt idx="2">
                  <c:v>26.72532503069197</c:v>
                </c:pt>
                <c:pt idx="3">
                  <c:v>27.393458156459268</c:v>
                </c:pt>
                <c:pt idx="4">
                  <c:v>28.078294610370747</c:v>
                </c:pt>
                <c:pt idx="5">
                  <c:v>28.780251975630012</c:v>
                </c:pt>
                <c:pt idx="6">
                  <c:v>29.49975827502076</c:v>
                </c:pt>
                <c:pt idx="7">
                  <c:v>30.237252231896278</c:v>
                </c:pt>
                <c:pt idx="8">
                  <c:v>30.993183537693682</c:v>
                </c:pt>
                <c:pt idx="9">
                  <c:v>31.768013126136022</c:v>
                </c:pt>
                <c:pt idx="10">
                  <c:v>32.56221345428942</c:v>
                </c:pt>
                <c:pt idx="11">
                  <c:v>33.376268790646655</c:v>
                </c:pt>
                <c:pt idx="12">
                  <c:v>34.21067551041282</c:v>
                </c:pt>
                <c:pt idx="13">
                  <c:v>35.065942398173135</c:v>
                </c:pt>
                <c:pt idx="14">
                  <c:v>35.942590958127461</c:v>
                </c:pt>
                <c:pt idx="15">
                  <c:v>36.841155732080644</c:v>
                </c:pt>
                <c:pt idx="16">
                  <c:v>37.762184625382659</c:v>
                </c:pt>
                <c:pt idx="17">
                  <c:v>38.706239241017222</c:v>
                </c:pt>
                <c:pt idx="18">
                  <c:v>39.673895222042653</c:v>
                </c:pt>
                <c:pt idx="19">
                  <c:v>40.665742602593717</c:v>
                </c:pt>
                <c:pt idx="20">
                  <c:v>41.682386167658557</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4c</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16.288303171037949</c:v>
                </c:pt>
                <c:pt idx="1">
                  <c:v>16.695510750313897</c:v>
                </c:pt>
                <c:pt idx="2">
                  <c:v>17.112898519071742</c:v>
                </c:pt>
                <c:pt idx="3">
                  <c:v>17.540720982048533</c:v>
                </c:pt>
                <c:pt idx="4">
                  <c:v>17.979239006599744</c:v>
                </c:pt>
                <c:pt idx="5">
                  <c:v>18.428719981764736</c:v>
                </c:pt>
                <c:pt idx="6">
                  <c:v>18.889437981308852</c:v>
                </c:pt>
                <c:pt idx="7">
                  <c:v>19.361673930841572</c:v>
                </c:pt>
                <c:pt idx="8">
                  <c:v>19.845715779112609</c:v>
                </c:pt>
                <c:pt idx="9">
                  <c:v>20.341858673590423</c:v>
                </c:pt>
                <c:pt idx="10">
                  <c:v>20.85040514043018</c:v>
                </c:pt>
                <c:pt idx="11">
                  <c:v>21.371665268940934</c:v>
                </c:pt>
                <c:pt idx="12">
                  <c:v>21.905956900664457</c:v>
                </c:pt>
                <c:pt idx="13">
                  <c:v>22.453605823181068</c:v>
                </c:pt>
                <c:pt idx="14">
                  <c:v>23.014945968760593</c:v>
                </c:pt>
                <c:pt idx="15">
                  <c:v>23.590319617979606</c:v>
                </c:pt>
                <c:pt idx="16">
                  <c:v>24.180077608429094</c:v>
                </c:pt>
                <c:pt idx="17">
                  <c:v>24.784579548639819</c:v>
                </c:pt>
                <c:pt idx="18">
                  <c:v>25.404194037355811</c:v>
                </c:pt>
                <c:pt idx="19">
                  <c:v>26.039298888289704</c:v>
                </c:pt>
                <c:pt idx="20">
                  <c:v>26.690281360496943</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19.111607142857142</c:v>
                </c:pt>
                <c:pt idx="1">
                  <c:v>19.589397321428571</c:v>
                </c:pt>
                <c:pt idx="2">
                  <c:v>20.079132254464284</c:v>
                </c:pt>
                <c:pt idx="3">
                  <c:v>20.581110560825888</c:v>
                </c:pt>
                <c:pt idx="4">
                  <c:v>21.095638324846533</c:v>
                </c:pt>
                <c:pt idx="5">
                  <c:v>21.623029282967693</c:v>
                </c:pt>
                <c:pt idx="6">
                  <c:v>22.163605015041885</c:v>
                </c:pt>
                <c:pt idx="7">
                  <c:v>22.717695140417931</c:v>
                </c:pt>
                <c:pt idx="8">
                  <c:v>23.285637518928375</c:v>
                </c:pt>
                <c:pt idx="9">
                  <c:v>23.867778456901583</c:v>
                </c:pt>
                <c:pt idx="10">
                  <c:v>24.46447291832412</c:v>
                </c:pt>
                <c:pt idx="11">
                  <c:v>25.076084741282219</c:v>
                </c:pt>
                <c:pt idx="12">
                  <c:v>25.702986859814274</c:v>
                </c:pt>
                <c:pt idx="13">
                  <c:v>26.345561531309627</c:v>
                </c:pt>
                <c:pt idx="14">
                  <c:v>27.004200569592367</c:v>
                </c:pt>
                <c:pt idx="15">
                  <c:v>27.679305583832175</c:v>
                </c:pt>
                <c:pt idx="16">
                  <c:v>28.371288223427978</c:v>
                </c:pt>
                <c:pt idx="17">
                  <c:v>29.080570429013676</c:v>
                </c:pt>
                <c:pt idx="18">
                  <c:v>29.807584689739016</c:v>
                </c:pt>
                <c:pt idx="19">
                  <c:v>30.552774306982489</c:v>
                </c:pt>
                <c:pt idx="20">
                  <c:v>31.316593664657049</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21.02276785714286</c:v>
                </c:pt>
                <c:pt idx="1">
                  <c:v>21.54833705357143</c:v>
                </c:pt>
                <c:pt idx="2">
                  <c:v>22.087045479910714</c:v>
                </c:pt>
                <c:pt idx="3">
                  <c:v>22.639221616908479</c:v>
                </c:pt>
                <c:pt idx="4">
                  <c:v>23.20520215733119</c:v>
                </c:pt>
                <c:pt idx="5">
                  <c:v>23.785332211264468</c:v>
                </c:pt>
                <c:pt idx="6">
                  <c:v>24.379965516546076</c:v>
                </c:pt>
                <c:pt idx="7">
                  <c:v>24.989464654459724</c:v>
                </c:pt>
                <c:pt idx="8">
                  <c:v>25.614201270821216</c:v>
                </c:pt>
                <c:pt idx="9">
                  <c:v>26.254556302591745</c:v>
                </c:pt>
                <c:pt idx="10">
                  <c:v>26.910920210156537</c:v>
                </c:pt>
                <c:pt idx="11">
                  <c:v>27.583693215410449</c:v>
                </c:pt>
                <c:pt idx="12">
                  <c:v>28.273285545795709</c:v>
                </c:pt>
                <c:pt idx="13">
                  <c:v>28.9801176844406</c:v>
                </c:pt>
                <c:pt idx="14">
                  <c:v>29.704620626551613</c:v>
                </c:pt>
                <c:pt idx="15">
                  <c:v>30.447236142215399</c:v>
                </c:pt>
                <c:pt idx="16">
                  <c:v>31.20841704577078</c:v>
                </c:pt>
                <c:pt idx="17">
                  <c:v>31.988627471915045</c:v>
                </c:pt>
                <c:pt idx="18">
                  <c:v>32.788343158712919</c:v>
                </c:pt>
                <c:pt idx="19">
                  <c:v>33.608051737680739</c:v>
                </c:pt>
                <c:pt idx="20">
                  <c:v>34.448253031122753</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23.125044642857148</c:v>
                </c:pt>
                <c:pt idx="1">
                  <c:v>23.703170758928575</c:v>
                </c:pt>
                <c:pt idx="2">
                  <c:v>24.295750027901786</c:v>
                </c:pt>
                <c:pt idx="3">
                  <c:v>24.903143778599329</c:v>
                </c:pt>
                <c:pt idx="4">
                  <c:v>25.525722373064308</c:v>
                </c:pt>
                <c:pt idx="5">
                  <c:v>26.163865432390914</c:v>
                </c:pt>
                <c:pt idx="6">
                  <c:v>26.817962068200686</c:v>
                </c:pt>
                <c:pt idx="7">
                  <c:v>27.488411119905699</c:v>
                </c:pt>
                <c:pt idx="8">
                  <c:v>28.175621397903338</c:v>
                </c:pt>
                <c:pt idx="9">
                  <c:v>28.88001193285092</c:v>
                </c:pt>
                <c:pt idx="10">
                  <c:v>29.602012231172189</c:v>
                </c:pt>
                <c:pt idx="11">
                  <c:v>30.342062536951492</c:v>
                </c:pt>
                <c:pt idx="12">
                  <c:v>31.100614100375275</c:v>
                </c:pt>
                <c:pt idx="13">
                  <c:v>31.878129452884654</c:v>
                </c:pt>
                <c:pt idx="14">
                  <c:v>32.675082689206768</c:v>
                </c:pt>
                <c:pt idx="15">
                  <c:v>33.491959756436934</c:v>
                </c:pt>
                <c:pt idx="16">
                  <c:v>34.329258750347854</c:v>
                </c:pt>
                <c:pt idx="17">
                  <c:v>35.18749021910655</c:v>
                </c:pt>
                <c:pt idx="18">
                  <c:v>36.067177474584213</c:v>
                </c:pt>
                <c:pt idx="19">
                  <c:v>36.968856911448817</c:v>
                </c:pt>
                <c:pt idx="20">
                  <c:v>37.893078334235035</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1.6483516483516484E-2</c:v>
                </c:pt>
                <c:pt idx="1">
                  <c:v>0.10989010989010989</c:v>
                </c:pt>
                <c:pt idx="2">
                  <c:v>0.19230769230769232</c:v>
                </c:pt>
                <c:pt idx="3">
                  <c:v>0.23626373626373626</c:v>
                </c:pt>
                <c:pt idx="4">
                  <c:v>0.21978021978021978</c:v>
                </c:pt>
                <c:pt idx="5">
                  <c:v>0.15384615384615385</c:v>
                </c:pt>
                <c:pt idx="6">
                  <c:v>6.5934065934065936E-2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0.81868131868131866</c:v>
                </c:pt>
                <c:pt idx="1">
                  <c:v>8.7912087912087919E-2</c:v>
                </c:pt>
                <c:pt idx="2">
                  <c:v>4.3956043956043959E-2</c:v>
                </c:pt>
                <c:pt idx="3">
                  <c:v>2.7472527472527472E-2</c:v>
                </c:pt>
                <c:pt idx="4">
                  <c:v>1.6483516483516484E-2</c:v>
                </c:pt>
                <c:pt idx="5">
                  <c:v>0</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28.89</c:v>
                </c:pt>
                <c:pt idx="1">
                  <c:v>17.61</c:v>
                </c:pt>
                <c:pt idx="2">
                  <c:v>17.05</c:v>
                </c:pt>
                <c:pt idx="3">
                  <c:v>18.72</c:v>
                </c:pt>
                <c:pt idx="4">
                  <c:v>17.59</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2"/>
              <c:layout>
                <c:manualLayout>
                  <c:x val="-1.0114872004635784E-2"/>
                  <c:y val="7.271469971547699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0.86031746031746037</c:v>
                </c:pt>
                <c:pt idx="1">
                  <c:v>6.6666666666666666E-2</c:v>
                </c:pt>
                <c:pt idx="2">
                  <c:v>4.1269841269841269E-2</c:v>
                </c:pt>
                <c:pt idx="3">
                  <c:v>1.5873015873015872E-2</c:v>
                </c:pt>
                <c:pt idx="4">
                  <c:v>1.2698412698412698E-2</c:v>
                </c:pt>
                <c:pt idx="5">
                  <c:v>3.1746031746031746E-3</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D45D00"/>
              </a:solidFill>
              <a:ln>
                <a:noFill/>
              </a:ln>
              <a:effectLst/>
            </c:spPr>
            <c:extLst>
              <c:ext xmlns:c16="http://schemas.microsoft.com/office/drawing/2014/chart" uri="{C3380CC4-5D6E-409C-BE32-E72D297353CC}">
                <c16:uniqueId val="{00000002-E07D-4DA9-8104-144E058B8686}"/>
              </c:ext>
            </c:extLst>
          </c:dPt>
          <c:dPt>
            <c:idx val="2"/>
            <c:invertIfNegative val="0"/>
            <c:bubble3D val="0"/>
            <c:spPr>
              <a:solidFill>
                <a:srgbClr val="003E51"/>
              </a:solidFill>
              <a:ln>
                <a:noFill/>
              </a:ln>
              <a:effectLst/>
            </c:spPr>
            <c:extLst>
              <c:ext xmlns:c16="http://schemas.microsoft.com/office/drawing/2014/chart" uri="{C3380CC4-5D6E-409C-BE32-E72D297353CC}">
                <c16:uniqueId val="{00000003-E7F0-4023-BF08-AFDAF5CEAC46}"/>
              </c:ext>
            </c:extLst>
          </c:dPt>
          <c:dLbls>
            <c:dLbl>
              <c:idx val="0"/>
              <c:layout>
                <c:manualLayout>
                  <c:x val="-2.2026521792914835E-2"/>
                  <c:y val="-1.3409227604020614E-4"/>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fld id="{5F7EC44C-4058-41EE-BE41-4BCC1E79895E}" type="VALUE">
                      <a:rPr lang="en-US" b="0" baseline="0">
                        <a:solidFill>
                          <a:srgbClr val="D45D00"/>
                        </a:solidFill>
                      </a:rPr>
                      <a:pPr>
                        <a:defRPr>
                          <a:solidFill>
                            <a:srgbClr val="D45D00"/>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07D-4DA9-8104-144E058B8686}"/>
                </c:ext>
              </c:extLst>
            </c:dLbl>
            <c:dLbl>
              <c:idx val="1"/>
              <c:layout>
                <c:manualLayout>
                  <c:x val="-1.5123276616786231E-2"/>
                  <c:y val="-1.1394449247975752E-16"/>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r>
                      <a:rPr lang="en-US" b="0"/>
                      <a:t>-$1.88</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07D-4DA9-8104-144E058B8686}"/>
                </c:ext>
              </c:extLst>
            </c:dLbl>
            <c:dLbl>
              <c:idx val="2"/>
              <c:layout>
                <c:manualLayout>
                  <c:x val="-2.2063658980738077E-2"/>
                  <c:y val="-1.1640077173046852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F0-4023-BF08-AFDAF5CEAC46}"/>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68-4239-B3D4-8B3F41BEBD44}"/>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6A-4F86-A591-45B2B607E7AD}"/>
                </c:ext>
              </c:extLst>
            </c:dLbl>
            <c:dLbl>
              <c:idx val="5"/>
              <c:layout>
                <c:manualLayout>
                  <c:x val="-0.10486103372492731"/>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70-4A79-8321-C85DCDDA10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Substitute</c:v>
                </c:pt>
                <c:pt idx="1">
                  <c:v>Tutor</c:v>
                </c:pt>
                <c:pt idx="2">
                  <c:v>Self-Enrichment Teacher</c:v>
                </c:pt>
                <c:pt idx="3">
                  <c:v>Customer Service Representative</c:v>
                </c:pt>
                <c:pt idx="4">
                  <c:v>Administrative Assistant</c:v>
                </c:pt>
                <c:pt idx="5">
                  <c:v>Kindergarten Teacher</c:v>
                </c:pt>
              </c:strCache>
            </c:strRef>
          </c:cat>
          <c:val>
            <c:numRef>
              <c:f>'5C'!$Z$29:$Z$34</c:f>
              <c:numCache>
                <c:formatCode>"$"#,##0.00</c:formatCode>
                <c:ptCount val="6"/>
                <c:pt idx="0">
                  <c:v>-4.05</c:v>
                </c:pt>
                <c:pt idx="1">
                  <c:v>-1.88</c:v>
                </c:pt>
                <c:pt idx="2" formatCode="_(&quot;$&quot;* #,##0.00_);_(&quot;$&quot;* \(#,##0.00\);_(&quot;$&quot;* &quot;-&quot;??_);_(@_)">
                  <c:v>1.02</c:v>
                </c:pt>
                <c:pt idx="3" formatCode="_(&quot;$&quot;* #,##0.00_);_(&quot;$&quot;* \(#,##0.00\);_(&quot;$&quot;* &quot;-&quot;??_);_(@_)">
                  <c:v>4.8899999999999997</c:v>
                </c:pt>
                <c:pt idx="4" formatCode="_(&quot;$&quot;* #,##0.00_);_(&quot;$&quot;* \(#,##0.00\);_(&quot;$&quot;* &quot;-&quot;??_);_(@_)">
                  <c:v>5.75</c:v>
                </c:pt>
                <c:pt idx="5" formatCode="_(&quot;$&quot;* #,##0.00_);_(&quot;$&quot;* \(#,##0.00\);_(&quot;$&quot;* &quot;-&quot;??_);_(@_)">
                  <c:v>11.23</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8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4c</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0.10904872389791183</c:v>
                </c:pt>
                <c:pt idx="2">
                  <c:v>0.24825986078886311</c:v>
                </c:pt>
                <c:pt idx="3">
                  <c:v>0.308584686774942</c:v>
                </c:pt>
                <c:pt idx="4">
                  <c:v>0.41995359628770301</c:v>
                </c:pt>
                <c:pt idx="5">
                  <c:v>0.54060324825986084</c:v>
                </c:pt>
                <c:pt idx="6">
                  <c:v>0.37819025522041766</c:v>
                </c:pt>
                <c:pt idx="7">
                  <c:v>0.42459396751740142</c:v>
                </c:pt>
                <c:pt idx="8">
                  <c:v>0.46403712296983757</c:v>
                </c:pt>
                <c:pt idx="9">
                  <c:v>0.54060324825986084</c:v>
                </c:pt>
                <c:pt idx="10">
                  <c:v>0.69837587006960555</c:v>
                </c:pt>
                <c:pt idx="11">
                  <c:v>0.84222737819025517</c:v>
                </c:pt>
                <c:pt idx="12">
                  <c:v>1.8793503480278422</c:v>
                </c:pt>
                <c:pt idx="13">
                  <c:v>1.8932714617169373</c:v>
                </c:pt>
                <c:pt idx="14">
                  <c:v>1.7006960556844548</c:v>
                </c:pt>
                <c:pt idx="15">
                  <c:v>1.45707656612529</c:v>
                </c:pt>
                <c:pt idx="16">
                  <c:v>1.08584686774942</c:v>
                </c:pt>
                <c:pt idx="17">
                  <c:v>0.58700696055684454</c:v>
                </c:pt>
                <c:pt idx="18">
                  <c:v>0.10904872389791183</c:v>
                </c:pt>
                <c:pt idx="19">
                  <c:v>-0.31322505800464034</c:v>
                </c:pt>
                <c:pt idx="20">
                  <c:v>-0.62877030162412995</c:v>
                </c:pt>
                <c:pt idx="21">
                  <c:v>-0.57772621809744784</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0.10230743128605362</c:v>
                </c:pt>
                <c:pt idx="2">
                  <c:v>0.2495758398371225</c:v>
                </c:pt>
                <c:pt idx="3">
                  <c:v>0.29733627417712927</c:v>
                </c:pt>
                <c:pt idx="4">
                  <c:v>0.35485239226331861</c:v>
                </c:pt>
                <c:pt idx="5">
                  <c:v>0.43773328808958262</c:v>
                </c:pt>
                <c:pt idx="6">
                  <c:v>0.29674244994910076</c:v>
                </c:pt>
                <c:pt idx="7">
                  <c:v>0.36834068544282322</c:v>
                </c:pt>
                <c:pt idx="8">
                  <c:v>0.43951476077366813</c:v>
                </c:pt>
                <c:pt idx="9">
                  <c:v>0.42848659653885307</c:v>
                </c:pt>
                <c:pt idx="10">
                  <c:v>0.56226671191041733</c:v>
                </c:pt>
                <c:pt idx="11">
                  <c:v>0.69528333898880212</c:v>
                </c:pt>
                <c:pt idx="12">
                  <c:v>0.70758398371224973</c:v>
                </c:pt>
                <c:pt idx="13">
                  <c:v>0.65091618595181544</c:v>
                </c:pt>
                <c:pt idx="14">
                  <c:v>0.71988462843569734</c:v>
                </c:pt>
                <c:pt idx="15">
                  <c:v>0.51756023074312862</c:v>
                </c:pt>
                <c:pt idx="16">
                  <c:v>0.42712928401764505</c:v>
                </c:pt>
                <c:pt idx="17">
                  <c:v>7.3719036308109942E-2</c:v>
                </c:pt>
                <c:pt idx="18">
                  <c:v>-0.21937563624024431</c:v>
                </c:pt>
                <c:pt idx="19">
                  <c:v>-0.54801493043773331</c:v>
                </c:pt>
                <c:pt idx="20">
                  <c:v>-0.66652527994570754</c:v>
                </c:pt>
                <c:pt idx="21">
                  <c:v>-0.58856464200882253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0.10232473707181232</c:v>
                </c:pt>
                <c:pt idx="2">
                  <c:v>0.22068201042056923</c:v>
                </c:pt>
                <c:pt idx="3">
                  <c:v>0.28613307275473038</c:v>
                </c:pt>
                <c:pt idx="4">
                  <c:v>0.36427961732023745</c:v>
                </c:pt>
                <c:pt idx="5">
                  <c:v>0.48646832309171878</c:v>
                </c:pt>
                <c:pt idx="6">
                  <c:v>0.44764417116306376</c:v>
                </c:pt>
                <c:pt idx="7">
                  <c:v>0.62658983202722174</c:v>
                </c:pt>
                <c:pt idx="8">
                  <c:v>0.8178486043466674</c:v>
                </c:pt>
                <c:pt idx="9">
                  <c:v>0.93812159390678651</c:v>
                </c:pt>
                <c:pt idx="10">
                  <c:v>1.1088134532715874</c:v>
                </c:pt>
                <c:pt idx="11">
                  <c:v>1.3093881681349961</c:v>
                </c:pt>
                <c:pt idx="12">
                  <c:v>1.3608112440182147</c:v>
                </c:pt>
                <c:pt idx="13">
                  <c:v>1.3494521283375369</c:v>
                </c:pt>
                <c:pt idx="14">
                  <c:v>1.385252075037368</c:v>
                </c:pt>
                <c:pt idx="15">
                  <c:v>1.322396499183117</c:v>
                </c:pt>
                <c:pt idx="16">
                  <c:v>1.3451379045309007</c:v>
                </c:pt>
                <c:pt idx="17">
                  <c:v>1.2577951496846407</c:v>
                </c:pt>
                <c:pt idx="18">
                  <c:v>1.1328603265214687</c:v>
                </c:pt>
                <c:pt idx="19">
                  <c:v>0.76149333168540545</c:v>
                </c:pt>
                <c:pt idx="20">
                  <c:v>0.48826044470879953</c:v>
                </c:pt>
                <c:pt idx="21">
                  <c:v>0.57210392760446638</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4c </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0.41163556531284307</c:v>
                </c:pt>
                <c:pt idx="2">
                  <c:v>0.48627881448957189</c:v>
                </c:pt>
                <c:pt idx="3">
                  <c:v>0.38364434687156984</c:v>
                </c:pt>
                <c:pt idx="4">
                  <c:v>-0.10043907793633361</c:v>
                </c:pt>
                <c:pt idx="5">
                  <c:v>-0.14763995609220634</c:v>
                </c:pt>
                <c:pt idx="6">
                  <c:v>-6.4763995609220623E-2</c:v>
                </c:pt>
                <c:pt idx="7">
                  <c:v>-0.40998902305159163</c:v>
                </c:pt>
                <c:pt idx="8">
                  <c:v>-0.41437980241492861</c:v>
                </c:pt>
                <c:pt idx="9">
                  <c:v>-0.41986827661909981</c:v>
                </c:pt>
                <c:pt idx="10">
                  <c:v>-0.40724478594950597</c:v>
                </c:pt>
                <c:pt idx="11">
                  <c:v>-0.3638858397365532</c:v>
                </c:pt>
                <c:pt idx="12">
                  <c:v>-0.33424807903402848</c:v>
                </c:pt>
                <c:pt idx="13">
                  <c:v>-0.24753018660812284</c:v>
                </c:pt>
                <c:pt idx="14">
                  <c:v>-0.25795828759604827</c:v>
                </c:pt>
                <c:pt idx="15">
                  <c:v>-0.24368825466520305</c:v>
                </c:pt>
                <c:pt idx="16">
                  <c:v>-0.25301866081229418</c:v>
                </c:pt>
                <c:pt idx="17">
                  <c:v>-0.22228320526893519</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0.37140992167101833</c:v>
                </c:pt>
                <c:pt idx="2">
                  <c:v>0.46736292428198434</c:v>
                </c:pt>
                <c:pt idx="3">
                  <c:v>0.51566579634464738</c:v>
                </c:pt>
                <c:pt idx="4">
                  <c:v>0.15665796344647509</c:v>
                </c:pt>
                <c:pt idx="5">
                  <c:v>0.12010443864229764</c:v>
                </c:pt>
                <c:pt idx="6">
                  <c:v>2.8067885117493453E-2</c:v>
                </c:pt>
                <c:pt idx="7">
                  <c:v>-0.27154046997389036</c:v>
                </c:pt>
                <c:pt idx="8">
                  <c:v>-0.27415143603133163</c:v>
                </c:pt>
                <c:pt idx="9">
                  <c:v>-0.26892950391644915</c:v>
                </c:pt>
                <c:pt idx="10">
                  <c:v>-0.26436031331592691</c:v>
                </c:pt>
                <c:pt idx="11">
                  <c:v>-0.20822454308093991</c:v>
                </c:pt>
                <c:pt idx="12">
                  <c:v>-0.2069190600522193</c:v>
                </c:pt>
                <c:pt idx="13">
                  <c:v>-0.12402088772845955</c:v>
                </c:pt>
                <c:pt idx="14">
                  <c:v>-0.16383812010443863</c:v>
                </c:pt>
                <c:pt idx="15">
                  <c:v>-0.195822454308094</c:v>
                </c:pt>
                <c:pt idx="16">
                  <c:v>-5.7441253263707623E-2</c:v>
                </c:pt>
                <c:pt idx="17">
                  <c:v>-1.8276762402088847E-2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8.94854586129748E-3</c:v>
                </c:pt>
                <c:pt idx="2">
                  <c:v>4.6234153616703896E-2</c:v>
                </c:pt>
                <c:pt idx="3">
                  <c:v>8.8739746457867225E-2</c:v>
                </c:pt>
                <c:pt idx="4">
                  <c:v>0.1193139448173005</c:v>
                </c:pt>
                <c:pt idx="5">
                  <c:v>6.0402684563758427E-2</c:v>
                </c:pt>
                <c:pt idx="6">
                  <c:v>4.6234153616703896E-2</c:v>
                </c:pt>
                <c:pt idx="7">
                  <c:v>-5.2945563012677173E-2</c:v>
                </c:pt>
                <c:pt idx="8">
                  <c:v>-5.5928411633109618E-2</c:v>
                </c:pt>
                <c:pt idx="9">
                  <c:v>-3.65398956002983E-2</c:v>
                </c:pt>
                <c:pt idx="10">
                  <c:v>-2.1625652498135788E-2</c:v>
                </c:pt>
                <c:pt idx="11">
                  <c:v>8.94854586129748E-3</c:v>
                </c:pt>
                <c:pt idx="12">
                  <c:v>2.3862788963460127E-2</c:v>
                </c:pt>
                <c:pt idx="13">
                  <c:v>3.5794183445190191E-2</c:v>
                </c:pt>
                <c:pt idx="14">
                  <c:v>3.2811334824757607E-2</c:v>
                </c:pt>
                <c:pt idx="15">
                  <c:v>5.3691275167785282E-2</c:v>
                </c:pt>
                <c:pt idx="16">
                  <c:v>7.9791200596569745E-2</c:v>
                </c:pt>
                <c:pt idx="17">
                  <c:v>0.26398210290827734</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0.16289999999999999</c:v>
                </c:pt>
                <c:pt idx="1">
                  <c:v>0.12797</c:v>
                </c:pt>
                <c:pt idx="2">
                  <c:v>8.9389999999999997E-2</c:v>
                </c:pt>
                <c:pt idx="3">
                  <c:v>6.361E-2</c:v>
                </c:pt>
                <c:pt idx="4">
                  <c:v>6.3310000000000005E-2</c:v>
                </c:pt>
                <c:pt idx="5">
                  <c:v>6.0670000000000002E-2</c:v>
                </c:pt>
                <c:pt idx="6">
                  <c:v>5.8740000000000001E-2</c:v>
                </c:pt>
                <c:pt idx="7">
                  <c:v>5.6640000000000003E-2</c:v>
                </c:pt>
                <c:pt idx="8">
                  <c:v>5.1389999999999998E-2</c:v>
                </c:pt>
                <c:pt idx="9">
                  <c:v>5.0882999999999998E-2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0.17380999999999999</c:v>
                </c:pt>
                <c:pt idx="1">
                  <c:v>0.1477</c:v>
                </c:pt>
                <c:pt idx="2">
                  <c:v>0.14099</c:v>
                </c:pt>
                <c:pt idx="3">
                  <c:v>0.13317000000000001</c:v>
                </c:pt>
                <c:pt idx="4">
                  <c:v>0.13009999999999999</c:v>
                </c:pt>
                <c:pt idx="5">
                  <c:v>6.1080000000000002E-2</c:v>
                </c:pt>
                <c:pt idx="6">
                  <c:v>5.8180000000000003E-2</c:v>
                </c:pt>
                <c:pt idx="7">
                  <c:v>5.5716000000000002E-2</c:v>
                </c:pt>
                <c:pt idx="8">
                  <c:v>5.024E-2</c:v>
                </c:pt>
                <c:pt idx="9">
                  <c:v>4.8911000000000003E-2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General</c:formatCode>
                <c:ptCount val="60"/>
                <c:pt idx="0">
                  <c:v>0</c:v>
                </c:pt>
                <c:pt idx="1">
                  <c:v>0</c:v>
                </c:pt>
                <c:pt idx="2">
                  <c:v>0</c:v>
                </c:pt>
                <c:pt idx="3">
                  <c:v>0</c:v>
                </c:pt>
                <c:pt idx="4">
                  <c:v>2</c:v>
                </c:pt>
                <c:pt idx="5">
                  <c:v>0</c:v>
                </c:pt>
                <c:pt idx="6">
                  <c:v>0</c:v>
                </c:pt>
                <c:pt idx="7">
                  <c:v>0</c:v>
                </c:pt>
                <c:pt idx="8">
                  <c:v>0</c:v>
                </c:pt>
                <c:pt idx="9">
                  <c:v>0</c:v>
                </c:pt>
                <c:pt idx="10">
                  <c:v>0</c:v>
                </c:pt>
                <c:pt idx="11">
                  <c:v>0</c:v>
                </c:pt>
                <c:pt idx="12">
                  <c:v>0</c:v>
                </c:pt>
                <c:pt idx="13">
                  <c:v>1</c:v>
                </c:pt>
                <c:pt idx="14">
                  <c:v>0</c:v>
                </c:pt>
                <c:pt idx="15">
                  <c:v>0</c:v>
                </c:pt>
                <c:pt idx="16">
                  <c:v>2</c:v>
                </c:pt>
                <c:pt idx="17">
                  <c:v>0</c:v>
                </c:pt>
                <c:pt idx="18">
                  <c:v>1</c:v>
                </c:pt>
                <c:pt idx="19">
                  <c:v>1</c:v>
                </c:pt>
                <c:pt idx="20">
                  <c:v>0</c:v>
                </c:pt>
                <c:pt idx="21">
                  <c:v>0</c:v>
                </c:pt>
                <c:pt idx="22">
                  <c:v>1</c:v>
                </c:pt>
                <c:pt idx="23">
                  <c:v>2</c:v>
                </c:pt>
                <c:pt idx="24">
                  <c:v>4</c:v>
                </c:pt>
                <c:pt idx="25">
                  <c:v>0</c:v>
                </c:pt>
                <c:pt idx="26">
                  <c:v>2</c:v>
                </c:pt>
                <c:pt idx="27">
                  <c:v>1</c:v>
                </c:pt>
                <c:pt idx="28">
                  <c:v>1</c:v>
                </c:pt>
                <c:pt idx="29">
                  <c:v>3</c:v>
                </c:pt>
                <c:pt idx="30">
                  <c:v>0</c:v>
                </c:pt>
                <c:pt idx="31">
                  <c:v>1</c:v>
                </c:pt>
                <c:pt idx="32">
                  <c:v>0</c:v>
                </c:pt>
                <c:pt idx="33">
                  <c:v>0</c:v>
                </c:pt>
                <c:pt idx="34">
                  <c:v>0</c:v>
                </c:pt>
                <c:pt idx="35">
                  <c:v>1</c:v>
                </c:pt>
                <c:pt idx="36">
                  <c:v>2</c:v>
                </c:pt>
                <c:pt idx="37">
                  <c:v>2</c:v>
                </c:pt>
                <c:pt idx="38">
                  <c:v>0</c:v>
                </c:pt>
                <c:pt idx="39">
                  <c:v>1</c:v>
                </c:pt>
                <c:pt idx="40">
                  <c:v>1</c:v>
                </c:pt>
                <c:pt idx="41">
                  <c:v>1</c:v>
                </c:pt>
                <c:pt idx="42">
                  <c:v>0</c:v>
                </c:pt>
                <c:pt idx="43">
                  <c:v>1</c:v>
                </c:pt>
                <c:pt idx="44">
                  <c:v>2</c:v>
                </c:pt>
                <c:pt idx="45">
                  <c:v>1</c:v>
                </c:pt>
                <c:pt idx="46">
                  <c:v>0</c:v>
                </c:pt>
                <c:pt idx="47">
                  <c:v>1</c:v>
                </c:pt>
                <c:pt idx="48">
                  <c:v>1</c:v>
                </c:pt>
                <c:pt idx="49">
                  <c:v>0</c:v>
                </c:pt>
                <c:pt idx="50">
                  <c:v>4</c:v>
                </c:pt>
                <c:pt idx="51">
                  <c:v>1</c:v>
                </c:pt>
                <c:pt idx="52">
                  <c:v>2</c:v>
                </c:pt>
                <c:pt idx="53">
                  <c:v>0</c:v>
                </c:pt>
                <c:pt idx="54">
                  <c:v>1</c:v>
                </c:pt>
                <c:pt idx="55">
                  <c:v>0</c:v>
                </c:pt>
                <c:pt idx="56">
                  <c:v>1</c:v>
                </c:pt>
                <c:pt idx="57">
                  <c:v>0</c:v>
                </c:pt>
                <c:pt idx="58">
                  <c:v>0</c:v>
                </c:pt>
                <c:pt idx="59">
                  <c:v>1</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10"/>
                <c:pt idx="0">
                  <c:v>Holland Christian Schools</c:v>
                </c:pt>
                <c:pt idx="1">
                  <c:v>National Heritage Academies</c:v>
                </c:pt>
                <c:pt idx="2">
                  <c:v>Allegan Area Educational Service Agency</c:v>
                </c:pt>
                <c:pt idx="3">
                  <c:v>Early Childhood Center</c:v>
                </c:pt>
                <c:pt idx="4">
                  <c:v>Administration Office</c:v>
                </c:pt>
                <c:pt idx="5">
                  <c:v>Fennville Public Schools</c:v>
                </c:pt>
                <c:pt idx="6">
                  <c:v>Zeeland Public Schools</c:v>
                </c:pt>
                <c:pt idx="7">
                  <c:v>West Ottawa Public Schools</c:v>
                </c:pt>
                <c:pt idx="8">
                  <c:v>Baldwin Street Middle School</c:v>
                </c:pt>
                <c:pt idx="9">
                  <c:v>Hamilton Community School District</c:v>
                </c:pt>
              </c:strCache>
            </c:strRef>
          </c:cat>
          <c:val>
            <c:numRef>
              <c:f>'5F'!$G$5:$G$14</c:f>
              <c:numCache>
                <c:formatCode>#,##0</c:formatCode>
                <c:ptCount val="10"/>
                <c:pt idx="0">
                  <c:v>2</c:v>
                </c:pt>
                <c:pt idx="1">
                  <c:v>2</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28.89</c:v>
                </c:pt>
                <c:pt idx="1">
                  <c:v>17.61</c:v>
                </c:pt>
                <c:pt idx="2">
                  <c:v>15.62</c:v>
                </c:pt>
                <c:pt idx="3">
                  <c:v>17.68</c:v>
                </c:pt>
                <c:pt idx="4">
                  <c:v>18.48</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2"/>
            <c:invertIfNegative val="0"/>
            <c:bubble3D val="0"/>
            <c:spPr>
              <a:solidFill>
                <a:srgbClr val="D45D00"/>
              </a:solidFill>
              <a:ln>
                <a:noFill/>
              </a:ln>
              <a:effectLst/>
            </c:spPr>
            <c:extLst>
              <c:ext xmlns:c16="http://schemas.microsoft.com/office/drawing/2014/chart" uri="{C3380CC4-5D6E-409C-BE32-E72D297353CC}">
                <c16:uniqueId val="{00000002-75B2-4DEC-9FEF-0D4561803B35}"/>
              </c:ext>
            </c:extLst>
          </c:dPt>
          <c:dPt>
            <c:idx val="5"/>
            <c:invertIfNegative val="0"/>
            <c:bubble3D val="0"/>
            <c:spPr>
              <a:solidFill>
                <a:srgbClr val="003E51"/>
              </a:solidFill>
              <a:ln>
                <a:noFill/>
              </a:ln>
              <a:effectLst/>
            </c:spPr>
            <c:extLst>
              <c:ext xmlns:c16="http://schemas.microsoft.com/office/drawing/2014/chart" uri="{C3380CC4-5D6E-409C-BE32-E72D297353CC}">
                <c16:uniqueId val="{00000003-4A6E-434F-B819-B68877CA312B}"/>
              </c:ext>
            </c:extLst>
          </c:dPt>
          <c:dLbls>
            <c:dLbl>
              <c:idx val="0"/>
              <c:layout>
                <c:manualLayout>
                  <c:x val="-1.2587139962553541E-2"/>
                  <c:y val="-1.1640077173046852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B2-4DEC-9FEF-0D4561803B35}"/>
                </c:ext>
              </c:extLst>
            </c:dLbl>
            <c:dLbl>
              <c:idx val="1"/>
              <c:layout>
                <c:manualLayout>
                  <c:x val="-7.8538204893589328E-3"/>
                  <c:y val="0"/>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489728EF-AC0A-4DA2-A3B8-97F6C5B55F36}" type="VALUE">
                      <a:rPr lang="en-US">
                        <a:solidFill>
                          <a:srgbClr val="003E5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C04A-4EAE-AB2E-0DBDFAB1B445}"/>
                </c:ext>
              </c:extLst>
            </c:dLbl>
            <c:dLbl>
              <c:idx val="2"/>
              <c:layout>
                <c:manualLayout>
                  <c:x val="3.0205953710320467E-3"/>
                  <c:y val="-1.1465874978030061E-16"/>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fld id="{278297DB-FC42-491A-89C1-7159B4CDC0F1}" type="VALUE">
                      <a:rPr lang="en-US" baseline="0">
                        <a:solidFill>
                          <a:srgbClr val="D45D00"/>
                        </a:solidFill>
                      </a:rPr>
                      <a:pPr>
                        <a:defRPr>
                          <a:solidFill>
                            <a:srgbClr val="D45D00"/>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5B2-4DEC-9FEF-0D4561803B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Self-Enrichment Teacher</c:v>
                </c:pt>
                <c:pt idx="1">
                  <c:v>Psychiatric Aide</c:v>
                </c:pt>
                <c:pt idx="2">
                  <c:v>Lead Teacher</c:v>
                </c:pt>
                <c:pt idx="3">
                  <c:v>Bank Teller</c:v>
                </c:pt>
                <c:pt idx="4">
                  <c:v>Office Clerk</c:v>
                </c:pt>
                <c:pt idx="5">
                  <c:v>Kindergarten Teacher</c:v>
                </c:pt>
              </c:strCache>
            </c:strRef>
          </c:cat>
          <c:val>
            <c:numRef>
              <c:f>'2C'!$Z$29:$Z$34</c:f>
              <c:numCache>
                <c:formatCode>"$"#,##0.00</c:formatCode>
                <c:ptCount val="6"/>
                <c:pt idx="0">
                  <c:v>1.02</c:v>
                </c:pt>
                <c:pt idx="1">
                  <c:v>1.88</c:v>
                </c:pt>
                <c:pt idx="2">
                  <c:v>2.74</c:v>
                </c:pt>
                <c:pt idx="3">
                  <c:v>5.35</c:v>
                </c:pt>
                <c:pt idx="4">
                  <c:v>6.86</c:v>
                </c:pt>
                <c:pt idx="5">
                  <c:v>11.23</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4c</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6.3106796116504854E-2</c:v>
                </c:pt>
                <c:pt idx="2">
                  <c:v>2.4271844660194174E-2</c:v>
                </c:pt>
                <c:pt idx="3">
                  <c:v>3.8834951456310676E-2</c:v>
                </c:pt>
                <c:pt idx="4">
                  <c:v>3.3980582524271843E-2</c:v>
                </c:pt>
                <c:pt idx="5">
                  <c:v>-2.9126213592233011E-2</c:v>
                </c:pt>
                <c:pt idx="6">
                  <c:v>5.8252427184466021E-2</c:v>
                </c:pt>
                <c:pt idx="7">
                  <c:v>4.8543689320388349E-2</c:v>
                </c:pt>
                <c:pt idx="8">
                  <c:v>6.3106796116504854E-2</c:v>
                </c:pt>
                <c:pt idx="9">
                  <c:v>2.9126213592233011E-2</c:v>
                </c:pt>
                <c:pt idx="10">
                  <c:v>-2.9126213592233011E-2</c:v>
                </c:pt>
                <c:pt idx="11">
                  <c:v>-4.8543689320388349E-2</c:v>
                </c:pt>
                <c:pt idx="12">
                  <c:v>-1.9417475728155338E-2</c:v>
                </c:pt>
                <c:pt idx="13">
                  <c:v>-4.8543689320388345E-3</c:v>
                </c:pt>
                <c:pt idx="14">
                  <c:v>0.12135922330097088</c:v>
                </c:pt>
                <c:pt idx="15">
                  <c:v>0.19902912621359223</c:v>
                </c:pt>
                <c:pt idx="16">
                  <c:v>0.33495145631067963</c:v>
                </c:pt>
                <c:pt idx="17">
                  <c:v>0.37378640776699029</c:v>
                </c:pt>
                <c:pt idx="18">
                  <c:v>0.43689320388349512</c:v>
                </c:pt>
                <c:pt idx="19">
                  <c:v>0.27184466019417475</c:v>
                </c:pt>
                <c:pt idx="20">
                  <c:v>0.4854368932038835</c:v>
                </c:pt>
                <c:pt idx="21">
                  <c:v>0.529126213592233</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1.7847445180070715E-2</c:v>
                </c:pt>
                <c:pt idx="2">
                  <c:v>1.9798969867910465E-2</c:v>
                </c:pt>
                <c:pt idx="3">
                  <c:v>9.9724359054114489E-3</c:v>
                </c:pt>
                <c:pt idx="4">
                  <c:v>1.1145175712462107E-2</c:v>
                </c:pt>
                <c:pt idx="5">
                  <c:v>2.0266771281965777E-2</c:v>
                </c:pt>
                <c:pt idx="6">
                  <c:v>1.8753670565217671E-2</c:v>
                </c:pt>
                <c:pt idx="7">
                  <c:v>9.2477621443715179E-3</c:v>
                </c:pt>
                <c:pt idx="8">
                  <c:v>-1.4018547029773008E-2</c:v>
                </c:pt>
                <c:pt idx="9">
                  <c:v>-3.7182737969035123E-2</c:v>
                </c:pt>
                <c:pt idx="10">
                  <c:v>-8.0409276982163672E-2</c:v>
                </c:pt>
                <c:pt idx="11">
                  <c:v>-0.10461428836405151</c:v>
                </c:pt>
                <c:pt idx="12">
                  <c:v>-9.0989247402495518E-2</c:v>
                </c:pt>
                <c:pt idx="13">
                  <c:v>-9.5986294109940834E-2</c:v>
                </c:pt>
                <c:pt idx="14">
                  <c:v>-4.6123250150641566E-2</c:v>
                </c:pt>
                <c:pt idx="15">
                  <c:v>2.1618551171086148E-2</c:v>
                </c:pt>
                <c:pt idx="16">
                  <c:v>0.10425999071854927</c:v>
                </c:pt>
                <c:pt idx="17">
                  <c:v>0.13109510804227403</c:v>
                </c:pt>
                <c:pt idx="18">
                  <c:v>0.16017978046138734</c:v>
                </c:pt>
                <c:pt idx="19">
                  <c:v>-2.9703755584866133E-2</c:v>
                </c:pt>
                <c:pt idx="20">
                  <c:v>-1.0432724006195455E-4</c:v>
                </c:pt>
                <c:pt idx="21">
                  <c:v>2.3581134832565114E-2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3.3312888139231771E-2</c:v>
                </c:pt>
                <c:pt idx="2">
                  <c:v>4.7321839300774361E-2</c:v>
                </c:pt>
                <c:pt idx="3">
                  <c:v>5.1299068465843749E-2</c:v>
                </c:pt>
                <c:pt idx="4">
                  <c:v>6.2361036571340948E-2</c:v>
                </c:pt>
                <c:pt idx="5">
                  <c:v>0.10321388867591812</c:v>
                </c:pt>
                <c:pt idx="6">
                  <c:v>0.15439316108257303</c:v>
                </c:pt>
                <c:pt idx="7">
                  <c:v>0.17591332515525571</c:v>
                </c:pt>
                <c:pt idx="8">
                  <c:v>0.15261059572184313</c:v>
                </c:pt>
                <c:pt idx="9">
                  <c:v>0.10796739630453117</c:v>
                </c:pt>
                <c:pt idx="10">
                  <c:v>3.6899582151345547E-2</c:v>
                </c:pt>
                <c:pt idx="11">
                  <c:v>0.10689881545656674</c:v>
                </c:pt>
                <c:pt idx="12">
                  <c:v>4.7671643793605764E-2</c:v>
                </c:pt>
                <c:pt idx="13">
                  <c:v>5.3457793452426586E-2</c:v>
                </c:pt>
                <c:pt idx="14">
                  <c:v>9.1440331978839218E-2</c:v>
                </c:pt>
                <c:pt idx="15">
                  <c:v>0.1299236180326612</c:v>
                </c:pt>
                <c:pt idx="16">
                  <c:v>0.18739457946791382</c:v>
                </c:pt>
                <c:pt idx="17">
                  <c:v>0.21872604078816224</c:v>
                </c:pt>
                <c:pt idx="18">
                  <c:v>0.25828749137468376</c:v>
                </c:pt>
                <c:pt idx="19">
                  <c:v>0.10035555470367247</c:v>
                </c:pt>
                <c:pt idx="20">
                  <c:v>0.16092204630836465</c:v>
                </c:pt>
                <c:pt idx="21">
                  <c:v>0.21309083416391936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0</xdr:colOff>
      <xdr:row>46</xdr:row>
      <xdr:rowOff>9525</xdr:rowOff>
    </xdr:from>
    <xdr:to>
      <xdr:col>2</xdr:col>
      <xdr:colOff>2676525</xdr:colOff>
      <xdr:row>49</xdr:row>
      <xdr:rowOff>66675</xdr:rowOff>
    </xdr:to>
    <xdr:sp macro="" textlink="">
      <xdr:nvSpPr>
        <xdr:cNvPr id="2" name="TextBox 1">
          <a:extLst>
            <a:ext uri="{FF2B5EF4-FFF2-40B4-BE49-F238E27FC236}">
              <a16:creationId xmlns:a16="http://schemas.microsoft.com/office/drawing/2014/main" id="{6F097D54-3D2F-4F9C-B29B-59A831EF1004}"/>
            </a:ext>
          </a:extLst>
        </xdr:cNvPr>
        <xdr:cNvSpPr txBox="1"/>
      </xdr:nvSpPr>
      <xdr:spPr>
        <a:xfrm>
          <a:off x="0" y="8943975"/>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57150</xdr:colOff>
      <xdr:row>42</xdr:row>
      <xdr:rowOff>0</xdr:rowOff>
    </xdr:from>
    <xdr:to>
      <xdr:col>2</xdr:col>
      <xdr:colOff>339090</xdr:colOff>
      <xdr:row>45</xdr:row>
      <xdr:rowOff>173355</xdr:rowOff>
    </xdr:to>
    <xdr:pic>
      <xdr:nvPicPr>
        <xdr:cNvPr id="3" name="Picture 27">
          <a:extLst>
            <a:ext uri="{FF2B5EF4-FFF2-40B4-BE49-F238E27FC236}">
              <a16:creationId xmlns:a16="http://schemas.microsoft.com/office/drawing/2014/main" id="{5E5A52B3-5115-4D19-BB3D-64896223FE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10550"/>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848099"/>
          <a:ext cx="10721182" cy="4272915"/>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4c</a:t>
            </a:r>
          </a:p>
          <a:p>
            <a:pPr algn="ct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9987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4c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41</xdr:row>
      <xdr:rowOff>0</xdr:rowOff>
    </xdr:from>
    <xdr:to>
      <xdr:col>5</xdr:col>
      <xdr:colOff>457200</xdr:colOff>
      <xdr:row>44</xdr:row>
      <xdr:rowOff>104775</xdr:rowOff>
    </xdr:to>
    <xdr:sp macro="" textlink="">
      <xdr:nvSpPr>
        <xdr:cNvPr id="3" name="TextBox 2">
          <a:extLst>
            <a:ext uri="{FF2B5EF4-FFF2-40B4-BE49-F238E27FC236}">
              <a16:creationId xmlns:a16="http://schemas.microsoft.com/office/drawing/2014/main" id="{FC939ABE-11A1-4C15-996F-B1AA4EF9D4D3}"/>
            </a:ext>
          </a:extLst>
        </xdr:cNvPr>
        <xdr:cNvSpPr txBox="1"/>
      </xdr:nvSpPr>
      <xdr:spPr>
        <a:xfrm>
          <a:off x="0" y="7724775"/>
          <a:ext cx="550545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twoCellAnchor>
    <xdr:from>
      <xdr:col>5</xdr:col>
      <xdr:colOff>19050</xdr:colOff>
      <xdr:row>9</xdr:row>
      <xdr:rowOff>9525</xdr:rowOff>
    </xdr:from>
    <xdr:to>
      <xdr:col>11</xdr:col>
      <xdr:colOff>180975</xdr:colOff>
      <xdr:row>17</xdr:row>
      <xdr:rowOff>28575</xdr:rowOff>
    </xdr:to>
    <xdr:sp macro="" textlink="">
      <xdr:nvSpPr>
        <xdr:cNvPr id="6" name="TextBox 5">
          <a:extLst>
            <a:ext uri="{FF2B5EF4-FFF2-40B4-BE49-F238E27FC236}">
              <a16:creationId xmlns:a16="http://schemas.microsoft.com/office/drawing/2014/main" id="{6F9F449C-382C-491B-AA45-B57102311E1A}"/>
            </a:ext>
          </a:extLst>
        </xdr:cNvPr>
        <xdr:cNvSpPr txBox="1"/>
      </xdr:nvSpPr>
      <xdr:spPr>
        <a:xfrm>
          <a:off x="5286375" y="1943100"/>
          <a:ext cx="3905250" cy="14668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Sorted according to the volume of net commuters in 2022.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Postive numbers indicate a larger share of Lead Teachers travel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to</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 county for work. E.g., there are more jobs than workers.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Negative numbers indicate a larger share of Lead Teachers travel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out of</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 county for work. E.g. there are more workers than jobs.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33</xdr:col>
      <xdr:colOff>108585</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972676" cy="4981575"/>
          <a:chOff x="2571749" y="704319"/>
          <a:chExt cx="9905809"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105086" y="3320346"/>
            <a:ext cx="9372472" cy="680630"/>
            <a:chOff x="3105086" y="3320346"/>
            <a:chExt cx="9372472"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105086" y="3742291"/>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915459" y="3320346"/>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$29.85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285750</xdr:colOff>
      <xdr:row>26</xdr:row>
      <xdr:rowOff>123825</xdr:rowOff>
    </xdr:from>
    <xdr:to>
      <xdr:col>32</xdr:col>
      <xdr:colOff>2219326</xdr:colOff>
      <xdr:row>53</xdr:row>
      <xdr:rowOff>104775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39800" y="5181600"/>
          <a:ext cx="9886951" cy="4943475"/>
          <a:chOff x="2571749" y="704319"/>
          <a:chExt cx="9820659"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124008" y="3175603"/>
            <a:ext cx="9268400" cy="680630"/>
            <a:chOff x="3124008" y="3175603"/>
            <a:chExt cx="9268400"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124008" y="3519932"/>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830309" y="3175603"/>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$29.85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4c,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71844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4c,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4c,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5260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4c,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92.0%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8.0%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106150" y="519112"/>
          <a:ext cx="6812464"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4c,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2" y="2486544"/>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8" y="2467157"/>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$13.79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2" y="2095487"/>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3" y="2029768"/>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$19.11</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6" y="1752798"/>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8" y="1250062"/>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$21.02</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238125</xdr:colOff>
      <xdr:row>27</xdr:row>
      <xdr:rowOff>25400</xdr:rowOff>
    </xdr:from>
    <xdr:to>
      <xdr:col>28</xdr:col>
      <xdr:colOff>301625</xdr:colOff>
      <xdr:row>37</xdr:row>
      <xdr:rowOff>92075</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297275" y="5664200"/>
          <a:ext cx="2921000" cy="2000250"/>
          <a:chOff x="0" y="61912"/>
          <a:chExt cx="2286000" cy="2176463"/>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4c</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24</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22860</xdr:rowOff>
    </xdr:from>
    <xdr:to>
      <xdr:col>34</xdr:col>
      <xdr:colOff>1419225</xdr:colOff>
      <xdr:row>48</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6483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714749"/>
          <a:ext cx="10721182" cy="425767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4c</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12</xdr:col>
      <xdr:colOff>365488</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2645230" cy="3000701"/>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4c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40</xdr:row>
      <xdr:rowOff>9525</xdr:rowOff>
    </xdr:from>
    <xdr:to>
      <xdr:col>5</xdr:col>
      <xdr:colOff>457200</xdr:colOff>
      <xdr:row>43</xdr:row>
      <xdr:rowOff>114300</xdr:rowOff>
    </xdr:to>
    <xdr:sp macro="" textlink="">
      <xdr:nvSpPr>
        <xdr:cNvPr id="3" name="TextBox 2">
          <a:extLst>
            <a:ext uri="{FF2B5EF4-FFF2-40B4-BE49-F238E27FC236}">
              <a16:creationId xmlns:a16="http://schemas.microsoft.com/office/drawing/2014/main" id="{71D7A711-7CF0-49AB-B362-51A5C8F056A8}"/>
            </a:ext>
          </a:extLst>
        </xdr:cNvPr>
        <xdr:cNvSpPr txBox="1"/>
      </xdr:nvSpPr>
      <xdr:spPr>
        <a:xfrm>
          <a:off x="0" y="7734300"/>
          <a:ext cx="455295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twoCellAnchor>
    <xdr:from>
      <xdr:col>5</xdr:col>
      <xdr:colOff>0</xdr:colOff>
      <xdr:row>5</xdr:row>
      <xdr:rowOff>0</xdr:rowOff>
    </xdr:from>
    <xdr:to>
      <xdr:col>11</xdr:col>
      <xdr:colOff>161925</xdr:colOff>
      <xdr:row>13</xdr:row>
      <xdr:rowOff>19050</xdr:rowOff>
    </xdr:to>
    <xdr:sp macro="" textlink="">
      <xdr:nvSpPr>
        <xdr:cNvPr id="4" name="TextBox 3">
          <a:extLst>
            <a:ext uri="{FF2B5EF4-FFF2-40B4-BE49-F238E27FC236}">
              <a16:creationId xmlns:a16="http://schemas.microsoft.com/office/drawing/2014/main" id="{4306C334-B1AD-4364-A8D2-F46EF826D051}"/>
            </a:ext>
          </a:extLst>
        </xdr:cNvPr>
        <xdr:cNvSpPr txBox="1"/>
      </xdr:nvSpPr>
      <xdr:spPr>
        <a:xfrm>
          <a:off x="4095750" y="1390650"/>
          <a:ext cx="39052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352424</xdr:colOff>
      <xdr:row>0</xdr:row>
      <xdr:rowOff>177165</xdr:rowOff>
    </xdr:from>
    <xdr:to>
      <xdr:col>33</xdr:col>
      <xdr:colOff>104775</xdr:colOff>
      <xdr:row>25</xdr:row>
      <xdr:rowOff>123825</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744574" y="177165"/>
          <a:ext cx="9944101" cy="4947285"/>
          <a:chOff x="2571749" y="704319"/>
          <a:chExt cx="9877426"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124008" y="2455080"/>
            <a:ext cx="9325167" cy="680630"/>
            <a:chOff x="3124008" y="2455080"/>
            <a:chExt cx="9325167"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124008" y="2707063"/>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887076" y="245508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$29.85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33</xdr:col>
      <xdr:colOff>95251</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44575" y="5172075"/>
          <a:ext cx="9934576" cy="4933950"/>
          <a:chOff x="2571749" y="704319"/>
          <a:chExt cx="9867901"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057781" y="2325772"/>
            <a:ext cx="9381869" cy="680630"/>
            <a:chOff x="3057781" y="2325772"/>
            <a:chExt cx="9381869"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057781" y="2545567"/>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877551" y="2325772"/>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$29.85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4c,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4c, 2022</a:t>
            </a:r>
          </a:p>
        </xdr:txBody>
      </xdr:sp>
    </xdr:grpSp>
    <xdr:clientData/>
  </xdr:twoCellAnchor>
  <xdr:twoCellAnchor>
    <xdr:from>
      <xdr:col>8</xdr:col>
      <xdr:colOff>409575</xdr:colOff>
      <xdr:row>13</xdr:row>
      <xdr:rowOff>142875</xdr:rowOff>
    </xdr:from>
    <xdr:to>
      <xdr:col>10</xdr:col>
      <xdr:colOff>247650</xdr:colOff>
      <xdr:row>24</xdr:row>
      <xdr:rowOff>10002</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53325" y="2809875"/>
          <a:ext cx="2933700" cy="1962627"/>
          <a:chOff x="3914775" y="4419600"/>
          <a:chExt cx="2933700" cy="1962627"/>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14775" y="4714875"/>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4c,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4c,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94.0%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6.7%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9975"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2</xdr:row>
      <xdr:rowOff>23812</xdr:rowOff>
    </xdr:from>
    <xdr:to>
      <xdr:col>26</xdr:col>
      <xdr:colOff>476250</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0425" y="509587"/>
          <a:ext cx="7410450" cy="2743200"/>
          <a:chOff x="11020425" y="509587"/>
          <a:chExt cx="7096125" cy="274320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7096125" cy="2743200"/>
            <a:chOff x="11182350" y="500062"/>
            <a:chExt cx="11073693"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11073693" cy="3252788"/>
              <a:chOff x="8410575" y="538162"/>
              <a:chExt cx="11094768"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4c,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3" y="2685792"/>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7035359" y="2686614"/>
                <a:ext cx="2469984"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$11.81</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1" y="2175907"/>
              <a:ext cx="8597177"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802994" y="2175032"/>
              <a:ext cx="2423321"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$14.33</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616146"/>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40566" y="1126808"/>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$15.77</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247650</xdr:colOff>
      <xdr:row>27</xdr:row>
      <xdr:rowOff>39872</xdr:rowOff>
    </xdr:from>
    <xdr:to>
      <xdr:col>28</xdr:col>
      <xdr:colOff>314325</xdr:colOff>
      <xdr:row>37</xdr:row>
      <xdr:rowOff>106546</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363950" y="5678672"/>
          <a:ext cx="3124200" cy="2000249"/>
          <a:chOff x="0" y="61912"/>
          <a:chExt cx="2286000" cy="2176463"/>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4c</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27</xdr:row>
      <xdr:rowOff>26670</xdr:rowOff>
    </xdr:from>
    <xdr:to>
      <xdr:col>34</xdr:col>
      <xdr:colOff>1419225</xdr:colOff>
      <xdr:row>49</xdr:row>
      <xdr:rowOff>85725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653789"/>
          <a:ext cx="10721182" cy="4272915"/>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4c</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13</xdr:col>
      <xdr:colOff>26127</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2626180" cy="29835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4c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41</xdr:row>
      <xdr:rowOff>9525</xdr:rowOff>
    </xdr:from>
    <xdr:to>
      <xdr:col>5</xdr:col>
      <xdr:colOff>457200</xdr:colOff>
      <xdr:row>44</xdr:row>
      <xdr:rowOff>114300</xdr:rowOff>
    </xdr:to>
    <xdr:sp macro="" textlink="">
      <xdr:nvSpPr>
        <xdr:cNvPr id="3" name="TextBox 2">
          <a:extLst>
            <a:ext uri="{FF2B5EF4-FFF2-40B4-BE49-F238E27FC236}">
              <a16:creationId xmlns:a16="http://schemas.microsoft.com/office/drawing/2014/main" id="{3C2F2A56-3A32-484A-8841-CEE1917072A2}"/>
            </a:ext>
          </a:extLst>
        </xdr:cNvPr>
        <xdr:cNvSpPr txBox="1"/>
      </xdr:nvSpPr>
      <xdr:spPr>
        <a:xfrm>
          <a:off x="0" y="7734300"/>
          <a:ext cx="48101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twoCellAnchor>
    <xdr:from>
      <xdr:col>5</xdr:col>
      <xdr:colOff>0</xdr:colOff>
      <xdr:row>6</xdr:row>
      <xdr:rowOff>0</xdr:rowOff>
    </xdr:from>
    <xdr:to>
      <xdr:col>11</xdr:col>
      <xdr:colOff>161925</xdr:colOff>
      <xdr:row>14</xdr:row>
      <xdr:rowOff>19050</xdr:rowOff>
    </xdr:to>
    <xdr:sp macro="" textlink="">
      <xdr:nvSpPr>
        <xdr:cNvPr id="4" name="TextBox 3">
          <a:extLst>
            <a:ext uri="{FF2B5EF4-FFF2-40B4-BE49-F238E27FC236}">
              <a16:creationId xmlns:a16="http://schemas.microsoft.com/office/drawing/2014/main" id="{325C06E1-31F5-4B5A-A430-69530CAE24D7}"/>
            </a:ext>
          </a:extLst>
        </xdr:cNvPr>
        <xdr:cNvSpPr txBox="1"/>
      </xdr:nvSpPr>
      <xdr:spPr>
        <a:xfrm>
          <a:off x="4352925" y="1390650"/>
          <a:ext cx="39052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192405</xdr:rowOff>
    </xdr:from>
    <xdr:to>
      <xdr:col>32</xdr:col>
      <xdr:colOff>2139315</xdr:colOff>
      <xdr:row>26</xdr:row>
      <xdr:rowOff>116205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778864" y="192405"/>
          <a:ext cx="9925051" cy="4991100"/>
          <a:chOff x="2571749" y="704319"/>
          <a:chExt cx="9839654"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114511" y="2908924"/>
            <a:ext cx="9296892" cy="680630"/>
            <a:chOff x="3114511" y="2908924"/>
            <a:chExt cx="9296892"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114511" y="3197826"/>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49304" y="2908924"/>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$29.85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180975</xdr:colOff>
      <xdr:row>27</xdr:row>
      <xdr:rowOff>38100</xdr:rowOff>
    </xdr:from>
    <xdr:to>
      <xdr:col>32</xdr:col>
      <xdr:colOff>2143126</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773150" y="5295900"/>
          <a:ext cx="9934576" cy="4933950"/>
          <a:chOff x="2571749" y="704319"/>
          <a:chExt cx="9849015"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114511" y="2497277"/>
            <a:ext cx="9306253" cy="680630"/>
            <a:chOff x="3114511" y="2497277"/>
            <a:chExt cx="9306253"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114511" y="2750833"/>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858665" y="249727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$29.85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4c,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4c,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4c</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4c,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73.6%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25.8%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106150" y="519112"/>
          <a:ext cx="6955339"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4c,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0" y="2554904"/>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8" y="2556333"/>
                <a:ext cx="2832078" cy="523109"/>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$14.17</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1" y="2176825"/>
              <a:ext cx="8597179"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3" y="2140268"/>
              <a:ext cx="2826698" cy="579204"/>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$19.11</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a:off x="11889107" y="1808676"/>
            <a:ext cx="8278270" cy="11017"/>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09987" y="1305940"/>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$21.02</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161619</xdr:colOff>
      <xdr:row>27</xdr:row>
      <xdr:rowOff>3072</xdr:rowOff>
    </xdr:from>
    <xdr:to>
      <xdr:col>28</xdr:col>
      <xdr:colOff>228294</xdr:colOff>
      <xdr:row>37</xdr:row>
      <xdr:rowOff>69748</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363644" y="5641872"/>
          <a:ext cx="2924175" cy="2000251"/>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4c</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306863</xdr:colOff>
      <xdr:row>17</xdr:row>
      <xdr:rowOff>177164</xdr:rowOff>
    </xdr:from>
    <xdr:to>
      <xdr:col>16</xdr:col>
      <xdr:colOff>160020</xdr:colOff>
      <xdr:row>40</xdr:row>
      <xdr:rowOff>68579</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64363" y="3682364"/>
          <a:ext cx="10721182" cy="4272915"/>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4c</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2626180" cy="298355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4c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41</xdr:row>
      <xdr:rowOff>76200</xdr:rowOff>
    </xdr:from>
    <xdr:to>
      <xdr:col>5</xdr:col>
      <xdr:colOff>457200</xdr:colOff>
      <xdr:row>45</xdr:row>
      <xdr:rowOff>0</xdr:rowOff>
    </xdr:to>
    <xdr:sp macro="" textlink="">
      <xdr:nvSpPr>
        <xdr:cNvPr id="3" name="TextBox 2">
          <a:extLst>
            <a:ext uri="{FF2B5EF4-FFF2-40B4-BE49-F238E27FC236}">
              <a16:creationId xmlns:a16="http://schemas.microsoft.com/office/drawing/2014/main" id="{5B3448A0-ECB4-416B-8010-90E71C5AEF09}"/>
            </a:ext>
          </a:extLst>
        </xdr:cNvPr>
        <xdr:cNvSpPr txBox="1"/>
      </xdr:nvSpPr>
      <xdr:spPr>
        <a:xfrm>
          <a:off x="0" y="7800975"/>
          <a:ext cx="54483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117685</xdr:rowOff>
    </xdr:from>
    <xdr:to>
      <xdr:col>33</xdr:col>
      <xdr:colOff>14815</xdr:colOff>
      <xdr:row>26</xdr:row>
      <xdr:rowOff>34923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17685"/>
          <a:ext cx="9980295" cy="4984538"/>
          <a:chOff x="2571749" y="704319"/>
          <a:chExt cx="9857908"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095508" y="3913919"/>
            <a:ext cx="9334149" cy="680630"/>
            <a:chOff x="3095508" y="3913919"/>
            <a:chExt cx="9334149"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095508" y="4300031"/>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867558" y="3913919"/>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$29.85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32</xdr:col>
      <xdr:colOff>2145031</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9858376" cy="4914053"/>
          <a:chOff x="2571749" y="704319"/>
          <a:chExt cx="9717003"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104877" y="3010290"/>
            <a:ext cx="9183875" cy="680630"/>
            <a:chOff x="3104877" y="3010290"/>
            <a:chExt cx="9183875"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104877" y="3299354"/>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726653" y="301029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$29.85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09875"/>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4c,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58444"/>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4c,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572375" y="2819400"/>
          <a:ext cx="2933700" cy="1953102"/>
          <a:chOff x="3933825"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4c,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62125"/>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4c,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98.2%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1.8%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5332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372478"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4c,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1" y="2249604"/>
                <a:ext cx="8613537"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6" y="2248923"/>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$13.29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44861" y="1521702"/>
              <a:ext cx="8597179"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00474" y="1508754"/>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$25.48</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2" y="1146545"/>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668436"/>
            <a:ext cx="1901796"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$28.03</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222703</xdr:colOff>
      <xdr:row>26</xdr:row>
      <xdr:rowOff>78467</xdr:rowOff>
    </xdr:from>
    <xdr:to>
      <xdr:col>28</xdr:col>
      <xdr:colOff>289378</xdr:colOff>
      <xdr:row>36</xdr:row>
      <xdr:rowOff>136072</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205653" y="5517242"/>
          <a:ext cx="2924175" cy="2000705"/>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3"/>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4c</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27</xdr:row>
      <xdr:rowOff>53340</xdr:rowOff>
    </xdr:from>
    <xdr:to>
      <xdr:col>34</xdr:col>
      <xdr:colOff>1434465</xdr:colOff>
      <xdr:row>49</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workbookViewId="0">
      <selection activeCell="G37" sqref="G37"/>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3" ht="20.25" x14ac:dyDescent="0.3">
      <c r="A1" s="228" t="s">
        <v>187</v>
      </c>
      <c r="B1" s="228"/>
      <c r="C1" s="228"/>
    </row>
    <row r="2" spans="1:3" ht="56.25" customHeight="1" x14ac:dyDescent="0.2">
      <c r="A2" s="229" t="s">
        <v>302</v>
      </c>
      <c r="B2" s="230"/>
      <c r="C2" s="230"/>
    </row>
    <row r="3" spans="1:3" x14ac:dyDescent="0.2">
      <c r="A3" s="234" t="s">
        <v>93</v>
      </c>
      <c r="B3" s="235"/>
      <c r="C3" s="235"/>
    </row>
    <row r="4" spans="1:3" x14ac:dyDescent="0.2">
      <c r="A4" s="8"/>
      <c r="B4" s="9"/>
      <c r="C4" s="9"/>
    </row>
    <row r="5" spans="1:3" x14ac:dyDescent="0.2">
      <c r="A5" s="231" t="s">
        <v>7</v>
      </c>
      <c r="B5" s="231"/>
      <c r="C5" s="231"/>
    </row>
    <row r="6" spans="1:3" x14ac:dyDescent="0.2">
      <c r="A6" s="232" t="s">
        <v>8</v>
      </c>
      <c r="B6" s="232"/>
      <c r="C6" s="232"/>
    </row>
    <row r="7" spans="1:3" x14ac:dyDescent="0.2">
      <c r="A7" s="232"/>
      <c r="B7" s="232"/>
      <c r="C7" s="232"/>
    </row>
    <row r="8" spans="1:3" x14ac:dyDescent="0.2">
      <c r="A8" s="233" t="s">
        <v>89</v>
      </c>
      <c r="B8" s="2" t="s">
        <v>9</v>
      </c>
      <c r="C8" s="3" t="s">
        <v>90</v>
      </c>
    </row>
    <row r="9" spans="1:3" x14ac:dyDescent="0.2">
      <c r="A9" s="233"/>
      <c r="B9" s="2" t="s">
        <v>10</v>
      </c>
      <c r="C9" s="3" t="s">
        <v>91</v>
      </c>
    </row>
    <row r="10" spans="1:3" x14ac:dyDescent="0.2">
      <c r="A10" s="4"/>
      <c r="B10" s="5"/>
      <c r="C10" s="4"/>
    </row>
    <row r="11" spans="1:3" ht="14.25" customHeight="1" x14ac:dyDescent="0.2">
      <c r="A11" s="224" t="s">
        <v>94</v>
      </c>
      <c r="B11" s="7" t="s">
        <v>9</v>
      </c>
      <c r="C11" s="6" t="s">
        <v>97</v>
      </c>
    </row>
    <row r="12" spans="1:3" x14ac:dyDescent="0.2">
      <c r="A12" s="224"/>
      <c r="B12" s="7" t="s">
        <v>10</v>
      </c>
      <c r="C12" s="6" t="s">
        <v>110</v>
      </c>
    </row>
    <row r="13" spans="1:3" x14ac:dyDescent="0.2">
      <c r="A13" s="224"/>
      <c r="B13" s="7" t="s">
        <v>11</v>
      </c>
      <c r="C13" s="6" t="s">
        <v>111</v>
      </c>
    </row>
    <row r="14" spans="1:3" x14ac:dyDescent="0.2">
      <c r="A14" s="224"/>
      <c r="B14" s="7" t="s">
        <v>109</v>
      </c>
      <c r="C14" s="6" t="s">
        <v>159</v>
      </c>
    </row>
    <row r="15" spans="1:3" x14ac:dyDescent="0.2">
      <c r="A15" s="224"/>
      <c r="B15" s="7" t="s">
        <v>155</v>
      </c>
      <c r="C15" s="6" t="s">
        <v>156</v>
      </c>
    </row>
    <row r="16" spans="1:3" x14ac:dyDescent="0.2">
      <c r="A16" s="224"/>
      <c r="B16" s="7" t="s">
        <v>160</v>
      </c>
      <c r="C16" s="6" t="s">
        <v>161</v>
      </c>
    </row>
    <row r="17" spans="1:3" x14ac:dyDescent="0.2">
      <c r="A17" s="30"/>
      <c r="B17" s="7" t="s">
        <v>228</v>
      </c>
      <c r="C17" s="6" t="s">
        <v>229</v>
      </c>
    </row>
    <row r="18" spans="1:3" x14ac:dyDescent="0.2">
      <c r="A18" s="4"/>
      <c r="B18" s="5"/>
      <c r="C18" s="4"/>
    </row>
    <row r="19" spans="1:3" x14ac:dyDescent="0.2">
      <c r="A19" s="225" t="s">
        <v>166</v>
      </c>
      <c r="B19" s="26" t="s">
        <v>9</v>
      </c>
      <c r="C19" s="6" t="s">
        <v>97</v>
      </c>
    </row>
    <row r="20" spans="1:3" x14ac:dyDescent="0.2">
      <c r="A20" s="225"/>
      <c r="B20" s="26" t="s">
        <v>10</v>
      </c>
      <c r="C20" s="6" t="s">
        <v>110</v>
      </c>
    </row>
    <row r="21" spans="1:3" x14ac:dyDescent="0.2">
      <c r="A21" s="225"/>
      <c r="B21" s="26" t="s">
        <v>11</v>
      </c>
      <c r="C21" s="6" t="s">
        <v>111</v>
      </c>
    </row>
    <row r="22" spans="1:3" x14ac:dyDescent="0.2">
      <c r="A22" s="225"/>
      <c r="B22" s="26" t="s">
        <v>109</v>
      </c>
      <c r="C22" s="6" t="s">
        <v>159</v>
      </c>
    </row>
    <row r="23" spans="1:3" x14ac:dyDescent="0.2">
      <c r="A23" s="225"/>
      <c r="B23" s="26" t="s">
        <v>155</v>
      </c>
      <c r="C23" s="6" t="s">
        <v>156</v>
      </c>
    </row>
    <row r="24" spans="1:3" x14ac:dyDescent="0.2">
      <c r="A24" s="225"/>
      <c r="B24" s="26" t="s">
        <v>160</v>
      </c>
      <c r="C24" s="6" t="s">
        <v>161</v>
      </c>
    </row>
    <row r="25" spans="1:3" x14ac:dyDescent="0.2">
      <c r="A25" s="31"/>
      <c r="B25" s="26" t="s">
        <v>228</v>
      </c>
      <c r="C25" s="6" t="s">
        <v>229</v>
      </c>
    </row>
    <row r="26" spans="1:3" x14ac:dyDescent="0.2">
      <c r="A26" s="4"/>
      <c r="B26" s="5"/>
      <c r="C26" s="4"/>
    </row>
    <row r="27" spans="1:3" x14ac:dyDescent="0.2">
      <c r="A27" s="226" t="s">
        <v>179</v>
      </c>
      <c r="B27" s="27" t="s">
        <v>9</v>
      </c>
      <c r="C27" s="6" t="s">
        <v>97</v>
      </c>
    </row>
    <row r="28" spans="1:3" x14ac:dyDescent="0.2">
      <c r="A28" s="226"/>
      <c r="B28" s="27" t="s">
        <v>10</v>
      </c>
      <c r="C28" s="6" t="s">
        <v>110</v>
      </c>
    </row>
    <row r="29" spans="1:3" x14ac:dyDescent="0.2">
      <c r="A29" s="226"/>
      <c r="B29" s="27" t="s">
        <v>11</v>
      </c>
      <c r="C29" s="6" t="s">
        <v>111</v>
      </c>
    </row>
    <row r="30" spans="1:3" x14ac:dyDescent="0.2">
      <c r="A30" s="226"/>
      <c r="B30" s="27" t="s">
        <v>109</v>
      </c>
      <c r="C30" s="6" t="s">
        <v>159</v>
      </c>
    </row>
    <row r="31" spans="1:3" ht="14.45" customHeight="1" x14ac:dyDescent="0.2">
      <c r="A31" s="226"/>
      <c r="B31" s="27" t="s">
        <v>155</v>
      </c>
      <c r="C31" s="6" t="s">
        <v>156</v>
      </c>
    </row>
    <row r="32" spans="1:3" x14ac:dyDescent="0.2">
      <c r="A32" s="226"/>
      <c r="B32" s="27" t="s">
        <v>160</v>
      </c>
      <c r="C32" s="6" t="s">
        <v>161</v>
      </c>
    </row>
    <row r="33" spans="1:3" x14ac:dyDescent="0.2">
      <c r="A33" s="32"/>
      <c r="B33" s="27" t="s">
        <v>228</v>
      </c>
      <c r="C33" s="6" t="s">
        <v>229</v>
      </c>
    </row>
    <row r="34" spans="1:3" x14ac:dyDescent="0.2">
      <c r="A34" s="4"/>
      <c r="B34" s="5"/>
      <c r="C34" s="4"/>
    </row>
    <row r="35" spans="1:3" x14ac:dyDescent="0.2">
      <c r="A35" s="227" t="s">
        <v>12</v>
      </c>
      <c r="B35" s="29" t="s">
        <v>9</v>
      </c>
      <c r="C35" s="6" t="s">
        <v>97</v>
      </c>
    </row>
    <row r="36" spans="1:3" x14ac:dyDescent="0.2">
      <c r="A36" s="227"/>
      <c r="B36" s="29" t="s">
        <v>10</v>
      </c>
      <c r="C36" s="6" t="s">
        <v>110</v>
      </c>
    </row>
    <row r="37" spans="1:3" x14ac:dyDescent="0.2">
      <c r="A37" s="227"/>
      <c r="B37" s="29" t="s">
        <v>11</v>
      </c>
      <c r="C37" s="6" t="s">
        <v>111</v>
      </c>
    </row>
    <row r="38" spans="1:3" x14ac:dyDescent="0.2">
      <c r="A38" s="227"/>
      <c r="B38" s="29" t="s">
        <v>109</v>
      </c>
      <c r="C38" s="6" t="s">
        <v>159</v>
      </c>
    </row>
    <row r="39" spans="1:3" x14ac:dyDescent="0.2">
      <c r="A39" s="227"/>
      <c r="B39" s="29" t="s">
        <v>155</v>
      </c>
      <c r="C39" s="6" t="s">
        <v>156</v>
      </c>
    </row>
    <row r="40" spans="1:3" x14ac:dyDescent="0.2">
      <c r="A40" s="227"/>
      <c r="B40" s="29" t="s">
        <v>160</v>
      </c>
      <c r="C40" s="6" t="s">
        <v>161</v>
      </c>
    </row>
    <row r="41" spans="1:3" x14ac:dyDescent="0.2">
      <c r="A41" s="33"/>
      <c r="B41" s="29" t="s">
        <v>228</v>
      </c>
      <c r="C41" s="6" t="s">
        <v>229</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2"/>
  <sheetViews>
    <sheetView zoomScaleNormal="100" workbookViewId="0">
      <selection activeCell="G15" sqref="G15"/>
    </sheetView>
  </sheetViews>
  <sheetFormatPr defaultColWidth="9.140625" defaultRowHeight="14.25" x14ac:dyDescent="0.2"/>
  <cols>
    <col min="1" max="1" width="15.7109375" style="1" bestFit="1" customWidth="1"/>
    <col min="2" max="2" width="16.42578125" style="1" bestFit="1" customWidth="1"/>
    <col min="3" max="3" width="18.140625" style="1" bestFit="1" customWidth="1"/>
    <col min="4" max="4" width="16" style="1" bestFit="1" customWidth="1"/>
    <col min="5" max="5" width="12.71093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33" ht="23.25" x14ac:dyDescent="0.35">
      <c r="A1" s="240" t="s">
        <v>230</v>
      </c>
      <c r="B1" s="240"/>
      <c r="C1" s="240"/>
      <c r="D1" s="240"/>
      <c r="E1" s="240"/>
      <c r="F1" s="240"/>
      <c r="G1" s="240"/>
      <c r="H1" s="240"/>
      <c r="I1" s="240"/>
      <c r="J1" s="240"/>
      <c r="K1" s="240"/>
      <c r="L1" s="240"/>
      <c r="M1" s="240"/>
      <c r="N1" s="240"/>
      <c r="O1" s="240"/>
      <c r="P1" s="240"/>
      <c r="Q1" s="240"/>
      <c r="R1" s="240"/>
      <c r="S1" s="240"/>
      <c r="T1" s="240"/>
      <c r="U1" s="240"/>
      <c r="V1" s="240"/>
      <c r="W1" s="240"/>
      <c r="X1" s="240"/>
      <c r="Y1" s="240"/>
    </row>
    <row r="3" spans="1:33" x14ac:dyDescent="0.2">
      <c r="M3" s="1"/>
      <c r="AC3" s="84"/>
      <c r="AG3" s="1"/>
    </row>
    <row r="4" spans="1:33" ht="15" x14ac:dyDescent="0.25">
      <c r="A4" s="321" t="s">
        <v>429</v>
      </c>
      <c r="B4" s="321"/>
      <c r="C4" s="321"/>
      <c r="D4" s="321"/>
      <c r="E4" s="321"/>
      <c r="F4" s="193"/>
      <c r="M4" s="1"/>
      <c r="AC4" s="84"/>
      <c r="AG4" s="1"/>
    </row>
    <row r="5" spans="1:33" ht="28.5" x14ac:dyDescent="0.2">
      <c r="A5" s="191" t="s">
        <v>355</v>
      </c>
      <c r="B5" s="191" t="s">
        <v>356</v>
      </c>
      <c r="C5" s="219" t="s">
        <v>116</v>
      </c>
      <c r="D5" s="37" t="s">
        <v>357</v>
      </c>
      <c r="E5" s="37" t="s">
        <v>358</v>
      </c>
      <c r="M5" s="1"/>
      <c r="AC5" s="84"/>
      <c r="AG5" s="1"/>
    </row>
    <row r="6" spans="1:33" x14ac:dyDescent="0.2">
      <c r="A6" s="222" t="s">
        <v>359</v>
      </c>
      <c r="B6" s="220" t="s">
        <v>395</v>
      </c>
      <c r="C6" s="159">
        <v>13</v>
      </c>
      <c r="D6" s="221">
        <v>42</v>
      </c>
      <c r="E6" s="221">
        <v>-29</v>
      </c>
      <c r="M6" s="1"/>
      <c r="AC6" s="84"/>
      <c r="AG6" s="1"/>
    </row>
    <row r="7" spans="1:33" x14ac:dyDescent="0.2">
      <c r="A7" s="222" t="s">
        <v>360</v>
      </c>
      <c r="B7" s="220" t="s">
        <v>396</v>
      </c>
      <c r="C7" s="159">
        <v>47</v>
      </c>
      <c r="D7" s="221">
        <v>42</v>
      </c>
      <c r="E7" s="221">
        <v>6</v>
      </c>
      <c r="M7" s="1"/>
      <c r="AC7" s="84"/>
      <c r="AG7" s="1"/>
    </row>
    <row r="8" spans="1:33" x14ac:dyDescent="0.2">
      <c r="A8" s="222" t="s">
        <v>361</v>
      </c>
      <c r="B8" s="220" t="s">
        <v>397</v>
      </c>
      <c r="C8" s="159">
        <v>32</v>
      </c>
      <c r="D8" s="221">
        <v>34</v>
      </c>
      <c r="E8" s="221">
        <v>-1</v>
      </c>
      <c r="M8" s="1"/>
      <c r="AC8" s="84"/>
      <c r="AG8" s="1"/>
    </row>
    <row r="9" spans="1:33" x14ac:dyDescent="0.2">
      <c r="A9" s="222" t="s">
        <v>362</v>
      </c>
      <c r="B9" s="220" t="s">
        <v>396</v>
      </c>
      <c r="C9" s="159">
        <v>22</v>
      </c>
      <c r="D9" s="221">
        <v>33</v>
      </c>
      <c r="E9" s="221">
        <v>-11</v>
      </c>
      <c r="M9" s="1"/>
      <c r="AC9" s="84"/>
      <c r="AG9" s="1"/>
    </row>
    <row r="10" spans="1:33" x14ac:dyDescent="0.2">
      <c r="A10" s="222" t="s">
        <v>363</v>
      </c>
      <c r="B10" s="220" t="s">
        <v>398</v>
      </c>
      <c r="C10" s="159">
        <v>31</v>
      </c>
      <c r="D10" s="221">
        <v>30</v>
      </c>
      <c r="E10" s="221">
        <v>1</v>
      </c>
      <c r="M10" s="1"/>
      <c r="AC10" s="84"/>
      <c r="AG10" s="1"/>
    </row>
    <row r="11" spans="1:33" x14ac:dyDescent="0.2">
      <c r="A11" s="222" t="s">
        <v>364</v>
      </c>
      <c r="B11" s="220" t="s">
        <v>399</v>
      </c>
      <c r="C11" s="159">
        <v>34</v>
      </c>
      <c r="D11" s="221">
        <v>28</v>
      </c>
      <c r="E11" s="221">
        <v>6</v>
      </c>
      <c r="M11" s="1"/>
      <c r="AC11" s="84"/>
      <c r="AG11" s="1"/>
    </row>
    <row r="12" spans="1:33" x14ac:dyDescent="0.2">
      <c r="A12" s="222" t="s">
        <v>365</v>
      </c>
      <c r="B12" s="220" t="s">
        <v>400</v>
      </c>
      <c r="C12" s="159">
        <v>55</v>
      </c>
      <c r="D12" s="221">
        <v>27</v>
      </c>
      <c r="E12" s="221">
        <v>29</v>
      </c>
      <c r="M12" s="1"/>
      <c r="AC12" s="84"/>
      <c r="AG12" s="1"/>
    </row>
    <row r="13" spans="1:33" x14ac:dyDescent="0.2">
      <c r="A13" s="222" t="s">
        <v>366</v>
      </c>
      <c r="B13" s="220" t="s">
        <v>401</v>
      </c>
      <c r="C13" s="159">
        <v>10</v>
      </c>
      <c r="D13" s="221">
        <v>15</v>
      </c>
      <c r="E13" s="221" t="s">
        <v>428</v>
      </c>
      <c r="M13" s="1"/>
      <c r="AC13" s="84"/>
      <c r="AG13" s="1"/>
    </row>
    <row r="14" spans="1:33" x14ac:dyDescent="0.2">
      <c r="A14" s="222" t="s">
        <v>367</v>
      </c>
      <c r="B14" s="220" t="s">
        <v>402</v>
      </c>
      <c r="C14" s="159">
        <v>15</v>
      </c>
      <c r="D14" s="221">
        <v>15</v>
      </c>
      <c r="E14" s="221">
        <v>1</v>
      </c>
      <c r="M14" s="1"/>
      <c r="AC14" s="84"/>
      <c r="AG14" s="1"/>
    </row>
    <row r="15" spans="1:33" x14ac:dyDescent="0.2">
      <c r="A15" s="222" t="s">
        <v>368</v>
      </c>
      <c r="B15" s="220" t="s">
        <v>403</v>
      </c>
      <c r="C15" s="159">
        <v>12</v>
      </c>
      <c r="D15" s="221">
        <v>14</v>
      </c>
      <c r="E15" s="221">
        <v>-2</v>
      </c>
      <c r="M15" s="1"/>
      <c r="AC15" s="84"/>
      <c r="AG15" s="1"/>
    </row>
    <row r="16" spans="1:33" x14ac:dyDescent="0.2">
      <c r="A16" s="222" t="s">
        <v>369</v>
      </c>
      <c r="B16" s="220" t="s">
        <v>404</v>
      </c>
      <c r="C16" s="159">
        <v>10</v>
      </c>
      <c r="D16" s="221">
        <v>13</v>
      </c>
      <c r="E16" s="221" t="s">
        <v>428</v>
      </c>
      <c r="M16" s="1"/>
      <c r="AC16" s="84"/>
      <c r="AG16" s="1"/>
    </row>
    <row r="17" spans="1:33" x14ac:dyDescent="0.2">
      <c r="A17" s="222" t="s">
        <v>370</v>
      </c>
      <c r="B17" s="220" t="s">
        <v>405</v>
      </c>
      <c r="C17" s="159">
        <v>10</v>
      </c>
      <c r="D17" s="221">
        <v>11</v>
      </c>
      <c r="E17" s="221" t="s">
        <v>428</v>
      </c>
      <c r="M17" s="1"/>
      <c r="AC17" s="84"/>
      <c r="AG17" s="1"/>
    </row>
    <row r="18" spans="1:33" x14ac:dyDescent="0.2">
      <c r="A18" s="222" t="s">
        <v>371</v>
      </c>
      <c r="B18" s="220" t="s">
        <v>406</v>
      </c>
      <c r="C18" s="159">
        <v>10</v>
      </c>
      <c r="D18" s="221">
        <v>10</v>
      </c>
      <c r="E18" s="221" t="s">
        <v>428</v>
      </c>
      <c r="M18" s="1"/>
      <c r="AC18" s="84"/>
      <c r="AG18" s="1"/>
    </row>
    <row r="19" spans="1:33" x14ac:dyDescent="0.2">
      <c r="A19" s="222" t="s">
        <v>372</v>
      </c>
      <c r="B19" s="220" t="s">
        <v>407</v>
      </c>
      <c r="C19" s="159">
        <v>10</v>
      </c>
      <c r="D19" s="221">
        <v>10</v>
      </c>
      <c r="E19" s="221" t="s">
        <v>428</v>
      </c>
      <c r="H19" s="39"/>
      <c r="M19" s="1"/>
      <c r="AC19" s="84"/>
      <c r="AG19" s="1"/>
    </row>
    <row r="20" spans="1:33" x14ac:dyDescent="0.2">
      <c r="A20" s="222" t="s">
        <v>373</v>
      </c>
      <c r="B20" s="220" t="s">
        <v>408</v>
      </c>
      <c r="C20" s="159">
        <v>10</v>
      </c>
      <c r="D20" s="221">
        <v>10</v>
      </c>
      <c r="E20" s="221" t="s">
        <v>428</v>
      </c>
      <c r="H20" s="39"/>
      <c r="M20" s="1"/>
      <c r="AC20" s="84"/>
      <c r="AG20" s="1"/>
    </row>
    <row r="21" spans="1:33" x14ac:dyDescent="0.2">
      <c r="A21" s="222" t="s">
        <v>374</v>
      </c>
      <c r="B21" s="220" t="s">
        <v>409</v>
      </c>
      <c r="C21" s="159">
        <v>10</v>
      </c>
      <c r="D21" s="221">
        <v>10</v>
      </c>
      <c r="E21" s="221" t="s">
        <v>428</v>
      </c>
      <c r="H21" s="39"/>
      <c r="M21" s="1"/>
      <c r="AC21" s="84"/>
      <c r="AG21" s="1"/>
    </row>
    <row r="22" spans="1:33" x14ac:dyDescent="0.2">
      <c r="A22" s="222" t="s">
        <v>375</v>
      </c>
      <c r="B22" s="220" t="s">
        <v>410</v>
      </c>
      <c r="C22" s="159">
        <v>0</v>
      </c>
      <c r="D22" s="221">
        <v>10</v>
      </c>
      <c r="E22" s="221" t="s">
        <v>428</v>
      </c>
      <c r="M22" s="1"/>
      <c r="AC22" s="84"/>
      <c r="AG22" s="1"/>
    </row>
    <row r="23" spans="1:33" x14ac:dyDescent="0.2">
      <c r="A23" s="222" t="s">
        <v>376</v>
      </c>
      <c r="B23" s="220" t="s">
        <v>411</v>
      </c>
      <c r="C23" s="159">
        <v>0</v>
      </c>
      <c r="D23" s="221">
        <v>10</v>
      </c>
      <c r="E23" s="221" t="s">
        <v>428</v>
      </c>
      <c r="M23" s="1"/>
      <c r="AC23" s="84"/>
      <c r="AG23" s="1"/>
    </row>
    <row r="24" spans="1:33" x14ac:dyDescent="0.2">
      <c r="A24" s="222" t="s">
        <v>377</v>
      </c>
      <c r="B24" s="220" t="s">
        <v>412</v>
      </c>
      <c r="C24" s="159">
        <v>10</v>
      </c>
      <c r="D24" s="221">
        <v>10</v>
      </c>
      <c r="E24" s="221" t="s">
        <v>428</v>
      </c>
      <c r="M24" s="1"/>
      <c r="AC24" s="84"/>
      <c r="AG24" s="1"/>
    </row>
    <row r="25" spans="1:33" x14ac:dyDescent="0.2">
      <c r="A25" s="222" t="s">
        <v>378</v>
      </c>
      <c r="B25" s="220" t="s">
        <v>413</v>
      </c>
      <c r="C25" s="159">
        <v>10</v>
      </c>
      <c r="D25" s="221">
        <v>10</v>
      </c>
      <c r="E25" s="221" t="s">
        <v>428</v>
      </c>
      <c r="M25" s="1"/>
      <c r="AC25" s="84"/>
      <c r="AG25" s="1"/>
    </row>
    <row r="26" spans="1:33" x14ac:dyDescent="0.2">
      <c r="A26" s="222" t="s">
        <v>379</v>
      </c>
      <c r="B26" s="220" t="s">
        <v>414</v>
      </c>
      <c r="C26" s="159">
        <v>10</v>
      </c>
      <c r="D26" s="221">
        <v>10</v>
      </c>
      <c r="E26" s="221" t="s">
        <v>428</v>
      </c>
      <c r="M26" s="1"/>
      <c r="AC26" s="84"/>
      <c r="AG26" s="1"/>
    </row>
    <row r="27" spans="1:33" x14ac:dyDescent="0.2">
      <c r="A27" s="222" t="s">
        <v>380</v>
      </c>
      <c r="B27" s="220" t="s">
        <v>415</v>
      </c>
      <c r="C27" s="159">
        <v>10</v>
      </c>
      <c r="D27" s="221">
        <v>10</v>
      </c>
      <c r="E27" s="221" t="s">
        <v>428</v>
      </c>
      <c r="M27" s="1"/>
      <c r="AC27" s="84"/>
      <c r="AG27" s="1"/>
    </row>
    <row r="28" spans="1:33" x14ac:dyDescent="0.2">
      <c r="A28" s="222" t="s">
        <v>381</v>
      </c>
      <c r="B28" s="220" t="s">
        <v>396</v>
      </c>
      <c r="C28" s="159">
        <v>10</v>
      </c>
      <c r="D28" s="221">
        <v>10</v>
      </c>
      <c r="E28" s="221" t="s">
        <v>428</v>
      </c>
      <c r="M28" s="1"/>
      <c r="AC28" s="84"/>
      <c r="AG28" s="1"/>
    </row>
    <row r="29" spans="1:33" x14ac:dyDescent="0.2">
      <c r="A29" s="222" t="s">
        <v>382</v>
      </c>
      <c r="B29" s="220" t="s">
        <v>416</v>
      </c>
      <c r="C29" s="159">
        <v>10</v>
      </c>
      <c r="D29" s="221">
        <v>10</v>
      </c>
      <c r="E29" s="221" t="s">
        <v>428</v>
      </c>
      <c r="M29" s="1"/>
      <c r="AC29" s="84"/>
      <c r="AG29" s="1"/>
    </row>
    <row r="30" spans="1:33" x14ac:dyDescent="0.2">
      <c r="A30" s="222" t="s">
        <v>383</v>
      </c>
      <c r="B30" s="220" t="s">
        <v>417</v>
      </c>
      <c r="C30" s="159">
        <v>10</v>
      </c>
      <c r="D30" s="221">
        <v>10</v>
      </c>
      <c r="E30" s="221" t="s">
        <v>428</v>
      </c>
      <c r="M30" s="1"/>
      <c r="AC30" s="84"/>
      <c r="AG30" s="1"/>
    </row>
    <row r="31" spans="1:33" x14ac:dyDescent="0.2">
      <c r="A31" s="222" t="s">
        <v>384</v>
      </c>
      <c r="B31" s="220" t="s">
        <v>418</v>
      </c>
      <c r="C31" s="159">
        <v>10</v>
      </c>
      <c r="D31" s="221">
        <v>10</v>
      </c>
      <c r="E31" s="221" t="s">
        <v>428</v>
      </c>
      <c r="M31" s="1"/>
      <c r="AC31" s="84"/>
      <c r="AG31" s="1"/>
    </row>
    <row r="32" spans="1:33" x14ac:dyDescent="0.2">
      <c r="A32" s="222" t="s">
        <v>385</v>
      </c>
      <c r="B32" s="220" t="s">
        <v>419</v>
      </c>
      <c r="C32" s="159">
        <v>10</v>
      </c>
      <c r="D32" s="221">
        <v>10</v>
      </c>
      <c r="E32" s="221" t="s">
        <v>428</v>
      </c>
      <c r="M32" s="1"/>
      <c r="AC32" s="84"/>
      <c r="AG32" s="1"/>
    </row>
    <row r="33" spans="1:33" x14ac:dyDescent="0.2">
      <c r="A33" s="222" t="s">
        <v>386</v>
      </c>
      <c r="B33" s="220" t="s">
        <v>420</v>
      </c>
      <c r="C33" s="159">
        <v>0</v>
      </c>
      <c r="D33" s="221">
        <v>10</v>
      </c>
      <c r="E33" s="221" t="s">
        <v>428</v>
      </c>
      <c r="M33" s="1"/>
      <c r="AC33" s="84"/>
      <c r="AG33" s="1"/>
    </row>
    <row r="34" spans="1:33" x14ac:dyDescent="0.2">
      <c r="A34" s="222" t="s">
        <v>387</v>
      </c>
      <c r="B34" s="220" t="s">
        <v>421</v>
      </c>
      <c r="C34" s="159">
        <v>0</v>
      </c>
      <c r="D34" s="221">
        <v>0</v>
      </c>
      <c r="E34" s="221">
        <v>0</v>
      </c>
      <c r="M34" s="1"/>
      <c r="AC34" s="84"/>
      <c r="AG34" s="1"/>
    </row>
    <row r="35" spans="1:33" x14ac:dyDescent="0.2">
      <c r="A35" s="222" t="s">
        <v>388</v>
      </c>
      <c r="B35" s="220" t="s">
        <v>422</v>
      </c>
      <c r="C35" s="159">
        <v>0</v>
      </c>
      <c r="D35" s="221">
        <v>0</v>
      </c>
      <c r="E35" s="221">
        <v>0</v>
      </c>
      <c r="M35" s="1"/>
      <c r="AC35" s="84"/>
      <c r="AG35" s="1"/>
    </row>
    <row r="36" spans="1:33" x14ac:dyDescent="0.2">
      <c r="A36" s="222" t="s">
        <v>389</v>
      </c>
      <c r="B36" s="220" t="s">
        <v>423</v>
      </c>
      <c r="C36" s="159">
        <v>0</v>
      </c>
      <c r="D36" s="221">
        <v>0</v>
      </c>
      <c r="E36" s="221">
        <v>0</v>
      </c>
      <c r="M36" s="1"/>
      <c r="AC36" s="84"/>
      <c r="AG36" s="1"/>
    </row>
    <row r="37" spans="1:33" x14ac:dyDescent="0.2">
      <c r="A37" s="222" t="s">
        <v>390</v>
      </c>
      <c r="B37" s="220" t="s">
        <v>424</v>
      </c>
      <c r="C37" s="159">
        <v>0</v>
      </c>
      <c r="D37" s="221">
        <v>0</v>
      </c>
      <c r="E37" s="221">
        <v>0</v>
      </c>
      <c r="M37" s="1"/>
      <c r="AC37" s="84"/>
      <c r="AG37" s="1"/>
    </row>
    <row r="38" spans="1:33" x14ac:dyDescent="0.2">
      <c r="A38" s="222" t="s">
        <v>391</v>
      </c>
      <c r="B38" s="220" t="s">
        <v>425</v>
      </c>
      <c r="C38" s="159">
        <v>0</v>
      </c>
      <c r="D38" s="221">
        <v>0</v>
      </c>
      <c r="E38" s="221">
        <v>0</v>
      </c>
      <c r="M38" s="1"/>
      <c r="AC38" s="84"/>
      <c r="AG38" s="1"/>
    </row>
    <row r="39" spans="1:33" x14ac:dyDescent="0.2">
      <c r="A39" s="222" t="s">
        <v>392</v>
      </c>
      <c r="B39" s="220" t="s">
        <v>398</v>
      </c>
      <c r="C39" s="159">
        <v>0</v>
      </c>
      <c r="D39" s="221">
        <v>0</v>
      </c>
      <c r="E39" s="221">
        <v>0</v>
      </c>
      <c r="M39" s="1"/>
      <c r="AC39" s="84"/>
      <c r="AG39" s="1"/>
    </row>
    <row r="40" spans="1:33" x14ac:dyDescent="0.2">
      <c r="A40" s="222" t="s">
        <v>393</v>
      </c>
      <c r="B40" s="220" t="s">
        <v>426</v>
      </c>
      <c r="C40" s="159">
        <v>0</v>
      </c>
      <c r="D40" s="221">
        <v>0</v>
      </c>
      <c r="E40" s="221">
        <v>0</v>
      </c>
      <c r="M40" s="1"/>
      <c r="AC40" s="84"/>
      <c r="AG40" s="1"/>
    </row>
    <row r="41" spans="1:33" x14ac:dyDescent="0.2">
      <c r="A41" s="222" t="s">
        <v>394</v>
      </c>
      <c r="B41" s="220" t="s">
        <v>427</v>
      </c>
      <c r="C41" s="159">
        <v>0</v>
      </c>
      <c r="D41" s="221">
        <v>0</v>
      </c>
      <c r="E41" s="221">
        <v>0</v>
      </c>
      <c r="M41" s="1"/>
      <c r="AC41" s="84"/>
      <c r="AG41" s="1"/>
    </row>
    <row r="42" spans="1:33" x14ac:dyDescent="0.2">
      <c r="E42" s="1"/>
      <c r="M42" s="1"/>
      <c r="X42" s="84"/>
      <c r="AG42" s="1"/>
    </row>
    <row r="43" spans="1:33" x14ac:dyDescent="0.2">
      <c r="E43" s="1"/>
      <c r="M43" s="1"/>
      <c r="X43" s="84"/>
      <c r="AG43" s="1"/>
    </row>
    <row r="44" spans="1:33" x14ac:dyDescent="0.2">
      <c r="E44" s="1"/>
      <c r="M44" s="1"/>
      <c r="X44" s="84"/>
      <c r="AG44" s="1"/>
    </row>
    <row r="45" spans="1:33" x14ac:dyDescent="0.2">
      <c r="E45" s="1"/>
      <c r="M45" s="1"/>
      <c r="X45" s="84"/>
      <c r="AG45" s="1"/>
    </row>
    <row r="46" spans="1:33" x14ac:dyDescent="0.2">
      <c r="E46" s="1"/>
      <c r="M46" s="1"/>
      <c r="X46" s="84"/>
      <c r="AG46" s="1"/>
    </row>
    <row r="47" spans="1:33" x14ac:dyDescent="0.2">
      <c r="E47" s="1"/>
      <c r="M47" s="1"/>
      <c r="X47" s="84"/>
      <c r="AG47" s="1"/>
    </row>
    <row r="48" spans="1:33" x14ac:dyDescent="0.2">
      <c r="E48" s="1"/>
      <c r="M48" s="1"/>
      <c r="X48" s="84"/>
      <c r="AG48" s="1"/>
    </row>
    <row r="49" spans="1:33" x14ac:dyDescent="0.2">
      <c r="E49" s="1"/>
      <c r="M49" s="1"/>
      <c r="X49" s="84"/>
      <c r="AG49" s="1"/>
    </row>
    <row r="50" spans="1:33" x14ac:dyDescent="0.2">
      <c r="E50" s="1"/>
      <c r="M50" s="1"/>
      <c r="X50" s="84"/>
      <c r="AG50" s="1"/>
    </row>
    <row r="51" spans="1:33" x14ac:dyDescent="0.2">
      <c r="E51" s="1"/>
      <c r="M51" s="1"/>
      <c r="X51" s="84"/>
      <c r="AG51" s="1"/>
    </row>
    <row r="52" spans="1:33" x14ac:dyDescent="0.2">
      <c r="E52" s="1"/>
      <c r="M52" s="1"/>
      <c r="X52" s="84"/>
      <c r="AG52" s="1"/>
    </row>
    <row r="53" spans="1:33" x14ac:dyDescent="0.2">
      <c r="E53" s="1"/>
      <c r="M53" s="1"/>
      <c r="X53" s="84"/>
      <c r="AG53" s="1"/>
    </row>
    <row r="54" spans="1:33" x14ac:dyDescent="0.2">
      <c r="E54" s="1"/>
      <c r="M54" s="1"/>
      <c r="X54" s="84"/>
      <c r="AG54" s="1"/>
    </row>
    <row r="55" spans="1:33" x14ac:dyDescent="0.2">
      <c r="A55" s="161"/>
      <c r="E55" s="1"/>
      <c r="M55" s="1"/>
      <c r="X55" s="84"/>
      <c r="AG55" s="1"/>
    </row>
    <row r="56" spans="1:33" x14ac:dyDescent="0.2">
      <c r="E56" s="1"/>
      <c r="M56" s="1"/>
      <c r="X56" s="84"/>
      <c r="AG56" s="1"/>
    </row>
    <row r="57" spans="1:33" x14ac:dyDescent="0.2">
      <c r="E57" s="1"/>
      <c r="M57" s="1"/>
      <c r="X57" s="84"/>
      <c r="AG57" s="1"/>
    </row>
    <row r="58" spans="1:33" x14ac:dyDescent="0.2">
      <c r="E58" s="1"/>
      <c r="M58" s="1"/>
      <c r="X58" s="84"/>
      <c r="AG58" s="1"/>
    </row>
    <row r="59" spans="1:33" x14ac:dyDescent="0.2">
      <c r="E59" s="1"/>
      <c r="M59" s="1"/>
      <c r="X59" s="84"/>
      <c r="AG59" s="1"/>
    </row>
    <row r="60" spans="1:33" x14ac:dyDescent="0.2">
      <c r="E60" s="1"/>
      <c r="M60" s="1"/>
      <c r="X60" s="84"/>
      <c r="AG60" s="1"/>
    </row>
    <row r="61" spans="1:33" x14ac:dyDescent="0.2">
      <c r="E61" s="1"/>
      <c r="M61" s="1"/>
      <c r="X61" s="84"/>
      <c r="AG61" s="1"/>
    </row>
    <row r="62" spans="1:33" x14ac:dyDescent="0.2">
      <c r="E62" s="1"/>
      <c r="M62" s="1"/>
      <c r="X62" s="84"/>
      <c r="AG62" s="1"/>
    </row>
    <row r="63" spans="1:33" x14ac:dyDescent="0.2">
      <c r="E63" s="1"/>
      <c r="M63" s="1"/>
      <c r="X63" s="84"/>
      <c r="AG63" s="1"/>
    </row>
    <row r="64" spans="1:33" x14ac:dyDescent="0.2">
      <c r="E64" s="1"/>
      <c r="M64" s="1"/>
      <c r="X64" s="84"/>
      <c r="AG64" s="1"/>
    </row>
    <row r="65" spans="1:33" x14ac:dyDescent="0.2">
      <c r="A65" s="39"/>
      <c r="E65" s="1"/>
      <c r="M65" s="1"/>
      <c r="X65" s="84"/>
      <c r="AG65" s="1"/>
    </row>
    <row r="66" spans="1:33" x14ac:dyDescent="0.2">
      <c r="A66" s="39"/>
      <c r="E66" s="1"/>
      <c r="M66" s="1"/>
      <c r="X66" s="84"/>
      <c r="AG66" s="1"/>
    </row>
    <row r="67" spans="1:33" x14ac:dyDescent="0.2">
      <c r="A67" s="39"/>
      <c r="E67" s="1"/>
      <c r="M67" s="1"/>
      <c r="X67" s="84"/>
      <c r="AG67" s="1"/>
    </row>
    <row r="68" spans="1:33" x14ac:dyDescent="0.2">
      <c r="A68" s="39"/>
      <c r="E68" s="1"/>
      <c r="M68" s="1"/>
      <c r="X68" s="84"/>
      <c r="AG68" s="1"/>
    </row>
    <row r="69" spans="1:33" x14ac:dyDescent="0.2">
      <c r="A69" s="39"/>
      <c r="E69" s="1"/>
      <c r="M69" s="1"/>
      <c r="X69" s="84"/>
      <c r="AG69" s="1"/>
    </row>
    <row r="70" spans="1:33" x14ac:dyDescent="0.2">
      <c r="A70" s="39"/>
      <c r="E70" s="1"/>
      <c r="M70" s="1"/>
      <c r="X70" s="84"/>
      <c r="AG70" s="1"/>
    </row>
    <row r="71" spans="1:33" x14ac:dyDescent="0.2">
      <c r="A71" s="39"/>
      <c r="E71" s="1"/>
      <c r="M71" s="1"/>
      <c r="X71" s="84"/>
      <c r="AG71" s="1"/>
    </row>
    <row r="72" spans="1:33" x14ac:dyDescent="0.2">
      <c r="A72" s="39"/>
      <c r="E72" s="1"/>
      <c r="H72" s="40"/>
      <c r="M72" s="1"/>
      <c r="AB72" s="84"/>
      <c r="AG72" s="1"/>
    </row>
  </sheetData>
  <mergeCells count="2">
    <mergeCell ref="A1:Y1"/>
    <mergeCell ref="A4:E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topLeftCell="I20" zoomScaleNormal="100" workbookViewId="0">
      <selection activeCell="AG40" sqref="AG40"/>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0" t="s">
        <v>175</v>
      </c>
      <c r="B1" s="240"/>
      <c r="C1" s="240"/>
      <c r="D1" s="240"/>
      <c r="E1" s="240"/>
      <c r="F1" s="240"/>
      <c r="G1" s="240"/>
      <c r="H1" s="240"/>
      <c r="I1" s="240"/>
      <c r="J1" s="240"/>
      <c r="K1" s="240"/>
      <c r="L1" s="240"/>
      <c r="M1" s="240"/>
      <c r="N1" s="240"/>
      <c r="O1" s="240"/>
      <c r="P1" s="240"/>
      <c r="Q1" s="240"/>
      <c r="R1" s="240"/>
    </row>
    <row r="2" spans="1:27" ht="15" thickBot="1" x14ac:dyDescent="0.25">
      <c r="B2" s="38"/>
      <c r="C2" s="38"/>
      <c r="P2" s="1"/>
      <c r="Q2" s="40"/>
    </row>
    <row r="3" spans="1:27" ht="12.75" customHeight="1" thickBot="1" x14ac:dyDescent="0.25">
      <c r="A3" s="324" t="s">
        <v>76</v>
      </c>
      <c r="B3" s="327" t="s">
        <v>100</v>
      </c>
      <c r="C3" s="261"/>
      <c r="D3" s="299" t="s">
        <v>77</v>
      </c>
      <c r="E3" s="300"/>
      <c r="F3" s="211" t="s">
        <v>78</v>
      </c>
      <c r="G3" s="210" t="s">
        <v>78</v>
      </c>
      <c r="H3" s="210" t="s">
        <v>78</v>
      </c>
      <c r="I3" s="277" t="s">
        <v>78</v>
      </c>
      <c r="J3" s="277"/>
      <c r="K3" s="277" t="s">
        <v>79</v>
      </c>
      <c r="L3" s="277"/>
      <c r="M3" s="210" t="s">
        <v>80</v>
      </c>
      <c r="N3" s="210" t="s">
        <v>80</v>
      </c>
      <c r="O3" s="212" t="s">
        <v>80</v>
      </c>
      <c r="P3" s="1"/>
      <c r="Q3" s="40"/>
      <c r="V3" s="308" t="s">
        <v>45</v>
      </c>
      <c r="W3" s="308"/>
      <c r="X3" s="308"/>
      <c r="Y3" s="308"/>
      <c r="Z3" s="308"/>
      <c r="AA3" s="308"/>
    </row>
    <row r="4" spans="1:27" ht="14.45" customHeight="1" thickBot="1" x14ac:dyDescent="0.3">
      <c r="A4" s="325"/>
      <c r="B4" s="262" t="s">
        <v>101</v>
      </c>
      <c r="C4" s="328" t="s">
        <v>195</v>
      </c>
      <c r="D4" s="311" t="s">
        <v>101</v>
      </c>
      <c r="E4" s="313" t="s">
        <v>195</v>
      </c>
      <c r="F4" s="288" t="s">
        <v>196</v>
      </c>
      <c r="G4" s="286" t="s">
        <v>197</v>
      </c>
      <c r="H4" s="286" t="s">
        <v>198</v>
      </c>
      <c r="I4" s="278" t="s">
        <v>199</v>
      </c>
      <c r="J4" s="279"/>
      <c r="K4" s="278" t="s">
        <v>200</v>
      </c>
      <c r="L4" s="279"/>
      <c r="M4" s="290" t="s">
        <v>201</v>
      </c>
      <c r="N4" s="290" t="s">
        <v>202</v>
      </c>
      <c r="O4" s="330" t="s">
        <v>203</v>
      </c>
      <c r="P4" s="1"/>
      <c r="Q4" s="40"/>
      <c r="U4" s="1" t="s">
        <v>167</v>
      </c>
      <c r="V4" s="44" t="s">
        <v>170</v>
      </c>
      <c r="W4" s="44" t="s">
        <v>168</v>
      </c>
      <c r="X4" s="44" t="s">
        <v>171</v>
      </c>
      <c r="Y4" s="44" t="s">
        <v>172</v>
      </c>
      <c r="Z4" s="44" t="s">
        <v>173</v>
      </c>
      <c r="AA4" s="44" t="s">
        <v>174</v>
      </c>
    </row>
    <row r="5" spans="1:27" ht="26.25" customHeight="1" thickBot="1" x14ac:dyDescent="0.25">
      <c r="A5" s="326"/>
      <c r="B5" s="307"/>
      <c r="C5" s="329"/>
      <c r="D5" s="312"/>
      <c r="E5" s="314"/>
      <c r="F5" s="289"/>
      <c r="G5" s="287"/>
      <c r="H5" s="287"/>
      <c r="I5" s="45" t="s">
        <v>168</v>
      </c>
      <c r="J5" s="45" t="s">
        <v>169</v>
      </c>
      <c r="K5" s="45" t="s">
        <v>171</v>
      </c>
      <c r="L5" s="45" t="s">
        <v>287</v>
      </c>
      <c r="M5" s="291"/>
      <c r="N5" s="291"/>
      <c r="O5" s="331"/>
      <c r="P5" s="1"/>
      <c r="Q5" s="40"/>
      <c r="U5" s="1">
        <v>0</v>
      </c>
      <c r="V5" s="46">
        <f>H6</f>
        <v>17.917133488141744</v>
      </c>
      <c r="W5" s="46">
        <f>I6</f>
        <v>21.02276785714286</v>
      </c>
      <c r="X5" s="46">
        <f>K6</f>
        <v>23.125044642857148</v>
      </c>
      <c r="Y5" s="46">
        <f>M6</f>
        <v>25.437549107142864</v>
      </c>
      <c r="Z5" s="46">
        <f>N6</f>
        <v>27.981304017857152</v>
      </c>
      <c r="AA5" s="46">
        <f>O6</f>
        <v>30.779434419642868</v>
      </c>
    </row>
    <row r="6" spans="1:27" x14ac:dyDescent="0.2">
      <c r="A6" s="111" t="s">
        <v>45</v>
      </c>
      <c r="B6" s="112">
        <f>'1A'!B12</f>
        <v>13.79</v>
      </c>
      <c r="C6" s="113">
        <f>'1A'!C12</f>
        <v>28683.199999999997</v>
      </c>
      <c r="D6" s="59">
        <f>'1A'!D12</f>
        <v>21.02276785714286</v>
      </c>
      <c r="E6" s="114">
        <f>'1A'!E12</f>
        <v>43727.357142857152</v>
      </c>
      <c r="F6" s="59">
        <f>'1A'!F12</f>
        <v>17.917133488141744</v>
      </c>
      <c r="G6" s="59">
        <f>'1A'!G12</f>
        <v>17.917133488141744</v>
      </c>
      <c r="H6" s="59">
        <f>'1A'!H12</f>
        <v>17.917133488141744</v>
      </c>
      <c r="I6" s="60">
        <f>'1A'!I12</f>
        <v>21.02276785714286</v>
      </c>
      <c r="J6" s="116">
        <f>'1A'!J12</f>
        <v>22.073906250000004</v>
      </c>
      <c r="K6" s="60">
        <f>'1A'!K12</f>
        <v>23.125044642857148</v>
      </c>
      <c r="L6" s="60">
        <f>'1A'!L12</f>
        <v>24.281296875000006</v>
      </c>
      <c r="M6" s="60">
        <f>'1A'!M12</f>
        <v>25.437549107142864</v>
      </c>
      <c r="N6" s="60">
        <f>'1A'!N12</f>
        <v>27.981304017857152</v>
      </c>
      <c r="O6" s="162">
        <f>'1A'!O12</f>
        <v>30.779434419642868</v>
      </c>
      <c r="P6" s="1"/>
      <c r="U6" s="1">
        <v>1</v>
      </c>
      <c r="V6" s="46">
        <f t="shared" ref="V6:V25" si="0">V5*1.025</f>
        <v>18.365061825345286</v>
      </c>
      <c r="W6" s="46">
        <f t="shared" ref="W6:W25" si="1">W5*1.025</f>
        <v>21.54833705357143</v>
      </c>
      <c r="X6" s="46">
        <f t="shared" ref="X6:X25" si="2">X5*1.025</f>
        <v>23.703170758928575</v>
      </c>
      <c r="Y6" s="46">
        <f t="shared" ref="Y6:Y25" si="3">Y5*1.025</f>
        <v>26.073487834821435</v>
      </c>
      <c r="Z6" s="46">
        <f t="shared" ref="Z6:Z25" si="4">Z5*1.025</f>
        <v>28.680836618303577</v>
      </c>
      <c r="AA6" s="46">
        <f t="shared" ref="AA6:AA25" si="5">AA5*1.025</f>
        <v>31.548920280133938</v>
      </c>
    </row>
    <row r="7" spans="1:27" x14ac:dyDescent="0.2">
      <c r="A7" s="283" t="s">
        <v>102</v>
      </c>
      <c r="B7" s="284"/>
      <c r="C7" s="284"/>
      <c r="D7" s="284"/>
      <c r="E7" s="284"/>
      <c r="F7" s="284"/>
      <c r="G7" s="284"/>
      <c r="H7" s="285"/>
      <c r="I7" s="55">
        <f>I6-H6</f>
        <v>3.1056343690011161</v>
      </c>
      <c r="J7" s="55">
        <f t="shared" ref="J7:O7" si="6">J6-I6</f>
        <v>1.0511383928571441</v>
      </c>
      <c r="K7" s="55">
        <f t="shared" si="6"/>
        <v>1.0511383928571441</v>
      </c>
      <c r="L7" s="55">
        <f>L6-K6</f>
        <v>1.1562522321428581</v>
      </c>
      <c r="M7" s="55">
        <f>M6-L6</f>
        <v>1.1562522321428581</v>
      </c>
      <c r="N7" s="55">
        <f t="shared" si="6"/>
        <v>2.5437549107142878</v>
      </c>
      <c r="O7" s="55">
        <f t="shared" si="6"/>
        <v>2.7981304017857163</v>
      </c>
      <c r="P7" s="1"/>
      <c r="U7" s="1">
        <v>2</v>
      </c>
      <c r="V7" s="46">
        <f t="shared" si="0"/>
        <v>18.824188370978916</v>
      </c>
      <c r="W7" s="46">
        <f t="shared" si="1"/>
        <v>22.087045479910714</v>
      </c>
      <c r="X7" s="46">
        <f t="shared" si="2"/>
        <v>24.295750027901786</v>
      </c>
      <c r="Y7" s="46">
        <f t="shared" si="3"/>
        <v>26.72532503069197</v>
      </c>
      <c r="Z7" s="46">
        <f t="shared" si="4"/>
        <v>29.397857533761165</v>
      </c>
      <c r="AA7" s="46">
        <f t="shared" si="5"/>
        <v>32.337643287137283</v>
      </c>
    </row>
    <row r="8" spans="1:27" x14ac:dyDescent="0.2">
      <c r="A8" s="56" t="s">
        <v>50</v>
      </c>
      <c r="B8" s="59">
        <f>'1A'!B20</f>
        <v>13.79</v>
      </c>
      <c r="C8" s="114">
        <f>'1A'!C20</f>
        <v>28683.199999999997</v>
      </c>
      <c r="D8" s="59">
        <f>'1A'!D20</f>
        <v>19.111607142857142</v>
      </c>
      <c r="E8" s="114">
        <f>'1A'!E20</f>
        <v>39752.142857142855</v>
      </c>
      <c r="F8" s="59">
        <f>'1A'!F20</f>
        <v>16.288303171037949</v>
      </c>
      <c r="G8" s="60">
        <f>'1A'!G20</f>
        <v>16.288303171037949</v>
      </c>
      <c r="H8" s="60">
        <f>'1A'!H20</f>
        <v>16.288303171037949</v>
      </c>
      <c r="I8" s="61">
        <f>'1A'!I20</f>
        <v>19.111607142857142</v>
      </c>
      <c r="J8" s="61">
        <f>'1A'!J20</f>
        <v>20.067187499999999</v>
      </c>
      <c r="K8" s="61">
        <f>'1A'!K20</f>
        <v>21.02276785714286</v>
      </c>
      <c r="L8" s="61">
        <f>'1A'!L20</f>
        <v>22.073906250000004</v>
      </c>
      <c r="M8" s="61">
        <f>'1A'!M20</f>
        <v>23.125044642857148</v>
      </c>
      <c r="N8" s="61">
        <f>'1A'!N20</f>
        <v>25.437549107142864</v>
      </c>
      <c r="O8" s="62">
        <f>'1A'!O20</f>
        <v>27.981304017857152</v>
      </c>
      <c r="P8" s="46"/>
      <c r="U8" s="1">
        <v>3</v>
      </c>
      <c r="V8" s="46">
        <f t="shared" si="0"/>
        <v>19.294793080253388</v>
      </c>
      <c r="W8" s="46">
        <f t="shared" si="1"/>
        <v>22.639221616908479</v>
      </c>
      <c r="X8" s="46">
        <f t="shared" si="2"/>
        <v>24.903143778599329</v>
      </c>
      <c r="Y8" s="46">
        <f t="shared" si="3"/>
        <v>27.393458156459268</v>
      </c>
      <c r="Z8" s="46">
        <f t="shared" si="4"/>
        <v>30.13280397210519</v>
      </c>
      <c r="AA8" s="46">
        <f t="shared" si="5"/>
        <v>33.146084369315709</v>
      </c>
    </row>
    <row r="9" spans="1:27" x14ac:dyDescent="0.2">
      <c r="A9" s="283" t="s">
        <v>102</v>
      </c>
      <c r="B9" s="284"/>
      <c r="C9" s="284"/>
      <c r="D9" s="284"/>
      <c r="E9" s="284"/>
      <c r="F9" s="284"/>
      <c r="G9" s="284"/>
      <c r="H9" s="285"/>
      <c r="I9" s="55">
        <f>I8-H8</f>
        <v>2.8233039718191932</v>
      </c>
      <c r="J9" s="55">
        <f t="shared" ref="J9:N9" si="7">J8-I8</f>
        <v>0.95558035714285694</v>
      </c>
      <c r="K9" s="55">
        <f t="shared" si="7"/>
        <v>0.95558035714286049</v>
      </c>
      <c r="L9" s="55">
        <f t="shared" si="7"/>
        <v>1.0511383928571441</v>
      </c>
      <c r="M9" s="55">
        <f t="shared" si="7"/>
        <v>1.0511383928571441</v>
      </c>
      <c r="N9" s="55">
        <f t="shared" si="7"/>
        <v>2.3125044642857162</v>
      </c>
      <c r="O9" s="55">
        <f>O8-N8</f>
        <v>2.5437549107142878</v>
      </c>
      <c r="P9" s="1"/>
      <c r="U9" s="1">
        <v>4</v>
      </c>
      <c r="V9" s="46">
        <f t="shared" si="0"/>
        <v>19.777162907259722</v>
      </c>
      <c r="W9" s="46">
        <f t="shared" si="1"/>
        <v>23.20520215733119</v>
      </c>
      <c r="X9" s="46">
        <f t="shared" si="2"/>
        <v>25.525722373064308</v>
      </c>
      <c r="Y9" s="46">
        <f t="shared" si="3"/>
        <v>28.078294610370747</v>
      </c>
      <c r="Z9" s="46">
        <f t="shared" si="4"/>
        <v>30.886124071407817</v>
      </c>
      <c r="AA9" s="46">
        <f t="shared" si="5"/>
        <v>33.9747364785486</v>
      </c>
    </row>
    <row r="10" spans="1:27" x14ac:dyDescent="0.2">
      <c r="P10" s="1"/>
      <c r="Q10" s="40"/>
      <c r="U10" s="1">
        <v>5</v>
      </c>
      <c r="V10" s="46">
        <f t="shared" si="0"/>
        <v>20.271591979941213</v>
      </c>
      <c r="W10" s="46">
        <f t="shared" si="1"/>
        <v>23.785332211264468</v>
      </c>
      <c r="X10" s="46">
        <f t="shared" si="2"/>
        <v>26.163865432390914</v>
      </c>
      <c r="Y10" s="46">
        <f t="shared" si="3"/>
        <v>28.780251975630012</v>
      </c>
      <c r="Z10" s="46">
        <f t="shared" si="4"/>
        <v>31.65827717319301</v>
      </c>
      <c r="AA10" s="46">
        <f t="shared" si="5"/>
        <v>34.824104890512309</v>
      </c>
    </row>
    <row r="11" spans="1:27" x14ac:dyDescent="0.2">
      <c r="P11" s="1"/>
      <c r="Q11" s="40"/>
      <c r="U11" s="1">
        <v>6</v>
      </c>
      <c r="V11" s="46">
        <f t="shared" si="0"/>
        <v>20.778381779439741</v>
      </c>
      <c r="W11" s="46">
        <f t="shared" si="1"/>
        <v>24.379965516546076</v>
      </c>
      <c r="X11" s="46">
        <f t="shared" si="2"/>
        <v>26.817962068200686</v>
      </c>
      <c r="Y11" s="46">
        <f t="shared" si="3"/>
        <v>29.49975827502076</v>
      </c>
      <c r="Z11" s="46">
        <f t="shared" si="4"/>
        <v>32.449734102522832</v>
      </c>
      <c r="AA11" s="46">
        <f t="shared" si="5"/>
        <v>35.694707512775111</v>
      </c>
    </row>
    <row r="12" spans="1:27" x14ac:dyDescent="0.2">
      <c r="P12" s="1"/>
      <c r="Q12" s="40"/>
      <c r="U12" s="1">
        <v>7</v>
      </c>
      <c r="V12" s="46">
        <f t="shared" si="0"/>
        <v>21.297841323925731</v>
      </c>
      <c r="W12" s="46">
        <f t="shared" si="1"/>
        <v>24.989464654459724</v>
      </c>
      <c r="X12" s="46">
        <f t="shared" si="2"/>
        <v>27.488411119905699</v>
      </c>
      <c r="Y12" s="46">
        <f t="shared" si="3"/>
        <v>30.237252231896278</v>
      </c>
      <c r="Z12" s="46">
        <f t="shared" si="4"/>
        <v>33.2609774550859</v>
      </c>
      <c r="AA12" s="46">
        <f t="shared" si="5"/>
        <v>36.587075200594484</v>
      </c>
    </row>
    <row r="13" spans="1:27" x14ac:dyDescent="0.2">
      <c r="U13" s="1">
        <v>8</v>
      </c>
      <c r="V13" s="46">
        <f t="shared" si="0"/>
        <v>21.830287357023874</v>
      </c>
      <c r="W13" s="46">
        <f t="shared" si="1"/>
        <v>25.614201270821216</v>
      </c>
      <c r="X13" s="46">
        <f t="shared" si="2"/>
        <v>28.175621397903338</v>
      </c>
      <c r="Y13" s="46">
        <f t="shared" si="3"/>
        <v>30.993183537693682</v>
      </c>
      <c r="Z13" s="46">
        <f t="shared" si="4"/>
        <v>34.092501891463044</v>
      </c>
      <c r="AA13" s="46">
        <f t="shared" si="5"/>
        <v>37.501752080609343</v>
      </c>
    </row>
    <row r="14" spans="1:27" ht="16.5" thickBot="1" x14ac:dyDescent="0.3">
      <c r="A14" s="28" t="s">
        <v>176</v>
      </c>
      <c r="B14" s="28"/>
      <c r="C14" s="28"/>
      <c r="D14" s="28"/>
      <c r="E14" s="28"/>
      <c r="F14" s="28"/>
      <c r="G14" s="28"/>
      <c r="H14" s="28"/>
      <c r="I14" s="28"/>
      <c r="J14" s="28"/>
      <c r="K14" s="28"/>
      <c r="L14" s="28"/>
      <c r="M14" s="28"/>
      <c r="N14" s="28"/>
      <c r="O14" s="28"/>
      <c r="P14" s="28"/>
      <c r="Q14" s="28"/>
      <c r="R14" s="28"/>
      <c r="S14" s="28"/>
      <c r="T14" s="28"/>
      <c r="U14" s="1">
        <v>9</v>
      </c>
      <c r="V14" s="46">
        <f t="shared" si="0"/>
        <v>22.376044540949469</v>
      </c>
      <c r="W14" s="46">
        <f t="shared" si="1"/>
        <v>26.254556302591745</v>
      </c>
      <c r="X14" s="46">
        <f t="shared" si="2"/>
        <v>28.88001193285092</v>
      </c>
      <c r="Y14" s="46">
        <f t="shared" si="3"/>
        <v>31.768013126136022</v>
      </c>
      <c r="Z14" s="46">
        <f t="shared" si="4"/>
        <v>34.944814438749617</v>
      </c>
      <c r="AA14" s="46">
        <f t="shared" si="5"/>
        <v>38.43929588262457</v>
      </c>
    </row>
    <row r="15" spans="1:27" ht="15.75" thickBot="1" x14ac:dyDescent="0.3">
      <c r="A15" s="296" t="s">
        <v>104</v>
      </c>
      <c r="B15" s="301" t="s">
        <v>78</v>
      </c>
      <c r="C15" s="280"/>
      <c r="D15" s="280"/>
      <c r="E15" s="280" t="s">
        <v>78</v>
      </c>
      <c r="F15" s="280"/>
      <c r="G15" s="280"/>
      <c r="H15" s="280" t="s">
        <v>79</v>
      </c>
      <c r="I15" s="280"/>
      <c r="J15" s="280"/>
      <c r="K15" s="280" t="s">
        <v>80</v>
      </c>
      <c r="L15" s="280"/>
      <c r="M15" s="280"/>
      <c r="N15" s="280" t="s">
        <v>80</v>
      </c>
      <c r="O15" s="280"/>
      <c r="P15" s="295"/>
      <c r="Q15" s="280" t="s">
        <v>80</v>
      </c>
      <c r="R15" s="280"/>
      <c r="S15" s="295"/>
      <c r="T15" s="63"/>
      <c r="U15" s="1">
        <v>10</v>
      </c>
      <c r="V15" s="46">
        <f t="shared" si="0"/>
        <v>22.935445654473202</v>
      </c>
      <c r="W15" s="46">
        <f t="shared" si="1"/>
        <v>26.910920210156537</v>
      </c>
      <c r="X15" s="46">
        <f t="shared" si="2"/>
        <v>29.602012231172189</v>
      </c>
      <c r="Y15" s="46">
        <f t="shared" si="3"/>
        <v>32.56221345428942</v>
      </c>
      <c r="Z15" s="46">
        <f t="shared" si="4"/>
        <v>35.818434799718354</v>
      </c>
      <c r="AA15" s="46">
        <f t="shared" si="5"/>
        <v>39.400278279690184</v>
      </c>
    </row>
    <row r="16" spans="1:27" ht="15" x14ac:dyDescent="0.2">
      <c r="A16" s="297"/>
      <c r="B16" s="302" t="s">
        <v>204</v>
      </c>
      <c r="C16" s="303"/>
      <c r="D16" s="303"/>
      <c r="E16" s="274" t="s">
        <v>199</v>
      </c>
      <c r="F16" s="275"/>
      <c r="G16" s="276"/>
      <c r="H16" s="274" t="s">
        <v>200</v>
      </c>
      <c r="I16" s="275"/>
      <c r="J16" s="276"/>
      <c r="K16" s="292" t="s">
        <v>205</v>
      </c>
      <c r="L16" s="293"/>
      <c r="M16" s="294"/>
      <c r="N16" s="292" t="s">
        <v>202</v>
      </c>
      <c r="O16" s="293"/>
      <c r="P16" s="294"/>
      <c r="Q16" s="292" t="s">
        <v>206</v>
      </c>
      <c r="R16" s="293"/>
      <c r="S16" s="294"/>
      <c r="T16" s="64"/>
      <c r="U16" s="1">
        <v>11</v>
      </c>
      <c r="V16" s="46">
        <f t="shared" si="0"/>
        <v>23.508831795835029</v>
      </c>
      <c r="W16" s="46">
        <f t="shared" si="1"/>
        <v>27.583693215410449</v>
      </c>
      <c r="X16" s="46">
        <f t="shared" si="2"/>
        <v>30.342062536951492</v>
      </c>
      <c r="Y16" s="46">
        <f t="shared" si="3"/>
        <v>33.376268790646655</v>
      </c>
      <c r="Z16" s="46">
        <f t="shared" si="4"/>
        <v>36.713895669711306</v>
      </c>
      <c r="AA16" s="46">
        <f t="shared" si="5"/>
        <v>40.385285236682435</v>
      </c>
    </row>
    <row r="17" spans="1:27" ht="15" thickBot="1" x14ac:dyDescent="0.25">
      <c r="A17" s="298"/>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24.096552590730901</v>
      </c>
      <c r="W17" s="46">
        <f t="shared" si="1"/>
        <v>28.273285545795709</v>
      </c>
      <c r="X17" s="46">
        <f t="shared" si="2"/>
        <v>31.100614100375275</v>
      </c>
      <c r="Y17" s="46">
        <f t="shared" si="3"/>
        <v>34.21067551041282</v>
      </c>
      <c r="Z17" s="46">
        <f t="shared" si="4"/>
        <v>37.631743061454088</v>
      </c>
      <c r="AA17" s="46">
        <f t="shared" si="5"/>
        <v>41.39491736759949</v>
      </c>
    </row>
    <row r="18" spans="1:27" x14ac:dyDescent="0.2">
      <c r="A18" s="72" t="s">
        <v>3</v>
      </c>
      <c r="B18" s="73">
        <f>H6</f>
        <v>17.917133488141744</v>
      </c>
      <c r="C18" s="73">
        <f>MEDIAN(B18,D18)</f>
        <v>18.605963284197568</v>
      </c>
      <c r="D18" s="73">
        <f>B18*((1.025)^3)</f>
        <v>19.294793080253392</v>
      </c>
      <c r="E18" s="74">
        <f>I6</f>
        <v>21.02276785714286</v>
      </c>
      <c r="F18" s="73">
        <f>MEDIAN(E18,G18)</f>
        <v>21.830994737025669</v>
      </c>
      <c r="G18" s="75">
        <f>E18*((1.025)^3)</f>
        <v>22.639221616908483</v>
      </c>
      <c r="H18" s="73">
        <f>K6</f>
        <v>23.125044642857148</v>
      </c>
      <c r="I18" s="73">
        <f>MEDIAN(H18,J18)</f>
        <v>24.014094210728238</v>
      </c>
      <c r="J18" s="75">
        <f>H18*((1.025)^3)</f>
        <v>24.903143778599333</v>
      </c>
      <c r="K18" s="74">
        <f>M6</f>
        <v>25.437549107142864</v>
      </c>
      <c r="L18" s="73">
        <f>MEDIAN(K18,M18)</f>
        <v>26.415503631801066</v>
      </c>
      <c r="M18" s="75">
        <f>K18*((1.025)^3)</f>
        <v>27.393458156459268</v>
      </c>
      <c r="N18" s="74">
        <f>N6</f>
        <v>27.981304017857152</v>
      </c>
      <c r="O18" s="73">
        <f>MEDIAN(N18,P18)</f>
        <v>29.057053994981175</v>
      </c>
      <c r="P18" s="75">
        <f>N18*((1.025)^3)</f>
        <v>30.132803972105197</v>
      </c>
      <c r="Q18" s="74">
        <f>O6</f>
        <v>30.779434419642868</v>
      </c>
      <c r="R18" s="73">
        <f>MEDIAN(Q18,S18)</f>
        <v>31.962759394479292</v>
      </c>
      <c r="S18" s="75">
        <f>Q18*((1.025)^3)</f>
        <v>33.146084369315716</v>
      </c>
      <c r="T18" s="73"/>
      <c r="U18" s="1">
        <v>13</v>
      </c>
      <c r="V18" s="46">
        <f t="shared" si="0"/>
        <v>24.698966405499171</v>
      </c>
      <c r="W18" s="46">
        <f t="shared" si="1"/>
        <v>28.9801176844406</v>
      </c>
      <c r="X18" s="46">
        <f t="shared" si="2"/>
        <v>31.878129452884654</v>
      </c>
      <c r="Y18" s="46">
        <f t="shared" si="3"/>
        <v>35.065942398173135</v>
      </c>
      <c r="Z18" s="46">
        <f t="shared" si="4"/>
        <v>38.572536637990439</v>
      </c>
      <c r="AA18" s="46">
        <f t="shared" si="5"/>
        <v>42.429790301789474</v>
      </c>
    </row>
    <row r="19" spans="1:27" x14ac:dyDescent="0.2">
      <c r="A19" s="76" t="s">
        <v>4</v>
      </c>
      <c r="B19" s="73">
        <f>B18*((1.025)^4)</f>
        <v>19.777162907259722</v>
      </c>
      <c r="C19" s="73">
        <f t="shared" ref="C19:C23" si="8">MEDIAN(B19,D19)</f>
        <v>20.277772343349731</v>
      </c>
      <c r="D19" s="73">
        <f>B18*((1.025)^6)</f>
        <v>20.778381779439744</v>
      </c>
      <c r="E19" s="74">
        <f>E18*((1.025)^4)</f>
        <v>23.205202157331193</v>
      </c>
      <c r="F19" s="73">
        <f t="shared" ref="F19:F23" si="9">MEDIAN(E19,G19)</f>
        <v>23.792583836938636</v>
      </c>
      <c r="G19" s="75">
        <f>E18*((1.025)^6)</f>
        <v>24.379965516546079</v>
      </c>
      <c r="H19" s="73">
        <f>H18*((1.025)^4)</f>
        <v>25.525722373064315</v>
      </c>
      <c r="I19" s="73">
        <f t="shared" ref="I19:I23" si="10">MEDIAN(H19,J19)</f>
        <v>26.171842220632502</v>
      </c>
      <c r="J19" s="75">
        <f>H18*((1.025)^6)</f>
        <v>26.817962068200689</v>
      </c>
      <c r="K19" s="74">
        <f>K18*((1.025)^4)</f>
        <v>28.078294610370747</v>
      </c>
      <c r="L19" s="73">
        <f t="shared" ref="L19:L23" si="11">MEDIAN(K19,M19)</f>
        <v>28.789026442695754</v>
      </c>
      <c r="M19" s="75">
        <f>K18*((1.025)^6)</f>
        <v>29.49975827502076</v>
      </c>
      <c r="N19" s="74">
        <f>N18*((1.025)^4)</f>
        <v>30.886124071407824</v>
      </c>
      <c r="O19" s="73">
        <f t="shared" ref="O19:O23" si="12">MEDIAN(N19,P19)</f>
        <v>31.66792908696533</v>
      </c>
      <c r="P19" s="75">
        <f>N18*((1.025)^6)</f>
        <v>32.449734102522839</v>
      </c>
      <c r="Q19" s="74">
        <f>Q18*((1.025)^4)</f>
        <v>33.974736478548607</v>
      </c>
      <c r="R19" s="73">
        <f t="shared" ref="R19:R23" si="13">MEDIAN(Q19,S19)</f>
        <v>34.834721995661866</v>
      </c>
      <c r="S19" s="75">
        <f>Q18*((1.025)^6)</f>
        <v>35.694707512775125</v>
      </c>
      <c r="T19" s="73"/>
      <c r="U19" s="1">
        <v>14</v>
      </c>
      <c r="V19" s="46">
        <f t="shared" si="0"/>
        <v>25.316440565636647</v>
      </c>
      <c r="W19" s="46">
        <f t="shared" si="1"/>
        <v>29.704620626551613</v>
      </c>
      <c r="X19" s="46">
        <f t="shared" si="2"/>
        <v>32.675082689206768</v>
      </c>
      <c r="Y19" s="46">
        <f t="shared" si="3"/>
        <v>35.942590958127461</v>
      </c>
      <c r="Z19" s="46">
        <f t="shared" si="4"/>
        <v>39.536850053940199</v>
      </c>
      <c r="AA19" s="46">
        <f t="shared" si="5"/>
        <v>43.490535059334206</v>
      </c>
    </row>
    <row r="20" spans="1:27" x14ac:dyDescent="0.2">
      <c r="A20" s="76" t="s">
        <v>5</v>
      </c>
      <c r="B20" s="73">
        <f>B18*((1.025)^7)</f>
        <v>21.297841323925738</v>
      </c>
      <c r="C20" s="73">
        <f t="shared" si="8"/>
        <v>21.836942932437605</v>
      </c>
      <c r="D20" s="73">
        <f>B18*((1.025)^9)</f>
        <v>22.376044540949472</v>
      </c>
      <c r="E20" s="74">
        <f>E18*((1.025)^7)</f>
        <v>24.989464654459734</v>
      </c>
      <c r="F20" s="73">
        <f t="shared" si="9"/>
        <v>25.622010478525745</v>
      </c>
      <c r="G20" s="75">
        <f>E18*((1.025)^9)</f>
        <v>26.254556302591752</v>
      </c>
      <c r="H20" s="73">
        <f>H18*((1.025)^7)</f>
        <v>27.48841111990571</v>
      </c>
      <c r="I20" s="73">
        <f t="shared" si="10"/>
        <v>28.18421152637832</v>
      </c>
      <c r="J20" s="75">
        <f>H18*((1.025)^9)</f>
        <v>28.880011932850927</v>
      </c>
      <c r="K20" s="74">
        <f>K18*((1.025)^7)</f>
        <v>30.237252231896282</v>
      </c>
      <c r="L20" s="73">
        <f t="shared" si="11"/>
        <v>31.002632679016152</v>
      </c>
      <c r="M20" s="75">
        <f>K18*((1.025)^9)</f>
        <v>31.768013126136022</v>
      </c>
      <c r="N20" s="74">
        <f>N18*((1.025)^7)</f>
        <v>33.260977455085914</v>
      </c>
      <c r="O20" s="73">
        <f t="shared" si="12"/>
        <v>34.102895946917769</v>
      </c>
      <c r="P20" s="75">
        <f>N18*((1.025)^9)</f>
        <v>34.944814438749624</v>
      </c>
      <c r="Q20" s="74">
        <f>Q18*((1.025)^7)</f>
        <v>36.587075200594505</v>
      </c>
      <c r="R20" s="73">
        <f t="shared" si="13"/>
        <v>37.513185541609545</v>
      </c>
      <c r="S20" s="75">
        <f>Q18*((1.025)^9)</f>
        <v>38.439295882624592</v>
      </c>
      <c r="T20" s="73"/>
      <c r="U20" s="1">
        <v>15</v>
      </c>
      <c r="V20" s="46">
        <f t="shared" si="0"/>
        <v>25.949351579777559</v>
      </c>
      <c r="W20" s="46">
        <f t="shared" si="1"/>
        <v>30.447236142215399</v>
      </c>
      <c r="X20" s="46">
        <f t="shared" si="2"/>
        <v>33.491959756436934</v>
      </c>
      <c r="Y20" s="46">
        <f t="shared" si="3"/>
        <v>36.841155732080644</v>
      </c>
      <c r="Z20" s="46">
        <f t="shared" si="4"/>
        <v>40.525271305288697</v>
      </c>
      <c r="AA20" s="46">
        <f t="shared" si="5"/>
        <v>44.577798435817556</v>
      </c>
    </row>
    <row r="21" spans="1:27" x14ac:dyDescent="0.2">
      <c r="A21" s="76" t="s">
        <v>6</v>
      </c>
      <c r="B21" s="73">
        <f>B18*((1.025)^10)</f>
        <v>22.935445654473209</v>
      </c>
      <c r="C21" s="73">
        <f t="shared" si="8"/>
        <v>23.515999122602061</v>
      </c>
      <c r="D21" s="73">
        <f>B18*((1.025)^12)</f>
        <v>24.096552590730912</v>
      </c>
      <c r="E21" s="74">
        <f>E18*((1.025)^10)</f>
        <v>26.910920210156544</v>
      </c>
      <c r="F21" s="73">
        <f t="shared" si="9"/>
        <v>27.592102877976131</v>
      </c>
      <c r="G21" s="75">
        <f>E18*((1.025)^12)</f>
        <v>28.273285545795716</v>
      </c>
      <c r="H21" s="73">
        <f>H18*((1.025)^10)</f>
        <v>29.6020122311722</v>
      </c>
      <c r="I21" s="73">
        <f t="shared" si="10"/>
        <v>30.351313165773746</v>
      </c>
      <c r="J21" s="75">
        <f>H18*((1.025)^12)</f>
        <v>31.100614100375292</v>
      </c>
      <c r="K21" s="74">
        <f>K18*((1.025)^10)</f>
        <v>32.56221345428942</v>
      </c>
      <c r="L21" s="73">
        <f t="shared" si="11"/>
        <v>33.386444482351123</v>
      </c>
      <c r="M21" s="75">
        <f>K18*((1.025)^12)</f>
        <v>34.21067551041282</v>
      </c>
      <c r="N21" s="74">
        <f>N18*((1.025)^10)</f>
        <v>35.818434799718368</v>
      </c>
      <c r="O21" s="73">
        <f t="shared" si="12"/>
        <v>36.725088930586239</v>
      </c>
      <c r="P21" s="75">
        <f>N18*((1.025)^12)</f>
        <v>37.631743061454102</v>
      </c>
      <c r="Q21" s="74">
        <f>Q18*((1.025)^10)</f>
        <v>39.400278279690205</v>
      </c>
      <c r="R21" s="73">
        <f t="shared" si="13"/>
        <v>40.397597823644858</v>
      </c>
      <c r="S21" s="75">
        <f>Q18*((1.025)^12)</f>
        <v>41.394917367599518</v>
      </c>
      <c r="T21" s="73"/>
      <c r="U21" s="1">
        <v>16</v>
      </c>
      <c r="V21" s="46">
        <f t="shared" si="0"/>
        <v>26.598085369271995</v>
      </c>
      <c r="W21" s="46">
        <f t="shared" si="1"/>
        <v>31.20841704577078</v>
      </c>
      <c r="X21" s="46">
        <f t="shared" si="2"/>
        <v>34.329258750347854</v>
      </c>
      <c r="Y21" s="46">
        <f t="shared" si="3"/>
        <v>37.762184625382659</v>
      </c>
      <c r="Z21" s="46">
        <f t="shared" si="4"/>
        <v>41.538403087920912</v>
      </c>
      <c r="AA21" s="46">
        <f t="shared" si="5"/>
        <v>45.692243396712989</v>
      </c>
    </row>
    <row r="22" spans="1:27" x14ac:dyDescent="0.2">
      <c r="A22" s="76" t="s">
        <v>107</v>
      </c>
      <c r="B22" s="73">
        <f>B18*((1.025)^13)</f>
        <v>24.698966405499185</v>
      </c>
      <c r="C22" s="73">
        <f t="shared" si="8"/>
        <v>25.324158992638381</v>
      </c>
      <c r="D22" s="73">
        <f>B18*((1.025)^15)</f>
        <v>25.949351579777581</v>
      </c>
      <c r="E22" s="74">
        <f>E18*((1.025)^13)</f>
        <v>28.980117684440607</v>
      </c>
      <c r="F22" s="73">
        <f t="shared" si="9"/>
        <v>29.713676913328012</v>
      </c>
      <c r="G22" s="75">
        <f>E18*((1.025)^15)</f>
        <v>30.447236142215417</v>
      </c>
      <c r="H22" s="73">
        <f>H18*((1.025)^13)</f>
        <v>31.878129452884671</v>
      </c>
      <c r="I22" s="73">
        <f t="shared" si="10"/>
        <v>32.685044604660817</v>
      </c>
      <c r="J22" s="75">
        <f>H18*((1.025)^15)</f>
        <v>33.491959756436962</v>
      </c>
      <c r="K22" s="74">
        <f>K18*((1.025)^13)</f>
        <v>35.065942398173142</v>
      </c>
      <c r="L22" s="73">
        <f t="shared" si="11"/>
        <v>35.9535490651269</v>
      </c>
      <c r="M22" s="75">
        <f>K18*((1.025)^15)</f>
        <v>36.841155732080658</v>
      </c>
      <c r="N22" s="74">
        <f>N18*((1.025)^13)</f>
        <v>38.57253663799046</v>
      </c>
      <c r="O22" s="73">
        <f t="shared" si="12"/>
        <v>39.548903971639589</v>
      </c>
      <c r="P22" s="75">
        <f>N18*((1.025)^15)</f>
        <v>40.525271305288726</v>
      </c>
      <c r="Q22" s="74">
        <f>Q18*((1.025)^13)</f>
        <v>42.429790301789502</v>
      </c>
      <c r="R22" s="73">
        <f t="shared" si="13"/>
        <v>43.503794368803554</v>
      </c>
      <c r="S22" s="75">
        <f>Q18*((1.025)^15)</f>
        <v>44.577798435817598</v>
      </c>
      <c r="T22" s="73"/>
      <c r="U22" s="1">
        <v>17</v>
      </c>
      <c r="V22" s="46">
        <f t="shared" si="0"/>
        <v>27.263037503503792</v>
      </c>
      <c r="W22" s="46">
        <f t="shared" si="1"/>
        <v>31.988627471915045</v>
      </c>
      <c r="X22" s="46">
        <f t="shared" si="2"/>
        <v>35.18749021910655</v>
      </c>
      <c r="Y22" s="46">
        <f t="shared" si="3"/>
        <v>38.706239241017222</v>
      </c>
      <c r="Z22" s="46">
        <f t="shared" si="4"/>
        <v>42.57686316511893</v>
      </c>
      <c r="AA22" s="46">
        <f t="shared" si="5"/>
        <v>46.834549481630809</v>
      </c>
    </row>
    <row r="23" spans="1:27" x14ac:dyDescent="0.2">
      <c r="A23" s="76" t="s">
        <v>108</v>
      </c>
      <c r="B23" s="73">
        <f>B18*((1.025)^16)</f>
        <v>26.59808536927202</v>
      </c>
      <c r="C23" s="73">
        <f t="shared" si="8"/>
        <v>27.978697432909343</v>
      </c>
      <c r="D23" s="73">
        <f>B18*((1.025)^20)</f>
        <v>29.359309496546661</v>
      </c>
      <c r="E23" s="74">
        <f>E18*((1.025)^16)</f>
        <v>31.208417045770798</v>
      </c>
      <c r="F23" s="73">
        <f t="shared" si="9"/>
        <v>32.828335038446788</v>
      </c>
      <c r="G23" s="75">
        <f>E18*((1.025)^20)</f>
        <v>34.448253031122782</v>
      </c>
      <c r="H23" s="74">
        <f>H18*((1.025)^16)</f>
        <v>34.329258750347883</v>
      </c>
      <c r="I23" s="73">
        <f t="shared" si="10"/>
        <v>36.111168542291473</v>
      </c>
      <c r="J23" s="75">
        <f>H18*((1.025)^20)</f>
        <v>37.893078334235064</v>
      </c>
      <c r="K23" s="73">
        <f>K18*((1.025)^16)</f>
        <v>37.762184625382673</v>
      </c>
      <c r="L23" s="73">
        <f t="shared" si="11"/>
        <v>39.722285396520618</v>
      </c>
      <c r="M23" s="75">
        <f>K18*((1.025)^20)</f>
        <v>41.682386167658571</v>
      </c>
      <c r="N23" s="73">
        <f>N18*((1.025)^16)</f>
        <v>41.53840308792094</v>
      </c>
      <c r="O23" s="73">
        <f t="shared" si="12"/>
        <v>43.694513936172683</v>
      </c>
      <c r="P23" s="73">
        <f>N18*((1.025)^20)</f>
        <v>45.850624784424426</v>
      </c>
      <c r="Q23" s="74">
        <f>Q18*((1.025)^16)</f>
        <v>45.692243396713039</v>
      </c>
      <c r="R23" s="73">
        <f t="shared" si="13"/>
        <v>48.063965329789951</v>
      </c>
      <c r="S23" s="75">
        <f>Q18*((1.025)^20)</f>
        <v>50.435687262866871</v>
      </c>
      <c r="T23" s="73"/>
      <c r="U23" s="1">
        <v>18</v>
      </c>
      <c r="V23" s="46">
        <f t="shared" si="0"/>
        <v>27.944613441091384</v>
      </c>
      <c r="W23" s="46">
        <f t="shared" si="1"/>
        <v>32.788343158712919</v>
      </c>
      <c r="X23" s="46">
        <f t="shared" si="2"/>
        <v>36.067177474584213</v>
      </c>
      <c r="Y23" s="46">
        <f t="shared" si="3"/>
        <v>39.673895222042653</v>
      </c>
      <c r="Z23" s="46">
        <f t="shared" si="4"/>
        <v>43.641284744246896</v>
      </c>
      <c r="AA23" s="46">
        <f t="shared" si="5"/>
        <v>48.005413218671578</v>
      </c>
    </row>
    <row r="24" spans="1:27" ht="15" x14ac:dyDescent="0.25">
      <c r="A24" s="44"/>
      <c r="B24" s="36"/>
      <c r="C24" s="46"/>
      <c r="D24" s="36"/>
      <c r="E24" s="81"/>
      <c r="F24" s="81"/>
      <c r="G24" s="81"/>
      <c r="H24" s="81"/>
      <c r="I24" s="73"/>
      <c r="J24" s="73"/>
      <c r="M24" s="40"/>
      <c r="P24" s="1"/>
      <c r="U24" s="1">
        <v>19</v>
      </c>
      <c r="V24" s="46">
        <f t="shared" si="0"/>
        <v>28.643228777118665</v>
      </c>
      <c r="W24" s="46">
        <f t="shared" si="1"/>
        <v>33.608051737680739</v>
      </c>
      <c r="X24" s="46">
        <f t="shared" si="2"/>
        <v>36.968856911448817</v>
      </c>
      <c r="Y24" s="46">
        <f t="shared" si="3"/>
        <v>40.665742602593717</v>
      </c>
      <c r="Z24" s="46">
        <f t="shared" si="4"/>
        <v>44.732316862853061</v>
      </c>
      <c r="AA24" s="46">
        <f t="shared" si="5"/>
        <v>49.205548549138364</v>
      </c>
    </row>
    <row r="25" spans="1:27" ht="15" x14ac:dyDescent="0.25">
      <c r="A25" s="44"/>
      <c r="B25" s="36"/>
      <c r="C25" s="46"/>
      <c r="D25" s="36"/>
      <c r="E25" s="81"/>
      <c r="F25" s="81"/>
      <c r="G25" s="81"/>
      <c r="H25" s="81"/>
      <c r="I25" s="73"/>
      <c r="J25" s="73"/>
      <c r="M25" s="40"/>
      <c r="P25" s="1"/>
      <c r="U25" s="1">
        <v>20</v>
      </c>
      <c r="V25" s="46">
        <f t="shared" si="0"/>
        <v>29.359309496546629</v>
      </c>
      <c r="W25" s="46">
        <f t="shared" si="1"/>
        <v>34.448253031122753</v>
      </c>
      <c r="X25" s="46">
        <f t="shared" si="2"/>
        <v>37.893078334235035</v>
      </c>
      <c r="Y25" s="46">
        <f t="shared" si="3"/>
        <v>41.682386167658557</v>
      </c>
      <c r="Z25" s="46">
        <f t="shared" si="4"/>
        <v>45.850624784424383</v>
      </c>
      <c r="AA25" s="46">
        <f t="shared" si="5"/>
        <v>50.435687262866821</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177</v>
      </c>
      <c r="B28" s="28"/>
      <c r="C28" s="28"/>
      <c r="D28" s="28"/>
      <c r="E28" s="28"/>
      <c r="F28" s="28"/>
      <c r="G28" s="28"/>
      <c r="H28" s="28"/>
      <c r="I28" s="28"/>
      <c r="J28" s="28"/>
      <c r="K28" s="28"/>
      <c r="L28" s="28"/>
      <c r="M28" s="28"/>
      <c r="N28" s="28"/>
      <c r="O28" s="28"/>
      <c r="P28" s="28"/>
      <c r="Q28" s="28"/>
      <c r="R28" s="28"/>
      <c r="S28" s="28"/>
      <c r="V28" s="308" t="s">
        <v>45</v>
      </c>
      <c r="W28" s="308"/>
      <c r="X28" s="308"/>
      <c r="Y28" s="308"/>
      <c r="Z28" s="308"/>
      <c r="AA28" s="308"/>
    </row>
    <row r="29" spans="1:27" ht="15.75" thickBot="1" x14ac:dyDescent="0.3">
      <c r="A29" s="296" t="s">
        <v>104</v>
      </c>
      <c r="B29" s="301" t="s">
        <v>78</v>
      </c>
      <c r="C29" s="280"/>
      <c r="D29" s="280"/>
      <c r="E29" s="280" t="s">
        <v>78</v>
      </c>
      <c r="F29" s="280"/>
      <c r="G29" s="280"/>
      <c r="H29" s="280" t="s">
        <v>79</v>
      </c>
      <c r="I29" s="280"/>
      <c r="J29" s="280"/>
      <c r="K29" s="280" t="s">
        <v>80</v>
      </c>
      <c r="L29" s="280"/>
      <c r="M29" s="280"/>
      <c r="N29" s="280" t="s">
        <v>80</v>
      </c>
      <c r="O29" s="280"/>
      <c r="P29" s="295"/>
      <c r="Q29" s="280" t="s">
        <v>80</v>
      </c>
      <c r="R29" s="280"/>
      <c r="S29" s="295"/>
      <c r="U29" s="1" t="s">
        <v>167</v>
      </c>
      <c r="V29" s="44" t="s">
        <v>170</v>
      </c>
      <c r="W29" s="44" t="s">
        <v>168</v>
      </c>
      <c r="X29" s="44" t="s">
        <v>171</v>
      </c>
      <c r="Y29" s="44" t="s">
        <v>172</v>
      </c>
      <c r="Z29" s="44" t="s">
        <v>173</v>
      </c>
      <c r="AA29" s="44" t="s">
        <v>174</v>
      </c>
    </row>
    <row r="30" spans="1:27" ht="15" x14ac:dyDescent="0.2">
      <c r="A30" s="297"/>
      <c r="B30" s="302" t="s">
        <v>103</v>
      </c>
      <c r="C30" s="303"/>
      <c r="D30" s="309"/>
      <c r="E30" s="292" t="s">
        <v>199</v>
      </c>
      <c r="F30" s="293"/>
      <c r="G30" s="293"/>
      <c r="H30" s="274" t="s">
        <v>200</v>
      </c>
      <c r="I30" s="275"/>
      <c r="J30" s="276"/>
      <c r="K30" s="292" t="s">
        <v>201</v>
      </c>
      <c r="L30" s="293"/>
      <c r="M30" s="294"/>
      <c r="N30" s="292" t="s">
        <v>202</v>
      </c>
      <c r="O30" s="293"/>
      <c r="P30" s="294"/>
      <c r="Q30" s="292" t="s">
        <v>207</v>
      </c>
      <c r="R30" s="293"/>
      <c r="S30" s="294"/>
      <c r="U30" s="1">
        <v>0</v>
      </c>
      <c r="V30" s="46">
        <f>H8</f>
        <v>16.288303171037949</v>
      </c>
      <c r="W30" s="46">
        <f>I8</f>
        <v>19.111607142857142</v>
      </c>
      <c r="X30" s="46">
        <f>K8</f>
        <v>21.02276785714286</v>
      </c>
      <c r="Y30" s="46">
        <f>M8</f>
        <v>23.125044642857148</v>
      </c>
      <c r="Z30" s="46">
        <f>N8</f>
        <v>25.437549107142864</v>
      </c>
      <c r="AA30" s="46">
        <f>O8</f>
        <v>27.981304017857152</v>
      </c>
    </row>
    <row r="31" spans="1:27" ht="15" thickBot="1" x14ac:dyDescent="0.25">
      <c r="A31" s="298"/>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16.695510750313897</v>
      </c>
      <c r="W31" s="46">
        <f t="shared" ref="W31:W50" si="15">W30*1.025</f>
        <v>19.589397321428571</v>
      </c>
      <c r="X31" s="46">
        <f t="shared" ref="X31:X50" si="16">X30*1.025</f>
        <v>21.54833705357143</v>
      </c>
      <c r="Y31" s="46">
        <f t="shared" ref="Y31:Y50" si="17">Y30*1.025</f>
        <v>23.703170758928575</v>
      </c>
      <c r="Z31" s="46">
        <f t="shared" ref="Z31:Z50" si="18">Z30*1.025</f>
        <v>26.073487834821435</v>
      </c>
      <c r="AA31" s="46">
        <f t="shared" ref="AA31:AA50" si="19">AA30*1.025</f>
        <v>28.680836618303577</v>
      </c>
    </row>
    <row r="32" spans="1:27" x14ac:dyDescent="0.2">
      <c r="A32" s="72" t="s">
        <v>3</v>
      </c>
      <c r="B32" s="73">
        <f>F8</f>
        <v>16.288303171037949</v>
      </c>
      <c r="C32" s="73">
        <f>MEDIAN(B32,D32)</f>
        <v>16.914512076543243</v>
      </c>
      <c r="D32" s="75">
        <f>B32*((1.025)^3)</f>
        <v>17.540720982048537</v>
      </c>
      <c r="E32" s="73">
        <f>I8</f>
        <v>19.111607142857142</v>
      </c>
      <c r="F32" s="73">
        <f>MEDIAN(E32,G32)</f>
        <v>19.846358851841515</v>
      </c>
      <c r="G32" s="73">
        <f>E32*((1.025)^3)</f>
        <v>20.581110560825891</v>
      </c>
      <c r="H32" s="74">
        <f>K8</f>
        <v>21.02276785714286</v>
      </c>
      <c r="I32" s="73">
        <f>MEDIAN(H32,J32)</f>
        <v>21.830994737025669</v>
      </c>
      <c r="J32" s="75">
        <f>H32*((1.025)^3)</f>
        <v>22.639221616908483</v>
      </c>
      <c r="K32" s="74">
        <f>M8</f>
        <v>23.125044642857148</v>
      </c>
      <c r="L32" s="73">
        <f>MEDIAN(K32,M32)</f>
        <v>24.014094210728238</v>
      </c>
      <c r="M32" s="75">
        <f>K32*((1.025)^3)</f>
        <v>24.903143778599333</v>
      </c>
      <c r="N32" s="74">
        <f>N8</f>
        <v>25.437549107142864</v>
      </c>
      <c r="O32" s="73">
        <f>MEDIAN(N32,P32)</f>
        <v>26.415503631801066</v>
      </c>
      <c r="P32" s="75">
        <f>N32*((1.025)^3)</f>
        <v>27.393458156459268</v>
      </c>
      <c r="Q32" s="74">
        <f>O8</f>
        <v>27.981304017857152</v>
      </c>
      <c r="R32" s="73">
        <f>MEDIAN(Q32,S32)</f>
        <v>29.057053994981175</v>
      </c>
      <c r="S32" s="75">
        <f>Q32*((1.025)^3)</f>
        <v>30.132803972105197</v>
      </c>
      <c r="U32" s="1">
        <v>2</v>
      </c>
      <c r="V32" s="46">
        <f t="shared" si="14"/>
        <v>17.112898519071742</v>
      </c>
      <c r="W32" s="46">
        <f t="shared" si="15"/>
        <v>20.079132254464284</v>
      </c>
      <c r="X32" s="46">
        <f t="shared" si="16"/>
        <v>22.087045479910714</v>
      </c>
      <c r="Y32" s="46">
        <f t="shared" si="17"/>
        <v>24.295750027901786</v>
      </c>
      <c r="Z32" s="46">
        <f t="shared" si="18"/>
        <v>26.72532503069197</v>
      </c>
      <c r="AA32" s="46">
        <f t="shared" si="19"/>
        <v>29.397857533761165</v>
      </c>
    </row>
    <row r="33" spans="1:27" x14ac:dyDescent="0.2">
      <c r="A33" s="76" t="s">
        <v>4</v>
      </c>
      <c r="B33" s="73">
        <f>B32*((1.025)^4)</f>
        <v>17.979239006599748</v>
      </c>
      <c r="C33" s="73">
        <f t="shared" ref="C33:C37" si="20">MEDIAN(B33,D33)</f>
        <v>18.434338493954304</v>
      </c>
      <c r="D33" s="75">
        <f>B32*((1.025)^6)</f>
        <v>18.889437981308859</v>
      </c>
      <c r="E33" s="73">
        <f>E32*((1.025)^4)</f>
        <v>21.095638324846536</v>
      </c>
      <c r="F33" s="73">
        <f t="shared" ref="F33:F37" si="21">MEDIAN(E33,G33)</f>
        <v>21.629621669944214</v>
      </c>
      <c r="G33" s="73">
        <f>E32*((1.025)^6)</f>
        <v>22.163605015041888</v>
      </c>
      <c r="H33" s="74">
        <f>H32*((1.025)^4)</f>
        <v>23.205202157331193</v>
      </c>
      <c r="I33" s="73">
        <f t="shared" ref="I33:I37" si="22">MEDIAN(H33,J33)</f>
        <v>23.792583836938636</v>
      </c>
      <c r="J33" s="75">
        <f>H32*((1.025)^6)</f>
        <v>24.379965516546079</v>
      </c>
      <c r="K33" s="74">
        <f>K32*((1.025)^4)</f>
        <v>25.525722373064315</v>
      </c>
      <c r="L33" s="73">
        <f t="shared" ref="L33:L37" si="23">MEDIAN(K33,M33)</f>
        <v>26.171842220632502</v>
      </c>
      <c r="M33" s="75">
        <f>K32*((1.025)^6)</f>
        <v>26.817962068200689</v>
      </c>
      <c r="N33" s="74">
        <f>N32*((1.025)^4)</f>
        <v>28.078294610370747</v>
      </c>
      <c r="O33" s="73">
        <f t="shared" ref="O33:O37" si="24">MEDIAN(N33,P33)</f>
        <v>28.789026442695754</v>
      </c>
      <c r="P33" s="75">
        <f>N32*((1.025)^6)</f>
        <v>29.49975827502076</v>
      </c>
      <c r="Q33" s="74">
        <f>Q32*((1.025)^4)</f>
        <v>30.886124071407824</v>
      </c>
      <c r="R33" s="73">
        <f t="shared" ref="R33:R37" si="25">MEDIAN(Q33,S33)</f>
        <v>31.66792908696533</v>
      </c>
      <c r="S33" s="75">
        <f>Q32*((1.025)^6)</f>
        <v>32.449734102522839</v>
      </c>
      <c r="U33" s="1">
        <v>3</v>
      </c>
      <c r="V33" s="46">
        <f t="shared" si="14"/>
        <v>17.540720982048533</v>
      </c>
      <c r="W33" s="46">
        <f t="shared" si="15"/>
        <v>20.581110560825888</v>
      </c>
      <c r="X33" s="46">
        <f t="shared" si="16"/>
        <v>22.639221616908479</v>
      </c>
      <c r="Y33" s="46">
        <f t="shared" si="17"/>
        <v>24.903143778599329</v>
      </c>
      <c r="Z33" s="46">
        <f t="shared" si="18"/>
        <v>27.393458156459268</v>
      </c>
      <c r="AA33" s="46">
        <f t="shared" si="19"/>
        <v>30.13280397210519</v>
      </c>
    </row>
    <row r="34" spans="1:27" x14ac:dyDescent="0.2">
      <c r="A34" s="76" t="s">
        <v>5</v>
      </c>
      <c r="B34" s="73">
        <f>B32*((1.025)^7)</f>
        <v>19.36167393084158</v>
      </c>
      <c r="C34" s="73">
        <f t="shared" si="20"/>
        <v>19.851766302216006</v>
      </c>
      <c r="D34" s="75">
        <f>B32*((1.025)^9)</f>
        <v>20.34185867359043</v>
      </c>
      <c r="E34" s="73">
        <f>E32*((1.025)^7)</f>
        <v>22.717695140417934</v>
      </c>
      <c r="F34" s="73">
        <f t="shared" si="21"/>
        <v>23.29273679865976</v>
      </c>
      <c r="G34" s="73">
        <f>E32*((1.025)^9)</f>
        <v>23.867778456901586</v>
      </c>
      <c r="H34" s="74">
        <f>H32*((1.025)^7)</f>
        <v>24.989464654459734</v>
      </c>
      <c r="I34" s="73">
        <f t="shared" si="22"/>
        <v>25.622010478525745</v>
      </c>
      <c r="J34" s="75">
        <f>H32*((1.025)^9)</f>
        <v>26.254556302591752</v>
      </c>
      <c r="K34" s="74">
        <f>K32*((1.025)^7)</f>
        <v>27.48841111990571</v>
      </c>
      <c r="L34" s="73">
        <f t="shared" si="23"/>
        <v>28.18421152637832</v>
      </c>
      <c r="M34" s="75">
        <f>K32*((1.025)^9)</f>
        <v>28.880011932850927</v>
      </c>
      <c r="N34" s="74">
        <f>N32*((1.025)^7)</f>
        <v>30.237252231896282</v>
      </c>
      <c r="O34" s="73">
        <f t="shared" si="24"/>
        <v>31.002632679016152</v>
      </c>
      <c r="P34" s="75">
        <f>N32*((1.025)^9)</f>
        <v>31.768013126136022</v>
      </c>
      <c r="Q34" s="74">
        <f>Q32*((1.025)^7)</f>
        <v>33.260977455085914</v>
      </c>
      <c r="R34" s="73">
        <f t="shared" si="25"/>
        <v>34.102895946917769</v>
      </c>
      <c r="S34" s="75">
        <f>Q32*((1.025)^9)</f>
        <v>34.944814438749624</v>
      </c>
      <c r="U34" s="1">
        <v>4</v>
      </c>
      <c r="V34" s="46">
        <f t="shared" si="14"/>
        <v>17.979239006599744</v>
      </c>
      <c r="W34" s="46">
        <f t="shared" si="15"/>
        <v>21.095638324846533</v>
      </c>
      <c r="X34" s="46">
        <f t="shared" si="16"/>
        <v>23.20520215733119</v>
      </c>
      <c r="Y34" s="46">
        <f t="shared" si="17"/>
        <v>25.525722373064308</v>
      </c>
      <c r="Z34" s="46">
        <f t="shared" si="18"/>
        <v>28.078294610370747</v>
      </c>
      <c r="AA34" s="46">
        <f t="shared" si="19"/>
        <v>30.886124071407817</v>
      </c>
    </row>
    <row r="35" spans="1:27" x14ac:dyDescent="0.2">
      <c r="A35" s="76" t="s">
        <v>6</v>
      </c>
      <c r="B35" s="73">
        <f>B32*((1.025)^10)</f>
        <v>20.85040514043019</v>
      </c>
      <c r="C35" s="73">
        <f t="shared" si="20"/>
        <v>21.378181020547331</v>
      </c>
      <c r="D35" s="75">
        <f>B32*((1.025)^12)</f>
        <v>21.905956900664467</v>
      </c>
      <c r="E35" s="73">
        <f>E32*((1.025)^10)</f>
        <v>24.464472918324127</v>
      </c>
      <c r="F35" s="73">
        <f t="shared" si="21"/>
        <v>25.083729889069204</v>
      </c>
      <c r="G35" s="73">
        <f>E32*((1.025)^12)</f>
        <v>25.702986859814285</v>
      </c>
      <c r="H35" s="74">
        <f>H32*((1.025)^10)</f>
        <v>26.910920210156544</v>
      </c>
      <c r="I35" s="73">
        <f t="shared" si="22"/>
        <v>27.592102877976131</v>
      </c>
      <c r="J35" s="75">
        <f>H32*((1.025)^12)</f>
        <v>28.273285545795716</v>
      </c>
      <c r="K35" s="74">
        <f>K32*((1.025)^10)</f>
        <v>29.6020122311722</v>
      </c>
      <c r="L35" s="73">
        <f t="shared" si="23"/>
        <v>30.351313165773746</v>
      </c>
      <c r="M35" s="75">
        <f>K32*((1.025)^12)</f>
        <v>31.100614100375292</v>
      </c>
      <c r="N35" s="74">
        <f>N32*((1.025)^10)</f>
        <v>32.56221345428942</v>
      </c>
      <c r="O35" s="73">
        <f t="shared" si="24"/>
        <v>33.386444482351123</v>
      </c>
      <c r="P35" s="75">
        <f>N32*((1.025)^12)</f>
        <v>34.21067551041282</v>
      </c>
      <c r="Q35" s="74">
        <f>Q32*((1.025)^10)</f>
        <v>35.818434799718368</v>
      </c>
      <c r="R35" s="73">
        <f t="shared" si="25"/>
        <v>36.725088930586239</v>
      </c>
      <c r="S35" s="75">
        <f>Q32*((1.025)^12)</f>
        <v>37.631743061454102</v>
      </c>
      <c r="U35" s="1">
        <v>5</v>
      </c>
      <c r="V35" s="46">
        <f t="shared" si="14"/>
        <v>18.428719981764736</v>
      </c>
      <c r="W35" s="46">
        <f t="shared" si="15"/>
        <v>21.623029282967693</v>
      </c>
      <c r="X35" s="46">
        <f t="shared" si="16"/>
        <v>23.785332211264468</v>
      </c>
      <c r="Y35" s="46">
        <f t="shared" si="17"/>
        <v>26.163865432390914</v>
      </c>
      <c r="Z35" s="46">
        <f t="shared" si="18"/>
        <v>28.780251975630012</v>
      </c>
      <c r="AA35" s="46">
        <f t="shared" si="19"/>
        <v>31.65827717319301</v>
      </c>
    </row>
    <row r="36" spans="1:27" x14ac:dyDescent="0.2">
      <c r="A36" s="76" t="s">
        <v>107</v>
      </c>
      <c r="B36" s="73">
        <f>B32*((1.025)^13)</f>
        <v>22.453605823181078</v>
      </c>
      <c r="C36" s="73">
        <f t="shared" si="20"/>
        <v>23.021962720580348</v>
      </c>
      <c r="D36" s="73">
        <f>B32*((1.025)^15)</f>
        <v>23.59031961797962</v>
      </c>
      <c r="E36" s="74">
        <f>E32*((1.025)^13)</f>
        <v>26.345561531309638</v>
      </c>
      <c r="F36" s="73">
        <f t="shared" si="21"/>
        <v>27.012433557570915</v>
      </c>
      <c r="G36" s="75">
        <f>E32*((1.025)^15)</f>
        <v>27.679305583832193</v>
      </c>
      <c r="H36" s="73">
        <f>H32*((1.025)^13)</f>
        <v>28.980117684440607</v>
      </c>
      <c r="I36" s="73">
        <f t="shared" si="22"/>
        <v>29.713676913328012</v>
      </c>
      <c r="J36" s="75">
        <f>H32*((1.025)^15)</f>
        <v>30.447236142215417</v>
      </c>
      <c r="K36" s="74">
        <f>K32*((1.025)^13)</f>
        <v>31.878129452884671</v>
      </c>
      <c r="L36" s="73">
        <f t="shared" si="23"/>
        <v>32.685044604660817</v>
      </c>
      <c r="M36" s="75">
        <f>K32*((1.025)^15)</f>
        <v>33.491959756436962</v>
      </c>
      <c r="N36" s="74">
        <f>N32*((1.025)^13)</f>
        <v>35.065942398173142</v>
      </c>
      <c r="O36" s="73">
        <f t="shared" si="24"/>
        <v>35.9535490651269</v>
      </c>
      <c r="P36" s="75">
        <f>N32*((1.025)^15)</f>
        <v>36.841155732080658</v>
      </c>
      <c r="Q36" s="74">
        <f>Q32*((1.025)^13)</f>
        <v>38.57253663799046</v>
      </c>
      <c r="R36" s="73">
        <f t="shared" si="25"/>
        <v>39.548903971639589</v>
      </c>
      <c r="S36" s="75">
        <f>Q32*((1.025)^15)</f>
        <v>40.525271305288726</v>
      </c>
      <c r="T36" s="46"/>
      <c r="U36" s="1">
        <v>6</v>
      </c>
      <c r="V36" s="46">
        <f t="shared" si="14"/>
        <v>18.889437981308852</v>
      </c>
      <c r="W36" s="46">
        <f t="shared" si="15"/>
        <v>22.163605015041885</v>
      </c>
      <c r="X36" s="46">
        <f t="shared" si="16"/>
        <v>24.379965516546076</v>
      </c>
      <c r="Y36" s="46">
        <f t="shared" si="17"/>
        <v>26.817962068200686</v>
      </c>
      <c r="Z36" s="46">
        <f t="shared" si="18"/>
        <v>29.49975827502076</v>
      </c>
      <c r="AA36" s="46">
        <f t="shared" si="19"/>
        <v>32.449734102522832</v>
      </c>
    </row>
    <row r="37" spans="1:27" x14ac:dyDescent="0.2">
      <c r="A37" s="76" t="s">
        <v>108</v>
      </c>
      <c r="B37" s="73">
        <f>B32*((1.025)^16)</f>
        <v>24.180077608429109</v>
      </c>
      <c r="C37" s="73">
        <f t="shared" si="20"/>
        <v>25.435179484463035</v>
      </c>
      <c r="D37" s="73">
        <f>B32*((1.025)^20)</f>
        <v>26.690281360496964</v>
      </c>
      <c r="E37" s="74">
        <f>E32*((1.025)^16)</f>
        <v>28.371288223427992</v>
      </c>
      <c r="F37" s="73">
        <f t="shared" si="21"/>
        <v>29.843940944042529</v>
      </c>
      <c r="G37" s="75">
        <f>E32*((1.025)^20)</f>
        <v>31.316593664657066</v>
      </c>
      <c r="H37" s="74">
        <f>H32*((1.025)^16)</f>
        <v>31.208417045770798</v>
      </c>
      <c r="I37" s="73">
        <f t="shared" si="22"/>
        <v>32.828335038446788</v>
      </c>
      <c r="J37" s="75">
        <f>H32*((1.025)^20)</f>
        <v>34.448253031122782</v>
      </c>
      <c r="K37" s="73">
        <f>K32*((1.025)^16)</f>
        <v>34.329258750347883</v>
      </c>
      <c r="L37" s="73">
        <f t="shared" si="23"/>
        <v>36.111168542291473</v>
      </c>
      <c r="M37" s="75">
        <f>K32*((1.025)^20)</f>
        <v>37.893078334235064</v>
      </c>
      <c r="N37" s="73">
        <f>N32*((1.025)^16)</f>
        <v>37.762184625382673</v>
      </c>
      <c r="O37" s="73">
        <f t="shared" si="24"/>
        <v>39.722285396520618</v>
      </c>
      <c r="P37" s="73">
        <f>N32*((1.025)^20)</f>
        <v>41.682386167658571</v>
      </c>
      <c r="Q37" s="74">
        <f>Q32*((1.025)^16)</f>
        <v>41.53840308792094</v>
      </c>
      <c r="R37" s="73">
        <f t="shared" si="25"/>
        <v>43.694513936172683</v>
      </c>
      <c r="S37" s="75">
        <f>Q32*((1.025)^20)</f>
        <v>45.850624784424426</v>
      </c>
      <c r="U37" s="1">
        <v>7</v>
      </c>
      <c r="V37" s="46">
        <f t="shared" si="14"/>
        <v>19.361673930841572</v>
      </c>
      <c r="W37" s="46">
        <f t="shared" si="15"/>
        <v>22.717695140417931</v>
      </c>
      <c r="X37" s="46">
        <f t="shared" si="16"/>
        <v>24.989464654459724</v>
      </c>
      <c r="Y37" s="46">
        <f t="shared" si="17"/>
        <v>27.488411119905699</v>
      </c>
      <c r="Z37" s="46">
        <f t="shared" si="18"/>
        <v>30.237252231896278</v>
      </c>
      <c r="AA37" s="46">
        <f t="shared" si="19"/>
        <v>33.2609774550859</v>
      </c>
    </row>
    <row r="38" spans="1:27" ht="15" x14ac:dyDescent="0.25">
      <c r="A38" s="44"/>
      <c r="B38" s="36"/>
      <c r="C38" s="46"/>
      <c r="D38" s="36"/>
      <c r="E38" s="81"/>
      <c r="F38" s="81"/>
      <c r="G38" s="81"/>
      <c r="H38" s="81"/>
      <c r="I38" s="73"/>
      <c r="J38" s="73"/>
      <c r="M38" s="40"/>
      <c r="P38" s="1"/>
      <c r="U38" s="1">
        <v>8</v>
      </c>
      <c r="V38" s="46">
        <f t="shared" si="14"/>
        <v>19.845715779112609</v>
      </c>
      <c r="W38" s="46">
        <f t="shared" si="15"/>
        <v>23.285637518928375</v>
      </c>
      <c r="X38" s="46">
        <f t="shared" si="16"/>
        <v>25.614201270821216</v>
      </c>
      <c r="Y38" s="46">
        <f t="shared" si="17"/>
        <v>28.175621397903338</v>
      </c>
      <c r="Z38" s="46">
        <f t="shared" si="18"/>
        <v>30.993183537693682</v>
      </c>
      <c r="AA38" s="46">
        <f t="shared" si="19"/>
        <v>34.092501891463044</v>
      </c>
    </row>
    <row r="39" spans="1:27" x14ac:dyDescent="0.2">
      <c r="O39" s="40"/>
      <c r="P39" s="1"/>
      <c r="U39" s="1">
        <v>9</v>
      </c>
      <c r="V39" s="46">
        <f t="shared" si="14"/>
        <v>20.341858673590423</v>
      </c>
      <c r="W39" s="46">
        <f t="shared" si="15"/>
        <v>23.867778456901583</v>
      </c>
      <c r="X39" s="46">
        <f t="shared" si="16"/>
        <v>26.254556302591745</v>
      </c>
      <c r="Y39" s="46">
        <f t="shared" si="17"/>
        <v>28.88001193285092</v>
      </c>
      <c r="Z39" s="46">
        <f t="shared" si="18"/>
        <v>31.768013126136022</v>
      </c>
      <c r="AA39" s="46">
        <f t="shared" si="19"/>
        <v>34.944814438749617</v>
      </c>
    </row>
    <row r="40" spans="1:27" x14ac:dyDescent="0.2">
      <c r="U40" s="1">
        <v>10</v>
      </c>
      <c r="V40" s="46">
        <f t="shared" si="14"/>
        <v>20.85040514043018</v>
      </c>
      <c r="W40" s="46">
        <f t="shared" si="15"/>
        <v>24.46447291832412</v>
      </c>
      <c r="X40" s="46">
        <f t="shared" si="16"/>
        <v>26.910920210156537</v>
      </c>
      <c r="Y40" s="46">
        <f t="shared" si="17"/>
        <v>29.602012231172189</v>
      </c>
      <c r="Z40" s="46">
        <f t="shared" si="18"/>
        <v>32.56221345428942</v>
      </c>
      <c r="AA40" s="46">
        <f t="shared" si="19"/>
        <v>35.818434799718354</v>
      </c>
    </row>
    <row r="41" spans="1:27" x14ac:dyDescent="0.2">
      <c r="U41" s="1">
        <v>11</v>
      </c>
      <c r="V41" s="46">
        <f t="shared" si="14"/>
        <v>21.371665268940934</v>
      </c>
      <c r="W41" s="46">
        <f t="shared" si="15"/>
        <v>25.076084741282219</v>
      </c>
      <c r="X41" s="46">
        <f t="shared" si="16"/>
        <v>27.583693215410449</v>
      </c>
      <c r="Y41" s="46">
        <f t="shared" si="17"/>
        <v>30.342062536951492</v>
      </c>
      <c r="Z41" s="46">
        <f t="shared" si="18"/>
        <v>33.376268790646655</v>
      </c>
      <c r="AA41" s="46">
        <f t="shared" si="19"/>
        <v>36.713895669711306</v>
      </c>
    </row>
    <row r="42" spans="1:27" x14ac:dyDescent="0.2">
      <c r="D42" s="83"/>
      <c r="U42" s="1">
        <v>12</v>
      </c>
      <c r="V42" s="46">
        <f t="shared" si="14"/>
        <v>21.905956900664457</v>
      </c>
      <c r="W42" s="46">
        <f t="shared" si="15"/>
        <v>25.702986859814274</v>
      </c>
      <c r="X42" s="46">
        <f t="shared" si="16"/>
        <v>28.273285545795709</v>
      </c>
      <c r="Y42" s="46">
        <f t="shared" si="17"/>
        <v>31.100614100375275</v>
      </c>
      <c r="Z42" s="46">
        <f t="shared" si="18"/>
        <v>34.21067551041282</v>
      </c>
      <c r="AA42" s="46">
        <f t="shared" si="19"/>
        <v>37.631743061454088</v>
      </c>
    </row>
    <row r="43" spans="1:27" x14ac:dyDescent="0.2">
      <c r="D43" s="83"/>
      <c r="G43" s="35"/>
      <c r="U43" s="1">
        <v>13</v>
      </c>
      <c r="V43" s="46">
        <f t="shared" si="14"/>
        <v>22.453605823181068</v>
      </c>
      <c r="W43" s="46">
        <f t="shared" si="15"/>
        <v>26.345561531309627</v>
      </c>
      <c r="X43" s="46">
        <f t="shared" si="16"/>
        <v>28.9801176844406</v>
      </c>
      <c r="Y43" s="46">
        <f t="shared" si="17"/>
        <v>31.878129452884654</v>
      </c>
      <c r="Z43" s="46">
        <f t="shared" si="18"/>
        <v>35.065942398173135</v>
      </c>
      <c r="AA43" s="46">
        <f t="shared" si="19"/>
        <v>38.572536637990439</v>
      </c>
    </row>
    <row r="44" spans="1:27" x14ac:dyDescent="0.2">
      <c r="D44" s="83"/>
      <c r="U44" s="1">
        <v>14</v>
      </c>
      <c r="V44" s="46">
        <f t="shared" si="14"/>
        <v>23.014945968760593</v>
      </c>
      <c r="W44" s="46">
        <f t="shared" si="15"/>
        <v>27.004200569592367</v>
      </c>
      <c r="X44" s="46">
        <f t="shared" si="16"/>
        <v>29.704620626551613</v>
      </c>
      <c r="Y44" s="46">
        <f t="shared" si="17"/>
        <v>32.675082689206768</v>
      </c>
      <c r="Z44" s="46">
        <f t="shared" si="18"/>
        <v>35.942590958127461</v>
      </c>
      <c r="AA44" s="46">
        <f t="shared" si="19"/>
        <v>39.536850053940199</v>
      </c>
    </row>
    <row r="45" spans="1:27" x14ac:dyDescent="0.2">
      <c r="U45" s="1">
        <v>15</v>
      </c>
      <c r="V45" s="46">
        <f t="shared" si="14"/>
        <v>23.590319617979606</v>
      </c>
      <c r="W45" s="46">
        <f t="shared" si="15"/>
        <v>27.679305583832175</v>
      </c>
      <c r="X45" s="46">
        <f t="shared" si="16"/>
        <v>30.447236142215399</v>
      </c>
      <c r="Y45" s="46">
        <f t="shared" si="17"/>
        <v>33.491959756436934</v>
      </c>
      <c r="Z45" s="46">
        <f t="shared" si="18"/>
        <v>36.841155732080644</v>
      </c>
      <c r="AA45" s="46">
        <f t="shared" si="19"/>
        <v>40.525271305288697</v>
      </c>
    </row>
    <row r="46" spans="1:27" x14ac:dyDescent="0.2">
      <c r="U46" s="1">
        <v>16</v>
      </c>
      <c r="V46" s="46">
        <f t="shared" si="14"/>
        <v>24.180077608429094</v>
      </c>
      <c r="W46" s="46">
        <f t="shared" si="15"/>
        <v>28.371288223427978</v>
      </c>
      <c r="X46" s="46">
        <f t="shared" si="16"/>
        <v>31.20841704577078</v>
      </c>
      <c r="Y46" s="46">
        <f t="shared" si="17"/>
        <v>34.329258750347854</v>
      </c>
      <c r="Z46" s="46">
        <f t="shared" si="18"/>
        <v>37.762184625382659</v>
      </c>
      <c r="AA46" s="46">
        <f t="shared" si="19"/>
        <v>41.538403087920912</v>
      </c>
    </row>
    <row r="47" spans="1:27" x14ac:dyDescent="0.2">
      <c r="U47" s="1">
        <v>17</v>
      </c>
      <c r="V47" s="46">
        <f t="shared" si="14"/>
        <v>24.784579548639819</v>
      </c>
      <c r="W47" s="46">
        <f t="shared" si="15"/>
        <v>29.080570429013676</v>
      </c>
      <c r="X47" s="46">
        <f t="shared" si="16"/>
        <v>31.988627471915045</v>
      </c>
      <c r="Y47" s="46">
        <f t="shared" si="17"/>
        <v>35.18749021910655</v>
      </c>
      <c r="Z47" s="46">
        <f t="shared" si="18"/>
        <v>38.706239241017222</v>
      </c>
      <c r="AA47" s="46">
        <f t="shared" si="19"/>
        <v>42.57686316511893</v>
      </c>
    </row>
    <row r="48" spans="1:27" x14ac:dyDescent="0.2">
      <c r="U48" s="1">
        <v>18</v>
      </c>
      <c r="V48" s="46">
        <f t="shared" si="14"/>
        <v>25.404194037355811</v>
      </c>
      <c r="W48" s="46">
        <f t="shared" si="15"/>
        <v>29.807584689739016</v>
      </c>
      <c r="X48" s="46">
        <f t="shared" si="16"/>
        <v>32.788343158712919</v>
      </c>
      <c r="Y48" s="46">
        <f t="shared" si="17"/>
        <v>36.067177474584213</v>
      </c>
      <c r="Z48" s="46">
        <f t="shared" si="18"/>
        <v>39.673895222042653</v>
      </c>
      <c r="AA48" s="46">
        <f t="shared" si="19"/>
        <v>43.641284744246896</v>
      </c>
    </row>
    <row r="49" spans="21:27" x14ac:dyDescent="0.2">
      <c r="U49" s="1">
        <v>19</v>
      </c>
      <c r="V49" s="46">
        <f t="shared" si="14"/>
        <v>26.039298888289704</v>
      </c>
      <c r="W49" s="46">
        <f t="shared" si="15"/>
        <v>30.552774306982489</v>
      </c>
      <c r="X49" s="46">
        <f t="shared" si="16"/>
        <v>33.608051737680739</v>
      </c>
      <c r="Y49" s="46">
        <f t="shared" si="17"/>
        <v>36.968856911448817</v>
      </c>
      <c r="Z49" s="46">
        <f t="shared" si="18"/>
        <v>40.665742602593717</v>
      </c>
      <c r="AA49" s="46">
        <f t="shared" si="19"/>
        <v>44.732316862853061</v>
      </c>
    </row>
    <row r="50" spans="21:27" x14ac:dyDescent="0.2">
      <c r="U50" s="1">
        <v>20</v>
      </c>
      <c r="V50" s="46">
        <f t="shared" si="14"/>
        <v>26.690281360496943</v>
      </c>
      <c r="W50" s="46">
        <f t="shared" si="15"/>
        <v>31.316593664657049</v>
      </c>
      <c r="X50" s="46">
        <f t="shared" si="16"/>
        <v>34.448253031122753</v>
      </c>
      <c r="Y50" s="46">
        <f t="shared" si="17"/>
        <v>37.893078334235035</v>
      </c>
      <c r="Z50" s="46">
        <f t="shared" si="18"/>
        <v>41.682386167658557</v>
      </c>
      <c r="AA50" s="46">
        <f t="shared" si="19"/>
        <v>45.850624784424383</v>
      </c>
    </row>
  </sheetData>
  <mergeCells count="48">
    <mergeCell ref="V3:AA3"/>
    <mergeCell ref="B4:B5"/>
    <mergeCell ref="C4:C5"/>
    <mergeCell ref="D4:D5"/>
    <mergeCell ref="E4:E5"/>
    <mergeCell ref="F4:F5"/>
    <mergeCell ref="I3:J3"/>
    <mergeCell ref="O4:O5"/>
    <mergeCell ref="N4:N5"/>
    <mergeCell ref="G4:G5"/>
    <mergeCell ref="H4:H5"/>
    <mergeCell ref="I4:J4"/>
    <mergeCell ref="A1:R1"/>
    <mergeCell ref="A3:A5"/>
    <mergeCell ref="B3:C3"/>
    <mergeCell ref="D3:E3"/>
    <mergeCell ref="K3:L3"/>
    <mergeCell ref="K4:L4"/>
    <mergeCell ref="A29:A31"/>
    <mergeCell ref="B29:D29"/>
    <mergeCell ref="E29:G29"/>
    <mergeCell ref="H29:J29"/>
    <mergeCell ref="K29:M29"/>
    <mergeCell ref="V28:AA28"/>
    <mergeCell ref="Q29:S29"/>
    <mergeCell ref="B30:D30"/>
    <mergeCell ref="E30:G30"/>
    <mergeCell ref="H30:J30"/>
    <mergeCell ref="K30:M30"/>
    <mergeCell ref="N30:P30"/>
    <mergeCell ref="Q30:S30"/>
    <mergeCell ref="N29:P29"/>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E32" sqref="E32"/>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0" t="s">
        <v>223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row>
    <row r="2" spans="1:26" ht="15.75" x14ac:dyDescent="0.25">
      <c r="A2" s="223" t="s">
        <v>462</v>
      </c>
    </row>
    <row r="3" spans="1:26" x14ac:dyDescent="0.25">
      <c r="A3" s="12">
        <v>1505</v>
      </c>
    </row>
    <row r="4" spans="1:26" ht="20.25" x14ac:dyDescent="0.3">
      <c r="A4" s="171"/>
      <c r="B4" s="171"/>
      <c r="C4" s="171"/>
      <c r="D4" s="171"/>
      <c r="E4" s="171"/>
      <c r="F4" s="171"/>
      <c r="G4" s="171"/>
      <c r="H4" s="171"/>
      <c r="I4" s="171"/>
      <c r="J4" s="171"/>
      <c r="K4" s="171"/>
      <c r="L4" s="171"/>
      <c r="M4" s="171"/>
      <c r="N4" s="171"/>
      <c r="O4" s="171"/>
    </row>
    <row r="5" spans="1:26" ht="15.75" x14ac:dyDescent="0.25">
      <c r="A5" s="315" t="s">
        <v>306</v>
      </c>
      <c r="B5" s="315"/>
      <c r="C5" s="315"/>
      <c r="E5" s="315" t="s">
        <v>307</v>
      </c>
      <c r="F5" s="315"/>
      <c r="G5" s="315"/>
      <c r="I5" s="315" t="s">
        <v>308</v>
      </c>
      <c r="J5" s="315"/>
      <c r="K5" s="315"/>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12</v>
      </c>
      <c r="C7" s="19">
        <f>B7/A3</f>
        <v>7.9734219269102981E-3</v>
      </c>
      <c r="E7" s="23" t="s">
        <v>125</v>
      </c>
      <c r="F7" s="18"/>
      <c r="G7" s="19">
        <v>4.2000000000000003E-2</v>
      </c>
      <c r="I7" s="23" t="s">
        <v>136</v>
      </c>
      <c r="J7" s="18">
        <v>1238</v>
      </c>
      <c r="K7" s="19">
        <f>J7/A3</f>
        <v>0.82259136212624584</v>
      </c>
      <c r="M7" s="23" t="s">
        <v>133</v>
      </c>
      <c r="N7" s="18">
        <v>121</v>
      </c>
      <c r="O7" s="19">
        <f>N7/A3</f>
        <v>8.039867109634552E-2</v>
      </c>
    </row>
    <row r="8" spans="1:26" x14ac:dyDescent="0.25">
      <c r="A8" s="20" t="s">
        <v>119</v>
      </c>
      <c r="B8" s="21">
        <v>91</v>
      </c>
      <c r="C8" s="22">
        <f>B8/A3</f>
        <v>6.0465116279069767E-2</v>
      </c>
      <c r="E8" s="24" t="s">
        <v>126</v>
      </c>
      <c r="F8" s="21"/>
      <c r="G8" s="19">
        <v>0.25700000000000001</v>
      </c>
      <c r="I8" s="24" t="s">
        <v>138</v>
      </c>
      <c r="J8" s="21">
        <v>129</v>
      </c>
      <c r="K8" s="19">
        <f>J8/A3</f>
        <v>8.5714285714285715E-2</v>
      </c>
      <c r="M8" s="24" t="s">
        <v>134</v>
      </c>
      <c r="N8" s="21">
        <v>1384</v>
      </c>
      <c r="O8" s="22">
        <f>N8/A3</f>
        <v>0.91960132890365454</v>
      </c>
    </row>
    <row r="9" spans="1:26" x14ac:dyDescent="0.25">
      <c r="A9" s="20" t="s">
        <v>120</v>
      </c>
      <c r="B9" s="21">
        <v>247</v>
      </c>
      <c r="C9" s="22">
        <f>B9/A3</f>
        <v>0.16411960132890366</v>
      </c>
      <c r="E9" s="24" t="s">
        <v>127</v>
      </c>
      <c r="F9" s="21"/>
      <c r="G9" s="19">
        <v>0.24399999999999999</v>
      </c>
      <c r="I9" s="24" t="s">
        <v>137</v>
      </c>
      <c r="J9" s="21">
        <v>84</v>
      </c>
      <c r="K9" s="19">
        <f>J9/A3</f>
        <v>5.5813953488372092E-2</v>
      </c>
    </row>
    <row r="10" spans="1:26" x14ac:dyDescent="0.25">
      <c r="A10" s="20" t="s">
        <v>121</v>
      </c>
      <c r="B10" s="21">
        <v>396</v>
      </c>
      <c r="C10" s="22">
        <f>B10/A3</f>
        <v>0.26312292358803985</v>
      </c>
      <c r="E10" s="24" t="s">
        <v>128</v>
      </c>
      <c r="F10" s="21"/>
      <c r="G10" s="19">
        <v>0.14399999999999999</v>
      </c>
      <c r="I10" s="24" t="s">
        <v>140</v>
      </c>
      <c r="J10" s="21">
        <v>33</v>
      </c>
      <c r="K10" s="19">
        <f>J10/A3</f>
        <v>2.1926910299003323E-2</v>
      </c>
    </row>
    <row r="11" spans="1:26" x14ac:dyDescent="0.25">
      <c r="A11" s="20" t="s">
        <v>122</v>
      </c>
      <c r="B11" s="21">
        <v>440</v>
      </c>
      <c r="C11" s="22">
        <f>B11/A3</f>
        <v>0.29235880398671099</v>
      </c>
      <c r="E11" s="24" t="s">
        <v>129</v>
      </c>
      <c r="F11" s="21"/>
      <c r="G11" s="19">
        <v>0.22800000000000001</v>
      </c>
      <c r="I11" s="24" t="s">
        <v>139</v>
      </c>
      <c r="J11" s="21">
        <v>18</v>
      </c>
      <c r="K11" s="19">
        <f>J11/A3</f>
        <v>1.1960132890365448E-2</v>
      </c>
    </row>
    <row r="12" spans="1:26" x14ac:dyDescent="0.25">
      <c r="A12" s="20" t="s">
        <v>123</v>
      </c>
      <c r="B12" s="21">
        <v>261</v>
      </c>
      <c r="C12" s="22">
        <f>B12/A3</f>
        <v>0.17342192691029901</v>
      </c>
      <c r="E12" s="24" t="s">
        <v>130</v>
      </c>
      <c r="F12" s="21"/>
      <c r="G12" s="19">
        <v>7.0999999999999994E-2</v>
      </c>
      <c r="I12" s="24" t="s">
        <v>141</v>
      </c>
      <c r="J12" s="21">
        <v>4</v>
      </c>
      <c r="K12" s="19">
        <f>J12/A3</f>
        <v>2.6578073089700998E-3</v>
      </c>
    </row>
    <row r="13" spans="1:26" x14ac:dyDescent="0.25">
      <c r="A13" s="20" t="s">
        <v>124</v>
      </c>
      <c r="B13" s="21">
        <v>58</v>
      </c>
      <c r="C13" s="22">
        <f>B13/A3</f>
        <v>3.8538205980066444E-2</v>
      </c>
      <c r="E13" s="24" t="s">
        <v>131</v>
      </c>
      <c r="F13" s="21"/>
      <c r="G13" s="19">
        <v>1.4E-2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topLeftCell="A25" zoomScaleNormal="100" workbookViewId="0">
      <selection activeCell="U53" sqref="U5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8"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0" t="s">
        <v>224</v>
      </c>
      <c r="B1" s="240"/>
      <c r="C1" s="240"/>
      <c r="D1" s="240"/>
      <c r="E1" s="240"/>
      <c r="F1" s="240"/>
      <c r="G1" s="240"/>
      <c r="H1" s="240"/>
      <c r="I1" s="240"/>
      <c r="J1" s="240"/>
      <c r="K1" s="240"/>
      <c r="L1" s="240"/>
      <c r="M1" s="240"/>
      <c r="N1" s="240"/>
      <c r="O1" s="240"/>
      <c r="P1" s="240"/>
      <c r="Q1" s="240"/>
      <c r="R1" s="240"/>
      <c r="S1" s="240"/>
      <c r="T1" s="240"/>
      <c r="U1" s="240"/>
      <c r="V1" s="240"/>
      <c r="W1" s="240"/>
      <c r="X1" s="240"/>
      <c r="Y1" s="240"/>
      <c r="Z1" s="240"/>
    </row>
    <row r="4" spans="1:26" ht="18.75" x14ac:dyDescent="0.3">
      <c r="A4" s="319" t="s">
        <v>234</v>
      </c>
      <c r="B4" s="319"/>
      <c r="C4" s="319"/>
      <c r="D4" s="319"/>
      <c r="E4" s="319"/>
      <c r="F4" s="319"/>
      <c r="G4" s="319"/>
      <c r="H4" s="319"/>
    </row>
    <row r="5" spans="1:26" ht="36" customHeight="1" x14ac:dyDescent="0.25">
      <c r="A5" s="317" t="s">
        <v>211</v>
      </c>
      <c r="B5" s="318" t="s">
        <v>143</v>
      </c>
      <c r="C5" s="318" t="s">
        <v>213</v>
      </c>
      <c r="D5" s="318" t="s">
        <v>238</v>
      </c>
      <c r="E5" s="318" t="s">
        <v>231</v>
      </c>
      <c r="F5" s="318"/>
      <c r="G5" s="318" t="s">
        <v>214</v>
      </c>
      <c r="H5" s="318"/>
      <c r="P5"/>
      <c r="R5" s="10"/>
    </row>
    <row r="6" spans="1:26" ht="15.75" thickBot="1" x14ac:dyDescent="0.3">
      <c r="A6" s="317"/>
      <c r="B6" s="318"/>
      <c r="C6" s="318"/>
      <c r="D6" s="320"/>
      <c r="E6" s="163" t="s">
        <v>157</v>
      </c>
      <c r="F6" s="163" t="s">
        <v>215</v>
      </c>
      <c r="G6" s="163" t="s">
        <v>157</v>
      </c>
      <c r="H6" s="163" t="s">
        <v>215</v>
      </c>
      <c r="P6"/>
      <c r="R6" s="10"/>
    </row>
    <row r="7" spans="1:26" ht="15.75" thickBot="1" x14ac:dyDescent="0.3">
      <c r="A7" s="194" t="s">
        <v>235</v>
      </c>
      <c r="B7" s="195">
        <v>1</v>
      </c>
      <c r="C7" s="196">
        <f>'1A'!B12</f>
        <v>13.79</v>
      </c>
      <c r="D7" s="197" t="s">
        <v>186</v>
      </c>
      <c r="E7" s="198">
        <f t="shared" ref="E7:E12" si="0">W19-B19</f>
        <v>280</v>
      </c>
      <c r="F7" s="199">
        <f t="shared" ref="F7:F12" si="1">W29</f>
        <v>0.22857142857142856</v>
      </c>
      <c r="G7" s="200">
        <f t="shared" ref="G7:G12" si="2">S38-B38</f>
        <v>3.6899999999999995</v>
      </c>
      <c r="H7" s="201">
        <f t="shared" ref="H7:H12" si="3">S48</f>
        <v>0.36534653465346528</v>
      </c>
      <c r="P7"/>
      <c r="R7" s="10"/>
    </row>
    <row r="8" spans="1:26" ht="15.75" thickTop="1" x14ac:dyDescent="0.25">
      <c r="A8" s="178" t="s">
        <v>289</v>
      </c>
      <c r="B8" s="164">
        <v>0.95</v>
      </c>
      <c r="C8" s="185">
        <f>S39</f>
        <v>17.61</v>
      </c>
      <c r="D8" s="187">
        <f>C8-C7</f>
        <v>3.8200000000000003</v>
      </c>
      <c r="E8" s="174">
        <f t="shared" si="0"/>
        <v>98</v>
      </c>
      <c r="F8" s="173">
        <f t="shared" si="1"/>
        <v>1.0652173913043479</v>
      </c>
      <c r="G8" s="175">
        <f t="shared" si="2"/>
        <v>1.0199999999999996</v>
      </c>
      <c r="H8" s="177">
        <f t="shared" si="3"/>
        <v>6.1482820976491839E-2</v>
      </c>
      <c r="P8"/>
      <c r="R8" s="10"/>
    </row>
    <row r="9" spans="1:26" x14ac:dyDescent="0.25">
      <c r="A9" s="178" t="s">
        <v>291</v>
      </c>
      <c r="B9" s="164">
        <v>0.95</v>
      </c>
      <c r="C9" s="185">
        <f t="shared" ref="C9:C12" si="4">S40</f>
        <v>17.05</v>
      </c>
      <c r="D9" s="216">
        <f>C9-C7</f>
        <v>3.2600000000000016</v>
      </c>
      <c r="E9" s="174">
        <f t="shared" si="0"/>
        <v>86</v>
      </c>
      <c r="F9" s="173">
        <f t="shared" si="1"/>
        <v>2.8666666666666667</v>
      </c>
      <c r="G9" s="175">
        <f t="shared" si="2"/>
        <v>-1.879999999999999</v>
      </c>
      <c r="H9" s="177">
        <f t="shared" si="3"/>
        <v>-9.9313259376650767E-2</v>
      </c>
      <c r="P9"/>
      <c r="R9" s="10"/>
    </row>
    <row r="10" spans="1:26" x14ac:dyDescent="0.25">
      <c r="A10" s="178" t="s">
        <v>212</v>
      </c>
      <c r="B10" s="164">
        <v>0.94</v>
      </c>
      <c r="C10" s="185">
        <f t="shared" si="4"/>
        <v>28.89</v>
      </c>
      <c r="D10" s="187">
        <f>C10-C7</f>
        <v>15.100000000000001</v>
      </c>
      <c r="E10" s="174">
        <f t="shared" si="0"/>
        <v>-26</v>
      </c>
      <c r="F10" s="173">
        <f t="shared" si="1"/>
        <v>-0.29545454545454547</v>
      </c>
      <c r="G10" s="175">
        <f t="shared" si="2"/>
        <v>11.23</v>
      </c>
      <c r="H10" s="177">
        <f t="shared" si="3"/>
        <v>0.63590033975084936</v>
      </c>
      <c r="P10"/>
      <c r="R10" s="10"/>
    </row>
    <row r="11" spans="1:26" x14ac:dyDescent="0.25">
      <c r="A11" s="178" t="s">
        <v>292</v>
      </c>
      <c r="B11" s="164">
        <v>0.92</v>
      </c>
      <c r="C11" s="185">
        <f t="shared" si="4"/>
        <v>18.72</v>
      </c>
      <c r="D11" s="187">
        <f>C11-C7</f>
        <v>4.93</v>
      </c>
      <c r="E11" s="174">
        <f t="shared" si="0"/>
        <v>-159</v>
      </c>
      <c r="F11" s="173">
        <f t="shared" si="1"/>
        <v>-0.10621242484969939</v>
      </c>
      <c r="G11" s="175">
        <f t="shared" si="2"/>
        <v>5.7499999999999982</v>
      </c>
      <c r="H11" s="177">
        <f t="shared" si="3"/>
        <v>0.44333076329992271</v>
      </c>
      <c r="P11"/>
      <c r="R11" s="10"/>
    </row>
    <row r="12" spans="1:26" ht="15.75" thickBot="1" x14ac:dyDescent="0.3">
      <c r="A12" s="179" t="s">
        <v>293</v>
      </c>
      <c r="B12" s="180">
        <v>0.92</v>
      </c>
      <c r="C12" s="186">
        <f t="shared" si="4"/>
        <v>17.59</v>
      </c>
      <c r="D12" s="188">
        <f>C12-C7</f>
        <v>3.8000000000000007</v>
      </c>
      <c r="E12" s="181">
        <f t="shared" si="0"/>
        <v>557</v>
      </c>
      <c r="F12" s="182">
        <f t="shared" si="1"/>
        <v>0.30961645358532519</v>
      </c>
      <c r="G12" s="183">
        <f t="shared" si="2"/>
        <v>4.8900000000000006</v>
      </c>
      <c r="H12" s="184">
        <f t="shared" si="3"/>
        <v>0.38503937007874023</v>
      </c>
      <c r="P12"/>
      <c r="R12" s="10"/>
    </row>
    <row r="13" spans="1:26" x14ac:dyDescent="0.25">
      <c r="A13" s="1"/>
      <c r="B13" s="35"/>
      <c r="C13" s="36"/>
      <c r="D13" s="36"/>
    </row>
    <row r="14" spans="1:26" x14ac:dyDescent="0.25">
      <c r="G14" s="214"/>
    </row>
    <row r="17" spans="1:26" ht="15.75" x14ac:dyDescent="0.25">
      <c r="A17" s="316" t="s">
        <v>319</v>
      </c>
      <c r="B17" s="316"/>
      <c r="C17" s="316"/>
      <c r="D17" s="316"/>
      <c r="E17" s="316"/>
      <c r="F17" s="316"/>
      <c r="G17" s="316"/>
      <c r="H17" s="316"/>
      <c r="I17" s="316"/>
      <c r="J17" s="316"/>
      <c r="K17" s="316"/>
      <c r="L17" s="316"/>
      <c r="M17" s="316"/>
      <c r="N17" s="316"/>
      <c r="O17" s="316"/>
      <c r="P17" s="316"/>
      <c r="Q17" s="316"/>
      <c r="R17" s="316"/>
      <c r="S17" s="316"/>
      <c r="T17" s="316"/>
      <c r="U17" s="316"/>
      <c r="V17" s="316"/>
      <c r="W17" s="316"/>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235</v>
      </c>
      <c r="B19" s="166">
        <v>1225</v>
      </c>
      <c r="C19" s="166">
        <v>1257</v>
      </c>
      <c r="D19" s="166">
        <v>1235</v>
      </c>
      <c r="E19" s="166">
        <v>1234</v>
      </c>
      <c r="F19" s="166">
        <v>1256</v>
      </c>
      <c r="G19" s="166">
        <v>1143</v>
      </c>
      <c r="H19" s="166">
        <v>1093</v>
      </c>
      <c r="I19" s="166">
        <v>1069</v>
      </c>
      <c r="J19" s="166">
        <v>1101</v>
      </c>
      <c r="K19" s="166">
        <v>1142</v>
      </c>
      <c r="L19" s="166">
        <v>1176</v>
      </c>
      <c r="M19" s="166">
        <v>1156</v>
      </c>
      <c r="N19" s="166">
        <v>1405</v>
      </c>
      <c r="O19" s="166">
        <v>1396</v>
      </c>
      <c r="P19" s="166">
        <v>1384</v>
      </c>
      <c r="Q19" s="166">
        <v>1420</v>
      </c>
      <c r="R19" s="166">
        <v>1465</v>
      </c>
      <c r="S19" s="166">
        <v>1563</v>
      </c>
      <c r="T19" s="166">
        <v>1676</v>
      </c>
      <c r="U19" s="166">
        <v>1643</v>
      </c>
      <c r="V19" s="166">
        <v>1482</v>
      </c>
      <c r="W19" s="166">
        <v>1505</v>
      </c>
    </row>
    <row r="20" spans="1:26" ht="15.75" thickTop="1" x14ac:dyDescent="0.25">
      <c r="A20" s="143" t="s">
        <v>289</v>
      </c>
      <c r="B20" s="144">
        <v>92</v>
      </c>
      <c r="C20" s="144">
        <v>93</v>
      </c>
      <c r="D20" s="144">
        <v>94</v>
      </c>
      <c r="E20" s="144">
        <v>94</v>
      </c>
      <c r="F20" s="144">
        <v>107</v>
      </c>
      <c r="G20" s="144">
        <v>106</v>
      </c>
      <c r="H20" s="144">
        <v>114</v>
      </c>
      <c r="I20" s="144">
        <v>119</v>
      </c>
      <c r="J20" s="144">
        <v>125</v>
      </c>
      <c r="K20" s="144">
        <v>134</v>
      </c>
      <c r="L20" s="144">
        <v>138</v>
      </c>
      <c r="M20" s="144">
        <v>140</v>
      </c>
      <c r="N20" s="144">
        <v>146</v>
      </c>
      <c r="O20" s="144">
        <v>160</v>
      </c>
      <c r="P20" s="144">
        <v>173</v>
      </c>
      <c r="Q20" s="144">
        <v>178</v>
      </c>
      <c r="R20" s="144">
        <v>203</v>
      </c>
      <c r="S20" s="144">
        <v>210</v>
      </c>
      <c r="T20" s="144">
        <v>224</v>
      </c>
      <c r="U20" s="144">
        <v>153</v>
      </c>
      <c r="V20" s="144">
        <v>161</v>
      </c>
      <c r="W20" s="144">
        <v>190</v>
      </c>
    </row>
    <row r="21" spans="1:26" x14ac:dyDescent="0.25">
      <c r="A21" s="143" t="s">
        <v>291</v>
      </c>
      <c r="B21" s="144">
        <v>30</v>
      </c>
      <c r="C21" s="144">
        <v>41</v>
      </c>
      <c r="D21" s="144">
        <v>60</v>
      </c>
      <c r="E21" s="144">
        <v>65</v>
      </c>
      <c r="F21" s="144">
        <v>71</v>
      </c>
      <c r="G21" s="144">
        <v>74</v>
      </c>
      <c r="H21" s="144">
        <v>74</v>
      </c>
      <c r="I21" s="144">
        <v>69</v>
      </c>
      <c r="J21" s="144">
        <v>61</v>
      </c>
      <c r="K21" s="144">
        <v>61</v>
      </c>
      <c r="L21" s="144">
        <v>62</v>
      </c>
      <c r="M21" s="144">
        <v>59</v>
      </c>
      <c r="N21" s="144">
        <v>58</v>
      </c>
      <c r="O21" s="144">
        <v>54</v>
      </c>
      <c r="P21" s="144">
        <v>53</v>
      </c>
      <c r="Q21" s="144">
        <v>60</v>
      </c>
      <c r="R21" s="144">
        <v>58</v>
      </c>
      <c r="S21" s="144">
        <v>63</v>
      </c>
      <c r="T21" s="144">
        <v>66</v>
      </c>
      <c r="U21" s="144">
        <v>70</v>
      </c>
      <c r="V21" s="144">
        <v>93</v>
      </c>
      <c r="W21" s="144">
        <v>116</v>
      </c>
    </row>
    <row r="22" spans="1:26" x14ac:dyDescent="0.25">
      <c r="A22" s="143" t="s">
        <v>212</v>
      </c>
      <c r="B22" s="146">
        <v>88</v>
      </c>
      <c r="C22" s="146">
        <v>89</v>
      </c>
      <c r="D22" s="146">
        <v>88</v>
      </c>
      <c r="E22" s="146">
        <v>87</v>
      </c>
      <c r="F22" s="146">
        <v>88</v>
      </c>
      <c r="G22" s="146">
        <v>67</v>
      </c>
      <c r="H22" s="146">
        <v>64</v>
      </c>
      <c r="I22" s="146">
        <v>69</v>
      </c>
      <c r="J22" s="146">
        <v>82</v>
      </c>
      <c r="K22" s="146">
        <v>84</v>
      </c>
      <c r="L22" s="146">
        <v>89</v>
      </c>
      <c r="M22" s="146">
        <v>86</v>
      </c>
      <c r="N22" s="146">
        <v>105</v>
      </c>
      <c r="O22" s="146">
        <v>105</v>
      </c>
      <c r="P22" s="146">
        <v>85</v>
      </c>
      <c r="Q22" s="146">
        <v>79</v>
      </c>
      <c r="R22" s="146">
        <v>70</v>
      </c>
      <c r="S22" s="146">
        <v>67</v>
      </c>
      <c r="T22" s="146">
        <v>63</v>
      </c>
      <c r="U22" s="146">
        <v>65</v>
      </c>
      <c r="V22" s="146">
        <v>63</v>
      </c>
      <c r="W22" s="146">
        <v>62</v>
      </c>
    </row>
    <row r="23" spans="1:26" x14ac:dyDescent="0.25">
      <c r="A23" s="178" t="s">
        <v>292</v>
      </c>
      <c r="B23" s="146">
        <v>1497</v>
      </c>
      <c r="C23" s="146">
        <v>1481</v>
      </c>
      <c r="D23" s="146">
        <v>1494</v>
      </c>
      <c r="E23" s="146">
        <v>1540</v>
      </c>
      <c r="F23" s="146">
        <v>1586</v>
      </c>
      <c r="G23" s="146">
        <v>1510</v>
      </c>
      <c r="H23" s="146">
        <v>1543</v>
      </c>
      <c r="I23" s="146">
        <v>1525</v>
      </c>
      <c r="J23" s="146">
        <v>1402</v>
      </c>
      <c r="K23" s="146">
        <v>1462</v>
      </c>
      <c r="L23" s="146">
        <v>1601</v>
      </c>
      <c r="M23" s="146">
        <v>1732</v>
      </c>
      <c r="N23" s="146">
        <v>1787</v>
      </c>
      <c r="O23" s="146">
        <v>1879</v>
      </c>
      <c r="P23" s="146">
        <v>1958</v>
      </c>
      <c r="Q23" s="146">
        <v>1979</v>
      </c>
      <c r="R23" s="146">
        <v>1891</v>
      </c>
      <c r="S23" s="146">
        <v>1767</v>
      </c>
      <c r="T23" s="146">
        <v>1538</v>
      </c>
      <c r="U23" s="146">
        <v>1306</v>
      </c>
      <c r="V23" s="146">
        <v>1317</v>
      </c>
      <c r="W23" s="146">
        <v>1338</v>
      </c>
    </row>
    <row r="24" spans="1:26" x14ac:dyDescent="0.25">
      <c r="A24" s="143" t="s">
        <v>293</v>
      </c>
      <c r="B24" s="146">
        <v>1799</v>
      </c>
      <c r="C24" s="146">
        <v>1711</v>
      </c>
      <c r="D24" s="146">
        <v>1747</v>
      </c>
      <c r="E24" s="146">
        <v>1779</v>
      </c>
      <c r="F24" s="146">
        <v>1805</v>
      </c>
      <c r="G24" s="146">
        <v>1826</v>
      </c>
      <c r="H24" s="146">
        <v>1829</v>
      </c>
      <c r="I24" s="146">
        <v>1808</v>
      </c>
      <c r="J24" s="146">
        <v>1642</v>
      </c>
      <c r="K24" s="146">
        <v>1730</v>
      </c>
      <c r="L24" s="146">
        <v>1874</v>
      </c>
      <c r="M24" s="146">
        <v>1905</v>
      </c>
      <c r="N24" s="146">
        <v>2048</v>
      </c>
      <c r="O24" s="146">
        <v>2215</v>
      </c>
      <c r="P24" s="146">
        <v>2307</v>
      </c>
      <c r="Q24" s="146">
        <v>2367</v>
      </c>
      <c r="R24" s="146">
        <v>2265</v>
      </c>
      <c r="S24" s="146">
        <v>2361</v>
      </c>
      <c r="T24" s="146">
        <v>2270</v>
      </c>
      <c r="U24" s="146">
        <v>2129</v>
      </c>
      <c r="V24" s="146">
        <v>2253</v>
      </c>
      <c r="W24" s="146">
        <v>2356</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6" t="s">
        <v>320</v>
      </c>
      <c r="B27" s="316"/>
      <c r="C27" s="316"/>
      <c r="D27" s="316"/>
      <c r="E27" s="316"/>
      <c r="F27" s="316"/>
      <c r="G27" s="316"/>
      <c r="H27" s="316"/>
      <c r="I27" s="316"/>
      <c r="J27" s="316"/>
      <c r="K27" s="316"/>
      <c r="L27" s="316"/>
      <c r="M27" s="316"/>
      <c r="N27" s="316"/>
      <c r="O27" s="316"/>
      <c r="P27" s="316"/>
      <c r="Q27" s="316"/>
      <c r="R27" s="316"/>
      <c r="S27" s="316"/>
      <c r="T27" s="316"/>
      <c r="U27" s="316"/>
      <c r="V27" s="316"/>
      <c r="W27" s="316"/>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235</v>
      </c>
      <c r="B29" s="167">
        <f t="shared" ref="B29:B34" si="5">(B19-B19)/B19</f>
        <v>0</v>
      </c>
      <c r="C29" s="167">
        <f t="shared" ref="C29:C34" si="6">(C19-B19)/B19</f>
        <v>2.6122448979591838E-2</v>
      </c>
      <c r="D29" s="167">
        <f t="shared" ref="D29:D34" si="7">(D19-B19)/B19</f>
        <v>8.1632653061224497E-3</v>
      </c>
      <c r="E29" s="167">
        <f t="shared" ref="E29:E34" si="8">(E19-B19)/B19</f>
        <v>7.3469387755102037E-3</v>
      </c>
      <c r="F29" s="167">
        <f t="shared" ref="F29:F34" si="9">(F19-B19)/B19</f>
        <v>2.5306122448979593E-2</v>
      </c>
      <c r="G29" s="167">
        <f t="shared" ref="G29:G34" si="10">(G19-B19)/B19</f>
        <v>-6.6938775510204079E-2</v>
      </c>
      <c r="H29" s="167">
        <f t="shared" ref="H29:H34" si="11">(H19-B19)/B19</f>
        <v>-0.10775510204081633</v>
      </c>
      <c r="I29" s="167">
        <f t="shared" ref="I29:I34" si="12">(I19-B19)/B19</f>
        <v>-0.1273469387755102</v>
      </c>
      <c r="J29" s="167">
        <f t="shared" ref="J29:J34" si="13">(J19-B19)/B19</f>
        <v>-0.10122448979591837</v>
      </c>
      <c r="K29" s="167">
        <f t="shared" ref="K29:K34" si="14">(K19-B19)/B19</f>
        <v>-6.775510204081632E-2</v>
      </c>
      <c r="L29" s="167">
        <f t="shared" ref="L29:L34" si="15">(L19-B19)/B19</f>
        <v>-0.04</v>
      </c>
      <c r="M29" s="167">
        <f t="shared" ref="M29:M34" si="16">(M19-B19)/B19</f>
        <v>-5.63265306122449E-2</v>
      </c>
      <c r="N29" s="167">
        <f t="shared" ref="N29:N34" si="17">(N19-B19)/B19</f>
        <v>0.14693877551020409</v>
      </c>
      <c r="O29" s="167">
        <f t="shared" ref="O29:O34" si="18">(O19-B19)/B19</f>
        <v>0.13959183673469389</v>
      </c>
      <c r="P29" s="167">
        <f t="shared" ref="P29:P34" si="19">(P19-B19)/B19</f>
        <v>0.12979591836734694</v>
      </c>
      <c r="Q29" s="167">
        <f t="shared" ref="Q29:Q34" si="20">(Q19-B19)/B19</f>
        <v>0.15918367346938775</v>
      </c>
      <c r="R29" s="167">
        <f t="shared" ref="R29:R34" si="21">(R19-B19)/B19</f>
        <v>0.19591836734693877</v>
      </c>
      <c r="S29" s="167">
        <f t="shared" ref="S29:S34" si="22">(S19-B19)/B19</f>
        <v>0.27591836734693875</v>
      </c>
      <c r="T29" s="167">
        <f t="shared" ref="T29:T34" si="23">(T19-B19)/B19</f>
        <v>0.36816326530612242</v>
      </c>
      <c r="U29" s="167">
        <f t="shared" ref="U29:U34" si="24">(U19-B19)/B19</f>
        <v>0.34122448979591835</v>
      </c>
      <c r="V29" s="167">
        <f t="shared" ref="V29:V34" si="25">(V19-B19)/B19</f>
        <v>0.20979591836734693</v>
      </c>
      <c r="W29" s="167">
        <f t="shared" ref="W29:W34" si="26">(W19-B19)/B19</f>
        <v>0.22857142857142856</v>
      </c>
      <c r="Y29" t="s">
        <v>291</v>
      </c>
      <c r="Z29" s="215">
        <v>-1.88</v>
      </c>
    </row>
    <row r="30" spans="1:26" ht="15.75" thickTop="1" x14ac:dyDescent="0.25">
      <c r="A30" s="143" t="s">
        <v>289</v>
      </c>
      <c r="B30" s="147">
        <f t="shared" si="5"/>
        <v>0</v>
      </c>
      <c r="C30" s="147">
        <f t="shared" si="6"/>
        <v>1.0869565217391304E-2</v>
      </c>
      <c r="D30" s="147">
        <f t="shared" si="7"/>
        <v>2.1739130434782608E-2</v>
      </c>
      <c r="E30" s="147">
        <f t="shared" si="8"/>
        <v>2.1739130434782608E-2</v>
      </c>
      <c r="F30" s="147">
        <f t="shared" si="9"/>
        <v>0.16304347826086957</v>
      </c>
      <c r="G30" s="147">
        <f t="shared" si="10"/>
        <v>0.15217391304347827</v>
      </c>
      <c r="H30" s="147">
        <f t="shared" si="11"/>
        <v>0.2391304347826087</v>
      </c>
      <c r="I30" s="147">
        <f t="shared" si="12"/>
        <v>0.29347826086956524</v>
      </c>
      <c r="J30" s="147">
        <f t="shared" si="13"/>
        <v>0.35869565217391303</v>
      </c>
      <c r="K30" s="147">
        <f t="shared" si="14"/>
        <v>0.45652173913043476</v>
      </c>
      <c r="L30" s="147">
        <f t="shared" si="15"/>
        <v>0.5</v>
      </c>
      <c r="M30" s="147">
        <f t="shared" si="16"/>
        <v>0.52173913043478259</v>
      </c>
      <c r="N30" s="147">
        <f t="shared" si="17"/>
        <v>0.58695652173913049</v>
      </c>
      <c r="O30" s="147">
        <f t="shared" si="18"/>
        <v>0.73913043478260865</v>
      </c>
      <c r="P30" s="147">
        <f t="shared" si="19"/>
        <v>0.88043478260869568</v>
      </c>
      <c r="Q30" s="147">
        <f t="shared" si="20"/>
        <v>0.93478260869565222</v>
      </c>
      <c r="R30" s="147">
        <f t="shared" si="21"/>
        <v>1.2065217391304348</v>
      </c>
      <c r="S30" s="147">
        <f t="shared" si="22"/>
        <v>1.2826086956521738</v>
      </c>
      <c r="T30" s="147">
        <f t="shared" si="23"/>
        <v>1.4347826086956521</v>
      </c>
      <c r="U30" s="147">
        <f t="shared" si="24"/>
        <v>0.66304347826086951</v>
      </c>
      <c r="V30" s="147">
        <f t="shared" si="25"/>
        <v>0.75</v>
      </c>
      <c r="W30" s="147">
        <f t="shared" si="26"/>
        <v>1.0652173913043479</v>
      </c>
      <c r="Y30" t="s">
        <v>289</v>
      </c>
      <c r="Z30" s="213">
        <v>1.02</v>
      </c>
    </row>
    <row r="31" spans="1:26" x14ac:dyDescent="0.25">
      <c r="A31" s="143" t="s">
        <v>291</v>
      </c>
      <c r="B31" s="147">
        <f t="shared" si="5"/>
        <v>0</v>
      </c>
      <c r="C31" s="147">
        <f t="shared" si="6"/>
        <v>0.36666666666666664</v>
      </c>
      <c r="D31" s="147">
        <f t="shared" si="7"/>
        <v>1</v>
      </c>
      <c r="E31" s="147">
        <f t="shared" si="8"/>
        <v>1.1666666666666667</v>
      </c>
      <c r="F31" s="147">
        <f t="shared" si="9"/>
        <v>1.3666666666666667</v>
      </c>
      <c r="G31" s="147">
        <f t="shared" si="10"/>
        <v>1.4666666666666666</v>
      </c>
      <c r="H31" s="147">
        <f t="shared" si="11"/>
        <v>1.4666666666666666</v>
      </c>
      <c r="I31" s="147">
        <f t="shared" si="12"/>
        <v>1.3</v>
      </c>
      <c r="J31" s="147">
        <f t="shared" si="13"/>
        <v>1.0333333333333334</v>
      </c>
      <c r="K31" s="147">
        <f t="shared" si="14"/>
        <v>1.0333333333333334</v>
      </c>
      <c r="L31" s="147">
        <f t="shared" si="15"/>
        <v>1.0666666666666667</v>
      </c>
      <c r="M31" s="147">
        <f t="shared" si="16"/>
        <v>0.96666666666666667</v>
      </c>
      <c r="N31" s="147">
        <f t="shared" si="17"/>
        <v>0.93333333333333335</v>
      </c>
      <c r="O31" s="147">
        <f t="shared" si="18"/>
        <v>0.8</v>
      </c>
      <c r="P31" s="147">
        <f t="shared" si="19"/>
        <v>0.76666666666666672</v>
      </c>
      <c r="Q31" s="147">
        <f t="shared" si="20"/>
        <v>1</v>
      </c>
      <c r="R31" s="147">
        <f t="shared" si="21"/>
        <v>0.93333333333333335</v>
      </c>
      <c r="S31" s="147">
        <f t="shared" si="22"/>
        <v>1.1000000000000001</v>
      </c>
      <c r="T31" s="147">
        <f t="shared" si="23"/>
        <v>1.2</v>
      </c>
      <c r="U31" s="147">
        <f t="shared" si="24"/>
        <v>1.3333333333333333</v>
      </c>
      <c r="V31" s="147">
        <f t="shared" si="25"/>
        <v>2.1</v>
      </c>
      <c r="W31" s="147">
        <f t="shared" si="26"/>
        <v>2.8666666666666667</v>
      </c>
      <c r="Y31" t="s">
        <v>235</v>
      </c>
      <c r="Z31" s="213">
        <v>3.69</v>
      </c>
    </row>
    <row r="32" spans="1:26" x14ac:dyDescent="0.25">
      <c r="A32" s="143" t="s">
        <v>212</v>
      </c>
      <c r="B32" s="147">
        <f t="shared" si="5"/>
        <v>0</v>
      </c>
      <c r="C32" s="147">
        <f t="shared" si="6"/>
        <v>1.1363636363636364E-2</v>
      </c>
      <c r="D32" s="147">
        <f t="shared" si="7"/>
        <v>0</v>
      </c>
      <c r="E32" s="147">
        <f t="shared" si="8"/>
        <v>-1.1363636363636364E-2</v>
      </c>
      <c r="F32" s="147">
        <f t="shared" si="9"/>
        <v>0</v>
      </c>
      <c r="G32" s="147">
        <f t="shared" si="10"/>
        <v>-0.23863636363636365</v>
      </c>
      <c r="H32" s="147">
        <f t="shared" si="11"/>
        <v>-0.27272727272727271</v>
      </c>
      <c r="I32" s="147">
        <f t="shared" si="12"/>
        <v>-0.21590909090909091</v>
      </c>
      <c r="J32" s="147">
        <f t="shared" si="13"/>
        <v>-6.8181818181818177E-2</v>
      </c>
      <c r="K32" s="147">
        <f t="shared" si="14"/>
        <v>-4.5454545454545456E-2</v>
      </c>
      <c r="L32" s="147">
        <f t="shared" si="15"/>
        <v>1.1363636363636364E-2</v>
      </c>
      <c r="M32" s="147">
        <f t="shared" si="16"/>
        <v>-2.2727272727272728E-2</v>
      </c>
      <c r="N32" s="147">
        <f t="shared" si="17"/>
        <v>0.19318181818181818</v>
      </c>
      <c r="O32" s="147">
        <f t="shared" si="18"/>
        <v>0.19318181818181818</v>
      </c>
      <c r="P32" s="147">
        <f t="shared" si="19"/>
        <v>-3.4090909090909088E-2</v>
      </c>
      <c r="Q32" s="147">
        <f t="shared" si="20"/>
        <v>-0.10227272727272728</v>
      </c>
      <c r="R32" s="147">
        <f t="shared" si="21"/>
        <v>-0.20454545454545456</v>
      </c>
      <c r="S32" s="147">
        <f t="shared" si="22"/>
        <v>-0.23863636363636365</v>
      </c>
      <c r="T32" s="147">
        <f t="shared" si="23"/>
        <v>-0.28409090909090912</v>
      </c>
      <c r="U32" s="147">
        <f t="shared" si="24"/>
        <v>-0.26136363636363635</v>
      </c>
      <c r="V32" s="147">
        <f t="shared" si="25"/>
        <v>-0.28409090909090912</v>
      </c>
      <c r="W32" s="147">
        <f t="shared" si="26"/>
        <v>-0.29545454545454547</v>
      </c>
      <c r="Y32" t="s">
        <v>293</v>
      </c>
      <c r="Z32" s="213">
        <v>4.8899999999999997</v>
      </c>
    </row>
    <row r="33" spans="1:26" x14ac:dyDescent="0.25">
      <c r="A33" s="178" t="s">
        <v>292</v>
      </c>
      <c r="B33" s="147">
        <f t="shared" si="5"/>
        <v>0</v>
      </c>
      <c r="C33" s="147">
        <f t="shared" si="6"/>
        <v>-1.068804275217101E-2</v>
      </c>
      <c r="D33" s="147">
        <f t="shared" si="7"/>
        <v>-2.004008016032064E-3</v>
      </c>
      <c r="E33" s="147">
        <f t="shared" si="8"/>
        <v>2.8724114896459586E-2</v>
      </c>
      <c r="F33" s="147">
        <f t="shared" si="9"/>
        <v>5.9452237808951237E-2</v>
      </c>
      <c r="G33" s="147">
        <f t="shared" si="10"/>
        <v>8.6840347361389451E-3</v>
      </c>
      <c r="H33" s="147">
        <f t="shared" si="11"/>
        <v>3.0728122912491648E-2</v>
      </c>
      <c r="I33" s="147">
        <f t="shared" si="12"/>
        <v>1.8704074816299265E-2</v>
      </c>
      <c r="J33" s="147">
        <f t="shared" si="13"/>
        <v>-6.3460253841015363E-2</v>
      </c>
      <c r="K33" s="147">
        <f t="shared" si="14"/>
        <v>-2.3380093520374082E-2</v>
      </c>
      <c r="L33" s="147">
        <f t="shared" si="15"/>
        <v>6.9472277889111561E-2</v>
      </c>
      <c r="M33" s="147">
        <f t="shared" si="16"/>
        <v>0.15698062792251169</v>
      </c>
      <c r="N33" s="147">
        <f t="shared" si="17"/>
        <v>0.19372077488309952</v>
      </c>
      <c r="O33" s="147">
        <f t="shared" si="18"/>
        <v>0.25517702070808285</v>
      </c>
      <c r="P33" s="147">
        <f t="shared" si="19"/>
        <v>0.30794923179692718</v>
      </c>
      <c r="Q33" s="147">
        <f t="shared" si="20"/>
        <v>0.32197728790915164</v>
      </c>
      <c r="R33" s="147">
        <f t="shared" si="21"/>
        <v>0.26319305277221111</v>
      </c>
      <c r="S33" s="147">
        <f t="shared" si="22"/>
        <v>0.18036072144288579</v>
      </c>
      <c r="T33" s="147">
        <f t="shared" si="23"/>
        <v>2.7388109552438211E-2</v>
      </c>
      <c r="U33" s="147">
        <f t="shared" si="24"/>
        <v>-0.12758851035404142</v>
      </c>
      <c r="V33" s="147">
        <f t="shared" si="25"/>
        <v>-0.12024048096192384</v>
      </c>
      <c r="W33" s="147">
        <f t="shared" si="26"/>
        <v>-0.10621242484969939</v>
      </c>
      <c r="Y33" t="s">
        <v>292</v>
      </c>
      <c r="Z33" s="213">
        <v>5.75</v>
      </c>
    </row>
    <row r="34" spans="1:26" x14ac:dyDescent="0.25">
      <c r="A34" s="143" t="s">
        <v>293</v>
      </c>
      <c r="B34" s="147">
        <f t="shared" si="5"/>
        <v>0</v>
      </c>
      <c r="C34" s="147">
        <f t="shared" si="6"/>
        <v>-4.8916064480266815E-2</v>
      </c>
      <c r="D34" s="147">
        <f t="shared" si="7"/>
        <v>-2.8904947192884937E-2</v>
      </c>
      <c r="E34" s="147">
        <f t="shared" si="8"/>
        <v>-1.1117287381878822E-2</v>
      </c>
      <c r="F34" s="147">
        <f t="shared" si="9"/>
        <v>3.3351862145636463E-3</v>
      </c>
      <c r="G34" s="147">
        <f t="shared" si="10"/>
        <v>1.500833796553641E-2</v>
      </c>
      <c r="H34" s="147">
        <f t="shared" si="11"/>
        <v>1.6675931072818232E-2</v>
      </c>
      <c r="I34" s="147">
        <f t="shared" si="12"/>
        <v>5.0027793218454693E-3</v>
      </c>
      <c r="J34" s="147">
        <f t="shared" si="13"/>
        <v>-8.7270705947748745E-2</v>
      </c>
      <c r="K34" s="147">
        <f t="shared" si="14"/>
        <v>-3.8354641467481937E-2</v>
      </c>
      <c r="L34" s="147">
        <f t="shared" si="15"/>
        <v>4.1689827682045578E-2</v>
      </c>
      <c r="M34" s="147">
        <f t="shared" si="16"/>
        <v>5.8921623123957753E-2</v>
      </c>
      <c r="N34" s="147">
        <f t="shared" si="17"/>
        <v>0.13841022790439134</v>
      </c>
      <c r="O34" s="147">
        <f t="shared" si="18"/>
        <v>0.2312395775430795</v>
      </c>
      <c r="P34" s="147">
        <f t="shared" si="19"/>
        <v>0.28237909949972206</v>
      </c>
      <c r="Q34" s="147">
        <f t="shared" si="20"/>
        <v>0.31573096164535852</v>
      </c>
      <c r="R34" s="147">
        <f t="shared" si="21"/>
        <v>0.25903279599777657</v>
      </c>
      <c r="S34" s="147">
        <f t="shared" si="22"/>
        <v>0.31239577543079489</v>
      </c>
      <c r="T34" s="147">
        <f t="shared" si="23"/>
        <v>0.26181211784324626</v>
      </c>
      <c r="U34" s="147">
        <f t="shared" si="24"/>
        <v>0.18343524180100054</v>
      </c>
      <c r="V34" s="147">
        <f t="shared" si="25"/>
        <v>0.25236242356864924</v>
      </c>
      <c r="W34" s="147">
        <f t="shared" si="26"/>
        <v>0.30961645358532519</v>
      </c>
      <c r="Y34" t="s">
        <v>212</v>
      </c>
      <c r="Z34" s="213">
        <v>11.23</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6" t="s">
        <v>321</v>
      </c>
      <c r="B36" s="316"/>
      <c r="C36" s="316"/>
      <c r="D36" s="316"/>
      <c r="E36" s="316"/>
      <c r="F36" s="316"/>
      <c r="G36" s="316"/>
      <c r="H36" s="316"/>
      <c r="I36" s="316"/>
      <c r="J36" s="316"/>
      <c r="K36" s="316"/>
      <c r="L36" s="316"/>
      <c r="M36" s="316"/>
      <c r="N36" s="316"/>
      <c r="O36" s="316"/>
      <c r="P36" s="316"/>
      <c r="Q36" s="316"/>
      <c r="R36" s="316"/>
      <c r="S36" s="316"/>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235</v>
      </c>
      <c r="B38" s="168">
        <v>10.1</v>
      </c>
      <c r="C38" s="168">
        <v>11.6</v>
      </c>
      <c r="D38" s="168">
        <v>11.3</v>
      </c>
      <c r="E38" s="168">
        <v>11.15</v>
      </c>
      <c r="F38" s="168">
        <v>11.65</v>
      </c>
      <c r="G38" s="168">
        <v>12.63</v>
      </c>
      <c r="H38" s="168">
        <v>12.88</v>
      </c>
      <c r="I38" s="168">
        <v>13.54</v>
      </c>
      <c r="J38" s="168">
        <v>12.91</v>
      </c>
      <c r="K38" s="168">
        <v>11.98</v>
      </c>
      <c r="L38" s="168">
        <v>12.02</v>
      </c>
      <c r="M38" s="168">
        <v>12.42</v>
      </c>
      <c r="N38" s="168">
        <v>13.04</v>
      </c>
      <c r="O38" s="168">
        <v>13.51</v>
      </c>
      <c r="P38" s="168">
        <v>13.55</v>
      </c>
      <c r="Q38" s="168">
        <v>13.9</v>
      </c>
      <c r="R38" s="168">
        <v>13.91</v>
      </c>
      <c r="S38" s="169">
        <v>13.79</v>
      </c>
    </row>
    <row r="39" spans="1:26" ht="15.75" thickTop="1" x14ac:dyDescent="0.25">
      <c r="A39" s="143" t="s">
        <v>289</v>
      </c>
      <c r="B39" s="150">
        <v>16.59</v>
      </c>
      <c r="C39" s="150">
        <v>15.82</v>
      </c>
      <c r="D39" s="150">
        <v>15.9</v>
      </c>
      <c r="E39" s="150">
        <v>16.87</v>
      </c>
      <c r="F39" s="150">
        <v>15.03</v>
      </c>
      <c r="G39" s="150">
        <v>17.329999999999998</v>
      </c>
      <c r="H39" s="150">
        <v>15.53</v>
      </c>
      <c r="I39" s="150">
        <v>15.87</v>
      </c>
      <c r="J39" s="150">
        <v>16.39</v>
      </c>
      <c r="K39" s="150">
        <v>16.420000000000002</v>
      </c>
      <c r="L39" s="150">
        <v>16.329999999999998</v>
      </c>
      <c r="M39" s="150">
        <v>18.55</v>
      </c>
      <c r="N39" s="150">
        <v>18.73</v>
      </c>
      <c r="O39" s="150">
        <v>17.84</v>
      </c>
      <c r="P39" s="150">
        <v>17.850000000000001</v>
      </c>
      <c r="Q39" s="150">
        <v>18.440000000000001</v>
      </c>
      <c r="R39" s="150">
        <v>20.53</v>
      </c>
      <c r="S39" s="151">
        <v>17.61</v>
      </c>
    </row>
    <row r="40" spans="1:26" x14ac:dyDescent="0.25">
      <c r="A40" s="143" t="s">
        <v>291</v>
      </c>
      <c r="B40" s="150">
        <v>18.93</v>
      </c>
      <c r="C40" s="150">
        <v>26.31</v>
      </c>
      <c r="D40" s="150">
        <v>27.49</v>
      </c>
      <c r="E40" s="150">
        <v>25.62</v>
      </c>
      <c r="F40" s="150">
        <v>15.8</v>
      </c>
      <c r="G40" s="150">
        <v>15.66</v>
      </c>
      <c r="H40" s="150">
        <v>16.86</v>
      </c>
      <c r="I40" s="150">
        <v>21.39</v>
      </c>
      <c r="J40" s="150">
        <v>20.67</v>
      </c>
      <c r="K40" s="150">
        <v>19.05</v>
      </c>
      <c r="L40" s="150">
        <v>18.79</v>
      </c>
      <c r="M40" s="150">
        <v>28.33</v>
      </c>
      <c r="N40" s="150">
        <v>28.11</v>
      </c>
      <c r="O40" s="150">
        <v>22.89</v>
      </c>
      <c r="P40" s="150">
        <v>18.5</v>
      </c>
      <c r="Q40" s="150">
        <v>18.97</v>
      </c>
      <c r="R40" s="150">
        <v>20.76</v>
      </c>
      <c r="S40" s="151">
        <v>17.05</v>
      </c>
    </row>
    <row r="41" spans="1:26" x14ac:dyDescent="0.25">
      <c r="A41" s="143" t="s">
        <v>212</v>
      </c>
      <c r="B41" s="150">
        <v>17.66</v>
      </c>
      <c r="C41" s="150">
        <v>18.850000000000001</v>
      </c>
      <c r="D41" s="150">
        <v>20.48</v>
      </c>
      <c r="E41" s="150">
        <v>22.19</v>
      </c>
      <c r="F41" s="150">
        <v>21.85</v>
      </c>
      <c r="G41" s="150">
        <v>25.57</v>
      </c>
      <c r="H41" s="150">
        <v>26.77</v>
      </c>
      <c r="I41" s="150">
        <v>26.86</v>
      </c>
      <c r="J41" s="150">
        <v>26.34</v>
      </c>
      <c r="K41" s="150">
        <v>26.9</v>
      </c>
      <c r="L41" s="150">
        <v>28.41</v>
      </c>
      <c r="M41" s="150">
        <v>28.57</v>
      </c>
      <c r="N41" s="150">
        <v>28.95</v>
      </c>
      <c r="O41" s="150">
        <v>28.45</v>
      </c>
      <c r="P41" s="150">
        <v>28.87</v>
      </c>
      <c r="Q41" s="150">
        <v>28.9</v>
      </c>
      <c r="R41" s="150">
        <v>27.43</v>
      </c>
      <c r="S41" s="151">
        <v>28.89</v>
      </c>
    </row>
    <row r="42" spans="1:26" x14ac:dyDescent="0.25">
      <c r="A42" s="178" t="s">
        <v>292</v>
      </c>
      <c r="B42" s="152">
        <v>12.97</v>
      </c>
      <c r="C42" s="152">
        <v>13.46</v>
      </c>
      <c r="D42" s="152">
        <v>13.42</v>
      </c>
      <c r="E42" s="152">
        <v>13.25</v>
      </c>
      <c r="F42" s="152">
        <v>13.68</v>
      </c>
      <c r="G42" s="152">
        <v>14.32</v>
      </c>
      <c r="H42" s="152">
        <v>15.25</v>
      </c>
      <c r="I42" s="152">
        <v>15.45</v>
      </c>
      <c r="J42" s="152">
        <v>15.32</v>
      </c>
      <c r="K42" s="152">
        <v>14.87</v>
      </c>
      <c r="L42" s="152">
        <v>14.97</v>
      </c>
      <c r="M42" s="152">
        <v>15.73</v>
      </c>
      <c r="N42" s="152">
        <v>16.399999999999999</v>
      </c>
      <c r="O42" s="152">
        <v>16.93</v>
      </c>
      <c r="P42" s="152">
        <v>17.670000000000002</v>
      </c>
      <c r="Q42" s="152">
        <v>18.09</v>
      </c>
      <c r="R42" s="152">
        <v>17.64</v>
      </c>
      <c r="S42" s="153">
        <v>18.72</v>
      </c>
    </row>
    <row r="43" spans="1:26" x14ac:dyDescent="0.25">
      <c r="A43" s="143" t="s">
        <v>293</v>
      </c>
      <c r="B43" s="152">
        <v>12.7</v>
      </c>
      <c r="C43" s="152">
        <v>13.02</v>
      </c>
      <c r="D43" s="152">
        <v>13.09</v>
      </c>
      <c r="E43" s="152">
        <v>13.47</v>
      </c>
      <c r="F43" s="152">
        <v>14.01</v>
      </c>
      <c r="G43" s="152">
        <v>13.97</v>
      </c>
      <c r="H43" s="152">
        <v>13.76</v>
      </c>
      <c r="I43" s="152">
        <v>13.29</v>
      </c>
      <c r="J43" s="152">
        <v>13.91</v>
      </c>
      <c r="K43" s="152">
        <v>14.1</v>
      </c>
      <c r="L43" s="152">
        <v>15.23</v>
      </c>
      <c r="M43" s="152">
        <v>15.37</v>
      </c>
      <c r="N43" s="152">
        <v>15.78</v>
      </c>
      <c r="O43" s="152">
        <v>15.81</v>
      </c>
      <c r="P43" s="152">
        <v>16.48</v>
      </c>
      <c r="Q43" s="152">
        <v>16.760000000000002</v>
      </c>
      <c r="R43" s="152">
        <v>16.989999999999998</v>
      </c>
      <c r="S43" s="153">
        <v>17.59</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6" t="s">
        <v>322</v>
      </c>
      <c r="B46" s="316"/>
      <c r="C46" s="316"/>
      <c r="D46" s="316"/>
      <c r="E46" s="316"/>
      <c r="F46" s="316"/>
      <c r="G46" s="316"/>
      <c r="H46" s="316"/>
      <c r="I46" s="316"/>
      <c r="J46" s="316"/>
      <c r="K46" s="316"/>
      <c r="L46" s="316"/>
      <c r="M46" s="316"/>
      <c r="N46" s="316"/>
      <c r="O46" s="316"/>
      <c r="P46" s="316"/>
      <c r="Q46" s="316"/>
      <c r="R46" s="316"/>
      <c r="S46" s="316"/>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235</v>
      </c>
      <c r="B48" s="167">
        <f>(B38-B38)/B38</f>
        <v>0</v>
      </c>
      <c r="C48" s="167">
        <f>(C38-B38)/B38</f>
        <v>0.14851485148514851</v>
      </c>
      <c r="D48" s="167">
        <f>(D38-B38)/B38</f>
        <v>0.11881188118811892</v>
      </c>
      <c r="E48" s="167">
        <f>(E38-B38)/B38</f>
        <v>0.10396039603960404</v>
      </c>
      <c r="F48" s="167">
        <f>(F38-B38)/B38</f>
        <v>0.15346534653465355</v>
      </c>
      <c r="G48" s="167">
        <f>(G38-B38)/B38</f>
        <v>0.25049504950495061</v>
      </c>
      <c r="H48" s="167">
        <f>(H38-B38)/B38</f>
        <v>0.27524752475247538</v>
      </c>
      <c r="I48" s="167">
        <f>(I38-B38)/B38</f>
        <v>0.34059405940594056</v>
      </c>
      <c r="J48" s="167">
        <f>(J38-B38)/B38</f>
        <v>0.2782178217821783</v>
      </c>
      <c r="K48" s="167">
        <f>(K38-B38)/B38</f>
        <v>0.18613861386138622</v>
      </c>
      <c r="L48" s="167">
        <f>(L38-B38)/B38</f>
        <v>0.1900990099009901</v>
      </c>
      <c r="M48" s="167">
        <f>(M38-B38)/B38</f>
        <v>0.22970297029702974</v>
      </c>
      <c r="N48" s="167">
        <f>(N38-B38)/B38</f>
        <v>0.29108910891089107</v>
      </c>
      <c r="O48" s="167">
        <f>(O38-B38)/B38</f>
        <v>0.33762376237623765</v>
      </c>
      <c r="P48" s="167">
        <f>(P38-B38)/B38</f>
        <v>0.34158415841584172</v>
      </c>
      <c r="Q48" s="167">
        <f>(Q38-B38)/B38</f>
        <v>0.37623762376237629</v>
      </c>
      <c r="R48" s="167">
        <f>(R38-B38)/B38</f>
        <v>0.37722772277227729</v>
      </c>
      <c r="S48" s="167">
        <f>(S38-B38)/B38</f>
        <v>0.36534653465346528</v>
      </c>
    </row>
    <row r="49" spans="1:19" ht="15.75" thickTop="1" x14ac:dyDescent="0.25">
      <c r="A49" s="143" t="s">
        <v>289</v>
      </c>
      <c r="B49" s="147">
        <f t="shared" ref="B49:B53" si="27">(B39-B39)/B39</f>
        <v>0</v>
      </c>
      <c r="C49" s="147">
        <f t="shared" ref="C49:C53" si="28">(C39-B39)/B39</f>
        <v>-4.6413502109704616E-2</v>
      </c>
      <c r="D49" s="147">
        <f t="shared" ref="D49:D53" si="29">(D39-B39)/B39</f>
        <v>-4.1591320072332703E-2</v>
      </c>
      <c r="E49" s="147">
        <f t="shared" ref="E49:E53" si="30">(E39-B39)/B39</f>
        <v>1.6877637130801756E-2</v>
      </c>
      <c r="F49" s="147">
        <f t="shared" ref="F49:F53" si="31">(F39-B39)/B39</f>
        <v>-9.4032549728752288E-2</v>
      </c>
      <c r="G49" s="147">
        <f t="shared" ref="G49:G53" si="32">(G39-B39)/B39</f>
        <v>4.460518384569008E-2</v>
      </c>
      <c r="H49" s="147">
        <f t="shared" ref="H49:H53" si="33">(H39-B39)/B39</f>
        <v>-6.3893911995177854E-2</v>
      </c>
      <c r="I49" s="147">
        <f t="shared" ref="I49:I53" si="34">(I39-B39)/B39</f>
        <v>-4.3399638336347239E-2</v>
      </c>
      <c r="J49" s="147">
        <f t="shared" ref="J49:J53" si="35">(J39-B39)/B39</f>
        <v>-1.2055455093429734E-2</v>
      </c>
      <c r="K49" s="147">
        <f t="shared" ref="K49:K53" si="36">(K39-B39)/B39</f>
        <v>-1.0247136829415198E-2</v>
      </c>
      <c r="L49" s="147">
        <f t="shared" ref="L49:L53" si="37">(L39-B39)/B39</f>
        <v>-1.5672091621458804E-2</v>
      </c>
      <c r="M49" s="147">
        <f t="shared" ref="M49:M53" si="38">(M39-B39)/B39</f>
        <v>0.11814345991561187</v>
      </c>
      <c r="N49" s="147">
        <f t="shared" ref="N49:N53" si="39">(N39-B39)/B39</f>
        <v>0.12899336949969864</v>
      </c>
      <c r="O49" s="147">
        <f t="shared" ref="O49:O53" si="40">(O39-B39)/B39</f>
        <v>7.5346594333936104E-2</v>
      </c>
      <c r="P49" s="147">
        <f t="shared" ref="P49:P53" si="41">(P39-B39)/B39</f>
        <v>7.5949367088607694E-2</v>
      </c>
      <c r="Q49" s="147">
        <f t="shared" ref="Q49:Q53" si="42">(Q39-B39)/B39</f>
        <v>0.11151295961422553</v>
      </c>
      <c r="R49" s="147">
        <f t="shared" ref="R49:R53" si="43">(R39-B39)/B39</f>
        <v>0.23749246534056667</v>
      </c>
      <c r="S49" s="147">
        <f t="shared" ref="S49:S53" si="44">(S39-B39)/B39</f>
        <v>6.1482820976491839E-2</v>
      </c>
    </row>
    <row r="50" spans="1:19" x14ac:dyDescent="0.25">
      <c r="A50" s="143" t="s">
        <v>291</v>
      </c>
      <c r="B50" s="147">
        <f t="shared" si="27"/>
        <v>0</v>
      </c>
      <c r="C50" s="147">
        <f t="shared" si="28"/>
        <v>0.38985736925515052</v>
      </c>
      <c r="D50" s="147">
        <f t="shared" si="29"/>
        <v>0.4521922873745377</v>
      </c>
      <c r="E50" s="147">
        <f t="shared" si="30"/>
        <v>0.35340729001584792</v>
      </c>
      <c r="F50" s="147">
        <f t="shared" si="31"/>
        <v>-0.16534601162176435</v>
      </c>
      <c r="G50" s="147">
        <f t="shared" si="32"/>
        <v>-0.17274167987321709</v>
      </c>
      <c r="H50" s="147">
        <f t="shared" si="33"/>
        <v>-0.1093502377179081</v>
      </c>
      <c r="I50" s="147">
        <f t="shared" si="34"/>
        <v>0.12995245641838357</v>
      </c>
      <c r="J50" s="147">
        <f t="shared" si="35"/>
        <v>9.1917591125198206E-2</v>
      </c>
      <c r="K50" s="147">
        <f t="shared" si="36"/>
        <v>6.3391442155309556E-3</v>
      </c>
      <c r="L50" s="147">
        <f t="shared" si="37"/>
        <v>-7.3956682514527503E-3</v>
      </c>
      <c r="M50" s="147">
        <f t="shared" si="38"/>
        <v>0.49656629688325404</v>
      </c>
      <c r="N50" s="147">
        <f t="shared" si="39"/>
        <v>0.48494453248811409</v>
      </c>
      <c r="O50" s="147">
        <f t="shared" si="40"/>
        <v>0.20919175911251986</v>
      </c>
      <c r="P50" s="147">
        <f t="shared" si="41"/>
        <v>-2.2715266772319057E-2</v>
      </c>
      <c r="Q50" s="147">
        <f t="shared" si="42"/>
        <v>2.1130480718435894E-3</v>
      </c>
      <c r="R50" s="147">
        <f t="shared" si="43"/>
        <v>9.6671949286846373E-2</v>
      </c>
      <c r="S50" s="147">
        <f t="shared" si="44"/>
        <v>-9.9313259376650767E-2</v>
      </c>
    </row>
    <row r="51" spans="1:19" x14ac:dyDescent="0.25">
      <c r="A51" s="143" t="s">
        <v>212</v>
      </c>
      <c r="B51" s="147">
        <f t="shared" si="27"/>
        <v>0</v>
      </c>
      <c r="C51" s="147">
        <f t="shared" si="28"/>
        <v>6.7383918459796216E-2</v>
      </c>
      <c r="D51" s="147">
        <f t="shared" si="29"/>
        <v>0.15968289920724804</v>
      </c>
      <c r="E51" s="147">
        <f t="shared" si="30"/>
        <v>0.25651189127972829</v>
      </c>
      <c r="F51" s="147">
        <f t="shared" si="31"/>
        <v>0.23725934314835795</v>
      </c>
      <c r="G51" s="147">
        <f t="shared" si="32"/>
        <v>0.44790486976217442</v>
      </c>
      <c r="H51" s="147">
        <f t="shared" si="33"/>
        <v>0.51585503963759904</v>
      </c>
      <c r="I51" s="147">
        <f t="shared" si="34"/>
        <v>0.52095130237825593</v>
      </c>
      <c r="J51" s="147">
        <f t="shared" si="35"/>
        <v>0.49150622876557187</v>
      </c>
      <c r="K51" s="147">
        <f t="shared" si="36"/>
        <v>0.52321630804077002</v>
      </c>
      <c r="L51" s="147">
        <f t="shared" si="37"/>
        <v>0.60872027180067945</v>
      </c>
      <c r="M51" s="147">
        <f t="shared" si="38"/>
        <v>0.61778029445073612</v>
      </c>
      <c r="N51" s="147">
        <f t="shared" si="39"/>
        <v>0.63929784824462055</v>
      </c>
      <c r="O51" s="147">
        <f t="shared" si="40"/>
        <v>0.61098527746319364</v>
      </c>
      <c r="P51" s="147">
        <f t="shared" si="41"/>
        <v>0.63476783691959238</v>
      </c>
      <c r="Q51" s="147">
        <f t="shared" si="42"/>
        <v>0.63646659116647786</v>
      </c>
      <c r="R51" s="147">
        <f t="shared" si="43"/>
        <v>0.55322763306908262</v>
      </c>
      <c r="S51" s="147">
        <f t="shared" si="44"/>
        <v>0.63590033975084936</v>
      </c>
    </row>
    <row r="52" spans="1:19" x14ac:dyDescent="0.25">
      <c r="A52" s="178" t="s">
        <v>292</v>
      </c>
      <c r="B52" s="147">
        <f t="shared" si="27"/>
        <v>0</v>
      </c>
      <c r="C52" s="147">
        <f t="shared" si="28"/>
        <v>3.7779491133384746E-2</v>
      </c>
      <c r="D52" s="147">
        <f t="shared" si="29"/>
        <v>3.4695451040863474E-2</v>
      </c>
      <c r="E52" s="147">
        <f t="shared" si="30"/>
        <v>2.158828064764837E-2</v>
      </c>
      <c r="F52" s="147">
        <f t="shared" si="31"/>
        <v>5.4741711642251278E-2</v>
      </c>
      <c r="G52" s="147">
        <f t="shared" si="32"/>
        <v>0.10408635312259056</v>
      </c>
      <c r="H52" s="147">
        <f t="shared" si="33"/>
        <v>0.17579028527370849</v>
      </c>
      <c r="I52" s="147">
        <f t="shared" si="34"/>
        <v>0.19121048573631447</v>
      </c>
      <c r="J52" s="147">
        <f t="shared" si="35"/>
        <v>0.18118735543562062</v>
      </c>
      <c r="K52" s="147">
        <f t="shared" si="36"/>
        <v>0.14649190439475701</v>
      </c>
      <c r="L52" s="147">
        <f t="shared" si="37"/>
        <v>0.15420200462606012</v>
      </c>
      <c r="M52" s="147">
        <f t="shared" si="38"/>
        <v>0.21279876638396297</v>
      </c>
      <c r="N52" s="147">
        <f t="shared" si="39"/>
        <v>0.26445643793369294</v>
      </c>
      <c r="O52" s="147">
        <f t="shared" si="40"/>
        <v>0.30531996915959897</v>
      </c>
      <c r="P52" s="147">
        <f t="shared" si="41"/>
        <v>0.3623747108712414</v>
      </c>
      <c r="Q52" s="147">
        <f t="shared" si="42"/>
        <v>0.39475713184271388</v>
      </c>
      <c r="R52" s="147">
        <f t="shared" si="43"/>
        <v>0.36006168080185041</v>
      </c>
      <c r="S52" s="147">
        <f t="shared" si="44"/>
        <v>0.44333076329992271</v>
      </c>
    </row>
    <row r="53" spans="1:19" x14ac:dyDescent="0.25">
      <c r="A53" s="143" t="s">
        <v>293</v>
      </c>
      <c r="B53" s="147">
        <f t="shared" si="27"/>
        <v>0</v>
      </c>
      <c r="C53" s="147">
        <f t="shared" si="28"/>
        <v>2.5196850393700811E-2</v>
      </c>
      <c r="D53" s="147">
        <f t="shared" si="29"/>
        <v>3.0708661417322883E-2</v>
      </c>
      <c r="E53" s="147">
        <f t="shared" si="30"/>
        <v>6.062992125984263E-2</v>
      </c>
      <c r="F53" s="147">
        <f t="shared" si="31"/>
        <v>0.10314960629921265</v>
      </c>
      <c r="G53" s="147">
        <f t="shared" si="32"/>
        <v>0.10000000000000012</v>
      </c>
      <c r="H53" s="147">
        <f t="shared" si="33"/>
        <v>8.3464566929133899E-2</v>
      </c>
      <c r="I53" s="147">
        <f t="shared" si="34"/>
        <v>4.6456692913385819E-2</v>
      </c>
      <c r="J53" s="147">
        <f t="shared" si="35"/>
        <v>9.5275590551181177E-2</v>
      </c>
      <c r="K53" s="147">
        <f t="shared" si="36"/>
        <v>0.11023622047244098</v>
      </c>
      <c r="L53" s="147">
        <f t="shared" si="37"/>
        <v>0.19921259842519695</v>
      </c>
      <c r="M53" s="147">
        <f t="shared" si="38"/>
        <v>0.21023622047244095</v>
      </c>
      <c r="N53" s="147">
        <f t="shared" si="39"/>
        <v>0.2425196850393701</v>
      </c>
      <c r="O53" s="147">
        <f t="shared" si="40"/>
        <v>0.24488188976377964</v>
      </c>
      <c r="P53" s="147">
        <f t="shared" si="41"/>
        <v>0.29763779527559064</v>
      </c>
      <c r="Q53" s="147">
        <f t="shared" si="42"/>
        <v>0.31968503937007892</v>
      </c>
      <c r="R53" s="147">
        <f t="shared" si="43"/>
        <v>0.33779527559055111</v>
      </c>
      <c r="S53" s="147">
        <f t="shared" si="44"/>
        <v>0.38503937007874023</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topLeftCell="J1" zoomScaleNormal="100" workbookViewId="0">
      <selection activeCell="V21" sqref="V21"/>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0" t="s">
        <v>225</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row>
    <row r="3" spans="1:28" ht="15.75" x14ac:dyDescent="0.25">
      <c r="A3" s="316" t="s">
        <v>236</v>
      </c>
      <c r="B3" s="316"/>
      <c r="C3" s="316"/>
      <c r="D3" s="316"/>
      <c r="E3" s="316"/>
      <c r="F3" s="316"/>
      <c r="G3" s="316"/>
      <c r="H3" s="316"/>
      <c r="I3" s="316"/>
      <c r="J3" s="316"/>
      <c r="K3" s="316"/>
      <c r="L3" s="316"/>
      <c r="M3" s="316"/>
      <c r="N3" s="316"/>
      <c r="O3" s="316"/>
      <c r="P3" s="316"/>
      <c r="Q3" s="316"/>
      <c r="R3" s="316"/>
      <c r="S3" s="316"/>
      <c r="T3" s="316"/>
      <c r="U3" s="316"/>
      <c r="V3" s="316"/>
      <c r="W3" s="316"/>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315</v>
      </c>
      <c r="B5" s="144">
        <f>'3C'!B19</f>
        <v>1225</v>
      </c>
      <c r="C5" s="144">
        <f>'3C'!C19</f>
        <v>1257</v>
      </c>
      <c r="D5" s="144">
        <f>'3C'!D19</f>
        <v>1235</v>
      </c>
      <c r="E5" s="144">
        <f>'3C'!E19</f>
        <v>1234</v>
      </c>
      <c r="F5" s="144">
        <f>'3C'!F19</f>
        <v>1256</v>
      </c>
      <c r="G5" s="144">
        <f>'3C'!G19</f>
        <v>1143</v>
      </c>
      <c r="H5" s="144">
        <f>'3C'!H19</f>
        <v>1093</v>
      </c>
      <c r="I5" s="144">
        <f>'3C'!I19</f>
        <v>1069</v>
      </c>
      <c r="J5" s="144">
        <f>'3C'!J19</f>
        <v>1101</v>
      </c>
      <c r="K5" s="144">
        <f>'3C'!K19</f>
        <v>1142</v>
      </c>
      <c r="L5" s="144">
        <f>'3C'!L19</f>
        <v>1176</v>
      </c>
      <c r="M5" s="144">
        <f>'3C'!M19</f>
        <v>1156</v>
      </c>
      <c r="N5" s="144">
        <f>'3C'!N19</f>
        <v>1405</v>
      </c>
      <c r="O5" s="144">
        <f>'3C'!O19</f>
        <v>1396</v>
      </c>
      <c r="P5" s="144">
        <f>'3C'!P19</f>
        <v>1384</v>
      </c>
      <c r="Q5" s="144">
        <f>'3C'!Q19</f>
        <v>1420</v>
      </c>
      <c r="R5" s="144">
        <f>'3C'!R19</f>
        <v>1465</v>
      </c>
      <c r="S5" s="144">
        <f>'3C'!S19</f>
        <v>1563</v>
      </c>
      <c r="T5" s="144">
        <f>'3C'!T19</f>
        <v>1676</v>
      </c>
      <c r="U5" s="144">
        <f>'3C'!U19</f>
        <v>1643</v>
      </c>
      <c r="V5" s="144">
        <f>'3C'!V19</f>
        <v>1482</v>
      </c>
      <c r="W5" s="144">
        <f>'3C'!W19</f>
        <v>1505</v>
      </c>
      <c r="X5" s="145"/>
    </row>
    <row r="6" spans="1:28" x14ac:dyDescent="0.2">
      <c r="A6" s="143" t="s">
        <v>92</v>
      </c>
      <c r="B6" s="144">
        <v>37838</v>
      </c>
      <c r="C6" s="144">
        <v>38211</v>
      </c>
      <c r="D6" s="144">
        <v>37740</v>
      </c>
      <c r="E6" s="144">
        <v>37259</v>
      </c>
      <c r="F6" s="144">
        <v>36939</v>
      </c>
      <c r="G6" s="144">
        <v>36347</v>
      </c>
      <c r="H6" s="144">
        <v>35735</v>
      </c>
      <c r="I6" s="144">
        <v>35279</v>
      </c>
      <c r="J6" s="144">
        <v>34654</v>
      </c>
      <c r="K6" s="144">
        <v>34974</v>
      </c>
      <c r="L6" s="144">
        <v>34985</v>
      </c>
      <c r="M6" s="144">
        <v>33138</v>
      </c>
      <c r="N6" s="144">
        <v>32656</v>
      </c>
      <c r="O6" s="144">
        <v>31288</v>
      </c>
      <c r="P6" s="144">
        <v>31400</v>
      </c>
      <c r="Q6" s="144">
        <v>31028</v>
      </c>
      <c r="R6" s="144">
        <v>31054</v>
      </c>
      <c r="S6" s="144">
        <v>31953</v>
      </c>
      <c r="T6" s="144">
        <v>31941</v>
      </c>
      <c r="U6" s="144">
        <v>28823</v>
      </c>
      <c r="V6" s="144">
        <v>28114</v>
      </c>
      <c r="W6" s="144">
        <v>29326</v>
      </c>
      <c r="X6" s="145"/>
    </row>
    <row r="7" spans="1:28" ht="15.75" x14ac:dyDescent="0.25">
      <c r="A7" s="143" t="s">
        <v>183</v>
      </c>
      <c r="B7" s="144">
        <v>1172959</v>
      </c>
      <c r="C7" s="144">
        <v>1190670</v>
      </c>
      <c r="D7" s="144">
        <v>1189302</v>
      </c>
      <c r="E7" s="144">
        <v>1192710</v>
      </c>
      <c r="F7" s="144">
        <v>1202940</v>
      </c>
      <c r="G7" s="144">
        <v>1189278</v>
      </c>
      <c r="H7" s="144">
        <v>1198450</v>
      </c>
      <c r="I7" s="144">
        <v>1210896</v>
      </c>
      <c r="J7" s="144">
        <v>1209065</v>
      </c>
      <c r="K7" s="144">
        <v>1178038</v>
      </c>
      <c r="L7" s="144">
        <v>1146205</v>
      </c>
      <c r="M7" s="144">
        <v>1124340</v>
      </c>
      <c r="N7" s="144">
        <v>1134998</v>
      </c>
      <c r="O7" s="144">
        <v>1138993</v>
      </c>
      <c r="P7" s="144">
        <v>1175366</v>
      </c>
      <c r="Q7" s="144">
        <v>1208644</v>
      </c>
      <c r="R7" s="144">
        <v>1242443</v>
      </c>
      <c r="S7" s="144">
        <v>1272021</v>
      </c>
      <c r="T7" s="144">
        <v>1287976</v>
      </c>
      <c r="U7" s="144">
        <v>1205523</v>
      </c>
      <c r="V7" s="144">
        <v>1156768</v>
      </c>
      <c r="W7" s="144">
        <v>1209024</v>
      </c>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6" t="s">
        <v>237</v>
      </c>
      <c r="B10" s="316"/>
      <c r="C10" s="316"/>
      <c r="D10" s="316"/>
      <c r="E10" s="316"/>
      <c r="F10" s="316"/>
      <c r="G10" s="316"/>
      <c r="H10" s="316"/>
      <c r="I10" s="316"/>
      <c r="J10" s="316"/>
      <c r="K10" s="316"/>
      <c r="L10" s="316"/>
      <c r="M10" s="316"/>
      <c r="N10" s="316"/>
      <c r="O10" s="316"/>
      <c r="P10" s="316"/>
      <c r="Q10" s="316"/>
      <c r="R10" s="316"/>
      <c r="S10" s="316"/>
      <c r="T10" s="316"/>
      <c r="U10" s="316"/>
      <c r="V10" s="316"/>
      <c r="W10" s="316"/>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315</v>
      </c>
      <c r="B12" s="170">
        <f>(B5-B5)/B5</f>
        <v>0</v>
      </c>
      <c r="C12" s="170">
        <f>(C5-B5)/B5</f>
        <v>2.6122448979591838E-2</v>
      </c>
      <c r="D12" s="170">
        <f>(D5-B5)/B5</f>
        <v>8.1632653061224497E-3</v>
      </c>
      <c r="E12" s="170">
        <f>(E5-B5)/B5</f>
        <v>7.3469387755102037E-3</v>
      </c>
      <c r="F12" s="170">
        <f>(F5-B5)/B5</f>
        <v>2.5306122448979593E-2</v>
      </c>
      <c r="G12" s="170">
        <f>(G5-B5)/B5</f>
        <v>-6.6938775510204079E-2</v>
      </c>
      <c r="H12" s="170">
        <f>(H5-B5)/B5</f>
        <v>-0.10775510204081633</v>
      </c>
      <c r="I12" s="170">
        <f>(I5-B5)/B5</f>
        <v>-0.1273469387755102</v>
      </c>
      <c r="J12" s="170">
        <f>(J5-B5)/B5</f>
        <v>-0.10122448979591837</v>
      </c>
      <c r="K12" s="170">
        <f>(K5-B5)/B5</f>
        <v>-6.775510204081632E-2</v>
      </c>
      <c r="L12" s="170">
        <f>(L5-B5)/B5</f>
        <v>-0.04</v>
      </c>
      <c r="M12" s="170">
        <f>(M5-B5)/B5</f>
        <v>-5.63265306122449E-2</v>
      </c>
      <c r="N12" s="170">
        <f>(N5-B5)/B5</f>
        <v>0.14693877551020409</v>
      </c>
      <c r="O12" s="170">
        <f>(O5-B5)/B5</f>
        <v>0.13959183673469389</v>
      </c>
      <c r="P12" s="170">
        <f>(P5-B5)/B5</f>
        <v>0.12979591836734694</v>
      </c>
      <c r="Q12" s="170">
        <f>(Q5-B5)/B5</f>
        <v>0.15918367346938775</v>
      </c>
      <c r="R12" s="170">
        <f>(R5-B5)/B5</f>
        <v>0.19591836734693877</v>
      </c>
      <c r="S12" s="170">
        <f>(S5-B5)/B5</f>
        <v>0.27591836734693875</v>
      </c>
      <c r="T12" s="170">
        <f>(T5-B5)/B5</f>
        <v>0.36816326530612242</v>
      </c>
      <c r="U12" s="170">
        <f>(U5-B5)/B5</f>
        <v>0.34122448979591835</v>
      </c>
      <c r="V12" s="170">
        <f>(V5-B5)/B5</f>
        <v>0.20979591836734693</v>
      </c>
      <c r="W12" s="170">
        <f>(W5-B5)/B5</f>
        <v>0.22857142857142856</v>
      </c>
    </row>
    <row r="13" spans="1:28" x14ac:dyDescent="0.2">
      <c r="A13" s="143" t="s">
        <v>92</v>
      </c>
      <c r="B13" s="170">
        <f>(B6-B6)/B6</f>
        <v>0</v>
      </c>
      <c r="C13" s="170">
        <f>(C6-B6)/B6</f>
        <v>9.8578148950790208E-3</v>
      </c>
      <c r="D13" s="170">
        <f>(D6-B6)/B6</f>
        <v>-2.5899889000475713E-3</v>
      </c>
      <c r="E13" s="170">
        <f>(E6-B6)/B6</f>
        <v>-1.5302077276811672E-2</v>
      </c>
      <c r="F13" s="170">
        <f>(F6-B6)/B6</f>
        <v>-2.3759183889211902E-2</v>
      </c>
      <c r="G13" s="170">
        <f>(G6-B6)/B6</f>
        <v>-3.9404831122152331E-2</v>
      </c>
      <c r="H13" s="170">
        <f>(H6-B6)/B6</f>
        <v>-5.5579047518367779E-2</v>
      </c>
      <c r="I13" s="170">
        <f>(I6-B6)/B6</f>
        <v>-6.7630424441038103E-2</v>
      </c>
      <c r="J13" s="170">
        <f>(J6-B6)/B6</f>
        <v>-8.4148210793382319E-2</v>
      </c>
      <c r="K13" s="170">
        <f>(K6-B6)/B6</f>
        <v>-7.5691104180982086E-2</v>
      </c>
      <c r="L13" s="170">
        <f>(L6-B6)/B6</f>
        <v>-7.5400391141180828E-2</v>
      </c>
      <c r="M13" s="170">
        <f>(M6-B6)/B6</f>
        <v>-0.12421375336962842</v>
      </c>
      <c r="N13" s="170">
        <f>(N6-B6)/B6</f>
        <v>-0.13695227020455628</v>
      </c>
      <c r="O13" s="170">
        <f>(O6-B6)/B6</f>
        <v>-0.17310640097256727</v>
      </c>
      <c r="P13" s="170">
        <f>(P6-B6)/B6</f>
        <v>-0.17014641365822719</v>
      </c>
      <c r="Q13" s="170">
        <f>(Q6-B6)/B6</f>
        <v>-0.17997780009514244</v>
      </c>
      <c r="R13" s="170">
        <f>(R6-B6)/B6</f>
        <v>-0.17929066018288492</v>
      </c>
      <c r="S13" s="170">
        <f>(S6-B6)/B6</f>
        <v>-0.15553147629367303</v>
      </c>
      <c r="T13" s="170">
        <f>(T6-B6)/B6</f>
        <v>-0.15584861779163803</v>
      </c>
      <c r="U13" s="170">
        <f>(U6-B6)/B6</f>
        <v>-0.23825255034621282</v>
      </c>
      <c r="V13" s="170">
        <f>(V6-B6)/B6</f>
        <v>-0.25699032718431208</v>
      </c>
      <c r="W13" s="170">
        <f>(W6-B6)/B6</f>
        <v>-0.2249590358898462</v>
      </c>
    </row>
    <row r="14" spans="1:28" x14ac:dyDescent="0.2">
      <c r="A14" s="143" t="s">
        <v>183</v>
      </c>
      <c r="B14" s="170">
        <f>(B7-B7)/B7</f>
        <v>0</v>
      </c>
      <c r="C14" s="170">
        <f>(C7-B7)/B7</f>
        <v>1.5099419502301445E-2</v>
      </c>
      <c r="D14" s="170">
        <f>(D7-B7)/B7</f>
        <v>1.3933138327938147E-2</v>
      </c>
      <c r="E14" s="170">
        <f>(E7-B7)/B7</f>
        <v>1.683861072722917E-2</v>
      </c>
      <c r="F14" s="170">
        <f>(F7-B7)/B7</f>
        <v>2.5560143193410854E-2</v>
      </c>
      <c r="G14" s="170">
        <f>(G7-B7)/B7</f>
        <v>1.3912677254703703E-2</v>
      </c>
      <c r="H14" s="170">
        <f>(H7-B7)/B7</f>
        <v>2.1732217409133652E-2</v>
      </c>
      <c r="I14" s="170">
        <f>(I7-B7)/B7</f>
        <v>3.2342988970628983E-2</v>
      </c>
      <c r="J14" s="170">
        <f>(J7-B7)/B7</f>
        <v>3.0781979591784539E-2</v>
      </c>
      <c r="K14" s="170">
        <f>(K7-B7)/B7</f>
        <v>4.3300746232391753E-3</v>
      </c>
      <c r="L14" s="170">
        <f>(L7-B7)/B7</f>
        <v>-2.2808981388096259E-2</v>
      </c>
      <c r="M14" s="170">
        <f>(M7-B7)/B7</f>
        <v>-4.1449871649392692E-2</v>
      </c>
      <c r="N14" s="170">
        <f>(N7-B7)/B7</f>
        <v>-3.2363450043863429E-2</v>
      </c>
      <c r="O14" s="170">
        <f>(O7-B7)/B7</f>
        <v>-2.8957533895046631E-2</v>
      </c>
      <c r="P14" s="170">
        <f>(P7-B7)/B7</f>
        <v>2.0520751364710957E-3</v>
      </c>
      <c r="Q14" s="170">
        <f>(Q7-B7)/B7</f>
        <v>3.0423058265463668E-2</v>
      </c>
      <c r="R14" s="170">
        <f>(R7-B7)/B7</f>
        <v>5.9238217192587296E-2</v>
      </c>
      <c r="S14" s="170">
        <f>(S7-B7)/B7</f>
        <v>8.4454784864603116E-2</v>
      </c>
      <c r="T14" s="170">
        <f>(T7-B7)/B7</f>
        <v>9.8057135841917747E-2</v>
      </c>
      <c r="U14" s="170">
        <f>(U7-B7)/B7</f>
        <v>2.7762266200267869E-2</v>
      </c>
      <c r="V14" s="170">
        <f>(V7-B7)/B7</f>
        <v>-1.3803551530786669E-2</v>
      </c>
      <c r="W14" s="170">
        <f>(W7-B7)/B7</f>
        <v>3.0747025258342362E-2</v>
      </c>
    </row>
    <row r="16" spans="1:28" ht="15.75" x14ac:dyDescent="0.25">
      <c r="A16" s="316" t="s">
        <v>239</v>
      </c>
      <c r="B16" s="316"/>
      <c r="C16" s="316"/>
      <c r="D16" s="316"/>
      <c r="E16" s="316"/>
      <c r="F16" s="316"/>
      <c r="G16" s="316"/>
      <c r="H16" s="316"/>
      <c r="I16" s="316"/>
      <c r="J16" s="316"/>
      <c r="K16" s="316"/>
      <c r="L16" s="316"/>
      <c r="M16" s="316"/>
      <c r="N16" s="316"/>
      <c r="O16" s="316"/>
      <c r="P16" s="316"/>
      <c r="Q16" s="316"/>
      <c r="R16" s="316"/>
      <c r="S16" s="316"/>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315</v>
      </c>
      <c r="B18" s="150">
        <f>'3C'!B38</f>
        <v>10.1</v>
      </c>
      <c r="C18" s="150">
        <f>'3C'!C38</f>
        <v>11.6</v>
      </c>
      <c r="D18" s="150">
        <f>'3C'!D38</f>
        <v>11.3</v>
      </c>
      <c r="E18" s="150">
        <f>'3C'!E38</f>
        <v>11.15</v>
      </c>
      <c r="F18" s="150">
        <f>'3C'!F38</f>
        <v>11.65</v>
      </c>
      <c r="G18" s="150">
        <f>'3C'!G38</f>
        <v>12.63</v>
      </c>
      <c r="H18" s="150">
        <f>'3C'!H38</f>
        <v>12.88</v>
      </c>
      <c r="I18" s="150">
        <f>'3C'!I38</f>
        <v>13.54</v>
      </c>
      <c r="J18" s="150">
        <f>'3C'!J38</f>
        <v>12.91</v>
      </c>
      <c r="K18" s="150">
        <f>'3C'!K38</f>
        <v>11.98</v>
      </c>
      <c r="L18" s="150">
        <f>'3C'!L38</f>
        <v>12.02</v>
      </c>
      <c r="M18" s="150">
        <f>'3C'!M38</f>
        <v>12.42</v>
      </c>
      <c r="N18" s="150">
        <f>'3C'!N38</f>
        <v>13.04</v>
      </c>
      <c r="O18" s="150">
        <f>'3C'!O38</f>
        <v>13.51</v>
      </c>
      <c r="P18" s="150">
        <f>'3C'!P38</f>
        <v>13.55</v>
      </c>
      <c r="Q18" s="150">
        <f>'3C'!Q38</f>
        <v>13.9</v>
      </c>
      <c r="R18" s="150">
        <f>'3C'!R38</f>
        <v>13.91</v>
      </c>
      <c r="S18" s="150">
        <f>'3C'!S38</f>
        <v>13.79</v>
      </c>
      <c r="T18"/>
      <c r="U18"/>
      <c r="V18"/>
      <c r="W18"/>
    </row>
    <row r="19" spans="1:23" ht="15" x14ac:dyDescent="0.25">
      <c r="A19" s="143" t="s">
        <v>92</v>
      </c>
      <c r="B19" s="150">
        <v>10.64</v>
      </c>
      <c r="C19" s="150">
        <v>11.37</v>
      </c>
      <c r="D19" s="150">
        <v>11.08</v>
      </c>
      <c r="E19" s="150">
        <v>11.1</v>
      </c>
      <c r="F19" s="150">
        <v>11.24</v>
      </c>
      <c r="G19" s="150">
        <v>11.98</v>
      </c>
      <c r="H19" s="150">
        <v>12.3</v>
      </c>
      <c r="I19" s="150">
        <v>12.27</v>
      </c>
      <c r="J19" s="150">
        <v>12.22</v>
      </c>
      <c r="K19" s="150">
        <v>11.93</v>
      </c>
      <c r="L19" s="150">
        <v>11.9</v>
      </c>
      <c r="M19" s="150">
        <v>11.95</v>
      </c>
      <c r="N19" s="150">
        <v>12.14</v>
      </c>
      <c r="O19" s="150">
        <v>12.71</v>
      </c>
      <c r="P19" s="150">
        <v>13.1</v>
      </c>
      <c r="Q19" s="150">
        <v>13.51</v>
      </c>
      <c r="R19" s="150">
        <v>13.97</v>
      </c>
      <c r="S19" s="151">
        <v>14.1</v>
      </c>
      <c r="T19"/>
      <c r="U19"/>
      <c r="V19"/>
      <c r="W19"/>
    </row>
    <row r="20" spans="1:23" ht="15" x14ac:dyDescent="0.25">
      <c r="A20" s="143" t="s">
        <v>183</v>
      </c>
      <c r="B20" s="150">
        <v>9.7899999999999991</v>
      </c>
      <c r="C20" s="150">
        <v>9.98</v>
      </c>
      <c r="D20" s="150">
        <v>10.37</v>
      </c>
      <c r="E20" s="150">
        <v>10.68</v>
      </c>
      <c r="F20" s="150">
        <v>10.98</v>
      </c>
      <c r="G20" s="150">
        <v>11.21</v>
      </c>
      <c r="H20" s="150">
        <v>11.37</v>
      </c>
      <c r="I20" s="150">
        <v>11.4</v>
      </c>
      <c r="J20" s="150">
        <v>11.57</v>
      </c>
      <c r="K20" s="150">
        <v>11.76</v>
      </c>
      <c r="L20" s="150">
        <v>11.94</v>
      </c>
      <c r="M20" s="150">
        <v>12.16</v>
      </c>
      <c r="N20" s="150">
        <v>12.51</v>
      </c>
      <c r="O20" s="150">
        <v>12.89</v>
      </c>
      <c r="P20" s="150">
        <v>13.42</v>
      </c>
      <c r="Q20" s="150">
        <v>13.89</v>
      </c>
      <c r="R20" s="150">
        <v>14.12</v>
      </c>
      <c r="S20" s="151">
        <v>14.87</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6" t="s">
        <v>240</v>
      </c>
      <c r="B23" s="316"/>
      <c r="C23" s="316"/>
      <c r="D23" s="316"/>
      <c r="E23" s="316"/>
      <c r="F23" s="316"/>
      <c r="G23" s="316"/>
      <c r="H23" s="316"/>
      <c r="I23" s="316"/>
      <c r="J23" s="316"/>
      <c r="K23" s="316"/>
      <c r="L23" s="316"/>
      <c r="M23" s="316"/>
      <c r="N23" s="316"/>
      <c r="O23" s="316"/>
      <c r="P23" s="316"/>
      <c r="Q23" s="316"/>
      <c r="R23" s="316"/>
      <c r="S23" s="316"/>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316</v>
      </c>
      <c r="B25" s="170">
        <f>(B18-B18)/B18</f>
        <v>0</v>
      </c>
      <c r="C25" s="170">
        <f>(C18-B18)/B18</f>
        <v>0.14851485148514851</v>
      </c>
      <c r="D25" s="170">
        <f>(D18-B18)/B18</f>
        <v>0.11881188118811892</v>
      </c>
      <c r="E25" s="170">
        <f>(E18-B18)/B18</f>
        <v>0.10396039603960404</v>
      </c>
      <c r="F25" s="170">
        <f>(F18-B18)/B18</f>
        <v>0.15346534653465355</v>
      </c>
      <c r="G25" s="170">
        <f>(G18-B18)/B18</f>
        <v>0.25049504950495061</v>
      </c>
      <c r="H25" s="170">
        <f>(H18-B18)/B18</f>
        <v>0.27524752475247538</v>
      </c>
      <c r="I25" s="170">
        <f>(I18-B18)/B18</f>
        <v>0.34059405940594056</v>
      </c>
      <c r="J25" s="170">
        <f>(J18-B18)/B18</f>
        <v>0.2782178217821783</v>
      </c>
      <c r="K25" s="170">
        <f>(K18-B18)/B18</f>
        <v>0.18613861386138622</v>
      </c>
      <c r="L25" s="170">
        <f>(L18-B18)/B18</f>
        <v>0.1900990099009901</v>
      </c>
      <c r="M25" s="170">
        <f>(M18-B18)/B18</f>
        <v>0.22970297029702974</v>
      </c>
      <c r="N25" s="170">
        <f>(N18-B18)/B18</f>
        <v>0.29108910891089107</v>
      </c>
      <c r="O25" s="170">
        <f>(O18-B18)/B18</f>
        <v>0.33762376237623765</v>
      </c>
      <c r="P25" s="170">
        <f>(P18-B18)/B18</f>
        <v>0.34158415841584172</v>
      </c>
      <c r="Q25" s="170">
        <f>(Q18-B18)/B18</f>
        <v>0.37623762376237629</v>
      </c>
      <c r="R25" s="170">
        <f>(R18-B18)/B18</f>
        <v>0.37722772277227729</v>
      </c>
      <c r="S25" s="170">
        <f>(S18-B18)/B18</f>
        <v>0.36534653465346528</v>
      </c>
      <c r="T25"/>
      <c r="U25"/>
      <c r="V25"/>
      <c r="W25"/>
    </row>
    <row r="26" spans="1:23" ht="15" x14ac:dyDescent="0.25">
      <c r="A26" s="143" t="s">
        <v>92</v>
      </c>
      <c r="B26" s="170">
        <f>(B19-B19)/B19</f>
        <v>0</v>
      </c>
      <c r="C26" s="170">
        <f>(C19-B19)/B19</f>
        <v>6.8609022556390842E-2</v>
      </c>
      <c r="D26" s="170">
        <f>(D19-B19)/B19</f>
        <v>4.1353383458646566E-2</v>
      </c>
      <c r="E26" s="170">
        <f>(E19-B19)/B19</f>
        <v>4.3233082706766832E-2</v>
      </c>
      <c r="F26" s="170">
        <f>(F19-B19)/B19</f>
        <v>5.6390977443608985E-2</v>
      </c>
      <c r="G26" s="170">
        <f>(G19-B19)/B19</f>
        <v>0.12593984962406013</v>
      </c>
      <c r="H26" s="170">
        <f>(H19-B19)/B19</f>
        <v>0.15601503759398497</v>
      </c>
      <c r="I26" s="170">
        <f>(I19-B19)/B19</f>
        <v>0.15319548872180441</v>
      </c>
      <c r="J26" s="170">
        <f>(J19-B19)/B19</f>
        <v>0.14849624060150377</v>
      </c>
      <c r="K26" s="170">
        <f>(K19-B19)/B19</f>
        <v>0.12124060150375932</v>
      </c>
      <c r="L26" s="170">
        <f>(L19-B19)/B19</f>
        <v>0.11842105263157893</v>
      </c>
      <c r="M26" s="170">
        <f>(M19-B19)/B19</f>
        <v>0.12312030075187957</v>
      </c>
      <c r="N26" s="170">
        <f>(N19-B19)/B19</f>
        <v>0.14097744360902256</v>
      </c>
      <c r="O26" s="170">
        <f>(O19-B19)/B19</f>
        <v>0.19454887218045114</v>
      </c>
      <c r="P26" s="170">
        <f>(P19-B19)/B19</f>
        <v>0.23120300751879688</v>
      </c>
      <c r="Q26" s="170">
        <f>(Q19-B19)/B19</f>
        <v>0.26973684210526305</v>
      </c>
      <c r="R26" s="170">
        <f>(R19-B19)/B19</f>
        <v>0.31296992481203006</v>
      </c>
      <c r="S26" s="170">
        <f>(S19-B19)/B19</f>
        <v>0.32518796992481191</v>
      </c>
      <c r="T26"/>
      <c r="U26"/>
      <c r="V26"/>
      <c r="W26"/>
    </row>
    <row r="27" spans="1:23" ht="15" x14ac:dyDescent="0.25">
      <c r="A27" s="143" t="s">
        <v>183</v>
      </c>
      <c r="B27" s="170">
        <f>(B20-B20)/B20</f>
        <v>0</v>
      </c>
      <c r="C27" s="170">
        <f>(C20-B20)/B20</f>
        <v>1.9407558733401564E-2</v>
      </c>
      <c r="D27" s="170">
        <f>(D20-B20)/B20</f>
        <v>5.924412665985701E-2</v>
      </c>
      <c r="E27" s="170">
        <f>(E20-B20)/B20</f>
        <v>9.0909090909090981E-2</v>
      </c>
      <c r="F27" s="170">
        <f>(F20-B20)/B20</f>
        <v>0.12155260469867225</v>
      </c>
      <c r="G27" s="170">
        <f>(G20-B20)/B20</f>
        <v>0.14504596527068456</v>
      </c>
      <c r="H27" s="170">
        <f>(H20-B20)/B20</f>
        <v>0.1613891726251277</v>
      </c>
      <c r="I27" s="170">
        <f>(I20-B20)/B20</f>
        <v>0.16445352400408594</v>
      </c>
      <c r="J27" s="170">
        <f>(J20-B20)/B20</f>
        <v>0.18181818181818196</v>
      </c>
      <c r="K27" s="170">
        <f>(K20-B20)/B20</f>
        <v>0.20122574055158332</v>
      </c>
      <c r="L27" s="170">
        <f>(L20-B20)/B20</f>
        <v>0.21961184882533202</v>
      </c>
      <c r="M27" s="170">
        <f>(M20-B20)/B20</f>
        <v>0.24208375893769166</v>
      </c>
      <c r="N27" s="170">
        <f>(N20-B20)/B20</f>
        <v>0.27783452502553635</v>
      </c>
      <c r="O27" s="170">
        <f>(O20-B20)/B20</f>
        <v>0.31664964249233929</v>
      </c>
      <c r="P27" s="170">
        <f>(P20-B20)/B20</f>
        <v>0.37078651685393271</v>
      </c>
      <c r="Q27" s="170">
        <f>(Q20-B20)/B20</f>
        <v>0.41879468845760998</v>
      </c>
      <c r="R27" s="170">
        <f>(R20-B20)/B20</f>
        <v>0.4422880490296221</v>
      </c>
      <c r="S27" s="170">
        <f>(S20-B20)/B20</f>
        <v>0.51889683350357518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11.425781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0" t="s">
        <v>226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4" spans="1:27" ht="15" x14ac:dyDescent="0.25">
      <c r="A4" s="321" t="s">
        <v>323</v>
      </c>
      <c r="B4" s="321"/>
      <c r="C4" s="321"/>
      <c r="D4" s="321"/>
    </row>
    <row r="5" spans="1:27" ht="15" x14ac:dyDescent="0.25">
      <c r="A5" s="322" t="s">
        <v>144</v>
      </c>
      <c r="B5" s="323"/>
      <c r="C5" s="322" t="s">
        <v>145</v>
      </c>
      <c r="D5" s="322"/>
    </row>
    <row r="6" spans="1:27" x14ac:dyDescent="0.2">
      <c r="A6" s="154" t="s">
        <v>158</v>
      </c>
      <c r="B6" s="155" t="s">
        <v>157</v>
      </c>
      <c r="C6" s="154" t="s">
        <v>158</v>
      </c>
      <c r="D6" s="156" t="s">
        <v>157</v>
      </c>
    </row>
    <row r="7" spans="1:27" x14ac:dyDescent="0.2">
      <c r="A7" s="1" t="s">
        <v>241</v>
      </c>
      <c r="B7" s="157">
        <v>0.16600000000000001</v>
      </c>
      <c r="C7" s="1" t="s">
        <v>241</v>
      </c>
      <c r="D7" s="158">
        <v>0.17019999999999999</v>
      </c>
    </row>
    <row r="8" spans="1:27" x14ac:dyDescent="0.2">
      <c r="A8" s="1" t="s">
        <v>149</v>
      </c>
      <c r="B8" s="157">
        <v>9.7299999999999998E-2</v>
      </c>
      <c r="C8" s="1" t="s">
        <v>149</v>
      </c>
      <c r="D8" s="158">
        <v>0.15159</v>
      </c>
    </row>
    <row r="9" spans="1:27" x14ac:dyDescent="0.2">
      <c r="A9" s="1" t="s">
        <v>148</v>
      </c>
      <c r="B9" s="157">
        <v>9.2600000000000002E-2</v>
      </c>
      <c r="C9" s="1" t="s">
        <v>243</v>
      </c>
      <c r="D9" s="158">
        <v>0.12628</v>
      </c>
    </row>
    <row r="10" spans="1:27" x14ac:dyDescent="0.2">
      <c r="A10" s="1" t="s">
        <v>151</v>
      </c>
      <c r="B10" s="157">
        <v>8.8572499999999998E-2</v>
      </c>
      <c r="C10" s="1" t="s">
        <v>148</v>
      </c>
      <c r="D10" s="158">
        <v>0.10637000000000001</v>
      </c>
    </row>
    <row r="11" spans="1:27" x14ac:dyDescent="0.2">
      <c r="A11" s="1" t="s">
        <v>242</v>
      </c>
      <c r="B11" s="157">
        <v>7.6399999999999996E-2</v>
      </c>
      <c r="C11" s="1" t="s">
        <v>242</v>
      </c>
      <c r="D11" s="158">
        <v>0.10228</v>
      </c>
    </row>
    <row r="12" spans="1:27" x14ac:dyDescent="0.2">
      <c r="A12" s="1" t="s">
        <v>147</v>
      </c>
      <c r="B12" s="157">
        <v>7.3484999999999995E-2</v>
      </c>
      <c r="C12" s="1" t="s">
        <v>151</v>
      </c>
      <c r="D12" s="158">
        <v>9.5095529999999998E-2</v>
      </c>
    </row>
    <row r="13" spans="1:27" x14ac:dyDescent="0.2">
      <c r="A13" s="1" t="s">
        <v>243</v>
      </c>
      <c r="B13" s="157">
        <v>6.0690000000000001E-2</v>
      </c>
      <c r="C13" s="1" t="s">
        <v>192</v>
      </c>
      <c r="D13" s="158">
        <v>8.5209999999999994E-2</v>
      </c>
    </row>
    <row r="14" spans="1:27" x14ac:dyDescent="0.2">
      <c r="A14" s="1" t="s">
        <v>152</v>
      </c>
      <c r="B14" s="157">
        <v>5.4768999999999998E-2</v>
      </c>
      <c r="C14" s="1" t="s">
        <v>147</v>
      </c>
      <c r="D14" s="158">
        <v>5.67E-2</v>
      </c>
    </row>
    <row r="15" spans="1:27" x14ac:dyDescent="0.2">
      <c r="A15" s="1" t="s">
        <v>297</v>
      </c>
      <c r="B15" s="157">
        <v>5.3129999999999997E-2</v>
      </c>
      <c r="C15" s="1" t="s">
        <v>153</v>
      </c>
      <c r="D15" s="158">
        <v>5.3030000000000001E-2</v>
      </c>
    </row>
    <row r="16" spans="1:27" x14ac:dyDescent="0.2">
      <c r="A16" s="1" t="s">
        <v>192</v>
      </c>
      <c r="B16" s="157">
        <v>5.3144999999999998E-2</v>
      </c>
      <c r="C16" s="1" t="s">
        <v>150</v>
      </c>
      <c r="D16" s="158">
        <v>5.2954000000000001E-2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N13" sqref="N13"/>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9"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0" t="s">
        <v>227</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3" spans="1:27" ht="15" x14ac:dyDescent="0.25">
      <c r="A3" s="193" t="s">
        <v>324</v>
      </c>
      <c r="B3" s="193"/>
      <c r="C3" s="193"/>
      <c r="D3" s="193"/>
      <c r="F3" s="321" t="s">
        <v>325</v>
      </c>
      <c r="G3" s="321"/>
      <c r="H3" s="321"/>
    </row>
    <row r="4" spans="1:27" ht="28.5" x14ac:dyDescent="0.2">
      <c r="A4" s="191" t="s">
        <v>165</v>
      </c>
      <c r="B4" s="191" t="s">
        <v>218</v>
      </c>
      <c r="C4" s="192" t="s">
        <v>164</v>
      </c>
      <c r="D4" s="1"/>
      <c r="F4" s="191" t="s">
        <v>219</v>
      </c>
      <c r="G4" s="192" t="s">
        <v>220</v>
      </c>
      <c r="H4" s="37" t="s">
        <v>221</v>
      </c>
      <c r="O4" s="1"/>
    </row>
    <row r="5" spans="1:27" ht="15" x14ac:dyDescent="0.25">
      <c r="A5" s="160">
        <v>43313</v>
      </c>
      <c r="B5">
        <v>11</v>
      </c>
      <c r="C5" s="217" t="s">
        <v>244</v>
      </c>
      <c r="D5" s="161"/>
      <c r="F5" s="1" t="s">
        <v>430</v>
      </c>
      <c r="G5" s="159">
        <v>25</v>
      </c>
      <c r="H5" s="202" t="s">
        <v>438</v>
      </c>
      <c r="O5" s="1"/>
    </row>
    <row r="6" spans="1:27" ht="15" x14ac:dyDescent="0.25">
      <c r="A6" s="160">
        <v>43344</v>
      </c>
      <c r="B6">
        <v>9</v>
      </c>
      <c r="C6" s="217" t="s">
        <v>244</v>
      </c>
      <c r="D6" s="161"/>
      <c r="F6" s="1" t="s">
        <v>431</v>
      </c>
      <c r="G6" s="159">
        <v>20</v>
      </c>
      <c r="H6" s="202" t="s">
        <v>439</v>
      </c>
      <c r="O6" s="1"/>
    </row>
    <row r="7" spans="1:27" ht="15" x14ac:dyDescent="0.25">
      <c r="A7" s="160">
        <v>43374</v>
      </c>
      <c r="B7">
        <v>6</v>
      </c>
      <c r="C7" s="217" t="s">
        <v>244</v>
      </c>
      <c r="D7" s="161"/>
      <c r="F7" s="1" t="s">
        <v>340</v>
      </c>
      <c r="G7" s="159">
        <v>19</v>
      </c>
      <c r="H7" s="202" t="s">
        <v>222</v>
      </c>
      <c r="O7" s="1"/>
    </row>
    <row r="8" spans="1:27" ht="15" x14ac:dyDescent="0.25">
      <c r="A8" s="160">
        <v>43405</v>
      </c>
      <c r="B8">
        <v>2</v>
      </c>
      <c r="C8" s="217" t="s">
        <v>244</v>
      </c>
      <c r="D8" s="161"/>
      <c r="F8" s="1" t="s">
        <v>432</v>
      </c>
      <c r="G8" s="159">
        <v>14</v>
      </c>
      <c r="H8" s="202" t="s">
        <v>222</v>
      </c>
      <c r="O8" s="1"/>
    </row>
    <row r="9" spans="1:27" ht="15" x14ac:dyDescent="0.25">
      <c r="A9" s="160">
        <v>43435</v>
      </c>
      <c r="B9">
        <v>4</v>
      </c>
      <c r="C9" s="217" t="s">
        <v>244</v>
      </c>
      <c r="D9" s="161"/>
      <c r="F9" s="1" t="s">
        <v>433</v>
      </c>
      <c r="G9" s="159">
        <v>11</v>
      </c>
      <c r="H9" s="202" t="s">
        <v>350</v>
      </c>
      <c r="O9" s="1"/>
    </row>
    <row r="10" spans="1:27" ht="15" x14ac:dyDescent="0.25">
      <c r="A10" s="160">
        <v>43466</v>
      </c>
      <c r="B10">
        <v>3</v>
      </c>
      <c r="C10" s="217" t="s">
        <v>244</v>
      </c>
      <c r="D10" s="161"/>
      <c r="F10" s="1" t="s">
        <v>434</v>
      </c>
      <c r="G10" s="159">
        <v>10</v>
      </c>
      <c r="H10" s="202" t="s">
        <v>438</v>
      </c>
      <c r="O10" s="1"/>
    </row>
    <row r="11" spans="1:27" ht="15" x14ac:dyDescent="0.25">
      <c r="A11" s="160">
        <v>43497</v>
      </c>
      <c r="B11">
        <v>3</v>
      </c>
      <c r="C11" s="217" t="s">
        <v>244</v>
      </c>
      <c r="D11" s="161"/>
      <c r="F11" s="1" t="s">
        <v>435</v>
      </c>
      <c r="G11" s="159">
        <v>9</v>
      </c>
      <c r="H11" s="202" t="s">
        <v>352</v>
      </c>
      <c r="O11" s="1"/>
    </row>
    <row r="12" spans="1:27" ht="15" x14ac:dyDescent="0.25">
      <c r="A12" s="160">
        <v>43525</v>
      </c>
      <c r="B12">
        <v>5</v>
      </c>
      <c r="C12" s="217" t="s">
        <v>244</v>
      </c>
      <c r="D12" s="161"/>
      <c r="F12" s="1" t="s">
        <v>436</v>
      </c>
      <c r="G12" s="159">
        <v>8</v>
      </c>
      <c r="H12" s="202" t="s">
        <v>440</v>
      </c>
      <c r="O12" s="1"/>
    </row>
    <row r="13" spans="1:27" ht="15" x14ac:dyDescent="0.25">
      <c r="A13" s="160">
        <v>43556</v>
      </c>
      <c r="B13">
        <v>4</v>
      </c>
      <c r="C13" s="217" t="s">
        <v>244</v>
      </c>
      <c r="D13" s="161"/>
      <c r="F13" s="1" t="s">
        <v>437</v>
      </c>
      <c r="G13" s="159">
        <v>7</v>
      </c>
      <c r="H13" s="202" t="s">
        <v>441</v>
      </c>
      <c r="O13" s="1"/>
    </row>
    <row r="14" spans="1:27" ht="15" x14ac:dyDescent="0.25">
      <c r="A14" s="160">
        <v>43586</v>
      </c>
      <c r="B14">
        <v>10</v>
      </c>
      <c r="C14" s="217" t="s">
        <v>244</v>
      </c>
      <c r="D14" s="161"/>
      <c r="F14" s="1" t="s">
        <v>339</v>
      </c>
      <c r="G14" s="159">
        <v>7</v>
      </c>
      <c r="H14" s="202" t="s">
        <v>438</v>
      </c>
      <c r="O14" s="1"/>
    </row>
    <row r="15" spans="1:27" ht="15" x14ac:dyDescent="0.25">
      <c r="A15" s="160">
        <v>43617</v>
      </c>
      <c r="B15">
        <v>1</v>
      </c>
      <c r="C15" s="217" t="s">
        <v>244</v>
      </c>
      <c r="D15" s="161"/>
      <c r="O15" s="1"/>
    </row>
    <row r="16" spans="1:27" ht="15" x14ac:dyDescent="0.25">
      <c r="A16" s="160">
        <v>43647</v>
      </c>
      <c r="B16">
        <v>10</v>
      </c>
      <c r="C16" s="217" t="s">
        <v>244</v>
      </c>
      <c r="D16" s="161"/>
      <c r="O16" s="1"/>
    </row>
    <row r="17" spans="1:15" ht="15" x14ac:dyDescent="0.25">
      <c r="A17" s="160">
        <v>43678</v>
      </c>
      <c r="B17">
        <v>16</v>
      </c>
      <c r="C17" s="217" t="s">
        <v>244</v>
      </c>
      <c r="D17" s="161"/>
      <c r="O17" s="1"/>
    </row>
    <row r="18" spans="1:15" ht="15" x14ac:dyDescent="0.25">
      <c r="A18" s="160">
        <v>43709</v>
      </c>
      <c r="B18">
        <v>13</v>
      </c>
      <c r="C18" s="217" t="s">
        <v>244</v>
      </c>
      <c r="D18" s="161"/>
      <c r="I18" s="39"/>
      <c r="O18" s="1"/>
    </row>
    <row r="19" spans="1:15" ht="15" x14ac:dyDescent="0.25">
      <c r="A19" s="160">
        <v>43739</v>
      </c>
      <c r="B19">
        <v>6</v>
      </c>
      <c r="C19" s="217" t="s">
        <v>244</v>
      </c>
      <c r="D19" s="161"/>
      <c r="I19" s="39"/>
      <c r="O19" s="1"/>
    </row>
    <row r="20" spans="1:15" ht="15" x14ac:dyDescent="0.25">
      <c r="A20" s="160">
        <v>43770</v>
      </c>
      <c r="B20">
        <v>14</v>
      </c>
      <c r="C20" s="217" t="s">
        <v>244</v>
      </c>
      <c r="D20" s="161"/>
      <c r="I20" s="39"/>
      <c r="O20" s="1"/>
    </row>
    <row r="21" spans="1:15" ht="15" x14ac:dyDescent="0.25">
      <c r="A21" s="160">
        <v>43800</v>
      </c>
      <c r="B21">
        <v>10</v>
      </c>
      <c r="C21" s="217" t="s">
        <v>244</v>
      </c>
      <c r="D21" s="161"/>
      <c r="I21" s="39"/>
      <c r="O21" s="1"/>
    </row>
    <row r="22" spans="1:15" ht="15" x14ac:dyDescent="0.25">
      <c r="A22" s="160">
        <v>43831</v>
      </c>
      <c r="B22">
        <v>11</v>
      </c>
      <c r="C22" s="217" t="s">
        <v>244</v>
      </c>
      <c r="D22" s="161"/>
      <c r="I22" s="39"/>
      <c r="O22" s="1"/>
    </row>
    <row r="23" spans="1:15" ht="15" x14ac:dyDescent="0.25">
      <c r="A23" s="160">
        <v>43862</v>
      </c>
      <c r="B23">
        <v>8</v>
      </c>
      <c r="C23" s="217" t="s">
        <v>244</v>
      </c>
      <c r="D23" s="161"/>
      <c r="O23" s="1"/>
    </row>
    <row r="24" spans="1:15" ht="15" x14ac:dyDescent="0.25">
      <c r="A24" s="160">
        <v>43891</v>
      </c>
      <c r="B24">
        <v>5</v>
      </c>
      <c r="C24" s="217" t="s">
        <v>244</v>
      </c>
      <c r="D24" s="161"/>
      <c r="O24" s="1"/>
    </row>
    <row r="25" spans="1:15" ht="15" x14ac:dyDescent="0.25">
      <c r="A25" s="160">
        <v>43922</v>
      </c>
      <c r="B25">
        <v>4</v>
      </c>
      <c r="C25" s="217" t="s">
        <v>244</v>
      </c>
      <c r="D25" s="161"/>
      <c r="O25" s="1"/>
    </row>
    <row r="26" spans="1:15" ht="15" x14ac:dyDescent="0.25">
      <c r="A26" s="160">
        <v>43952</v>
      </c>
      <c r="B26">
        <v>5</v>
      </c>
      <c r="C26" s="217" t="s">
        <v>244</v>
      </c>
      <c r="D26" s="161"/>
      <c r="O26" s="1"/>
    </row>
    <row r="27" spans="1:15" ht="15" x14ac:dyDescent="0.25">
      <c r="A27" s="160">
        <v>43983</v>
      </c>
      <c r="B27">
        <v>18</v>
      </c>
      <c r="C27" s="217" t="s">
        <v>244</v>
      </c>
      <c r="D27" s="161"/>
      <c r="O27" s="1"/>
    </row>
    <row r="28" spans="1:15" ht="15" x14ac:dyDescent="0.25">
      <c r="A28" s="160">
        <v>44013</v>
      </c>
      <c r="B28">
        <v>16</v>
      </c>
      <c r="C28" s="217" t="s">
        <v>244</v>
      </c>
      <c r="D28" s="161"/>
      <c r="O28" s="1"/>
    </row>
    <row r="29" spans="1:15" ht="15" x14ac:dyDescent="0.25">
      <c r="A29" s="160">
        <v>44044</v>
      </c>
      <c r="B29">
        <v>27</v>
      </c>
      <c r="C29" s="217" t="s">
        <v>244</v>
      </c>
      <c r="D29" s="161"/>
      <c r="O29" s="1"/>
    </row>
    <row r="30" spans="1:15" ht="15" x14ac:dyDescent="0.25">
      <c r="A30" s="160">
        <v>44075</v>
      </c>
      <c r="B30">
        <v>25</v>
      </c>
      <c r="C30" s="217" t="s">
        <v>244</v>
      </c>
      <c r="D30" s="161"/>
      <c r="O30" s="1"/>
    </row>
    <row r="31" spans="1:15" ht="15" x14ac:dyDescent="0.25">
      <c r="A31" s="160">
        <v>44105</v>
      </c>
      <c r="B31">
        <v>20</v>
      </c>
      <c r="C31" s="217" t="s">
        <v>244</v>
      </c>
      <c r="D31" s="161"/>
      <c r="O31" s="1"/>
    </row>
    <row r="32" spans="1:15" ht="15" x14ac:dyDescent="0.25">
      <c r="A32" s="160">
        <v>44136</v>
      </c>
      <c r="B32">
        <v>12</v>
      </c>
      <c r="C32" s="217" t="s">
        <v>244</v>
      </c>
      <c r="D32" s="161"/>
      <c r="O32" s="1"/>
    </row>
    <row r="33" spans="1:15" ht="15" x14ac:dyDescent="0.25">
      <c r="A33" s="160">
        <v>44166</v>
      </c>
      <c r="B33">
        <v>4</v>
      </c>
      <c r="C33" s="217" t="s">
        <v>244</v>
      </c>
      <c r="D33" s="161"/>
      <c r="O33" s="1"/>
    </row>
    <row r="34" spans="1:15" ht="15" x14ac:dyDescent="0.25">
      <c r="A34" s="160">
        <v>44197</v>
      </c>
      <c r="B34">
        <v>16</v>
      </c>
      <c r="C34" s="217" t="s">
        <v>244</v>
      </c>
      <c r="D34" s="161"/>
      <c r="O34" s="1"/>
    </row>
    <row r="35" spans="1:15" ht="15" x14ac:dyDescent="0.25">
      <c r="A35" s="160">
        <v>44228</v>
      </c>
      <c r="B35">
        <v>15</v>
      </c>
      <c r="C35" s="217" t="s">
        <v>244</v>
      </c>
      <c r="D35" s="161"/>
      <c r="O35" s="1"/>
    </row>
    <row r="36" spans="1:15" ht="15" x14ac:dyDescent="0.25">
      <c r="A36" s="160">
        <v>44256</v>
      </c>
      <c r="B36">
        <v>18</v>
      </c>
      <c r="C36" s="217" t="s">
        <v>244</v>
      </c>
      <c r="D36" s="161"/>
      <c r="O36" s="1"/>
    </row>
    <row r="37" spans="1:15" ht="15" x14ac:dyDescent="0.25">
      <c r="A37" s="160">
        <v>44287</v>
      </c>
      <c r="B37">
        <v>6</v>
      </c>
      <c r="C37" s="217" t="s">
        <v>244</v>
      </c>
      <c r="D37" s="161"/>
      <c r="O37" s="1"/>
    </row>
    <row r="38" spans="1:15" ht="15" x14ac:dyDescent="0.25">
      <c r="A38" s="160">
        <v>44317</v>
      </c>
      <c r="B38">
        <v>15</v>
      </c>
      <c r="C38" s="217" t="s">
        <v>244</v>
      </c>
      <c r="D38" s="161"/>
      <c r="O38" s="1"/>
    </row>
    <row r="39" spans="1:15" ht="15" x14ac:dyDescent="0.25">
      <c r="A39" s="160">
        <v>44348</v>
      </c>
      <c r="B39">
        <v>14</v>
      </c>
      <c r="C39" s="217" t="s">
        <v>244</v>
      </c>
      <c r="D39" s="161"/>
      <c r="O39" s="1"/>
    </row>
    <row r="40" spans="1:15" ht="15" x14ac:dyDescent="0.25">
      <c r="A40" s="160">
        <v>44378</v>
      </c>
      <c r="B40">
        <v>23</v>
      </c>
      <c r="C40" s="217" t="s">
        <v>244</v>
      </c>
      <c r="D40" s="161"/>
      <c r="O40" s="1"/>
    </row>
    <row r="41" spans="1:15" ht="15" x14ac:dyDescent="0.25">
      <c r="A41" s="160">
        <v>44409</v>
      </c>
      <c r="B41">
        <v>32</v>
      </c>
      <c r="C41" s="217" t="s">
        <v>244</v>
      </c>
      <c r="D41" s="161"/>
      <c r="O41" s="1"/>
    </row>
    <row r="42" spans="1:15" ht="15" x14ac:dyDescent="0.25">
      <c r="A42" s="160">
        <v>44440</v>
      </c>
      <c r="B42">
        <v>14</v>
      </c>
      <c r="C42" s="217" t="s">
        <v>244</v>
      </c>
      <c r="D42" s="161"/>
      <c r="O42" s="1"/>
    </row>
    <row r="43" spans="1:15" ht="15" x14ac:dyDescent="0.25">
      <c r="A43" s="160">
        <v>44470</v>
      </c>
      <c r="B43">
        <v>17</v>
      </c>
      <c r="C43" s="217" t="s">
        <v>244</v>
      </c>
      <c r="D43" s="161"/>
      <c r="O43" s="1"/>
    </row>
    <row r="44" spans="1:15" ht="15" x14ac:dyDescent="0.25">
      <c r="A44" s="160">
        <v>44501</v>
      </c>
      <c r="B44">
        <v>18</v>
      </c>
      <c r="C44" s="217" t="s">
        <v>244</v>
      </c>
      <c r="D44" s="161"/>
      <c r="O44" s="1"/>
    </row>
    <row r="45" spans="1:15" ht="15" x14ac:dyDescent="0.25">
      <c r="A45" s="160">
        <v>44531</v>
      </c>
      <c r="B45">
        <v>30</v>
      </c>
      <c r="C45" s="217" t="s">
        <v>244</v>
      </c>
      <c r="D45" s="161"/>
      <c r="O45" s="1"/>
    </row>
    <row r="46" spans="1:15" ht="15" x14ac:dyDescent="0.25">
      <c r="A46" s="160">
        <v>44562</v>
      </c>
      <c r="B46">
        <v>14</v>
      </c>
      <c r="C46" s="217" t="s">
        <v>244</v>
      </c>
      <c r="D46" s="161"/>
      <c r="O46" s="1"/>
    </row>
    <row r="47" spans="1:15" ht="15" x14ac:dyDescent="0.25">
      <c r="A47" s="160">
        <v>44593</v>
      </c>
      <c r="B47">
        <v>11</v>
      </c>
      <c r="C47" s="217" t="s">
        <v>244</v>
      </c>
      <c r="D47" s="161"/>
      <c r="O47" s="1"/>
    </row>
    <row r="48" spans="1:15" ht="15" x14ac:dyDescent="0.25">
      <c r="A48" s="160">
        <v>44621</v>
      </c>
      <c r="B48">
        <v>9</v>
      </c>
      <c r="C48" s="217" t="s">
        <v>244</v>
      </c>
      <c r="D48" s="161"/>
      <c r="O48" s="1"/>
    </row>
    <row r="49" spans="1:15" ht="15" x14ac:dyDescent="0.25">
      <c r="A49" s="160">
        <v>44652</v>
      </c>
      <c r="B49">
        <v>6</v>
      </c>
      <c r="C49" s="217" t="s">
        <v>244</v>
      </c>
      <c r="D49" s="161"/>
      <c r="O49" s="1"/>
    </row>
    <row r="50" spans="1:15" ht="15" x14ac:dyDescent="0.25">
      <c r="A50" s="160">
        <v>44682</v>
      </c>
      <c r="B50">
        <v>16</v>
      </c>
      <c r="C50" s="217" t="s">
        <v>244</v>
      </c>
      <c r="D50" s="161"/>
      <c r="O50" s="1"/>
    </row>
    <row r="51" spans="1:15" ht="15" x14ac:dyDescent="0.25">
      <c r="A51" s="160">
        <v>44713</v>
      </c>
      <c r="B51">
        <v>11</v>
      </c>
      <c r="C51" s="217" t="s">
        <v>244</v>
      </c>
      <c r="D51" s="161"/>
      <c r="O51" s="1"/>
    </row>
    <row r="52" spans="1:15" ht="15" x14ac:dyDescent="0.25">
      <c r="A52" s="160">
        <v>44743</v>
      </c>
      <c r="B52">
        <v>27</v>
      </c>
      <c r="C52" s="217" t="s">
        <v>244</v>
      </c>
      <c r="D52" s="161"/>
      <c r="O52" s="1"/>
    </row>
    <row r="53" spans="1:15" ht="15" x14ac:dyDescent="0.25">
      <c r="A53" s="160">
        <v>44774</v>
      </c>
      <c r="B53">
        <v>28</v>
      </c>
      <c r="C53" s="217" t="s">
        <v>244</v>
      </c>
      <c r="D53" s="161"/>
      <c r="O53" s="1"/>
    </row>
    <row r="54" spans="1:15" ht="15" x14ac:dyDescent="0.25">
      <c r="A54" s="160">
        <v>44805</v>
      </c>
      <c r="B54">
        <v>22</v>
      </c>
      <c r="C54" s="217" t="s">
        <v>244</v>
      </c>
      <c r="D54" s="161"/>
      <c r="O54" s="1"/>
    </row>
    <row r="55" spans="1:15" ht="15" x14ac:dyDescent="0.25">
      <c r="A55" s="160">
        <v>44835</v>
      </c>
      <c r="B55">
        <v>19</v>
      </c>
      <c r="C55" s="217" t="s">
        <v>244</v>
      </c>
      <c r="D55" s="161"/>
      <c r="O55" s="1"/>
    </row>
    <row r="56" spans="1:15" ht="15" x14ac:dyDescent="0.25">
      <c r="A56" s="160">
        <v>44866</v>
      </c>
      <c r="B56">
        <v>20</v>
      </c>
      <c r="C56" s="217" t="s">
        <v>244</v>
      </c>
      <c r="D56" s="161"/>
      <c r="O56" s="1"/>
    </row>
    <row r="57" spans="1:15" ht="15" x14ac:dyDescent="0.25">
      <c r="A57" s="160">
        <v>44896</v>
      </c>
      <c r="B57">
        <v>18</v>
      </c>
      <c r="C57" s="217" t="s">
        <v>244</v>
      </c>
      <c r="D57" s="161"/>
      <c r="O57" s="1"/>
    </row>
    <row r="58" spans="1:15" ht="15" x14ac:dyDescent="0.25">
      <c r="A58" s="160">
        <v>44927</v>
      </c>
      <c r="B58">
        <v>11</v>
      </c>
      <c r="C58" s="217" t="s">
        <v>244</v>
      </c>
      <c r="D58" s="161"/>
      <c r="O58" s="1"/>
    </row>
    <row r="59" spans="1:15" ht="15" x14ac:dyDescent="0.25">
      <c r="A59" s="160">
        <v>44958</v>
      </c>
      <c r="B59">
        <v>21</v>
      </c>
      <c r="C59" s="217" t="s">
        <v>244</v>
      </c>
      <c r="D59" s="161"/>
      <c r="O59" s="1"/>
    </row>
    <row r="60" spans="1:15" ht="15" x14ac:dyDescent="0.25">
      <c r="A60" s="160">
        <v>44986</v>
      </c>
      <c r="B60">
        <v>12</v>
      </c>
      <c r="C60" s="217" t="s">
        <v>244</v>
      </c>
      <c r="D60" s="161"/>
      <c r="O60" s="1"/>
    </row>
    <row r="61" spans="1:15" ht="15" x14ac:dyDescent="0.25">
      <c r="A61" s="160">
        <v>45017</v>
      </c>
      <c r="B61">
        <v>14</v>
      </c>
      <c r="C61" s="217" t="s">
        <v>244</v>
      </c>
      <c r="D61" s="161"/>
      <c r="O61" s="1"/>
    </row>
    <row r="62" spans="1:15" ht="15" x14ac:dyDescent="0.25">
      <c r="A62" s="160">
        <v>45047</v>
      </c>
      <c r="B62">
        <v>9</v>
      </c>
      <c r="C62" s="217" t="s">
        <v>244</v>
      </c>
      <c r="D62" s="161"/>
      <c r="O62" s="1"/>
    </row>
    <row r="63" spans="1:15" ht="15" x14ac:dyDescent="0.25">
      <c r="A63" s="160">
        <v>45078</v>
      </c>
      <c r="B63">
        <v>25</v>
      </c>
      <c r="C63" s="217" t="s">
        <v>244</v>
      </c>
      <c r="D63" s="161"/>
      <c r="O63" s="1"/>
    </row>
    <row r="64" spans="1:15" ht="15" x14ac:dyDescent="0.25">
      <c r="A64" s="160">
        <v>45108</v>
      </c>
      <c r="B64">
        <v>19</v>
      </c>
      <c r="C64" s="217" t="s">
        <v>244</v>
      </c>
      <c r="D64" s="161"/>
      <c r="E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43"/>
  <sheetViews>
    <sheetView zoomScaleNormal="100" workbookViewId="0">
      <selection activeCell="G25" sqref="G25"/>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0" t="s">
        <v>233</v>
      </c>
      <c r="B1" s="240"/>
      <c r="C1" s="240"/>
      <c r="D1" s="240"/>
      <c r="E1" s="240"/>
      <c r="F1" s="240"/>
      <c r="G1" s="240"/>
      <c r="H1" s="240"/>
      <c r="I1" s="240"/>
      <c r="J1" s="240"/>
      <c r="K1" s="240"/>
      <c r="L1" s="240"/>
      <c r="M1" s="240"/>
      <c r="N1" s="240"/>
      <c r="O1" s="240"/>
      <c r="P1" s="240"/>
      <c r="Q1" s="240"/>
      <c r="R1" s="240"/>
      <c r="S1" s="240"/>
      <c r="T1" s="240"/>
      <c r="U1" s="240"/>
      <c r="V1" s="240"/>
      <c r="W1" s="240"/>
      <c r="X1" s="240"/>
      <c r="Y1" s="240"/>
    </row>
    <row r="3" spans="1:25" ht="15" x14ac:dyDescent="0.25">
      <c r="A3" s="321" t="s">
        <v>442</v>
      </c>
      <c r="B3" s="321"/>
      <c r="C3" s="321"/>
      <c r="D3" s="321"/>
      <c r="E3" s="321"/>
      <c r="F3" s="193"/>
    </row>
    <row r="4" spans="1:25" ht="42.75" x14ac:dyDescent="0.2">
      <c r="A4" s="191" t="s">
        <v>355</v>
      </c>
      <c r="B4" s="191" t="s">
        <v>356</v>
      </c>
      <c r="C4" s="219" t="s">
        <v>116</v>
      </c>
      <c r="D4" s="37" t="s">
        <v>357</v>
      </c>
      <c r="E4" s="37" t="s">
        <v>358</v>
      </c>
    </row>
    <row r="5" spans="1:25" x14ac:dyDescent="0.2">
      <c r="A5" s="222">
        <v>49456</v>
      </c>
      <c r="B5" s="220" t="s">
        <v>399</v>
      </c>
      <c r="C5" s="159">
        <v>353</v>
      </c>
      <c r="D5" s="221">
        <v>235</v>
      </c>
      <c r="E5" s="221">
        <v>117</v>
      </c>
    </row>
    <row r="6" spans="1:25" x14ac:dyDescent="0.2">
      <c r="A6" s="222">
        <v>49417</v>
      </c>
      <c r="B6" s="220" t="s">
        <v>397</v>
      </c>
      <c r="C6" s="159">
        <v>156</v>
      </c>
      <c r="D6" s="221">
        <v>194</v>
      </c>
      <c r="E6" s="221">
        <v>-38</v>
      </c>
    </row>
    <row r="7" spans="1:25" x14ac:dyDescent="0.2">
      <c r="A7" s="222">
        <v>49426</v>
      </c>
      <c r="B7" s="220" t="s">
        <v>395</v>
      </c>
      <c r="C7" s="159">
        <v>37</v>
      </c>
      <c r="D7" s="221">
        <v>164</v>
      </c>
      <c r="E7" s="221">
        <v>-127</v>
      </c>
    </row>
    <row r="8" spans="1:25" x14ac:dyDescent="0.2">
      <c r="A8" s="222">
        <v>49423</v>
      </c>
      <c r="B8" s="220" t="s">
        <v>396</v>
      </c>
      <c r="C8" s="159">
        <v>135</v>
      </c>
      <c r="D8" s="221">
        <v>153</v>
      </c>
      <c r="E8" s="221">
        <v>-18</v>
      </c>
    </row>
    <row r="9" spans="1:25" x14ac:dyDescent="0.2">
      <c r="A9" s="222">
        <v>49428</v>
      </c>
      <c r="B9" s="220" t="s">
        <v>398</v>
      </c>
      <c r="C9" s="159">
        <v>139</v>
      </c>
      <c r="D9" s="221">
        <v>136</v>
      </c>
      <c r="E9" s="221">
        <v>3</v>
      </c>
    </row>
    <row r="10" spans="1:25" x14ac:dyDescent="0.2">
      <c r="A10" s="222">
        <v>49424</v>
      </c>
      <c r="B10" s="220" t="s">
        <v>396</v>
      </c>
      <c r="C10" s="159">
        <v>84</v>
      </c>
      <c r="D10" s="221">
        <v>111</v>
      </c>
      <c r="E10" s="221">
        <v>-27</v>
      </c>
    </row>
    <row r="11" spans="1:25" x14ac:dyDescent="0.2">
      <c r="A11" s="222">
        <v>49464</v>
      </c>
      <c r="B11" s="220" t="s">
        <v>400</v>
      </c>
      <c r="C11" s="159">
        <v>39</v>
      </c>
      <c r="D11" s="221">
        <v>89</v>
      </c>
      <c r="E11" s="221">
        <v>-50</v>
      </c>
    </row>
    <row r="12" spans="1:25" x14ac:dyDescent="0.2">
      <c r="A12" s="222">
        <v>49408</v>
      </c>
      <c r="B12" s="220" t="s">
        <v>414</v>
      </c>
      <c r="C12" s="159">
        <v>97</v>
      </c>
      <c r="D12" s="221">
        <v>61</v>
      </c>
      <c r="E12" s="221">
        <v>36</v>
      </c>
    </row>
    <row r="13" spans="1:25" x14ac:dyDescent="0.2">
      <c r="A13" s="222">
        <v>49010</v>
      </c>
      <c r="B13" s="220" t="s">
        <v>404</v>
      </c>
      <c r="C13" s="159">
        <v>13</v>
      </c>
      <c r="D13" s="221">
        <v>59</v>
      </c>
      <c r="E13" s="221">
        <v>-46</v>
      </c>
    </row>
    <row r="14" spans="1:25" x14ac:dyDescent="0.2">
      <c r="A14" s="222">
        <v>49348</v>
      </c>
      <c r="B14" s="220" t="s">
        <v>402</v>
      </c>
      <c r="C14" s="159">
        <v>109</v>
      </c>
      <c r="D14" s="221">
        <v>59</v>
      </c>
      <c r="E14" s="221">
        <v>51</v>
      </c>
    </row>
    <row r="15" spans="1:25" x14ac:dyDescent="0.2">
      <c r="A15" s="222">
        <v>49404</v>
      </c>
      <c r="B15" s="220" t="s">
        <v>412</v>
      </c>
      <c r="C15" s="159">
        <v>67</v>
      </c>
      <c r="D15" s="221">
        <v>59</v>
      </c>
      <c r="E15" s="221">
        <v>8</v>
      </c>
    </row>
    <row r="16" spans="1:25" x14ac:dyDescent="0.2">
      <c r="A16" s="222">
        <v>49080</v>
      </c>
      <c r="B16" s="220" t="s">
        <v>401</v>
      </c>
      <c r="C16" s="159">
        <v>14</v>
      </c>
      <c r="D16" s="221">
        <v>56</v>
      </c>
      <c r="E16" s="221">
        <v>-42</v>
      </c>
    </row>
    <row r="17" spans="1:5" x14ac:dyDescent="0.2">
      <c r="A17" s="222">
        <v>49401</v>
      </c>
      <c r="B17" s="220" t="s">
        <v>403</v>
      </c>
      <c r="C17" s="159">
        <v>36</v>
      </c>
      <c r="D17" s="221">
        <v>45</v>
      </c>
      <c r="E17" s="221">
        <v>-9</v>
      </c>
    </row>
    <row r="18" spans="1:5" x14ac:dyDescent="0.2">
      <c r="A18" s="222">
        <v>49460</v>
      </c>
      <c r="B18" s="220" t="s">
        <v>420</v>
      </c>
      <c r="C18" s="159">
        <v>0</v>
      </c>
      <c r="D18" s="221">
        <v>42</v>
      </c>
      <c r="E18" s="221">
        <v>-42</v>
      </c>
    </row>
    <row r="19" spans="1:5" x14ac:dyDescent="0.2">
      <c r="A19" s="222">
        <v>49323</v>
      </c>
      <c r="B19" s="220" t="s">
        <v>405</v>
      </c>
      <c r="C19" s="159">
        <v>10</v>
      </c>
      <c r="D19" s="221">
        <v>42</v>
      </c>
      <c r="E19" s="221" t="s">
        <v>428</v>
      </c>
    </row>
    <row r="20" spans="1:5" x14ac:dyDescent="0.2">
      <c r="A20" s="222">
        <v>49419</v>
      </c>
      <c r="B20" s="220" t="s">
        <v>415</v>
      </c>
      <c r="C20" s="159">
        <v>34</v>
      </c>
      <c r="D20" s="221">
        <v>40</v>
      </c>
      <c r="E20" s="221">
        <v>-6</v>
      </c>
    </row>
    <row r="21" spans="1:5" x14ac:dyDescent="0.2">
      <c r="A21" s="222">
        <v>49078</v>
      </c>
      <c r="B21" s="220" t="s">
        <v>407</v>
      </c>
      <c r="C21" s="159">
        <v>23</v>
      </c>
      <c r="D21" s="221">
        <v>34</v>
      </c>
      <c r="E21" s="221">
        <v>-11</v>
      </c>
    </row>
    <row r="22" spans="1:5" x14ac:dyDescent="0.2">
      <c r="A22" s="222">
        <v>49448</v>
      </c>
      <c r="B22" s="220" t="s">
        <v>417</v>
      </c>
      <c r="C22" s="159">
        <v>10</v>
      </c>
      <c r="D22" s="221">
        <v>30</v>
      </c>
      <c r="E22" s="221" t="s">
        <v>428</v>
      </c>
    </row>
    <row r="23" spans="1:5" x14ac:dyDescent="0.2">
      <c r="A23" s="222">
        <v>49453</v>
      </c>
      <c r="B23" s="220" t="s">
        <v>419</v>
      </c>
      <c r="C23" s="159">
        <v>23</v>
      </c>
      <c r="D23" s="221">
        <v>22</v>
      </c>
      <c r="E23" s="221">
        <v>1</v>
      </c>
    </row>
    <row r="24" spans="1:5" x14ac:dyDescent="0.2">
      <c r="A24" s="222">
        <v>49328</v>
      </c>
      <c r="B24" s="220" t="s">
        <v>408</v>
      </c>
      <c r="C24" s="159">
        <v>39</v>
      </c>
      <c r="D24" s="221">
        <v>19</v>
      </c>
      <c r="E24" s="221">
        <v>20</v>
      </c>
    </row>
    <row r="25" spans="1:5" x14ac:dyDescent="0.2">
      <c r="A25" s="222">
        <v>49344</v>
      </c>
      <c r="B25" s="220" t="s">
        <v>410</v>
      </c>
      <c r="C25" s="159">
        <v>0</v>
      </c>
      <c r="D25" s="221">
        <v>17</v>
      </c>
      <c r="E25" s="221">
        <v>-17</v>
      </c>
    </row>
    <row r="26" spans="1:5" x14ac:dyDescent="0.2">
      <c r="A26" s="222">
        <v>49435</v>
      </c>
      <c r="B26" s="220" t="s">
        <v>416</v>
      </c>
      <c r="C26" s="159">
        <v>13</v>
      </c>
      <c r="D26" s="221">
        <v>17</v>
      </c>
      <c r="E26" s="221">
        <v>-4</v>
      </c>
    </row>
    <row r="27" spans="1:5" x14ac:dyDescent="0.2">
      <c r="A27" s="222">
        <v>49403</v>
      </c>
      <c r="B27" s="220" t="s">
        <v>411</v>
      </c>
      <c r="C27" s="159">
        <v>0</v>
      </c>
      <c r="D27" s="221">
        <v>16</v>
      </c>
      <c r="E27" s="221">
        <v>-16</v>
      </c>
    </row>
    <row r="28" spans="1:5" x14ac:dyDescent="0.2">
      <c r="A28" s="222">
        <v>49450</v>
      </c>
      <c r="B28" s="220" t="s">
        <v>418</v>
      </c>
      <c r="C28" s="159">
        <v>14</v>
      </c>
      <c r="D28" s="221">
        <v>14</v>
      </c>
      <c r="E28" s="221">
        <v>0</v>
      </c>
    </row>
    <row r="29" spans="1:5" x14ac:dyDescent="0.2">
      <c r="A29" s="222">
        <v>49070</v>
      </c>
      <c r="B29" s="220" t="s">
        <v>406</v>
      </c>
      <c r="C29" s="159">
        <v>10</v>
      </c>
      <c r="D29" s="221">
        <v>10</v>
      </c>
      <c r="E29" s="221" t="s">
        <v>428</v>
      </c>
    </row>
    <row r="30" spans="1:5" x14ac:dyDescent="0.2">
      <c r="A30" s="222">
        <v>49335</v>
      </c>
      <c r="B30" s="220" t="s">
        <v>409</v>
      </c>
      <c r="C30" s="159">
        <v>19</v>
      </c>
      <c r="D30" s="221">
        <v>10</v>
      </c>
      <c r="E30" s="221" t="s">
        <v>428</v>
      </c>
    </row>
    <row r="31" spans="1:5" x14ac:dyDescent="0.2">
      <c r="A31" s="222">
        <v>49406</v>
      </c>
      <c r="B31" s="220" t="s">
        <v>413</v>
      </c>
      <c r="C31" s="159">
        <v>42</v>
      </c>
      <c r="D31" s="221">
        <v>10</v>
      </c>
      <c r="E31" s="221" t="s">
        <v>428</v>
      </c>
    </row>
    <row r="32" spans="1:5" x14ac:dyDescent="0.2">
      <c r="A32" s="222">
        <v>49416</v>
      </c>
      <c r="B32" s="220" t="s">
        <v>424</v>
      </c>
      <c r="C32" s="159">
        <v>10</v>
      </c>
      <c r="D32" s="221">
        <v>10</v>
      </c>
      <c r="E32" s="221" t="s">
        <v>428</v>
      </c>
    </row>
    <row r="33" spans="1:5" x14ac:dyDescent="0.2">
      <c r="A33" s="222">
        <v>49422</v>
      </c>
      <c r="B33" s="220" t="s">
        <v>396</v>
      </c>
      <c r="C33" s="159">
        <v>10</v>
      </c>
      <c r="D33" s="221">
        <v>10</v>
      </c>
      <c r="E33" s="221" t="s">
        <v>428</v>
      </c>
    </row>
    <row r="34" spans="1:5" x14ac:dyDescent="0.2">
      <c r="A34" s="222">
        <v>49427</v>
      </c>
      <c r="B34" s="220" t="s">
        <v>425</v>
      </c>
      <c r="C34" s="159">
        <v>10</v>
      </c>
      <c r="D34" s="221">
        <v>10</v>
      </c>
      <c r="E34" s="221" t="s">
        <v>428</v>
      </c>
    </row>
    <row r="35" spans="1:5" x14ac:dyDescent="0.2">
      <c r="A35" s="222">
        <v>49429</v>
      </c>
      <c r="B35" s="220" t="s">
        <v>398</v>
      </c>
      <c r="C35" s="159">
        <v>10</v>
      </c>
      <c r="D35" s="221">
        <v>10</v>
      </c>
      <c r="E35" s="221" t="s">
        <v>428</v>
      </c>
    </row>
    <row r="36" spans="1:5" x14ac:dyDescent="0.2">
      <c r="A36" s="222">
        <v>49430</v>
      </c>
      <c r="B36" s="220" t="s">
        <v>426</v>
      </c>
      <c r="C36" s="159">
        <v>10</v>
      </c>
      <c r="D36" s="221">
        <v>10</v>
      </c>
      <c r="E36" s="221" t="s">
        <v>428</v>
      </c>
    </row>
    <row r="37" spans="1:5" x14ac:dyDescent="0.2">
      <c r="A37" s="222">
        <v>49434</v>
      </c>
      <c r="B37" s="220" t="s">
        <v>427</v>
      </c>
      <c r="C37" s="159">
        <v>10</v>
      </c>
      <c r="D37" s="221">
        <v>10</v>
      </c>
      <c r="E37" s="221" t="s">
        <v>428</v>
      </c>
    </row>
    <row r="38" spans="1:5" x14ac:dyDescent="0.2">
      <c r="A38" s="222">
        <v>49311</v>
      </c>
      <c r="B38" s="220" t="s">
        <v>421</v>
      </c>
      <c r="C38" s="159">
        <v>0</v>
      </c>
      <c r="D38" s="221">
        <v>0</v>
      </c>
      <c r="E38" s="221">
        <v>0</v>
      </c>
    </row>
    <row r="39" spans="1:5" x14ac:dyDescent="0.2">
      <c r="A39" s="222">
        <v>49314</v>
      </c>
      <c r="B39" s="220" t="s">
        <v>422</v>
      </c>
      <c r="C39" s="159">
        <v>0</v>
      </c>
      <c r="D39" s="221">
        <v>0</v>
      </c>
      <c r="E39" s="221">
        <v>0</v>
      </c>
    </row>
    <row r="40" spans="1:5" x14ac:dyDescent="0.2">
      <c r="A40" s="222">
        <v>49409</v>
      </c>
      <c r="B40" s="220" t="s">
        <v>423</v>
      </c>
      <c r="C40" s="159">
        <v>0</v>
      </c>
      <c r="D40" s="221">
        <v>0</v>
      </c>
      <c r="E40" s="221">
        <v>0</v>
      </c>
    </row>
    <row r="41" spans="1:5" x14ac:dyDescent="0.2">
      <c r="E41" s="1"/>
    </row>
    <row r="42" spans="1:5" x14ac:dyDescent="0.2">
      <c r="E42" s="1"/>
    </row>
    <row r="43" spans="1:5" x14ac:dyDescent="0.2">
      <c r="E43" s="1"/>
    </row>
  </sheetData>
  <mergeCells count="2">
    <mergeCell ref="A1:Y1"/>
    <mergeCell ref="A3:E3"/>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zoomScaleNormal="100" workbookViewId="0">
      <selection activeCell="AG43" sqref="AG43"/>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0" t="s">
        <v>178</v>
      </c>
      <c r="B1" s="240"/>
      <c r="C1" s="240"/>
      <c r="D1" s="240"/>
      <c r="E1" s="240"/>
      <c r="F1" s="240"/>
      <c r="G1" s="240"/>
      <c r="H1" s="240"/>
      <c r="I1" s="240"/>
      <c r="J1" s="240"/>
      <c r="K1" s="240"/>
      <c r="L1" s="240"/>
      <c r="M1" s="240"/>
      <c r="N1" s="240"/>
      <c r="O1" s="240"/>
      <c r="P1" s="240"/>
      <c r="Q1" s="240"/>
      <c r="R1" s="240"/>
    </row>
    <row r="2" spans="1:27" ht="15" thickBot="1" x14ac:dyDescent="0.25">
      <c r="B2" s="38"/>
      <c r="C2" s="38"/>
      <c r="P2" s="1"/>
      <c r="Q2" s="40"/>
    </row>
    <row r="3" spans="1:27" ht="12.75" customHeight="1" thickBot="1" x14ac:dyDescent="0.25">
      <c r="A3" s="324" t="s">
        <v>76</v>
      </c>
      <c r="B3" s="327" t="s">
        <v>100</v>
      </c>
      <c r="C3" s="261"/>
      <c r="D3" s="299" t="s">
        <v>77</v>
      </c>
      <c r="E3" s="300"/>
      <c r="F3" s="211" t="s">
        <v>78</v>
      </c>
      <c r="G3" s="210" t="s">
        <v>78</v>
      </c>
      <c r="H3" s="210" t="s">
        <v>78</v>
      </c>
      <c r="I3" s="277" t="s">
        <v>78</v>
      </c>
      <c r="J3" s="277"/>
      <c r="K3" s="277" t="s">
        <v>79</v>
      </c>
      <c r="L3" s="277"/>
      <c r="M3" s="210" t="s">
        <v>80</v>
      </c>
      <c r="N3" s="210" t="s">
        <v>80</v>
      </c>
      <c r="O3" s="212" t="s">
        <v>80</v>
      </c>
      <c r="P3" s="1"/>
      <c r="Q3" s="40"/>
      <c r="V3" s="308" t="s">
        <v>182</v>
      </c>
      <c r="W3" s="308"/>
      <c r="X3" s="308"/>
      <c r="Y3" s="308"/>
      <c r="Z3" s="308"/>
      <c r="AA3" s="308"/>
    </row>
    <row r="4" spans="1:27" ht="14.45" customHeight="1" thickBot="1" x14ac:dyDescent="0.3">
      <c r="A4" s="325"/>
      <c r="B4" s="262" t="s">
        <v>101</v>
      </c>
      <c r="C4" s="328" t="s">
        <v>195</v>
      </c>
      <c r="D4" s="311" t="s">
        <v>101</v>
      </c>
      <c r="E4" s="313" t="s">
        <v>195</v>
      </c>
      <c r="F4" s="288" t="s">
        <v>196</v>
      </c>
      <c r="G4" s="286" t="s">
        <v>197</v>
      </c>
      <c r="H4" s="286" t="s">
        <v>198</v>
      </c>
      <c r="I4" s="278" t="s">
        <v>199</v>
      </c>
      <c r="J4" s="279"/>
      <c r="K4" s="278" t="s">
        <v>200</v>
      </c>
      <c r="L4" s="279"/>
      <c r="M4" s="290" t="s">
        <v>201</v>
      </c>
      <c r="N4" s="290" t="s">
        <v>202</v>
      </c>
      <c r="O4" s="330" t="s">
        <v>203</v>
      </c>
      <c r="P4" s="1"/>
      <c r="Q4" s="40"/>
      <c r="U4" s="1" t="s">
        <v>167</v>
      </c>
      <c r="V4" s="44" t="s">
        <v>170</v>
      </c>
      <c r="W4" s="44" t="s">
        <v>168</v>
      </c>
      <c r="X4" s="44" t="s">
        <v>171</v>
      </c>
      <c r="Y4" s="44" t="s">
        <v>172</v>
      </c>
      <c r="Z4" s="44" t="s">
        <v>173</v>
      </c>
      <c r="AA4" s="44" t="s">
        <v>174</v>
      </c>
    </row>
    <row r="5" spans="1:27" ht="36.75" thickBot="1" x14ac:dyDescent="0.25">
      <c r="A5" s="326"/>
      <c r="B5" s="307"/>
      <c r="C5" s="329"/>
      <c r="D5" s="312"/>
      <c r="E5" s="314"/>
      <c r="F5" s="289"/>
      <c r="G5" s="287"/>
      <c r="H5" s="287"/>
      <c r="I5" s="45" t="s">
        <v>168</v>
      </c>
      <c r="J5" s="45" t="s">
        <v>169</v>
      </c>
      <c r="K5" s="45" t="s">
        <v>171</v>
      </c>
      <c r="L5" s="45" t="s">
        <v>287</v>
      </c>
      <c r="M5" s="291"/>
      <c r="N5" s="291"/>
      <c r="O5" s="331"/>
      <c r="P5" s="1"/>
      <c r="Q5" s="40"/>
      <c r="U5" s="1">
        <v>0</v>
      </c>
      <c r="V5" s="46">
        <f>H6</f>
        <v>14.333706790513395</v>
      </c>
      <c r="W5" s="46">
        <f>I6</f>
        <v>15.767075892857145</v>
      </c>
      <c r="X5" s="46">
        <f>K6</f>
        <v>17.343783482142861</v>
      </c>
      <c r="Y5" s="46">
        <f>M6</f>
        <v>19.07816183035715</v>
      </c>
      <c r="Z5" s="46">
        <f>N6</f>
        <v>20.985978013392867</v>
      </c>
      <c r="AA5" s="46">
        <f>O6</f>
        <v>23.084575814732155</v>
      </c>
    </row>
    <row r="6" spans="1:27" x14ac:dyDescent="0.2">
      <c r="A6" s="111" t="s">
        <v>46</v>
      </c>
      <c r="B6" s="112">
        <f>'1A'!B13</f>
        <v>11.81</v>
      </c>
      <c r="C6" s="113">
        <f>'1A'!C13</f>
        <v>24564.799999999999</v>
      </c>
      <c r="D6" s="59">
        <f>'1A'!D13</f>
        <v>15.767075892857145</v>
      </c>
      <c r="E6" s="114">
        <f>'1A'!E13</f>
        <v>32795.517857142862</v>
      </c>
      <c r="F6" s="59">
        <f>'1A'!F13</f>
        <v>14.333706790513395</v>
      </c>
      <c r="G6" s="59">
        <f>'1A'!G13</f>
        <v>14.333706790513395</v>
      </c>
      <c r="H6" s="59">
        <f>'1A'!H13</f>
        <v>14.333706790513395</v>
      </c>
      <c r="I6" s="60">
        <f>'1A'!I13</f>
        <v>15.767075892857145</v>
      </c>
      <c r="J6" s="116">
        <f>'1A'!J13</f>
        <v>16.555429687500002</v>
      </c>
      <c r="K6" s="60">
        <f>'1A'!K13</f>
        <v>17.343783482142861</v>
      </c>
      <c r="L6" s="60">
        <f>'1A'!L13</f>
        <v>18.210972656250004</v>
      </c>
      <c r="M6" s="60">
        <f>'1A'!M13</f>
        <v>19.07816183035715</v>
      </c>
      <c r="N6" s="60">
        <f>'1A'!N13</f>
        <v>20.985978013392867</v>
      </c>
      <c r="O6" s="162">
        <f>'1A'!O13</f>
        <v>23.084575814732155</v>
      </c>
      <c r="P6" s="1"/>
      <c r="U6" s="1">
        <v>1</v>
      </c>
      <c r="V6" s="46">
        <f t="shared" ref="V6:V25" si="0">V5*1.025</f>
        <v>14.692049460276229</v>
      </c>
      <c r="W6" s="46">
        <f t="shared" ref="W6:W25" si="1">W5*1.025</f>
        <v>16.161252790178573</v>
      </c>
      <c r="X6" s="46">
        <f t="shared" ref="X6:X25" si="2">X5*1.025</f>
        <v>17.77737806919643</v>
      </c>
      <c r="Y6" s="46">
        <f t="shared" ref="Y6:Y25" si="3">Y5*1.025</f>
        <v>19.555115876116076</v>
      </c>
      <c r="Z6" s="46">
        <f t="shared" ref="Z6:Z25" si="4">Z5*1.025</f>
        <v>21.510627463727687</v>
      </c>
      <c r="AA6" s="46">
        <f t="shared" ref="AA6:AA25" si="5">AA5*1.025</f>
        <v>23.661690210100456</v>
      </c>
    </row>
    <row r="7" spans="1:27" x14ac:dyDescent="0.2">
      <c r="A7" s="283" t="s">
        <v>102</v>
      </c>
      <c r="B7" s="284"/>
      <c r="C7" s="284"/>
      <c r="D7" s="284"/>
      <c r="E7" s="284"/>
      <c r="F7" s="284"/>
      <c r="G7" s="284"/>
      <c r="H7" s="285"/>
      <c r="I7" s="55">
        <f>I6-H6</f>
        <v>1.4333691023437503</v>
      </c>
      <c r="J7" s="55">
        <f t="shared" ref="J7:O7" si="6">J6-I6</f>
        <v>0.78835379464285715</v>
      </c>
      <c r="K7" s="55">
        <f t="shared" si="6"/>
        <v>0.78835379464285893</v>
      </c>
      <c r="L7" s="55">
        <f>L6-K6</f>
        <v>0.86718917410714269</v>
      </c>
      <c r="M7" s="55">
        <f t="shared" si="6"/>
        <v>0.86718917410714624</v>
      </c>
      <c r="N7" s="55">
        <f t="shared" si="6"/>
        <v>1.9078161830357168</v>
      </c>
      <c r="O7" s="55">
        <f t="shared" si="6"/>
        <v>2.0985978013392881</v>
      </c>
      <c r="P7" s="1"/>
      <c r="U7" s="1">
        <v>2</v>
      </c>
      <c r="V7" s="46">
        <f t="shared" si="0"/>
        <v>15.059350696783133</v>
      </c>
      <c r="W7" s="46">
        <f t="shared" si="1"/>
        <v>16.565284109933035</v>
      </c>
      <c r="X7" s="46">
        <f t="shared" si="2"/>
        <v>18.221812520926338</v>
      </c>
      <c r="Y7" s="46">
        <f t="shared" si="3"/>
        <v>20.043993773018975</v>
      </c>
      <c r="Z7" s="46">
        <f t="shared" si="4"/>
        <v>22.048393150320877</v>
      </c>
      <c r="AA7" s="46">
        <f t="shared" si="5"/>
        <v>24.253232465352966</v>
      </c>
    </row>
    <row r="8" spans="1:27" x14ac:dyDescent="0.2">
      <c r="A8" s="56" t="s">
        <v>51</v>
      </c>
      <c r="B8" s="59">
        <f>'1A'!B21</f>
        <v>11.81</v>
      </c>
      <c r="C8" s="114">
        <f>'1A'!C21</f>
        <v>24564.799999999999</v>
      </c>
      <c r="D8" s="59">
        <f>'1A'!D21</f>
        <v>14.333705357142858</v>
      </c>
      <c r="E8" s="114">
        <f>'1A'!E21</f>
        <v>29814.107142857145</v>
      </c>
      <c r="F8" s="59">
        <f>'1A'!F21</f>
        <v>13.030642536830358</v>
      </c>
      <c r="G8" s="60">
        <f>'1A'!G21</f>
        <v>13.030642536830358</v>
      </c>
      <c r="H8" s="60">
        <f>'1A'!H21</f>
        <v>13.030642536830358</v>
      </c>
      <c r="I8" s="61">
        <f>'1A'!I21</f>
        <v>14.333705357142858</v>
      </c>
      <c r="J8" s="61">
        <f>'1A'!J21</f>
        <v>15.050390625</v>
      </c>
      <c r="K8" s="61">
        <f>'1A'!K21</f>
        <v>15.767075892857145</v>
      </c>
      <c r="L8" s="61">
        <f>'1A'!L21</f>
        <v>16.555429687500002</v>
      </c>
      <c r="M8" s="61">
        <f>'1A'!M21</f>
        <v>17.343783482142861</v>
      </c>
      <c r="N8" s="61">
        <f>'1A'!N21</f>
        <v>19.07816183035715</v>
      </c>
      <c r="O8" s="62">
        <f>'1A'!O21</f>
        <v>20.985978013392867</v>
      </c>
      <c r="P8" s="1"/>
      <c r="U8" s="1">
        <v>3</v>
      </c>
      <c r="V8" s="46">
        <f t="shared" si="0"/>
        <v>15.43583446420271</v>
      </c>
      <c r="W8" s="46">
        <f t="shared" si="1"/>
        <v>16.979416212681361</v>
      </c>
      <c r="X8" s="46">
        <f t="shared" si="2"/>
        <v>18.677357833949497</v>
      </c>
      <c r="Y8" s="46">
        <f t="shared" si="3"/>
        <v>20.545093617344449</v>
      </c>
      <c r="Z8" s="46">
        <f t="shared" si="4"/>
        <v>22.599602979078895</v>
      </c>
      <c r="AA8" s="46">
        <f t="shared" si="5"/>
        <v>24.859563276986787</v>
      </c>
    </row>
    <row r="9" spans="1:27" x14ac:dyDescent="0.2">
      <c r="A9" s="283" t="s">
        <v>102</v>
      </c>
      <c r="B9" s="284"/>
      <c r="C9" s="284"/>
      <c r="D9" s="284"/>
      <c r="E9" s="284"/>
      <c r="F9" s="284"/>
      <c r="G9" s="284"/>
      <c r="H9" s="285"/>
      <c r="I9" s="55">
        <f>I8-H8</f>
        <v>1.3030628203124994</v>
      </c>
      <c r="J9" s="55">
        <f t="shared" ref="J9:O9" si="7">J8-I8</f>
        <v>0.7166852678571427</v>
      </c>
      <c r="K9" s="55">
        <f t="shared" si="7"/>
        <v>0.71668526785714448</v>
      </c>
      <c r="L9" s="55">
        <f t="shared" si="7"/>
        <v>0.78835379464285715</v>
      </c>
      <c r="M9" s="55">
        <f t="shared" si="7"/>
        <v>0.78835379464285893</v>
      </c>
      <c r="N9" s="55">
        <f t="shared" si="7"/>
        <v>1.7343783482142889</v>
      </c>
      <c r="O9" s="55">
        <f t="shared" si="7"/>
        <v>1.9078161830357168</v>
      </c>
      <c r="P9" s="1"/>
      <c r="U9" s="1">
        <v>4</v>
      </c>
      <c r="V9" s="46">
        <f t="shared" si="0"/>
        <v>15.821730325807776</v>
      </c>
      <c r="W9" s="46">
        <f t="shared" si="1"/>
        <v>17.403901617998393</v>
      </c>
      <c r="X9" s="46">
        <f t="shared" si="2"/>
        <v>19.144291779798234</v>
      </c>
      <c r="Y9" s="46">
        <f t="shared" si="3"/>
        <v>21.058720957778057</v>
      </c>
      <c r="Z9" s="46">
        <f t="shared" si="4"/>
        <v>23.164593053555866</v>
      </c>
      <c r="AA9" s="46">
        <f t="shared" si="5"/>
        <v>25.481052358911455</v>
      </c>
    </row>
    <row r="10" spans="1:27" x14ac:dyDescent="0.2">
      <c r="P10" s="1"/>
      <c r="Q10" s="40"/>
      <c r="U10" s="1">
        <v>5</v>
      </c>
      <c r="V10" s="46">
        <f t="shared" si="0"/>
        <v>16.21727358395297</v>
      </c>
      <c r="W10" s="46">
        <f t="shared" si="1"/>
        <v>17.838999158448352</v>
      </c>
      <c r="X10" s="46">
        <f t="shared" si="2"/>
        <v>19.622899074293187</v>
      </c>
      <c r="Y10" s="46">
        <f t="shared" si="3"/>
        <v>21.585188981722506</v>
      </c>
      <c r="Z10" s="46">
        <f t="shared" si="4"/>
        <v>23.74370787989476</v>
      </c>
      <c r="AA10" s="46">
        <f t="shared" si="5"/>
        <v>26.118078667884241</v>
      </c>
    </row>
    <row r="11" spans="1:27" x14ac:dyDescent="0.2">
      <c r="U11" s="1">
        <v>6</v>
      </c>
      <c r="V11" s="46">
        <f t="shared" si="0"/>
        <v>16.622705423551793</v>
      </c>
      <c r="W11" s="46">
        <f t="shared" si="1"/>
        <v>18.284974137409559</v>
      </c>
      <c r="X11" s="46">
        <f t="shared" si="2"/>
        <v>20.113471551150514</v>
      </c>
      <c r="Y11" s="46">
        <f t="shared" si="3"/>
        <v>22.124818706265568</v>
      </c>
      <c r="Z11" s="46">
        <f t="shared" si="4"/>
        <v>24.337300576892126</v>
      </c>
      <c r="AA11" s="46">
        <f t="shared" si="5"/>
        <v>26.771030634581344</v>
      </c>
    </row>
    <row r="12" spans="1:27" x14ac:dyDescent="0.2">
      <c r="U12" s="1">
        <v>7</v>
      </c>
      <c r="V12" s="46">
        <f t="shared" si="0"/>
        <v>17.038273059140586</v>
      </c>
      <c r="W12" s="46">
        <f t="shared" si="1"/>
        <v>18.742098490844796</v>
      </c>
      <c r="X12" s="46">
        <f t="shared" si="2"/>
        <v>20.616308339929276</v>
      </c>
      <c r="Y12" s="46">
        <f t="shared" si="3"/>
        <v>22.677939173922205</v>
      </c>
      <c r="Z12" s="46">
        <f t="shared" si="4"/>
        <v>24.945733091314427</v>
      </c>
      <c r="AA12" s="46">
        <f t="shared" si="5"/>
        <v>27.440306400445873</v>
      </c>
    </row>
    <row r="13" spans="1:27" x14ac:dyDescent="0.2">
      <c r="U13" s="1">
        <v>8</v>
      </c>
      <c r="V13" s="46">
        <f t="shared" si="0"/>
        <v>17.464229885619098</v>
      </c>
      <c r="W13" s="46">
        <f t="shared" si="1"/>
        <v>19.210650953115916</v>
      </c>
      <c r="X13" s="46">
        <f t="shared" si="2"/>
        <v>21.131716048427506</v>
      </c>
      <c r="Y13" s="46">
        <f t="shared" si="3"/>
        <v>23.244887653270258</v>
      </c>
      <c r="Z13" s="46">
        <f t="shared" si="4"/>
        <v>25.569376418597287</v>
      </c>
      <c r="AA13" s="46">
        <f t="shared" si="5"/>
        <v>28.126314060457016</v>
      </c>
    </row>
    <row r="14" spans="1:27" ht="16.5" thickBot="1" x14ac:dyDescent="0.3">
      <c r="A14" s="28" t="s">
        <v>180</v>
      </c>
      <c r="B14" s="28"/>
      <c r="C14" s="28"/>
      <c r="D14" s="28"/>
      <c r="E14" s="28"/>
      <c r="F14" s="28"/>
      <c r="G14" s="28"/>
      <c r="H14" s="28"/>
      <c r="I14" s="28"/>
      <c r="J14" s="28"/>
      <c r="K14" s="28"/>
      <c r="L14" s="28"/>
      <c r="M14" s="28"/>
      <c r="N14" s="28"/>
      <c r="O14" s="28"/>
      <c r="P14" s="28"/>
      <c r="Q14" s="28"/>
      <c r="R14" s="28"/>
      <c r="S14" s="28"/>
      <c r="T14" s="28"/>
      <c r="U14" s="1">
        <v>9</v>
      </c>
      <c r="V14" s="46">
        <f t="shared" si="0"/>
        <v>17.900835632759573</v>
      </c>
      <c r="W14" s="46">
        <f t="shared" si="1"/>
        <v>19.690917226943814</v>
      </c>
      <c r="X14" s="46">
        <f t="shared" si="2"/>
        <v>21.660008949638193</v>
      </c>
      <c r="Y14" s="46">
        <f t="shared" si="3"/>
        <v>23.826009844602012</v>
      </c>
      <c r="Z14" s="46">
        <f t="shared" si="4"/>
        <v>26.208610829062216</v>
      </c>
      <c r="AA14" s="46">
        <f t="shared" si="5"/>
        <v>28.82947191196844</v>
      </c>
    </row>
    <row r="15" spans="1:27" ht="15.75" thickBot="1" x14ac:dyDescent="0.3">
      <c r="A15" s="296" t="s">
        <v>104</v>
      </c>
      <c r="B15" s="301" t="s">
        <v>78</v>
      </c>
      <c r="C15" s="280"/>
      <c r="D15" s="280"/>
      <c r="E15" s="280" t="s">
        <v>78</v>
      </c>
      <c r="F15" s="280"/>
      <c r="G15" s="280"/>
      <c r="H15" s="280" t="s">
        <v>79</v>
      </c>
      <c r="I15" s="280"/>
      <c r="J15" s="280"/>
      <c r="K15" s="280" t="s">
        <v>80</v>
      </c>
      <c r="L15" s="280"/>
      <c r="M15" s="280"/>
      <c r="N15" s="280" t="s">
        <v>80</v>
      </c>
      <c r="O15" s="280"/>
      <c r="P15" s="295"/>
      <c r="Q15" s="280" t="s">
        <v>80</v>
      </c>
      <c r="R15" s="280"/>
      <c r="S15" s="295"/>
      <c r="T15" s="63"/>
      <c r="U15" s="1">
        <v>10</v>
      </c>
      <c r="V15" s="46">
        <f t="shared" si="0"/>
        <v>18.348356523578563</v>
      </c>
      <c r="W15" s="46">
        <f t="shared" si="1"/>
        <v>20.183190157617407</v>
      </c>
      <c r="X15" s="46">
        <f t="shared" si="2"/>
        <v>22.201509173379147</v>
      </c>
      <c r="Y15" s="46">
        <f t="shared" si="3"/>
        <v>24.421660090717062</v>
      </c>
      <c r="Z15" s="46">
        <f t="shared" si="4"/>
        <v>26.863826099788771</v>
      </c>
      <c r="AA15" s="46">
        <f t="shared" si="5"/>
        <v>29.550208709767649</v>
      </c>
    </row>
    <row r="16" spans="1:27" ht="15" x14ac:dyDescent="0.2">
      <c r="A16" s="297"/>
      <c r="B16" s="302" t="s">
        <v>204</v>
      </c>
      <c r="C16" s="303"/>
      <c r="D16" s="303"/>
      <c r="E16" s="274" t="s">
        <v>199</v>
      </c>
      <c r="F16" s="275"/>
      <c r="G16" s="276"/>
      <c r="H16" s="274" t="s">
        <v>200</v>
      </c>
      <c r="I16" s="275"/>
      <c r="J16" s="276"/>
      <c r="K16" s="292" t="s">
        <v>205</v>
      </c>
      <c r="L16" s="293"/>
      <c r="M16" s="294"/>
      <c r="N16" s="292" t="s">
        <v>202</v>
      </c>
      <c r="O16" s="293"/>
      <c r="P16" s="294"/>
      <c r="Q16" s="292" t="s">
        <v>206</v>
      </c>
      <c r="R16" s="293"/>
      <c r="S16" s="294"/>
      <c r="T16" s="64"/>
      <c r="U16" s="1">
        <v>11</v>
      </c>
      <c r="V16" s="46">
        <f t="shared" si="0"/>
        <v>18.807065436668026</v>
      </c>
      <c r="W16" s="46">
        <f t="shared" si="1"/>
        <v>20.68776991155784</v>
      </c>
      <c r="X16" s="46">
        <f t="shared" si="2"/>
        <v>22.756546902713623</v>
      </c>
      <c r="Y16" s="46">
        <f t="shared" si="3"/>
        <v>25.032201592984986</v>
      </c>
      <c r="Z16" s="46">
        <f t="shared" si="4"/>
        <v>27.535421752283487</v>
      </c>
      <c r="AA16" s="46">
        <f t="shared" si="5"/>
        <v>30.288963927511837</v>
      </c>
    </row>
    <row r="17" spans="1:27" ht="15" thickBot="1" x14ac:dyDescent="0.25">
      <c r="A17" s="298"/>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19.277242072584723</v>
      </c>
      <c r="W17" s="46">
        <f t="shared" si="1"/>
        <v>21.204964159346783</v>
      </c>
      <c r="X17" s="46">
        <f t="shared" si="2"/>
        <v>23.325460575281461</v>
      </c>
      <c r="Y17" s="46">
        <f t="shared" si="3"/>
        <v>25.658006632809609</v>
      </c>
      <c r="Z17" s="46">
        <f t="shared" si="4"/>
        <v>28.22380729609057</v>
      </c>
      <c r="AA17" s="46">
        <f t="shared" si="5"/>
        <v>31.046188025699632</v>
      </c>
    </row>
    <row r="18" spans="1:27" x14ac:dyDescent="0.2">
      <c r="A18" s="72" t="s">
        <v>3</v>
      </c>
      <c r="B18" s="73">
        <f>H6</f>
        <v>14.333706790513395</v>
      </c>
      <c r="C18" s="73">
        <f>MEDIAN(B18,D18)</f>
        <v>14.884770627358053</v>
      </c>
      <c r="D18" s="73">
        <f>B18*((1.025)^3)</f>
        <v>15.435834464202712</v>
      </c>
      <c r="E18" s="74">
        <f>I6</f>
        <v>15.767075892857145</v>
      </c>
      <c r="F18" s="73">
        <f>MEDIAN(E18,G18)</f>
        <v>16.373246052769254</v>
      </c>
      <c r="G18" s="75">
        <f>E18*((1.025)^3)</f>
        <v>16.979416212681361</v>
      </c>
      <c r="H18" s="73">
        <f>K6</f>
        <v>17.343783482142861</v>
      </c>
      <c r="I18" s="73">
        <f>MEDIAN(H18,J18)</f>
        <v>18.010570658046181</v>
      </c>
      <c r="J18" s="75">
        <f>H18*((1.025)^3)</f>
        <v>18.6773578339495</v>
      </c>
      <c r="K18" s="74">
        <f>M6</f>
        <v>19.07816183035715</v>
      </c>
      <c r="L18" s="73">
        <f>MEDIAN(K18,M18)</f>
        <v>19.811627723850801</v>
      </c>
      <c r="M18" s="75">
        <f>K18*((1.025)^3)</f>
        <v>20.545093617344452</v>
      </c>
      <c r="N18" s="74">
        <f>N6</f>
        <v>20.985978013392867</v>
      </c>
      <c r="O18" s="73">
        <f>MEDIAN(N18,P18)</f>
        <v>21.792790496235881</v>
      </c>
      <c r="P18" s="75">
        <f>N18*((1.025)^3)</f>
        <v>22.599602979078899</v>
      </c>
      <c r="Q18" s="74">
        <f>O6</f>
        <v>23.084575814732155</v>
      </c>
      <c r="R18" s="73">
        <f>MEDIAN(Q18,S18)</f>
        <v>23.972069545859473</v>
      </c>
      <c r="S18" s="75">
        <f>Q18*((1.025)^3)</f>
        <v>24.85956327698679</v>
      </c>
      <c r="T18" s="73"/>
      <c r="U18" s="1">
        <v>13</v>
      </c>
      <c r="V18" s="46">
        <f t="shared" si="0"/>
        <v>19.759173124399339</v>
      </c>
      <c r="W18" s="46">
        <f t="shared" si="1"/>
        <v>21.73508826333045</v>
      </c>
      <c r="X18" s="46">
        <f t="shared" si="2"/>
        <v>23.908597089663495</v>
      </c>
      <c r="Y18" s="46">
        <f t="shared" si="3"/>
        <v>26.299456798629848</v>
      </c>
      <c r="Z18" s="46">
        <f t="shared" si="4"/>
        <v>28.929402478492833</v>
      </c>
      <c r="AA18" s="46">
        <f t="shared" si="5"/>
        <v>31.822342726342118</v>
      </c>
    </row>
    <row r="19" spans="1:27" x14ac:dyDescent="0.2">
      <c r="A19" s="76" t="s">
        <v>4</v>
      </c>
      <c r="B19" s="73">
        <f>B18*((1.025)^4)</f>
        <v>15.821730325807778</v>
      </c>
      <c r="C19" s="73">
        <f t="shared" ref="C19:C23" si="8">MEDIAN(B19,D19)</f>
        <v>16.222217874679785</v>
      </c>
      <c r="D19" s="73">
        <f>B18*((1.025)^6)</f>
        <v>16.622705423551793</v>
      </c>
      <c r="E19" s="74">
        <f>E18*((1.025)^4)</f>
        <v>17.403901617998393</v>
      </c>
      <c r="F19" s="73">
        <f t="shared" ref="F19:F23" si="9">MEDIAN(E19,G19)</f>
        <v>17.844437877703974</v>
      </c>
      <c r="G19" s="75">
        <f>E18*((1.025)^6)</f>
        <v>18.284974137409559</v>
      </c>
      <c r="H19" s="73">
        <f>H18*((1.025)^4)</f>
        <v>19.144291779798234</v>
      </c>
      <c r="I19" s="73">
        <f t="shared" ref="I19:I23" si="10">MEDIAN(H19,J19)</f>
        <v>19.628881665474374</v>
      </c>
      <c r="J19" s="75">
        <f>H18*((1.025)^6)</f>
        <v>20.113471551150518</v>
      </c>
      <c r="K19" s="74">
        <f>K18*((1.025)^4)</f>
        <v>21.058720957778061</v>
      </c>
      <c r="L19" s="73">
        <f t="shared" ref="L19:L23" si="11">MEDIAN(K19,M19)</f>
        <v>21.591769832021818</v>
      </c>
      <c r="M19" s="75">
        <f>K18*((1.025)^6)</f>
        <v>22.124818706265572</v>
      </c>
      <c r="N19" s="74">
        <f>N18*((1.025)^4)</f>
        <v>23.164593053555869</v>
      </c>
      <c r="O19" s="73">
        <f t="shared" ref="O19:O23" si="12">MEDIAN(N19,P19)</f>
        <v>23.750946815224001</v>
      </c>
      <c r="P19" s="75">
        <f>N18*((1.025)^6)</f>
        <v>24.337300576892133</v>
      </c>
      <c r="Q19" s="74">
        <f>Q18*((1.025)^4)</f>
        <v>25.481052358911459</v>
      </c>
      <c r="R19" s="73">
        <f t="shared" ref="R19:R23" si="13">MEDIAN(Q19,S19)</f>
        <v>26.126041496746403</v>
      </c>
      <c r="S19" s="75">
        <f>Q18*((1.025)^6)</f>
        <v>26.771030634581347</v>
      </c>
      <c r="T19" s="73"/>
      <c r="U19" s="1">
        <v>14</v>
      </c>
      <c r="V19" s="46">
        <f t="shared" si="0"/>
        <v>20.253152452509323</v>
      </c>
      <c r="W19" s="46">
        <f t="shared" si="1"/>
        <v>22.278465469913709</v>
      </c>
      <c r="X19" s="46">
        <f t="shared" si="2"/>
        <v>24.506312016905081</v>
      </c>
      <c r="Y19" s="46">
        <f t="shared" si="3"/>
        <v>26.95694321859559</v>
      </c>
      <c r="Z19" s="46">
        <f t="shared" si="4"/>
        <v>29.652637540455149</v>
      </c>
      <c r="AA19" s="46">
        <f t="shared" si="5"/>
        <v>32.617901294500669</v>
      </c>
    </row>
    <row r="20" spans="1:27" x14ac:dyDescent="0.2">
      <c r="A20" s="76" t="s">
        <v>5</v>
      </c>
      <c r="B20" s="73">
        <f>B18*((1.025)^7)</f>
        <v>17.03827305914059</v>
      </c>
      <c r="C20" s="73">
        <f t="shared" si="8"/>
        <v>17.469554345950083</v>
      </c>
      <c r="D20" s="73">
        <f>B18*((1.025)^9)</f>
        <v>17.900835632759577</v>
      </c>
      <c r="E20" s="74">
        <f>E18*((1.025)^7)</f>
        <v>18.7420984908448</v>
      </c>
      <c r="F20" s="73">
        <f t="shared" si="9"/>
        <v>19.216507858894307</v>
      </c>
      <c r="G20" s="75">
        <f>E18*((1.025)^9)</f>
        <v>19.690917226943814</v>
      </c>
      <c r="H20" s="73">
        <f>H18*((1.025)^7)</f>
        <v>20.616308339929283</v>
      </c>
      <c r="I20" s="73">
        <f t="shared" si="10"/>
        <v>21.13815864478374</v>
      </c>
      <c r="J20" s="75">
        <f>H18*((1.025)^9)</f>
        <v>21.660008949638197</v>
      </c>
      <c r="K20" s="74">
        <f>K18*((1.025)^7)</f>
        <v>22.677939173922212</v>
      </c>
      <c r="L20" s="73">
        <f t="shared" si="11"/>
        <v>23.251974509262116</v>
      </c>
      <c r="M20" s="75">
        <f>K18*((1.025)^9)</f>
        <v>23.826009844602019</v>
      </c>
      <c r="N20" s="74">
        <f>N18*((1.025)^7)</f>
        <v>24.945733091314438</v>
      </c>
      <c r="O20" s="73">
        <f t="shared" si="12"/>
        <v>25.577171960188331</v>
      </c>
      <c r="P20" s="75">
        <f>N18*((1.025)^9)</f>
        <v>26.208610829062224</v>
      </c>
      <c r="Q20" s="74">
        <f>Q18*((1.025)^7)</f>
        <v>27.440306400445881</v>
      </c>
      <c r="R20" s="73">
        <f t="shared" si="13"/>
        <v>28.134889156207166</v>
      </c>
      <c r="S20" s="75">
        <f>Q18*((1.025)^9)</f>
        <v>28.829471911968447</v>
      </c>
      <c r="T20" s="73"/>
      <c r="U20" s="1">
        <v>15</v>
      </c>
      <c r="V20" s="46">
        <f t="shared" si="0"/>
        <v>20.759481263822053</v>
      </c>
      <c r="W20" s="46">
        <f t="shared" si="1"/>
        <v>22.835427106661548</v>
      </c>
      <c r="X20" s="46">
        <f t="shared" si="2"/>
        <v>25.118969817327706</v>
      </c>
      <c r="Y20" s="46">
        <f t="shared" si="3"/>
        <v>27.630866799060477</v>
      </c>
      <c r="Z20" s="46">
        <f t="shared" si="4"/>
        <v>30.393953478966527</v>
      </c>
      <c r="AA20" s="46">
        <f t="shared" si="5"/>
        <v>33.433348826863181</v>
      </c>
    </row>
    <row r="21" spans="1:27" x14ac:dyDescent="0.2">
      <c r="A21" s="76" t="s">
        <v>6</v>
      </c>
      <c r="B21" s="73">
        <f>B18*((1.025)^10)</f>
        <v>18.348356523578566</v>
      </c>
      <c r="C21" s="73">
        <f t="shared" si="8"/>
        <v>18.81279929808165</v>
      </c>
      <c r="D21" s="73">
        <f>B18*((1.025)^12)</f>
        <v>19.27724207258473</v>
      </c>
      <c r="E21" s="74">
        <f>E18*((1.025)^10)</f>
        <v>20.183190157617407</v>
      </c>
      <c r="F21" s="73">
        <f t="shared" si="9"/>
        <v>20.694077158482095</v>
      </c>
      <c r="G21" s="75">
        <f>E18*((1.025)^12)</f>
        <v>21.204964159346787</v>
      </c>
      <c r="H21" s="73">
        <f>H18*((1.025)^10)</f>
        <v>22.201509173379151</v>
      </c>
      <c r="I21" s="73">
        <f t="shared" si="10"/>
        <v>22.76348487433031</v>
      </c>
      <c r="J21" s="75">
        <f>H18*((1.025)^12)</f>
        <v>23.325460575281468</v>
      </c>
      <c r="K21" s="74">
        <f>K18*((1.025)^10)</f>
        <v>24.421660090717069</v>
      </c>
      <c r="L21" s="73">
        <f t="shared" si="11"/>
        <v>25.039833361763343</v>
      </c>
      <c r="M21" s="75">
        <f>K18*((1.025)^12)</f>
        <v>25.65800663280962</v>
      </c>
      <c r="N21" s="74">
        <f>N18*((1.025)^10)</f>
        <v>26.863826099788778</v>
      </c>
      <c r="O21" s="73">
        <f t="shared" si="12"/>
        <v>27.543816697939683</v>
      </c>
      <c r="P21" s="75">
        <f>N18*((1.025)^12)</f>
        <v>28.223807296090584</v>
      </c>
      <c r="Q21" s="74">
        <f>Q18*((1.025)^10)</f>
        <v>29.550208709767659</v>
      </c>
      <c r="R21" s="73">
        <f t="shared" si="13"/>
        <v>30.298198367733651</v>
      </c>
      <c r="S21" s="75">
        <f>Q18*((1.025)^12)</f>
        <v>31.046188025699642</v>
      </c>
      <c r="T21" s="73"/>
      <c r="U21" s="1">
        <v>16</v>
      </c>
      <c r="V21" s="46">
        <f t="shared" si="0"/>
        <v>21.278468295417603</v>
      </c>
      <c r="W21" s="46">
        <f t="shared" si="1"/>
        <v>23.406312784328083</v>
      </c>
      <c r="X21" s="46">
        <f t="shared" si="2"/>
        <v>25.746944062760896</v>
      </c>
      <c r="Y21" s="46">
        <f t="shared" si="3"/>
        <v>28.321638469036987</v>
      </c>
      <c r="Z21" s="46">
        <f t="shared" si="4"/>
        <v>31.153802315940688</v>
      </c>
      <c r="AA21" s="46">
        <f t="shared" si="5"/>
        <v>34.269182547534754</v>
      </c>
    </row>
    <row r="22" spans="1:27" x14ac:dyDescent="0.2">
      <c r="A22" s="76" t="s">
        <v>107</v>
      </c>
      <c r="B22" s="73">
        <f>B18*((1.025)^13)</f>
        <v>19.759173124399346</v>
      </c>
      <c r="C22" s="73">
        <f t="shared" si="8"/>
        <v>20.259327194110703</v>
      </c>
      <c r="D22" s="73">
        <f>B18*((1.025)^15)</f>
        <v>20.759481263822064</v>
      </c>
      <c r="E22" s="74">
        <f>E18*((1.025)^13)</f>
        <v>21.735088263330457</v>
      </c>
      <c r="F22" s="73">
        <f t="shared" si="9"/>
        <v>22.285257684996012</v>
      </c>
      <c r="G22" s="75">
        <f>E18*((1.025)^15)</f>
        <v>22.835427106661562</v>
      </c>
      <c r="H22" s="73">
        <f>H18*((1.025)^13)</f>
        <v>23.908597089663505</v>
      </c>
      <c r="I22" s="73">
        <f t="shared" si="10"/>
        <v>24.513783453495613</v>
      </c>
      <c r="J22" s="75">
        <f>H18*((1.025)^15)</f>
        <v>25.11896981732772</v>
      </c>
      <c r="K22" s="74">
        <f>K18*((1.025)^13)</f>
        <v>26.299456798629858</v>
      </c>
      <c r="L22" s="73">
        <f t="shared" si="11"/>
        <v>26.965161798845177</v>
      </c>
      <c r="M22" s="75">
        <f>K18*((1.025)^15)</f>
        <v>27.630866799060495</v>
      </c>
      <c r="N22" s="74">
        <f>N18*((1.025)^13)</f>
        <v>28.929402478492847</v>
      </c>
      <c r="O22" s="73">
        <f t="shared" si="12"/>
        <v>29.661677978729699</v>
      </c>
      <c r="P22" s="75">
        <f>N18*((1.025)^15)</f>
        <v>30.393953478966548</v>
      </c>
      <c r="Q22" s="74">
        <f>Q18*((1.025)^13)</f>
        <v>31.822342726342132</v>
      </c>
      <c r="R22" s="73">
        <f t="shared" si="13"/>
        <v>32.627845776602669</v>
      </c>
      <c r="S22" s="75">
        <f>Q18*((1.025)^15)</f>
        <v>33.433348826863202</v>
      </c>
      <c r="T22" s="73"/>
      <c r="U22" s="1">
        <v>17</v>
      </c>
      <c r="V22" s="46">
        <f t="shared" si="0"/>
        <v>21.810430002803042</v>
      </c>
      <c r="W22" s="46">
        <f t="shared" si="1"/>
        <v>23.991470603936282</v>
      </c>
      <c r="X22" s="46">
        <f t="shared" si="2"/>
        <v>26.390617664329916</v>
      </c>
      <c r="Y22" s="46">
        <f t="shared" si="3"/>
        <v>29.029679430762908</v>
      </c>
      <c r="Z22" s="46">
        <f t="shared" si="4"/>
        <v>31.932647373839202</v>
      </c>
      <c r="AA22" s="46">
        <f t="shared" si="5"/>
        <v>35.125912111223123</v>
      </c>
    </row>
    <row r="23" spans="1:27" x14ac:dyDescent="0.2">
      <c r="A23" s="76" t="s">
        <v>108</v>
      </c>
      <c r="B23" s="73">
        <f>B18*((1.025)^16)</f>
        <v>21.278468295417614</v>
      </c>
      <c r="C23" s="73">
        <f t="shared" si="8"/>
        <v>22.382957946327473</v>
      </c>
      <c r="D23" s="73">
        <f>B18*((1.025)^20)</f>
        <v>23.487447597237328</v>
      </c>
      <c r="E23" s="74">
        <f>E18*((1.025)^16)</f>
        <v>23.406312784328097</v>
      </c>
      <c r="F23" s="73">
        <f t="shared" si="9"/>
        <v>24.621251278835089</v>
      </c>
      <c r="G23" s="75">
        <f>E18*((1.025)^20)</f>
        <v>25.836189773342085</v>
      </c>
      <c r="H23" s="74">
        <f>H18*((1.025)^16)</f>
        <v>25.74694406276091</v>
      </c>
      <c r="I23" s="73">
        <f t="shared" si="10"/>
        <v>27.083376406718603</v>
      </c>
      <c r="J23" s="75">
        <f>H18*((1.025)^20)</f>
        <v>28.419808750676296</v>
      </c>
      <c r="K23" s="73">
        <f>K18*((1.025)^16)</f>
        <v>28.321638469037005</v>
      </c>
      <c r="L23" s="73">
        <f t="shared" si="11"/>
        <v>29.791714047390467</v>
      </c>
      <c r="M23" s="75">
        <f>K18*((1.025)^20)</f>
        <v>31.26178962574393</v>
      </c>
      <c r="N23" s="73">
        <f>N18*((1.025)^16)</f>
        <v>31.153802315940709</v>
      </c>
      <c r="O23" s="73">
        <f t="shared" si="12"/>
        <v>32.770885452129519</v>
      </c>
      <c r="P23" s="73">
        <f>N18*((1.025)^20)</f>
        <v>34.387968588318323</v>
      </c>
      <c r="Q23" s="74">
        <f>Q18*((1.025)^16)</f>
        <v>34.269182547534783</v>
      </c>
      <c r="R23" s="73">
        <f t="shared" si="13"/>
        <v>36.047973997342467</v>
      </c>
      <c r="S23" s="75">
        <f>Q18*((1.025)^20)</f>
        <v>37.826765447150159</v>
      </c>
      <c r="T23" s="73"/>
      <c r="U23" s="1">
        <v>18</v>
      </c>
      <c r="V23" s="46">
        <f t="shared" si="0"/>
        <v>22.355690752873116</v>
      </c>
      <c r="W23" s="46">
        <f t="shared" si="1"/>
        <v>24.591257369034686</v>
      </c>
      <c r="X23" s="46">
        <f t="shared" si="2"/>
        <v>27.050383105938163</v>
      </c>
      <c r="Y23" s="46">
        <f t="shared" si="3"/>
        <v>29.755421416531977</v>
      </c>
      <c r="Z23" s="46">
        <f t="shared" si="4"/>
        <v>32.730963558185181</v>
      </c>
      <c r="AA23" s="46">
        <f t="shared" si="5"/>
        <v>36.004059914003697</v>
      </c>
    </row>
    <row r="24" spans="1:27" ht="15" x14ac:dyDescent="0.25">
      <c r="A24" s="44"/>
      <c r="B24" s="36"/>
      <c r="C24" s="46"/>
      <c r="D24" s="36"/>
      <c r="E24" s="81"/>
      <c r="F24" s="81"/>
      <c r="G24" s="81"/>
      <c r="H24" s="81"/>
      <c r="I24" s="73"/>
      <c r="J24" s="73"/>
      <c r="M24" s="40"/>
      <c r="P24" s="1"/>
      <c r="U24" s="1">
        <v>19</v>
      </c>
      <c r="V24" s="46">
        <f t="shared" si="0"/>
        <v>22.914583021694941</v>
      </c>
      <c r="W24" s="46">
        <f t="shared" si="1"/>
        <v>25.206038803260551</v>
      </c>
      <c r="X24" s="46">
        <f t="shared" si="2"/>
        <v>27.726642683586615</v>
      </c>
      <c r="Y24" s="46">
        <f t="shared" si="3"/>
        <v>30.499306951945275</v>
      </c>
      <c r="Z24" s="46">
        <f t="shared" si="4"/>
        <v>33.549237647139805</v>
      </c>
      <c r="AA24" s="46">
        <f t="shared" si="5"/>
        <v>36.904161411853785</v>
      </c>
    </row>
    <row r="25" spans="1:27" ht="15" x14ac:dyDescent="0.25">
      <c r="A25" s="44"/>
      <c r="B25" s="36"/>
      <c r="C25" s="46"/>
      <c r="D25" s="36"/>
      <c r="E25" s="81"/>
      <c r="F25" s="81"/>
      <c r="G25" s="81"/>
      <c r="H25" s="81"/>
      <c r="I25" s="73"/>
      <c r="J25" s="73"/>
      <c r="M25" s="40"/>
      <c r="P25" s="1"/>
      <c r="U25" s="1">
        <v>20</v>
      </c>
      <c r="V25" s="46">
        <f t="shared" si="0"/>
        <v>23.487447597237313</v>
      </c>
      <c r="W25" s="46">
        <f t="shared" si="1"/>
        <v>25.836189773342063</v>
      </c>
      <c r="X25" s="46">
        <f t="shared" si="2"/>
        <v>28.419808750676278</v>
      </c>
      <c r="Y25" s="46">
        <f t="shared" si="3"/>
        <v>31.261789625743905</v>
      </c>
      <c r="Z25" s="46">
        <f t="shared" si="4"/>
        <v>34.387968588318294</v>
      </c>
      <c r="AA25" s="46">
        <f t="shared" si="5"/>
        <v>37.826765447150123</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181</v>
      </c>
      <c r="B28" s="28"/>
      <c r="C28" s="28"/>
      <c r="D28" s="28"/>
      <c r="E28" s="28"/>
      <c r="F28" s="28"/>
      <c r="G28" s="28"/>
      <c r="H28" s="28"/>
      <c r="I28" s="28"/>
      <c r="J28" s="28"/>
      <c r="K28" s="28"/>
      <c r="L28" s="28"/>
      <c r="M28" s="28"/>
      <c r="N28" s="28"/>
      <c r="O28" s="28"/>
      <c r="P28" s="28"/>
      <c r="Q28" s="28"/>
      <c r="R28" s="28"/>
      <c r="S28" s="28"/>
      <c r="V28" s="308" t="s">
        <v>182</v>
      </c>
      <c r="W28" s="308"/>
      <c r="X28" s="308"/>
      <c r="Y28" s="308"/>
      <c r="Z28" s="308"/>
      <c r="AA28" s="308"/>
    </row>
    <row r="29" spans="1:27" ht="15.75" thickBot="1" x14ac:dyDescent="0.3">
      <c r="A29" s="296" t="s">
        <v>104</v>
      </c>
      <c r="B29" s="301" t="s">
        <v>78</v>
      </c>
      <c r="C29" s="280"/>
      <c r="D29" s="280"/>
      <c r="E29" s="280" t="s">
        <v>78</v>
      </c>
      <c r="F29" s="280"/>
      <c r="G29" s="280"/>
      <c r="H29" s="280" t="s">
        <v>79</v>
      </c>
      <c r="I29" s="280"/>
      <c r="J29" s="280"/>
      <c r="K29" s="280" t="s">
        <v>80</v>
      </c>
      <c r="L29" s="280"/>
      <c r="M29" s="280"/>
      <c r="N29" s="280" t="s">
        <v>80</v>
      </c>
      <c r="O29" s="280"/>
      <c r="P29" s="295"/>
      <c r="Q29" s="280" t="s">
        <v>80</v>
      </c>
      <c r="R29" s="280"/>
      <c r="S29" s="295"/>
      <c r="U29" s="1" t="s">
        <v>167</v>
      </c>
      <c r="V29" s="44" t="s">
        <v>170</v>
      </c>
      <c r="W29" s="44" t="s">
        <v>168</v>
      </c>
      <c r="X29" s="44" t="s">
        <v>171</v>
      </c>
      <c r="Y29" s="44" t="s">
        <v>172</v>
      </c>
      <c r="Z29" s="44" t="s">
        <v>173</v>
      </c>
      <c r="AA29" s="44" t="s">
        <v>174</v>
      </c>
    </row>
    <row r="30" spans="1:27" ht="15" x14ac:dyDescent="0.2">
      <c r="A30" s="297"/>
      <c r="B30" s="302" t="s">
        <v>103</v>
      </c>
      <c r="C30" s="303"/>
      <c r="D30" s="309"/>
      <c r="E30" s="292" t="s">
        <v>199</v>
      </c>
      <c r="F30" s="293"/>
      <c r="G30" s="293"/>
      <c r="H30" s="274" t="s">
        <v>200</v>
      </c>
      <c r="I30" s="275"/>
      <c r="J30" s="276"/>
      <c r="K30" s="292" t="s">
        <v>201</v>
      </c>
      <c r="L30" s="293"/>
      <c r="M30" s="294"/>
      <c r="N30" s="292" t="s">
        <v>202</v>
      </c>
      <c r="O30" s="293"/>
      <c r="P30" s="294"/>
      <c r="Q30" s="292" t="s">
        <v>207</v>
      </c>
      <c r="R30" s="293"/>
      <c r="S30" s="294"/>
      <c r="U30" s="1">
        <v>0</v>
      </c>
      <c r="V30" s="46">
        <f>H8</f>
        <v>13.030642536830358</v>
      </c>
      <c r="W30" s="46">
        <f>I8</f>
        <v>14.333705357142858</v>
      </c>
      <c r="X30" s="46">
        <f>K8</f>
        <v>15.767075892857145</v>
      </c>
      <c r="Y30" s="46">
        <f>M8</f>
        <v>17.343783482142861</v>
      </c>
      <c r="Z30" s="46">
        <f>N8</f>
        <v>19.07816183035715</v>
      </c>
      <c r="AA30" s="46">
        <f>O8</f>
        <v>20.985978013392867</v>
      </c>
    </row>
    <row r="31" spans="1:27" ht="15" thickBot="1" x14ac:dyDescent="0.25">
      <c r="A31" s="298"/>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13.356408600251116</v>
      </c>
      <c r="W31" s="46">
        <f t="shared" ref="W31:W50" si="15">W30*1.025</f>
        <v>14.692047991071428</v>
      </c>
      <c r="X31" s="46">
        <f t="shared" ref="X31:X50" si="16">X30*1.025</f>
        <v>16.161252790178573</v>
      </c>
      <c r="Y31" s="46">
        <f t="shared" ref="Y31:Y50" si="17">Y30*1.025</f>
        <v>17.77737806919643</v>
      </c>
      <c r="Z31" s="46">
        <f t="shared" ref="Z31:Z50" si="18">Z30*1.025</f>
        <v>19.555115876116076</v>
      </c>
      <c r="AA31" s="46">
        <f t="shared" ref="AA31:AA50" si="19">AA30*1.025</f>
        <v>21.510627463727687</v>
      </c>
    </row>
    <row r="32" spans="1:27" x14ac:dyDescent="0.2">
      <c r="A32" s="72" t="s">
        <v>3</v>
      </c>
      <c r="B32" s="73">
        <f>F8</f>
        <v>13.030642536830358</v>
      </c>
      <c r="C32" s="73">
        <f>MEDIAN(B32,D32)</f>
        <v>13.531609661234594</v>
      </c>
      <c r="D32" s="75">
        <f>B32*((1.025)^3)</f>
        <v>14.032576785638829</v>
      </c>
      <c r="E32" s="73">
        <f>I8</f>
        <v>14.333705357142858</v>
      </c>
      <c r="F32" s="73">
        <f>MEDIAN(E32,G32)</f>
        <v>14.884769138881138</v>
      </c>
      <c r="G32" s="73">
        <f>E32*((1.025)^3)</f>
        <v>15.435832920619418</v>
      </c>
      <c r="H32" s="74">
        <f>K8</f>
        <v>15.767075892857145</v>
      </c>
      <c r="I32" s="73">
        <f>MEDIAN(H32,J32)</f>
        <v>16.373246052769254</v>
      </c>
      <c r="J32" s="75">
        <f>H32*((1.025)^3)</f>
        <v>16.979416212681361</v>
      </c>
      <c r="K32" s="74">
        <f>M8</f>
        <v>17.343783482142861</v>
      </c>
      <c r="L32" s="73">
        <f>MEDIAN(K32,M32)</f>
        <v>18.010570658046181</v>
      </c>
      <c r="M32" s="75">
        <f>K32*((1.025)^3)</f>
        <v>18.6773578339495</v>
      </c>
      <c r="N32" s="74">
        <f>N8</f>
        <v>19.07816183035715</v>
      </c>
      <c r="O32" s="73">
        <f>MEDIAN(N32,P32)</f>
        <v>19.811627723850801</v>
      </c>
      <c r="P32" s="75">
        <f>N32*((1.025)^3)</f>
        <v>20.545093617344452</v>
      </c>
      <c r="Q32" s="74">
        <f>O8</f>
        <v>20.985978013392867</v>
      </c>
      <c r="R32" s="73">
        <f>MEDIAN(Q32,S32)</f>
        <v>21.792790496235881</v>
      </c>
      <c r="S32" s="75">
        <f>Q32*((1.025)^3)</f>
        <v>22.599602979078899</v>
      </c>
      <c r="U32" s="1">
        <v>2</v>
      </c>
      <c r="V32" s="46">
        <f t="shared" si="14"/>
        <v>13.690318815257394</v>
      </c>
      <c r="W32" s="46">
        <f t="shared" si="15"/>
        <v>15.059349190848213</v>
      </c>
      <c r="X32" s="46">
        <f t="shared" si="16"/>
        <v>16.565284109933035</v>
      </c>
      <c r="Y32" s="46">
        <f t="shared" si="17"/>
        <v>18.221812520926338</v>
      </c>
      <c r="Z32" s="46">
        <f t="shared" si="18"/>
        <v>20.043993773018975</v>
      </c>
      <c r="AA32" s="46">
        <f t="shared" si="19"/>
        <v>22.048393150320877</v>
      </c>
    </row>
    <row r="33" spans="1:27" x14ac:dyDescent="0.2">
      <c r="A33" s="76" t="s">
        <v>4</v>
      </c>
      <c r="B33" s="73">
        <f>B32*((1.025)^4)</f>
        <v>14.383391205279798</v>
      </c>
      <c r="C33" s="73">
        <f t="shared" ref="C33:C37" si="20">MEDIAN(B33,D33)</f>
        <v>14.747470795163441</v>
      </c>
      <c r="D33" s="75">
        <f>B32*((1.025)^6)</f>
        <v>15.111550385047085</v>
      </c>
      <c r="E33" s="73">
        <f>E32*((1.025)^4)</f>
        <v>15.821728743634901</v>
      </c>
      <c r="F33" s="73">
        <f t="shared" ref="F33:F37" si="21">MEDIAN(E33,G33)</f>
        <v>16.222216252458161</v>
      </c>
      <c r="G33" s="73">
        <f>E32*((1.025)^6)</f>
        <v>16.622703761281418</v>
      </c>
      <c r="H33" s="74">
        <f>H32*((1.025)^4)</f>
        <v>17.403901617998393</v>
      </c>
      <c r="I33" s="73">
        <f t="shared" ref="I33:I37" si="22">MEDIAN(H33,J33)</f>
        <v>17.844437877703974</v>
      </c>
      <c r="J33" s="75">
        <f>H32*((1.025)^6)</f>
        <v>18.284974137409559</v>
      </c>
      <c r="K33" s="74">
        <f>K32*((1.025)^4)</f>
        <v>19.144291779798234</v>
      </c>
      <c r="L33" s="73">
        <f t="shared" ref="L33:L37" si="23">MEDIAN(K33,M33)</f>
        <v>19.628881665474374</v>
      </c>
      <c r="M33" s="75">
        <f>K32*((1.025)^6)</f>
        <v>20.113471551150518</v>
      </c>
      <c r="N33" s="74">
        <f>N32*((1.025)^4)</f>
        <v>21.058720957778061</v>
      </c>
      <c r="O33" s="73">
        <f t="shared" ref="O33:O37" si="24">MEDIAN(N33,P33)</f>
        <v>21.591769832021818</v>
      </c>
      <c r="P33" s="75">
        <f>N32*((1.025)^6)</f>
        <v>22.124818706265572</v>
      </c>
      <c r="Q33" s="74">
        <f>Q32*((1.025)^4)</f>
        <v>23.164593053555869</v>
      </c>
      <c r="R33" s="73">
        <f t="shared" ref="R33:R37" si="25">MEDIAN(Q33,S33)</f>
        <v>23.750946815224001</v>
      </c>
      <c r="S33" s="75">
        <f>Q32*((1.025)^6)</f>
        <v>24.337300576892133</v>
      </c>
      <c r="U33" s="1">
        <v>3</v>
      </c>
      <c r="V33" s="46">
        <f t="shared" si="14"/>
        <v>14.032576785638827</v>
      </c>
      <c r="W33" s="46">
        <f t="shared" si="15"/>
        <v>15.435832920619417</v>
      </c>
      <c r="X33" s="46">
        <f t="shared" si="16"/>
        <v>16.979416212681361</v>
      </c>
      <c r="Y33" s="46">
        <f t="shared" si="17"/>
        <v>18.677357833949497</v>
      </c>
      <c r="Z33" s="46">
        <f t="shared" si="18"/>
        <v>20.545093617344449</v>
      </c>
      <c r="AA33" s="46">
        <f t="shared" si="19"/>
        <v>22.599602979078895</v>
      </c>
    </row>
    <row r="34" spans="1:27" x14ac:dyDescent="0.2">
      <c r="A34" s="76" t="s">
        <v>5</v>
      </c>
      <c r="B34" s="73">
        <f>B32*((1.025)^7)</f>
        <v>15.489339144673263</v>
      </c>
      <c r="C34" s="73">
        <f t="shared" si="20"/>
        <v>15.881413041772802</v>
      </c>
      <c r="D34" s="75">
        <f>B32*((1.025)^9)</f>
        <v>16.273486938872342</v>
      </c>
      <c r="E34" s="73">
        <f>E32*((1.025)^7)</f>
        <v>17.038271355313451</v>
      </c>
      <c r="F34" s="73">
        <f t="shared" si="21"/>
        <v>17.469552598994824</v>
      </c>
      <c r="G34" s="73">
        <f>E32*((1.025)^9)</f>
        <v>17.900833842676192</v>
      </c>
      <c r="H34" s="74">
        <f>H32*((1.025)^7)</f>
        <v>18.7420984908448</v>
      </c>
      <c r="I34" s="73">
        <f t="shared" si="22"/>
        <v>19.216507858894307</v>
      </c>
      <c r="J34" s="75">
        <f>H32*((1.025)^9)</f>
        <v>19.690917226943814</v>
      </c>
      <c r="K34" s="74">
        <f>K32*((1.025)^7)</f>
        <v>20.616308339929283</v>
      </c>
      <c r="L34" s="73">
        <f t="shared" si="23"/>
        <v>21.13815864478374</v>
      </c>
      <c r="M34" s="75">
        <f>K32*((1.025)^9)</f>
        <v>21.660008949638197</v>
      </c>
      <c r="N34" s="74">
        <f>N32*((1.025)^7)</f>
        <v>22.677939173922212</v>
      </c>
      <c r="O34" s="73">
        <f t="shared" si="24"/>
        <v>23.251974509262116</v>
      </c>
      <c r="P34" s="75">
        <f>N32*((1.025)^9)</f>
        <v>23.826009844602019</v>
      </c>
      <c r="Q34" s="74">
        <f>Q32*((1.025)^7)</f>
        <v>24.945733091314438</v>
      </c>
      <c r="R34" s="73">
        <f t="shared" si="25"/>
        <v>25.577171960188331</v>
      </c>
      <c r="S34" s="75">
        <f>Q32*((1.025)^9)</f>
        <v>26.208610829062224</v>
      </c>
      <c r="U34" s="1">
        <v>4</v>
      </c>
      <c r="V34" s="46">
        <f t="shared" si="14"/>
        <v>14.383391205279796</v>
      </c>
      <c r="W34" s="46">
        <f t="shared" si="15"/>
        <v>15.821728743634901</v>
      </c>
      <c r="X34" s="46">
        <f t="shared" si="16"/>
        <v>17.403901617998393</v>
      </c>
      <c r="Y34" s="46">
        <f t="shared" si="17"/>
        <v>19.144291779798234</v>
      </c>
      <c r="Z34" s="46">
        <f t="shared" si="18"/>
        <v>21.058720957778057</v>
      </c>
      <c r="AA34" s="46">
        <f t="shared" si="19"/>
        <v>23.164593053555866</v>
      </c>
    </row>
    <row r="35" spans="1:27" x14ac:dyDescent="0.2">
      <c r="A35" s="76" t="s">
        <v>6</v>
      </c>
      <c r="B35" s="73">
        <f>B32*((1.025)^10)</f>
        <v>16.680324112344152</v>
      </c>
      <c r="C35" s="73">
        <f t="shared" si="20"/>
        <v>17.102544816437863</v>
      </c>
      <c r="D35" s="75">
        <f>B32*((1.025)^12)</f>
        <v>17.524765520531574</v>
      </c>
      <c r="E35" s="73">
        <f>E32*((1.025)^10)</f>
        <v>18.348354688743097</v>
      </c>
      <c r="F35" s="73">
        <f t="shared" si="21"/>
        <v>18.812797416801907</v>
      </c>
      <c r="G35" s="73">
        <f>E32*((1.025)^12)</f>
        <v>19.277240144860713</v>
      </c>
      <c r="H35" s="74">
        <f>H32*((1.025)^10)</f>
        <v>20.183190157617407</v>
      </c>
      <c r="I35" s="73">
        <f t="shared" si="22"/>
        <v>20.694077158482095</v>
      </c>
      <c r="J35" s="75">
        <f>H32*((1.025)^12)</f>
        <v>21.204964159346787</v>
      </c>
      <c r="K35" s="74">
        <f>K32*((1.025)^10)</f>
        <v>22.201509173379151</v>
      </c>
      <c r="L35" s="73">
        <f t="shared" si="23"/>
        <v>22.76348487433031</v>
      </c>
      <c r="M35" s="75">
        <f>K32*((1.025)^12)</f>
        <v>23.325460575281468</v>
      </c>
      <c r="N35" s="74">
        <f>N32*((1.025)^10)</f>
        <v>24.421660090717069</v>
      </c>
      <c r="O35" s="73">
        <f t="shared" si="24"/>
        <v>25.039833361763343</v>
      </c>
      <c r="P35" s="75">
        <f>N32*((1.025)^12)</f>
        <v>25.65800663280962</v>
      </c>
      <c r="Q35" s="74">
        <f>Q32*((1.025)^10)</f>
        <v>26.863826099788778</v>
      </c>
      <c r="R35" s="73">
        <f t="shared" si="25"/>
        <v>27.543816697939683</v>
      </c>
      <c r="S35" s="75">
        <f>Q32*((1.025)^12)</f>
        <v>28.223807296090584</v>
      </c>
      <c r="U35" s="1">
        <v>5</v>
      </c>
      <c r="V35" s="46">
        <f t="shared" si="14"/>
        <v>14.742975985411791</v>
      </c>
      <c r="W35" s="46">
        <f t="shared" si="15"/>
        <v>16.217271962225773</v>
      </c>
      <c r="X35" s="46">
        <f t="shared" si="16"/>
        <v>17.838999158448352</v>
      </c>
      <c r="Y35" s="46">
        <f t="shared" si="17"/>
        <v>19.622899074293187</v>
      </c>
      <c r="Z35" s="46">
        <f t="shared" si="18"/>
        <v>21.585188981722506</v>
      </c>
      <c r="AA35" s="46">
        <f t="shared" si="19"/>
        <v>23.74370787989476</v>
      </c>
    </row>
    <row r="36" spans="1:27" x14ac:dyDescent="0.2">
      <c r="A36" s="76" t="s">
        <v>107</v>
      </c>
      <c r="B36" s="73">
        <f>B32*((1.025)^13)</f>
        <v>17.962884658544862</v>
      </c>
      <c r="C36" s="73">
        <f t="shared" si="20"/>
        <v>18.417570176464281</v>
      </c>
      <c r="D36" s="73">
        <f>B32*((1.025)^15)</f>
        <v>18.872255694383696</v>
      </c>
      <c r="E36" s="74">
        <f>E32*((1.025)^13)</f>
        <v>19.759171148482231</v>
      </c>
      <c r="F36" s="73">
        <f t="shared" si="21"/>
        <v>20.259325168178187</v>
      </c>
      <c r="G36" s="75">
        <f>E32*((1.025)^15)</f>
        <v>20.759479187874145</v>
      </c>
      <c r="H36" s="73">
        <f>H32*((1.025)^13)</f>
        <v>21.735088263330457</v>
      </c>
      <c r="I36" s="73">
        <f t="shared" si="22"/>
        <v>22.285257684996012</v>
      </c>
      <c r="J36" s="75">
        <f>H32*((1.025)^15)</f>
        <v>22.835427106661562</v>
      </c>
      <c r="K36" s="74">
        <f>K32*((1.025)^13)</f>
        <v>23.908597089663505</v>
      </c>
      <c r="L36" s="73">
        <f t="shared" si="23"/>
        <v>24.513783453495613</v>
      </c>
      <c r="M36" s="75">
        <f>K32*((1.025)^15)</f>
        <v>25.11896981732772</v>
      </c>
      <c r="N36" s="74">
        <f>N32*((1.025)^13)</f>
        <v>26.299456798629858</v>
      </c>
      <c r="O36" s="73">
        <f t="shared" si="24"/>
        <v>26.965161798845177</v>
      </c>
      <c r="P36" s="75">
        <f>N32*((1.025)^15)</f>
        <v>27.630866799060495</v>
      </c>
      <c r="Q36" s="74">
        <f>Q32*((1.025)^13)</f>
        <v>28.929402478492847</v>
      </c>
      <c r="R36" s="73">
        <f t="shared" si="25"/>
        <v>29.661677978729699</v>
      </c>
      <c r="S36" s="75">
        <f>Q32*((1.025)^15)</f>
        <v>30.393953478966548</v>
      </c>
      <c r="T36" s="46"/>
      <c r="U36" s="1">
        <v>6</v>
      </c>
      <c r="V36" s="46">
        <f t="shared" si="14"/>
        <v>15.111550385047083</v>
      </c>
      <c r="W36" s="46">
        <f t="shared" si="15"/>
        <v>16.622703761281414</v>
      </c>
      <c r="X36" s="46">
        <f t="shared" si="16"/>
        <v>18.284974137409559</v>
      </c>
      <c r="Y36" s="46">
        <f t="shared" si="17"/>
        <v>20.113471551150514</v>
      </c>
      <c r="Z36" s="46">
        <f t="shared" si="18"/>
        <v>22.124818706265568</v>
      </c>
      <c r="AA36" s="46">
        <f t="shared" si="19"/>
        <v>24.337300576892126</v>
      </c>
    </row>
    <row r="37" spans="1:27" x14ac:dyDescent="0.2">
      <c r="A37" s="76" t="s">
        <v>108</v>
      </c>
      <c r="B37" s="73">
        <f>B32*((1.025)^16)</f>
        <v>19.344062086743286</v>
      </c>
      <c r="C37" s="73">
        <f t="shared" si="20"/>
        <v>20.348143587570426</v>
      </c>
      <c r="D37" s="73">
        <f>B32*((1.025)^20)</f>
        <v>21.352225088397571</v>
      </c>
      <c r="E37" s="74">
        <f>E32*((1.025)^16)</f>
        <v>21.278466167570997</v>
      </c>
      <c r="F37" s="73">
        <f t="shared" si="21"/>
        <v>22.382955708031901</v>
      </c>
      <c r="G37" s="75">
        <f>E32*((1.025)^20)</f>
        <v>23.487445248492801</v>
      </c>
      <c r="H37" s="74">
        <f>H32*((1.025)^16)</f>
        <v>23.406312784328097</v>
      </c>
      <c r="I37" s="73">
        <f t="shared" si="22"/>
        <v>24.621251278835089</v>
      </c>
      <c r="J37" s="75">
        <f>H32*((1.025)^20)</f>
        <v>25.836189773342085</v>
      </c>
      <c r="K37" s="73">
        <f>K32*((1.025)^16)</f>
        <v>25.74694406276091</v>
      </c>
      <c r="L37" s="73">
        <f t="shared" si="23"/>
        <v>27.083376406718603</v>
      </c>
      <c r="M37" s="75">
        <f>K32*((1.025)^20)</f>
        <v>28.419808750676296</v>
      </c>
      <c r="N37" s="73">
        <f>N32*((1.025)^16)</f>
        <v>28.321638469037005</v>
      </c>
      <c r="O37" s="73">
        <f t="shared" si="24"/>
        <v>29.791714047390467</v>
      </c>
      <c r="P37" s="73">
        <f>N32*((1.025)^20)</f>
        <v>31.26178962574393</v>
      </c>
      <c r="Q37" s="74">
        <f>Q32*((1.025)^16)</f>
        <v>31.153802315940709</v>
      </c>
      <c r="R37" s="73">
        <f t="shared" si="25"/>
        <v>32.770885452129519</v>
      </c>
      <c r="S37" s="75">
        <f>Q32*((1.025)^20)</f>
        <v>34.387968588318323</v>
      </c>
      <c r="U37" s="1">
        <v>7</v>
      </c>
      <c r="V37" s="46">
        <f t="shared" si="14"/>
        <v>15.489339144673259</v>
      </c>
      <c r="W37" s="46">
        <f t="shared" si="15"/>
        <v>17.038271355313448</v>
      </c>
      <c r="X37" s="46">
        <f t="shared" si="16"/>
        <v>18.742098490844796</v>
      </c>
      <c r="Y37" s="46">
        <f t="shared" si="17"/>
        <v>20.616308339929276</v>
      </c>
      <c r="Z37" s="46">
        <f t="shared" si="18"/>
        <v>22.677939173922205</v>
      </c>
      <c r="AA37" s="46">
        <f t="shared" si="19"/>
        <v>24.945733091314427</v>
      </c>
    </row>
    <row r="38" spans="1:27" ht="15" x14ac:dyDescent="0.25">
      <c r="A38" s="44"/>
      <c r="B38" s="36"/>
      <c r="C38" s="46"/>
      <c r="D38" s="36"/>
      <c r="E38" s="81"/>
      <c r="F38" s="81"/>
      <c r="G38" s="81"/>
      <c r="H38" s="81"/>
      <c r="I38" s="73"/>
      <c r="J38" s="73"/>
      <c r="M38" s="40"/>
      <c r="P38" s="1"/>
      <c r="U38" s="1">
        <v>8</v>
      </c>
      <c r="V38" s="46">
        <f t="shared" si="14"/>
        <v>15.876572623290089</v>
      </c>
      <c r="W38" s="46">
        <f t="shared" si="15"/>
        <v>17.464228139196283</v>
      </c>
      <c r="X38" s="46">
        <f t="shared" si="16"/>
        <v>19.210650953115916</v>
      </c>
      <c r="Y38" s="46">
        <f t="shared" si="17"/>
        <v>21.131716048427506</v>
      </c>
      <c r="Z38" s="46">
        <f t="shared" si="18"/>
        <v>23.244887653270258</v>
      </c>
      <c r="AA38" s="46">
        <f t="shared" si="19"/>
        <v>25.569376418597287</v>
      </c>
    </row>
    <row r="39" spans="1:27" x14ac:dyDescent="0.2">
      <c r="O39" s="40"/>
      <c r="P39" s="1"/>
      <c r="U39" s="1">
        <v>9</v>
      </c>
      <c r="V39" s="46">
        <f t="shared" si="14"/>
        <v>16.273486938872342</v>
      </c>
      <c r="W39" s="46">
        <f t="shared" si="15"/>
        <v>17.900833842676189</v>
      </c>
      <c r="X39" s="46">
        <f t="shared" si="16"/>
        <v>19.690917226943814</v>
      </c>
      <c r="Y39" s="46">
        <f t="shared" si="17"/>
        <v>21.660008949638193</v>
      </c>
      <c r="Z39" s="46">
        <f t="shared" si="18"/>
        <v>23.826009844602012</v>
      </c>
      <c r="AA39" s="46">
        <f t="shared" si="19"/>
        <v>26.208610829062216</v>
      </c>
    </row>
    <row r="40" spans="1:27" x14ac:dyDescent="0.2">
      <c r="U40" s="1">
        <v>10</v>
      </c>
      <c r="V40" s="46">
        <f t="shared" si="14"/>
        <v>16.680324112344149</v>
      </c>
      <c r="W40" s="46">
        <f t="shared" si="15"/>
        <v>18.348354688743093</v>
      </c>
      <c r="X40" s="46">
        <f t="shared" si="16"/>
        <v>20.183190157617407</v>
      </c>
      <c r="Y40" s="46">
        <f t="shared" si="17"/>
        <v>22.201509173379147</v>
      </c>
      <c r="Z40" s="46">
        <f t="shared" si="18"/>
        <v>24.421660090717062</v>
      </c>
      <c r="AA40" s="46">
        <f t="shared" si="19"/>
        <v>26.863826099788771</v>
      </c>
    </row>
    <row r="41" spans="1:27" x14ac:dyDescent="0.2">
      <c r="U41" s="1">
        <v>11</v>
      </c>
      <c r="V41" s="46">
        <f t="shared" si="14"/>
        <v>17.09733221515275</v>
      </c>
      <c r="W41" s="46">
        <f t="shared" si="15"/>
        <v>18.807063555961669</v>
      </c>
      <c r="X41" s="46">
        <f t="shared" si="16"/>
        <v>20.68776991155784</v>
      </c>
      <c r="Y41" s="46">
        <f t="shared" si="17"/>
        <v>22.756546902713623</v>
      </c>
      <c r="Z41" s="46">
        <f t="shared" si="18"/>
        <v>25.032201592984986</v>
      </c>
      <c r="AA41" s="46">
        <f t="shared" si="19"/>
        <v>27.535421752283487</v>
      </c>
    </row>
    <row r="42" spans="1:27" x14ac:dyDescent="0.2">
      <c r="D42" s="83"/>
      <c r="U42" s="1">
        <v>12</v>
      </c>
      <c r="V42" s="46">
        <f t="shared" si="14"/>
        <v>17.524765520531567</v>
      </c>
      <c r="W42" s="46">
        <f t="shared" si="15"/>
        <v>19.277240144860709</v>
      </c>
      <c r="X42" s="46">
        <f t="shared" si="16"/>
        <v>21.204964159346783</v>
      </c>
      <c r="Y42" s="46">
        <f t="shared" si="17"/>
        <v>23.325460575281461</v>
      </c>
      <c r="Z42" s="46">
        <f t="shared" si="18"/>
        <v>25.658006632809609</v>
      </c>
      <c r="AA42" s="46">
        <f t="shared" si="19"/>
        <v>28.22380729609057</v>
      </c>
    </row>
    <row r="43" spans="1:27" x14ac:dyDescent="0.2">
      <c r="D43" s="83"/>
      <c r="G43" s="35"/>
      <c r="U43" s="1">
        <v>13</v>
      </c>
      <c r="V43" s="46">
        <f t="shared" si="14"/>
        <v>17.962884658544855</v>
      </c>
      <c r="W43" s="46">
        <f t="shared" si="15"/>
        <v>19.759171148482224</v>
      </c>
      <c r="X43" s="46">
        <f t="shared" si="16"/>
        <v>21.73508826333045</v>
      </c>
      <c r="Y43" s="46">
        <f t="shared" si="17"/>
        <v>23.908597089663495</v>
      </c>
      <c r="Z43" s="46">
        <f t="shared" si="18"/>
        <v>26.299456798629848</v>
      </c>
      <c r="AA43" s="46">
        <f t="shared" si="19"/>
        <v>28.929402478492833</v>
      </c>
    </row>
    <row r="44" spans="1:27" x14ac:dyDescent="0.2">
      <c r="D44" s="83"/>
      <c r="U44" s="1">
        <v>14</v>
      </c>
      <c r="V44" s="46">
        <f t="shared" si="14"/>
        <v>18.411956775008473</v>
      </c>
      <c r="W44" s="46">
        <f t="shared" si="15"/>
        <v>20.253150427194278</v>
      </c>
      <c r="X44" s="46">
        <f t="shared" si="16"/>
        <v>22.278465469913709</v>
      </c>
      <c r="Y44" s="46">
        <f t="shared" si="17"/>
        <v>24.506312016905081</v>
      </c>
      <c r="Z44" s="46">
        <f t="shared" si="18"/>
        <v>26.95694321859559</v>
      </c>
      <c r="AA44" s="46">
        <f t="shared" si="19"/>
        <v>29.652637540455149</v>
      </c>
    </row>
    <row r="45" spans="1:27" x14ac:dyDescent="0.2">
      <c r="U45" s="1">
        <v>15</v>
      </c>
      <c r="V45" s="46">
        <f t="shared" si="14"/>
        <v>18.872255694383682</v>
      </c>
      <c r="W45" s="46">
        <f t="shared" si="15"/>
        <v>20.759479187874135</v>
      </c>
      <c r="X45" s="46">
        <f t="shared" si="16"/>
        <v>22.835427106661548</v>
      </c>
      <c r="Y45" s="46">
        <f t="shared" si="17"/>
        <v>25.118969817327706</v>
      </c>
      <c r="Z45" s="46">
        <f t="shared" si="18"/>
        <v>27.630866799060477</v>
      </c>
      <c r="AA45" s="46">
        <f t="shared" si="19"/>
        <v>30.393953478966527</v>
      </c>
    </row>
    <row r="46" spans="1:27" x14ac:dyDescent="0.2">
      <c r="U46" s="1">
        <v>16</v>
      </c>
      <c r="V46" s="46">
        <f t="shared" si="14"/>
        <v>19.344062086743271</v>
      </c>
      <c r="W46" s="46">
        <f t="shared" si="15"/>
        <v>21.278466167570986</v>
      </c>
      <c r="X46" s="46">
        <f t="shared" si="16"/>
        <v>23.406312784328083</v>
      </c>
      <c r="Y46" s="46">
        <f t="shared" si="17"/>
        <v>25.746944062760896</v>
      </c>
      <c r="Z46" s="46">
        <f t="shared" si="18"/>
        <v>28.321638469036987</v>
      </c>
      <c r="AA46" s="46">
        <f t="shared" si="19"/>
        <v>31.153802315940688</v>
      </c>
    </row>
    <row r="47" spans="1:27" x14ac:dyDescent="0.2">
      <c r="U47" s="1">
        <v>17</v>
      </c>
      <c r="V47" s="46">
        <f t="shared" si="14"/>
        <v>19.827663638911851</v>
      </c>
      <c r="W47" s="46">
        <f t="shared" si="15"/>
        <v>21.810427821760261</v>
      </c>
      <c r="X47" s="46">
        <f t="shared" si="16"/>
        <v>23.991470603936282</v>
      </c>
      <c r="Y47" s="46">
        <f t="shared" si="17"/>
        <v>26.390617664329916</v>
      </c>
      <c r="Z47" s="46">
        <f t="shared" si="18"/>
        <v>29.029679430762908</v>
      </c>
      <c r="AA47" s="46">
        <f t="shared" si="19"/>
        <v>31.932647373839202</v>
      </c>
    </row>
    <row r="48" spans="1:27" x14ac:dyDescent="0.2">
      <c r="U48" s="1">
        <v>18</v>
      </c>
      <c r="V48" s="46">
        <f t="shared" si="14"/>
        <v>20.323355229884644</v>
      </c>
      <c r="W48" s="46">
        <f t="shared" si="15"/>
        <v>22.355688517304266</v>
      </c>
      <c r="X48" s="46">
        <f t="shared" si="16"/>
        <v>24.591257369034686</v>
      </c>
      <c r="Y48" s="46">
        <f t="shared" si="17"/>
        <v>27.050383105938163</v>
      </c>
      <c r="Z48" s="46">
        <f t="shared" si="18"/>
        <v>29.755421416531977</v>
      </c>
      <c r="AA48" s="46">
        <f t="shared" si="19"/>
        <v>32.730963558185181</v>
      </c>
    </row>
    <row r="49" spans="21:27" x14ac:dyDescent="0.2">
      <c r="U49" s="1">
        <v>19</v>
      </c>
      <c r="V49" s="46">
        <f t="shared" si="14"/>
        <v>20.831439110631759</v>
      </c>
      <c r="W49" s="46">
        <f t="shared" si="15"/>
        <v>22.914580730236871</v>
      </c>
      <c r="X49" s="46">
        <f t="shared" si="16"/>
        <v>25.206038803260551</v>
      </c>
      <c r="Y49" s="46">
        <f t="shared" si="17"/>
        <v>27.726642683586615</v>
      </c>
      <c r="Z49" s="46">
        <f t="shared" si="18"/>
        <v>30.499306951945275</v>
      </c>
      <c r="AA49" s="46">
        <f t="shared" si="19"/>
        <v>33.549237647139805</v>
      </c>
    </row>
    <row r="50" spans="21:27" x14ac:dyDescent="0.2">
      <c r="U50" s="1">
        <v>20</v>
      </c>
      <c r="V50" s="46">
        <f t="shared" si="14"/>
        <v>21.352225088397553</v>
      </c>
      <c r="W50" s="46">
        <f t="shared" si="15"/>
        <v>23.48744524849279</v>
      </c>
      <c r="X50" s="46">
        <f t="shared" si="16"/>
        <v>25.836189773342063</v>
      </c>
      <c r="Y50" s="46">
        <f t="shared" si="17"/>
        <v>28.419808750676278</v>
      </c>
      <c r="Z50" s="46">
        <f t="shared" si="18"/>
        <v>31.261789625743905</v>
      </c>
      <c r="AA50" s="46">
        <f t="shared" si="19"/>
        <v>34.387968588318294</v>
      </c>
    </row>
  </sheetData>
  <mergeCells count="48">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3:L3"/>
    <mergeCell ref="K4:L4"/>
    <mergeCell ref="A7:H7"/>
    <mergeCell ref="A9:H9"/>
    <mergeCell ref="A15:A17"/>
    <mergeCell ref="B15:D15"/>
    <mergeCell ref="E15:G15"/>
    <mergeCell ref="H15:J15"/>
    <mergeCell ref="Q15:S15"/>
    <mergeCell ref="B16:D16"/>
    <mergeCell ref="E16:G16"/>
    <mergeCell ref="H16:J16"/>
    <mergeCell ref="K16:M16"/>
    <mergeCell ref="N16:P16"/>
    <mergeCell ref="Q16:S16"/>
    <mergeCell ref="K15:M15"/>
    <mergeCell ref="N15:P15"/>
    <mergeCell ref="A29:A31"/>
    <mergeCell ref="B29:D29"/>
    <mergeCell ref="E29:G29"/>
    <mergeCell ref="H29:J29"/>
    <mergeCell ref="K29:M29"/>
    <mergeCell ref="B30:D30"/>
    <mergeCell ref="E30:G30"/>
    <mergeCell ref="H30:J30"/>
    <mergeCell ref="K30:M30"/>
    <mergeCell ref="N30:P30"/>
    <mergeCell ref="Q30:S30"/>
    <mergeCell ref="V28:AA28"/>
    <mergeCell ref="N29:P29"/>
    <mergeCell ref="Q29:S29"/>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G33" sqref="G3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0" t="s">
        <v>263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row>
    <row r="2" spans="1:26" ht="15.75" x14ac:dyDescent="0.25">
      <c r="A2" s="223" t="s">
        <v>462</v>
      </c>
    </row>
    <row r="3" spans="1:26" x14ac:dyDescent="0.25">
      <c r="A3" s="12">
        <v>715</v>
      </c>
    </row>
    <row r="4" spans="1:26" ht="20.25" x14ac:dyDescent="0.3">
      <c r="A4" s="171"/>
      <c r="B4" s="171"/>
      <c r="C4" s="171"/>
      <c r="D4" s="171"/>
      <c r="E4" s="171"/>
      <c r="F4" s="171"/>
      <c r="G4" s="171"/>
      <c r="H4" s="171"/>
      <c r="I4" s="171"/>
      <c r="J4" s="171"/>
      <c r="K4" s="171"/>
      <c r="L4" s="171"/>
      <c r="M4" s="171"/>
      <c r="N4" s="171"/>
      <c r="O4" s="171"/>
    </row>
    <row r="5" spans="1:26" ht="15.75" x14ac:dyDescent="0.25">
      <c r="A5" s="315" t="s">
        <v>306</v>
      </c>
      <c r="B5" s="315"/>
      <c r="C5" s="315"/>
      <c r="E5" s="315" t="s">
        <v>307</v>
      </c>
      <c r="F5" s="315"/>
      <c r="G5" s="315"/>
      <c r="I5" s="315" t="s">
        <v>308</v>
      </c>
      <c r="J5" s="315"/>
      <c r="K5" s="315"/>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49</v>
      </c>
      <c r="C7" s="19">
        <f>B7/A3</f>
        <v>6.8531468531468534E-2</v>
      </c>
      <c r="E7" s="23" t="s">
        <v>125</v>
      </c>
      <c r="F7" s="18"/>
      <c r="G7" s="19">
        <v>0.11700000000000001</v>
      </c>
      <c r="I7" s="23" t="s">
        <v>136</v>
      </c>
      <c r="J7" s="18">
        <v>585</v>
      </c>
      <c r="K7" s="19">
        <f>J7/A3</f>
        <v>0.81818181818181823</v>
      </c>
      <c r="M7" s="23" t="s">
        <v>133</v>
      </c>
      <c r="N7" s="18">
        <v>48</v>
      </c>
      <c r="O7" s="19">
        <f>N7/A3</f>
        <v>6.7132867132867133E-2</v>
      </c>
    </row>
    <row r="8" spans="1:26" x14ac:dyDescent="0.25">
      <c r="A8" s="20" t="s">
        <v>119</v>
      </c>
      <c r="B8" s="21">
        <v>235</v>
      </c>
      <c r="C8" s="22">
        <f>B8/A3</f>
        <v>0.32867132867132864</v>
      </c>
      <c r="E8" s="24" t="s">
        <v>126</v>
      </c>
      <c r="F8" s="21"/>
      <c r="G8" s="19">
        <v>0.32</v>
      </c>
      <c r="I8" s="24" t="s">
        <v>138</v>
      </c>
      <c r="J8" s="21">
        <v>63</v>
      </c>
      <c r="K8" s="19">
        <f>J8/A3</f>
        <v>8.8111888111888109E-2</v>
      </c>
      <c r="M8" s="24" t="s">
        <v>134</v>
      </c>
      <c r="N8" s="21">
        <v>672</v>
      </c>
      <c r="O8" s="22">
        <f>N8/A3</f>
        <v>0.93986013986013983</v>
      </c>
    </row>
    <row r="9" spans="1:26" x14ac:dyDescent="0.25">
      <c r="A9" s="20" t="s">
        <v>120</v>
      </c>
      <c r="B9" s="21">
        <v>139</v>
      </c>
      <c r="C9" s="22">
        <f>B9/A3</f>
        <v>0.19440559440559441</v>
      </c>
      <c r="E9" s="24" t="s">
        <v>127</v>
      </c>
      <c r="F9" s="21"/>
      <c r="G9" s="19">
        <v>0.254</v>
      </c>
      <c r="I9" s="24" t="s">
        <v>137</v>
      </c>
      <c r="J9" s="21">
        <v>44</v>
      </c>
      <c r="K9" s="19">
        <f>J9/A3</f>
        <v>6.1538461538461542E-2</v>
      </c>
    </row>
    <row r="10" spans="1:26" x14ac:dyDescent="0.25">
      <c r="A10" s="20" t="s">
        <v>121</v>
      </c>
      <c r="B10" s="21">
        <v>106</v>
      </c>
      <c r="C10" s="22">
        <f>B10/A3</f>
        <v>0.14825174825174825</v>
      </c>
      <c r="E10" s="24" t="s">
        <v>128</v>
      </c>
      <c r="F10" s="21"/>
      <c r="G10" s="19">
        <v>0.113</v>
      </c>
      <c r="I10" s="24" t="s">
        <v>140</v>
      </c>
      <c r="J10" s="21">
        <v>14</v>
      </c>
      <c r="K10" s="19">
        <f>J10/A3</f>
        <v>1.9580419580419582E-2</v>
      </c>
    </row>
    <row r="11" spans="1:26" x14ac:dyDescent="0.25">
      <c r="A11" s="20" t="s">
        <v>122</v>
      </c>
      <c r="B11" s="21">
        <v>89</v>
      </c>
      <c r="C11" s="22">
        <f>B11/A3</f>
        <v>0.12447552447552447</v>
      </c>
      <c r="E11" s="24" t="s">
        <v>129</v>
      </c>
      <c r="F11" s="21"/>
      <c r="G11" s="19">
        <v>0.159</v>
      </c>
      <c r="I11" s="24" t="s">
        <v>139</v>
      </c>
      <c r="J11" s="21">
        <v>8</v>
      </c>
      <c r="K11" s="19">
        <f>J11/A3</f>
        <v>1.1188811188811189E-2</v>
      </c>
    </row>
    <row r="12" spans="1:26" x14ac:dyDescent="0.25">
      <c r="A12" s="20" t="s">
        <v>123</v>
      </c>
      <c r="B12" s="21">
        <v>63</v>
      </c>
      <c r="C12" s="22">
        <f>B12/A3</f>
        <v>8.8111888111888109E-2</v>
      </c>
      <c r="E12" s="24" t="s">
        <v>130</v>
      </c>
      <c r="F12" s="21"/>
      <c r="G12" s="19">
        <v>3.1E-2</v>
      </c>
      <c r="I12" s="24" t="s">
        <v>141</v>
      </c>
      <c r="J12" s="21">
        <v>3</v>
      </c>
      <c r="K12" s="19">
        <f>J12/A3</f>
        <v>4.1958041958041958E-3</v>
      </c>
    </row>
    <row r="13" spans="1:26" x14ac:dyDescent="0.25">
      <c r="A13" s="20" t="s">
        <v>124</v>
      </c>
      <c r="B13" s="21">
        <v>33</v>
      </c>
      <c r="C13" s="22">
        <f>B13/A3</f>
        <v>4.6153846153846156E-2</v>
      </c>
      <c r="E13" s="24" t="s">
        <v>131</v>
      </c>
      <c r="F13" s="21"/>
      <c r="G13" s="19">
        <v>6.0000000000000001E-3</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topLeftCell="A2" zoomScaleNormal="100" workbookViewId="0">
      <selection activeCell="B14" sqref="B14"/>
    </sheetView>
  </sheetViews>
  <sheetFormatPr defaultColWidth="9.140625" defaultRowHeight="14.25" x14ac:dyDescent="0.2"/>
  <cols>
    <col min="1" max="1" width="31" style="1" bestFit="1" customWidth="1"/>
    <col min="2" max="2" width="9.85546875" style="39" customWidth="1"/>
    <col min="3" max="3" width="13.140625"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40"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40"/>
      <c r="B1" s="240"/>
      <c r="C1" s="240"/>
      <c r="D1" s="240"/>
      <c r="E1" s="240"/>
      <c r="F1" s="240"/>
      <c r="G1" s="240"/>
      <c r="H1" s="240"/>
      <c r="I1" s="240"/>
      <c r="J1" s="240"/>
      <c r="K1" s="240"/>
      <c r="L1" s="240"/>
      <c r="M1" s="240"/>
      <c r="N1" s="240"/>
      <c r="O1" s="240"/>
      <c r="P1" s="240"/>
    </row>
    <row r="2" spans="1:17" x14ac:dyDescent="0.2">
      <c r="A2" s="38"/>
    </row>
    <row r="3" spans="1:17" ht="15" x14ac:dyDescent="0.25">
      <c r="A3" s="15" t="s">
        <v>294</v>
      </c>
    </row>
    <row r="4" spans="1:17" ht="80.25" customHeight="1" x14ac:dyDescent="0.2">
      <c r="A4" s="259" t="s">
        <v>303</v>
      </c>
      <c r="B4" s="259"/>
      <c r="C4" s="259"/>
      <c r="D4" s="259"/>
      <c r="E4" s="259"/>
      <c r="F4" s="259"/>
      <c r="G4" s="259"/>
      <c r="H4" s="259"/>
      <c r="I4" s="259"/>
      <c r="J4" s="259"/>
      <c r="K4" s="259"/>
      <c r="L4" s="259"/>
      <c r="M4" s="259"/>
      <c r="N4" s="259"/>
      <c r="O4" s="259"/>
      <c r="P4" s="259"/>
    </row>
    <row r="5" spans="1:17" ht="96.75" customHeight="1" x14ac:dyDescent="0.2">
      <c r="A5" s="259"/>
      <c r="B5" s="259"/>
      <c r="C5" s="259"/>
      <c r="D5" s="259"/>
      <c r="E5" s="259"/>
      <c r="F5" s="259"/>
      <c r="G5" s="259"/>
      <c r="H5" s="259"/>
      <c r="I5" s="259"/>
      <c r="J5" s="259"/>
      <c r="K5" s="259"/>
      <c r="L5" s="259"/>
      <c r="M5" s="259"/>
      <c r="N5" s="259"/>
      <c r="O5" s="259"/>
      <c r="P5" s="259"/>
    </row>
    <row r="6" spans="1:17" ht="15" thickBot="1" x14ac:dyDescent="0.25"/>
    <row r="7" spans="1:17" ht="15.75" thickBot="1" x14ac:dyDescent="0.3">
      <c r="A7" s="241" t="s">
        <v>95</v>
      </c>
      <c r="B7" s="242"/>
      <c r="C7" s="242"/>
      <c r="D7" s="242"/>
      <c r="E7" s="242"/>
      <c r="F7" s="242"/>
      <c r="G7" s="242"/>
      <c r="H7" s="242"/>
      <c r="I7" s="242"/>
      <c r="J7" s="242"/>
      <c r="K7" s="242"/>
      <c r="L7" s="242"/>
      <c r="M7" s="242"/>
      <c r="N7" s="242"/>
      <c r="O7" s="242"/>
      <c r="P7" s="243"/>
      <c r="Q7" s="105"/>
    </row>
    <row r="8" spans="1:17" ht="15.75" customHeight="1" thickBot="1" x14ac:dyDescent="0.3">
      <c r="A8" s="244" t="s">
        <v>76</v>
      </c>
      <c r="B8" s="260" t="s">
        <v>100</v>
      </c>
      <c r="C8" s="261"/>
      <c r="D8" s="247" t="s">
        <v>77</v>
      </c>
      <c r="E8" s="250" t="s">
        <v>210</v>
      </c>
      <c r="F8" s="41" t="s">
        <v>78</v>
      </c>
      <c r="G8" s="42" t="s">
        <v>78</v>
      </c>
      <c r="H8" s="42" t="s">
        <v>78</v>
      </c>
      <c r="I8" s="236" t="s">
        <v>78</v>
      </c>
      <c r="J8" s="236"/>
      <c r="K8" s="236" t="s">
        <v>79</v>
      </c>
      <c r="L8" s="236"/>
      <c r="M8" s="42" t="s">
        <v>80</v>
      </c>
      <c r="N8" s="42" t="s">
        <v>80</v>
      </c>
      <c r="O8" s="43" t="s">
        <v>80</v>
      </c>
      <c r="P8" s="106" t="s">
        <v>81</v>
      </c>
      <c r="Q8" s="107"/>
    </row>
    <row r="9" spans="1:17" s="44" customFormat="1" ht="13.9" customHeight="1" x14ac:dyDescent="0.25">
      <c r="A9" s="245"/>
      <c r="B9" s="262" t="s">
        <v>101</v>
      </c>
      <c r="C9" s="264" t="s">
        <v>195</v>
      </c>
      <c r="D9" s="248"/>
      <c r="E9" s="251"/>
      <c r="F9" s="253" t="s">
        <v>196</v>
      </c>
      <c r="G9" s="255" t="s">
        <v>197</v>
      </c>
      <c r="H9" s="255" t="s">
        <v>198</v>
      </c>
      <c r="I9" s="237" t="s">
        <v>43</v>
      </c>
      <c r="J9" s="238"/>
      <c r="K9" s="237" t="s">
        <v>200</v>
      </c>
      <c r="L9" s="238"/>
      <c r="M9" s="257" t="s">
        <v>201</v>
      </c>
      <c r="N9" s="257" t="s">
        <v>202</v>
      </c>
      <c r="O9" s="266" t="s">
        <v>203</v>
      </c>
      <c r="P9" s="268" t="s">
        <v>99</v>
      </c>
      <c r="Q9" s="108"/>
    </row>
    <row r="10" spans="1:17" s="44" customFormat="1" ht="32.25" customHeight="1" x14ac:dyDescent="0.25">
      <c r="A10" s="246"/>
      <c r="B10" s="263"/>
      <c r="C10" s="265"/>
      <c r="D10" s="249"/>
      <c r="E10" s="252"/>
      <c r="F10" s="254"/>
      <c r="G10" s="256"/>
      <c r="H10" s="256"/>
      <c r="I10" s="109" t="s">
        <v>168</v>
      </c>
      <c r="J10" s="109" t="s">
        <v>169</v>
      </c>
      <c r="K10" s="109" t="s">
        <v>171</v>
      </c>
      <c r="L10" s="109" t="s">
        <v>287</v>
      </c>
      <c r="M10" s="258"/>
      <c r="N10" s="258"/>
      <c r="O10" s="267"/>
      <c r="P10" s="269"/>
      <c r="Q10" s="110"/>
    </row>
    <row r="11" spans="1:17" x14ac:dyDescent="0.2">
      <c r="A11" s="111" t="s">
        <v>41</v>
      </c>
      <c r="B11" s="112">
        <v>13.29</v>
      </c>
      <c r="C11" s="113">
        <f>B11*2080</f>
        <v>27643.199999999997</v>
      </c>
      <c r="D11" s="59">
        <f>D19*1.1</f>
        <v>28.030357142857145</v>
      </c>
      <c r="E11" s="114">
        <f>D11*40*52</f>
        <v>58303.142857142862</v>
      </c>
      <c r="F11" s="115">
        <f t="shared" ref="F11:H12" si="0">F12*1.25</f>
        <v>22.39641686017718</v>
      </c>
      <c r="G11" s="115">
        <f t="shared" si="0"/>
        <v>22.39641686017718</v>
      </c>
      <c r="H11" s="115">
        <f t="shared" si="0"/>
        <v>22.39641686017718</v>
      </c>
      <c r="I11" s="60">
        <f t="shared" ref="I11:I13" si="1">D11</f>
        <v>28.030357142857145</v>
      </c>
      <c r="J11" s="116">
        <f>I11*1.05</f>
        <v>29.431875000000005</v>
      </c>
      <c r="K11" s="60">
        <f>I11*1.1</f>
        <v>30.833392857142861</v>
      </c>
      <c r="L11" s="60">
        <f>K11*1.05</f>
        <v>32.375062500000006</v>
      </c>
      <c r="M11" s="60">
        <f>K11*1.1</f>
        <v>33.91673214285715</v>
      </c>
      <c r="N11" s="60">
        <f t="shared" ref="N11:O13" si="2">M11*1.1</f>
        <v>37.308405357142867</v>
      </c>
      <c r="O11" s="117">
        <f t="shared" si="2"/>
        <v>41.03924589285716</v>
      </c>
      <c r="P11" s="118" t="s">
        <v>461</v>
      </c>
    </row>
    <row r="12" spans="1:17" x14ac:dyDescent="0.2">
      <c r="A12" s="111" t="s">
        <v>45</v>
      </c>
      <c r="B12" s="112">
        <v>13.79</v>
      </c>
      <c r="C12" s="113">
        <f t="shared" ref="C12:C14" si="3">B12*2080</f>
        <v>28683.199999999997</v>
      </c>
      <c r="D12" s="59">
        <f>D11-(D11*0.25)</f>
        <v>21.02276785714286</v>
      </c>
      <c r="E12" s="114">
        <f t="shared" ref="E12:E13" si="4">D12*40*52</f>
        <v>43727.357142857152</v>
      </c>
      <c r="F12" s="59">
        <f t="shared" si="0"/>
        <v>17.917133488141744</v>
      </c>
      <c r="G12" s="59">
        <f t="shared" si="0"/>
        <v>17.917133488141744</v>
      </c>
      <c r="H12" s="59">
        <f t="shared" si="0"/>
        <v>17.917133488141744</v>
      </c>
      <c r="I12" s="60">
        <f t="shared" si="1"/>
        <v>21.02276785714286</v>
      </c>
      <c r="J12" s="116">
        <f t="shared" ref="J12:L13" si="5">I12*1.05</f>
        <v>22.073906250000004</v>
      </c>
      <c r="K12" s="60">
        <f>I12*1.1</f>
        <v>23.125044642857148</v>
      </c>
      <c r="L12" s="60">
        <f t="shared" si="5"/>
        <v>24.281296875000006</v>
      </c>
      <c r="M12" s="60">
        <f>K12*1.1</f>
        <v>25.437549107142864</v>
      </c>
      <c r="N12" s="60">
        <f t="shared" si="2"/>
        <v>27.981304017857152</v>
      </c>
      <c r="O12" s="117">
        <f t="shared" si="2"/>
        <v>30.779434419642868</v>
      </c>
      <c r="P12" s="119" t="s">
        <v>83</v>
      </c>
      <c r="Q12" s="120"/>
    </row>
    <row r="13" spans="1:17" x14ac:dyDescent="0.2">
      <c r="A13" s="111" t="s">
        <v>46</v>
      </c>
      <c r="B13" s="112">
        <v>11.81</v>
      </c>
      <c r="C13" s="113">
        <f t="shared" si="3"/>
        <v>24564.799999999999</v>
      </c>
      <c r="D13" s="59">
        <f>D12-(D12*0.25)</f>
        <v>15.767075892857145</v>
      </c>
      <c r="E13" s="114">
        <f t="shared" si="4"/>
        <v>32795.517857142862</v>
      </c>
      <c r="F13" s="59">
        <f>F21*1.1</f>
        <v>14.333706790513395</v>
      </c>
      <c r="G13" s="59">
        <f>G21*1.1</f>
        <v>14.333706790513395</v>
      </c>
      <c r="H13" s="59">
        <f>H21*1.1</f>
        <v>14.333706790513395</v>
      </c>
      <c r="I13" s="60">
        <f t="shared" si="1"/>
        <v>15.767075892857145</v>
      </c>
      <c r="J13" s="116">
        <f t="shared" si="5"/>
        <v>16.555429687500002</v>
      </c>
      <c r="K13" s="60">
        <f>I13*1.1</f>
        <v>17.343783482142861</v>
      </c>
      <c r="L13" s="60">
        <f t="shared" si="5"/>
        <v>18.210972656250004</v>
      </c>
      <c r="M13" s="60">
        <f>K13*1.1</f>
        <v>19.07816183035715</v>
      </c>
      <c r="N13" s="60">
        <f t="shared" si="2"/>
        <v>20.985978013392867</v>
      </c>
      <c r="O13" s="117">
        <f>N13*1.1</f>
        <v>23.084575814732155</v>
      </c>
      <c r="P13" s="119" t="s">
        <v>84</v>
      </c>
      <c r="Q13" s="121"/>
    </row>
    <row r="14" spans="1:17" ht="28.5" x14ac:dyDescent="0.2">
      <c r="A14" s="111" t="s">
        <v>47</v>
      </c>
      <c r="B14" s="112">
        <v>14.17</v>
      </c>
      <c r="C14" s="113">
        <f t="shared" si="3"/>
        <v>29473.599999999999</v>
      </c>
      <c r="D14" s="59">
        <f>D12</f>
        <v>21.02276785714286</v>
      </c>
      <c r="E14" s="114">
        <f>E12</f>
        <v>43727.357142857152</v>
      </c>
      <c r="F14" s="59">
        <f t="shared" ref="F14:M14" si="6">F12</f>
        <v>17.917133488141744</v>
      </c>
      <c r="G14" s="60">
        <f t="shared" si="6"/>
        <v>17.917133488141744</v>
      </c>
      <c r="H14" s="60">
        <f t="shared" si="6"/>
        <v>17.917133488141744</v>
      </c>
      <c r="I14" s="60">
        <f t="shared" si="6"/>
        <v>21.02276785714286</v>
      </c>
      <c r="J14" s="116">
        <f t="shared" si="6"/>
        <v>22.073906250000004</v>
      </c>
      <c r="K14" s="60">
        <f t="shared" si="6"/>
        <v>23.125044642857148</v>
      </c>
      <c r="L14" s="60">
        <f t="shared" ref="L14" si="7">L12</f>
        <v>24.281296875000006</v>
      </c>
      <c r="M14" s="60">
        <f t="shared" si="6"/>
        <v>25.437549107142864</v>
      </c>
      <c r="N14" s="122" t="s">
        <v>186</v>
      </c>
      <c r="O14" s="123" t="s">
        <v>186</v>
      </c>
      <c r="P14" s="119" t="s">
        <v>185</v>
      </c>
      <c r="Q14" s="120"/>
    </row>
    <row r="15" spans="1:17" ht="15" thickBot="1" x14ac:dyDescent="0.25">
      <c r="A15" s="124"/>
      <c r="B15" s="125"/>
      <c r="C15" s="126"/>
      <c r="D15" s="127"/>
      <c r="E15" s="128"/>
      <c r="F15" s="129"/>
      <c r="G15" s="130"/>
      <c r="H15" s="130"/>
      <c r="I15" s="130"/>
      <c r="J15" s="130"/>
      <c r="K15" s="130"/>
      <c r="L15" s="130"/>
      <c r="M15" s="130"/>
      <c r="N15" s="131"/>
      <c r="O15" s="131"/>
      <c r="P15" s="132"/>
      <c r="Q15" s="120"/>
    </row>
    <row r="16" spans="1:17" ht="15.75" customHeight="1" thickBot="1" x14ac:dyDescent="0.3">
      <c r="A16" s="244" t="s">
        <v>76</v>
      </c>
      <c r="B16" s="260" t="s">
        <v>100</v>
      </c>
      <c r="C16" s="261"/>
      <c r="D16" s="247" t="s">
        <v>77</v>
      </c>
      <c r="E16" s="250" t="s">
        <v>210</v>
      </c>
      <c r="F16" s="133" t="s">
        <v>78</v>
      </c>
      <c r="G16" s="134" t="s">
        <v>78</v>
      </c>
      <c r="H16" s="134" t="s">
        <v>78</v>
      </c>
      <c r="I16" s="239" t="s">
        <v>78</v>
      </c>
      <c r="J16" s="239"/>
      <c r="K16" s="239" t="s">
        <v>79</v>
      </c>
      <c r="L16" s="239"/>
      <c r="M16" s="134" t="s">
        <v>80</v>
      </c>
      <c r="N16" s="134" t="s">
        <v>80</v>
      </c>
      <c r="O16" s="205" t="s">
        <v>80</v>
      </c>
      <c r="P16" s="106" t="s">
        <v>81</v>
      </c>
      <c r="Q16" s="107"/>
    </row>
    <row r="17" spans="1:17" s="44" customFormat="1" ht="13.9" customHeight="1" x14ac:dyDescent="0.25">
      <c r="A17" s="245"/>
      <c r="B17" s="262" t="s">
        <v>101</v>
      </c>
      <c r="C17" s="264" t="s">
        <v>195</v>
      </c>
      <c r="D17" s="248"/>
      <c r="E17" s="251"/>
      <c r="F17" s="253" t="s">
        <v>196</v>
      </c>
      <c r="G17" s="255" t="s">
        <v>197</v>
      </c>
      <c r="H17" s="255" t="s">
        <v>198</v>
      </c>
      <c r="I17" s="237" t="s">
        <v>43</v>
      </c>
      <c r="J17" s="238"/>
      <c r="K17" s="237" t="s">
        <v>200</v>
      </c>
      <c r="L17" s="238"/>
      <c r="M17" s="257" t="s">
        <v>201</v>
      </c>
      <c r="N17" s="257" t="s">
        <v>202</v>
      </c>
      <c r="O17" s="266" t="s">
        <v>203</v>
      </c>
      <c r="P17" s="268" t="s">
        <v>82</v>
      </c>
      <c r="Q17" s="135"/>
    </row>
    <row r="18" spans="1:17" s="44" customFormat="1" ht="30" customHeight="1" x14ac:dyDescent="0.25">
      <c r="A18" s="246"/>
      <c r="B18" s="263"/>
      <c r="C18" s="265"/>
      <c r="D18" s="249"/>
      <c r="E18" s="252"/>
      <c r="F18" s="254"/>
      <c r="G18" s="256"/>
      <c r="H18" s="256"/>
      <c r="I18" s="109" t="s">
        <v>168</v>
      </c>
      <c r="J18" s="109" t="s">
        <v>169</v>
      </c>
      <c r="K18" s="109" t="s">
        <v>171</v>
      </c>
      <c r="L18" s="109" t="s">
        <v>287</v>
      </c>
      <c r="M18" s="258"/>
      <c r="N18" s="258"/>
      <c r="O18" s="267"/>
      <c r="P18" s="269"/>
      <c r="Q18" s="135"/>
    </row>
    <row r="19" spans="1:17" x14ac:dyDescent="0.2">
      <c r="A19" s="111" t="s">
        <v>48</v>
      </c>
      <c r="B19" s="112">
        <f>B11</f>
        <v>13.29</v>
      </c>
      <c r="C19" s="113">
        <f>B19*2080</f>
        <v>27643.199999999997</v>
      </c>
      <c r="D19" s="136">
        <f>42810/40/42</f>
        <v>25.482142857142858</v>
      </c>
      <c r="E19" s="114">
        <f>D19*40*52</f>
        <v>53002.857142857145</v>
      </c>
      <c r="F19" s="115">
        <f>F20*1.25</f>
        <v>20.360378963797437</v>
      </c>
      <c r="G19" s="115">
        <f t="shared" ref="G19:H20" si="8">G20*1.25</f>
        <v>20.360378963797437</v>
      </c>
      <c r="H19" s="115">
        <f t="shared" si="8"/>
        <v>20.360378963797437</v>
      </c>
      <c r="I19" s="60">
        <f>D19</f>
        <v>25.482142857142858</v>
      </c>
      <c r="J19" s="116">
        <f>I19*1.05</f>
        <v>26.756250000000001</v>
      </c>
      <c r="K19" s="60">
        <f>I19*1.1</f>
        <v>28.030357142857145</v>
      </c>
      <c r="L19" s="60">
        <f>K19*1.05</f>
        <v>29.431875000000005</v>
      </c>
      <c r="M19" s="60">
        <f>K19*1.1</f>
        <v>30.833392857142861</v>
      </c>
      <c r="N19" s="60">
        <f t="shared" ref="N19:O21" si="9">M19*1.1</f>
        <v>33.91673214285715</v>
      </c>
      <c r="O19" s="117">
        <f>N19*1.1</f>
        <v>37.308405357142867</v>
      </c>
      <c r="P19" s="137" t="s">
        <v>338</v>
      </c>
      <c r="Q19" s="120"/>
    </row>
    <row r="20" spans="1:17" x14ac:dyDescent="0.2">
      <c r="A20" s="111" t="s">
        <v>50</v>
      </c>
      <c r="B20" s="112">
        <f>B12</f>
        <v>13.79</v>
      </c>
      <c r="C20" s="113">
        <f t="shared" ref="C20:C22" si="10">B20*2080</f>
        <v>28683.199999999997</v>
      </c>
      <c r="D20" s="59">
        <f>D19-(D19*0.25)</f>
        <v>19.111607142857142</v>
      </c>
      <c r="E20" s="114">
        <f>D20*40*52</f>
        <v>39752.142857142855</v>
      </c>
      <c r="F20" s="59">
        <f>F21*1.25</f>
        <v>16.288303171037949</v>
      </c>
      <c r="G20" s="59">
        <f t="shared" si="8"/>
        <v>16.288303171037949</v>
      </c>
      <c r="H20" s="59">
        <f t="shared" si="8"/>
        <v>16.288303171037949</v>
      </c>
      <c r="I20" s="60">
        <f>D20</f>
        <v>19.111607142857142</v>
      </c>
      <c r="J20" s="116">
        <f t="shared" ref="J20:J21" si="11">I20*1.05</f>
        <v>20.067187499999999</v>
      </c>
      <c r="K20" s="60">
        <f>I20*1.1</f>
        <v>21.02276785714286</v>
      </c>
      <c r="L20" s="60">
        <f t="shared" ref="L20:L21" si="12">K20*1.05</f>
        <v>22.073906250000004</v>
      </c>
      <c r="M20" s="60">
        <f t="shared" ref="M20:M21" si="13">K20*1.1</f>
        <v>23.125044642857148</v>
      </c>
      <c r="N20" s="60">
        <f t="shared" si="9"/>
        <v>25.437549107142864</v>
      </c>
      <c r="O20" s="117">
        <f t="shared" si="9"/>
        <v>27.981304017857152</v>
      </c>
      <c r="P20" s="119" t="s">
        <v>83</v>
      </c>
      <c r="Q20" s="120"/>
    </row>
    <row r="21" spans="1:17" x14ac:dyDescent="0.2">
      <c r="A21" s="111" t="s">
        <v>51</v>
      </c>
      <c r="B21" s="112">
        <f>B13</f>
        <v>11.81</v>
      </c>
      <c r="C21" s="113">
        <f t="shared" si="10"/>
        <v>24564.799999999999</v>
      </c>
      <c r="D21" s="59">
        <f>D20-(D20*0.25)</f>
        <v>14.333705357142858</v>
      </c>
      <c r="E21" s="114">
        <f>D21*40*52</f>
        <v>29814.107142857145</v>
      </c>
      <c r="F21" s="59">
        <f>H21</f>
        <v>13.030642536830358</v>
      </c>
      <c r="G21" s="60">
        <f>H21</f>
        <v>13.030642536830358</v>
      </c>
      <c r="H21" s="60">
        <f>0.909091*I21</f>
        <v>13.030642536830358</v>
      </c>
      <c r="I21" s="60">
        <f>D21</f>
        <v>14.333705357142858</v>
      </c>
      <c r="J21" s="116">
        <f t="shared" si="11"/>
        <v>15.050390625</v>
      </c>
      <c r="K21" s="60">
        <f>I21*1.1</f>
        <v>15.767075892857145</v>
      </c>
      <c r="L21" s="60">
        <f t="shared" si="12"/>
        <v>16.555429687500002</v>
      </c>
      <c r="M21" s="60">
        <f t="shared" si="13"/>
        <v>17.343783482142861</v>
      </c>
      <c r="N21" s="60">
        <f t="shared" si="9"/>
        <v>19.07816183035715</v>
      </c>
      <c r="O21" s="117">
        <f t="shared" si="9"/>
        <v>20.985978013392867</v>
      </c>
      <c r="P21" s="119" t="s">
        <v>184</v>
      </c>
      <c r="Q21" s="121"/>
    </row>
    <row r="22" spans="1:17" ht="28.5" x14ac:dyDescent="0.2">
      <c r="A22" s="111" t="s">
        <v>52</v>
      </c>
      <c r="B22" s="112">
        <f>B14</f>
        <v>14.17</v>
      </c>
      <c r="C22" s="113">
        <f t="shared" si="10"/>
        <v>29473.599999999999</v>
      </c>
      <c r="D22" s="59">
        <f>D20</f>
        <v>19.111607142857142</v>
      </c>
      <c r="E22" s="114">
        <f t="shared" ref="E22:M22" si="14">E20</f>
        <v>39752.142857142855</v>
      </c>
      <c r="F22" s="138">
        <f t="shared" si="14"/>
        <v>16.288303171037949</v>
      </c>
      <c r="G22" s="60">
        <f t="shared" si="14"/>
        <v>16.288303171037949</v>
      </c>
      <c r="H22" s="60">
        <f t="shared" si="14"/>
        <v>16.288303171037949</v>
      </c>
      <c r="I22" s="60">
        <f t="shared" si="14"/>
        <v>19.111607142857142</v>
      </c>
      <c r="J22" s="116">
        <f t="shared" si="14"/>
        <v>20.067187499999999</v>
      </c>
      <c r="K22" s="60">
        <f t="shared" si="14"/>
        <v>21.02276785714286</v>
      </c>
      <c r="L22" s="60">
        <f t="shared" si="14"/>
        <v>22.073906250000004</v>
      </c>
      <c r="M22" s="60">
        <f t="shared" si="14"/>
        <v>23.125044642857148</v>
      </c>
      <c r="N22" s="122" t="s">
        <v>186</v>
      </c>
      <c r="O22" s="123" t="s">
        <v>186</v>
      </c>
      <c r="P22" s="119" t="s">
        <v>185</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D29" s="46"/>
    </row>
    <row r="30" spans="1:17" x14ac:dyDescent="0.2">
      <c r="G30" s="46"/>
    </row>
    <row r="31" spans="1:17" x14ac:dyDescent="0.2">
      <c r="G31" s="46"/>
    </row>
  </sheetData>
  <mergeCells count="37">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K8:L8"/>
    <mergeCell ref="K9:L9"/>
    <mergeCell ref="K16:L16"/>
    <mergeCell ref="K17:L17"/>
    <mergeCell ref="I17:J17"/>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topLeftCell="B3" zoomScaleNormal="100" workbookViewId="0">
      <selection activeCell="AB20" sqref="AB20"/>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 bestFit="1" customWidth="1"/>
    <col min="16" max="16" width="9.140625" style="10" bestFit="1" customWidth="1"/>
    <col min="17" max="17" width="8" bestFit="1" customWidth="1"/>
    <col min="18" max="18" width="8.42578125" bestFit="1" customWidth="1"/>
    <col min="19" max="19" width="9.140625" bestFit="1" customWidth="1"/>
    <col min="20" max="20" width="8.7109375" bestFit="1" customWidth="1"/>
    <col min="23" max="24" width="8" bestFit="1" customWidth="1"/>
    <col min="25" max="25" width="10.42578125" customWidth="1"/>
    <col min="30" max="30" width="10.140625" bestFit="1" customWidth="1"/>
    <col min="33" max="33" width="33.5703125" customWidth="1"/>
    <col min="34" max="34" width="2.85546875" customWidth="1"/>
  </cols>
  <sheetData>
    <row r="1" spans="1:26" ht="23.25" x14ac:dyDescent="0.35">
      <c r="A1" s="240" t="s">
        <v>264</v>
      </c>
      <c r="B1" s="240"/>
      <c r="C1" s="240"/>
      <c r="D1" s="240"/>
      <c r="E1" s="240"/>
      <c r="F1" s="240"/>
      <c r="G1" s="240"/>
      <c r="H1" s="240"/>
      <c r="I1" s="240"/>
      <c r="J1" s="240"/>
      <c r="K1" s="240"/>
      <c r="L1" s="240"/>
      <c r="M1" s="240"/>
      <c r="N1" s="240"/>
      <c r="O1" s="240"/>
      <c r="P1" s="240"/>
      <c r="Q1" s="240"/>
      <c r="R1" s="240"/>
      <c r="S1" s="240"/>
      <c r="T1" s="240"/>
      <c r="U1" s="240"/>
      <c r="V1" s="240"/>
      <c r="W1" s="240"/>
      <c r="X1" s="240"/>
      <c r="Y1" s="240"/>
      <c r="Z1" s="240"/>
    </row>
    <row r="4" spans="1:26" ht="18.75" x14ac:dyDescent="0.3">
      <c r="A4" s="319" t="s">
        <v>245</v>
      </c>
      <c r="B4" s="319"/>
      <c r="C4" s="319"/>
      <c r="D4" s="319"/>
      <c r="E4" s="319"/>
      <c r="F4" s="319"/>
      <c r="G4" s="319"/>
      <c r="H4" s="319"/>
    </row>
    <row r="5" spans="1:26" ht="36" customHeight="1" x14ac:dyDescent="0.25">
      <c r="A5" s="317" t="s">
        <v>211</v>
      </c>
      <c r="B5" s="318" t="s">
        <v>143</v>
      </c>
      <c r="C5" s="318" t="s">
        <v>213</v>
      </c>
      <c r="D5" s="318" t="s">
        <v>246</v>
      </c>
      <c r="E5" s="318" t="s">
        <v>231</v>
      </c>
      <c r="F5" s="318"/>
      <c r="G5" s="318" t="s">
        <v>214</v>
      </c>
      <c r="H5" s="318"/>
      <c r="P5"/>
      <c r="R5" s="10"/>
    </row>
    <row r="6" spans="1:26" ht="15.75" thickBot="1" x14ac:dyDescent="0.3">
      <c r="A6" s="317"/>
      <c r="B6" s="318"/>
      <c r="C6" s="318"/>
      <c r="D6" s="320"/>
      <c r="E6" s="163" t="s">
        <v>157</v>
      </c>
      <c r="F6" s="163" t="s">
        <v>215</v>
      </c>
      <c r="G6" s="163" t="s">
        <v>157</v>
      </c>
      <c r="H6" s="163" t="s">
        <v>215</v>
      </c>
      <c r="P6"/>
      <c r="R6" s="10"/>
    </row>
    <row r="7" spans="1:26" ht="15.75" thickBot="1" x14ac:dyDescent="0.3">
      <c r="A7" s="194" t="s">
        <v>247</v>
      </c>
      <c r="B7" s="195">
        <v>1</v>
      </c>
      <c r="C7" s="196">
        <f>'1A'!B13</f>
        <v>11.81</v>
      </c>
      <c r="D7" s="197" t="s">
        <v>186</v>
      </c>
      <c r="E7" s="198">
        <f t="shared" ref="E7:E12" si="0">W19-B19</f>
        <v>291</v>
      </c>
      <c r="F7" s="199">
        <f t="shared" ref="F7:F12" si="1">W29</f>
        <v>0.68632075471698117</v>
      </c>
      <c r="G7" s="200">
        <f t="shared" ref="G7:G12" si="2">S38-B38</f>
        <v>3.9300000000000006</v>
      </c>
      <c r="H7" s="201">
        <f t="shared" ref="H7:H12" si="3">S48</f>
        <v>0.49873096446700516</v>
      </c>
      <c r="P7"/>
      <c r="R7" s="10"/>
    </row>
    <row r="8" spans="1:26" ht="15.75" thickTop="1" x14ac:dyDescent="0.25">
      <c r="A8" s="178" t="s">
        <v>262</v>
      </c>
      <c r="B8" s="172">
        <v>0.97</v>
      </c>
      <c r="C8" s="185">
        <f>S39</f>
        <v>13.36</v>
      </c>
      <c r="D8" s="187">
        <f>C8-C7</f>
        <v>1.5499999999999989</v>
      </c>
      <c r="E8" s="174">
        <f t="shared" si="0"/>
        <v>1664</v>
      </c>
      <c r="F8" s="173">
        <f t="shared" si="1"/>
        <v>3.1278195488721803</v>
      </c>
      <c r="G8" s="176">
        <f t="shared" si="2"/>
        <v>4.5499999999999989</v>
      </c>
      <c r="H8" s="177">
        <f t="shared" si="3"/>
        <v>0.5164585698070373</v>
      </c>
      <c r="P8"/>
      <c r="R8" s="10"/>
    </row>
    <row r="9" spans="1:26" x14ac:dyDescent="0.25">
      <c r="A9" s="178" t="s">
        <v>258</v>
      </c>
      <c r="B9" s="164">
        <v>0.95</v>
      </c>
      <c r="C9" s="185">
        <f t="shared" ref="C9:C12" si="4">S40</f>
        <v>14.12</v>
      </c>
      <c r="D9" s="187">
        <f>C9-C7</f>
        <v>2.3099999999999987</v>
      </c>
      <c r="E9" s="174">
        <f t="shared" si="0"/>
        <v>16</v>
      </c>
      <c r="F9" s="173">
        <f t="shared" si="1"/>
        <v>0.12598425196850394</v>
      </c>
      <c r="G9" s="175">
        <f t="shared" si="2"/>
        <v>2.5199999999999996</v>
      </c>
      <c r="H9" s="177">
        <f t="shared" si="3"/>
        <v>0.21724137931034479</v>
      </c>
      <c r="P9"/>
      <c r="R9" s="10"/>
    </row>
    <row r="10" spans="1:26" x14ac:dyDescent="0.25">
      <c r="A10" s="178" t="s">
        <v>260</v>
      </c>
      <c r="B10" s="164">
        <v>0.95</v>
      </c>
      <c r="C10" s="185">
        <f t="shared" si="4"/>
        <v>14.69</v>
      </c>
      <c r="D10" s="187">
        <f>C10-C7</f>
        <v>2.879999999999999</v>
      </c>
      <c r="E10" s="174">
        <f t="shared" si="0"/>
        <v>-248</v>
      </c>
      <c r="F10" s="173">
        <f t="shared" si="1"/>
        <v>-0.10575692963752666</v>
      </c>
      <c r="G10" s="175">
        <f t="shared" si="2"/>
        <v>8.36</v>
      </c>
      <c r="H10" s="177">
        <f t="shared" si="3"/>
        <v>1.320695102685624</v>
      </c>
      <c r="P10"/>
      <c r="R10" s="10"/>
    </row>
    <row r="11" spans="1:26" x14ac:dyDescent="0.25">
      <c r="A11" s="178" t="s">
        <v>259</v>
      </c>
      <c r="B11" s="164">
        <v>0.95</v>
      </c>
      <c r="C11" s="185">
        <f t="shared" si="4"/>
        <v>15.13</v>
      </c>
      <c r="D11" s="187">
        <f>C11-C7</f>
        <v>3.3200000000000003</v>
      </c>
      <c r="E11" s="174">
        <f t="shared" si="0"/>
        <v>-116</v>
      </c>
      <c r="F11" s="173">
        <f t="shared" si="1"/>
        <v>-0.65536723163841804</v>
      </c>
      <c r="G11" s="175">
        <f t="shared" si="2"/>
        <v>3.92</v>
      </c>
      <c r="H11" s="177">
        <f t="shared" si="3"/>
        <v>0.34968777876895624</v>
      </c>
      <c r="P11"/>
      <c r="R11" s="10"/>
    </row>
    <row r="12" spans="1:26" ht="15.75" thickBot="1" x14ac:dyDescent="0.3">
      <c r="A12" s="179" t="s">
        <v>261</v>
      </c>
      <c r="B12" s="180">
        <v>0.94</v>
      </c>
      <c r="C12" s="186">
        <f t="shared" si="4"/>
        <v>15.62</v>
      </c>
      <c r="D12" s="188">
        <f>C12-C7</f>
        <v>3.8099999999999987</v>
      </c>
      <c r="E12" s="181">
        <f t="shared" si="0"/>
        <v>-57</v>
      </c>
      <c r="F12" s="182">
        <f t="shared" si="1"/>
        <v>-0.18627450980392157</v>
      </c>
      <c r="G12" s="183">
        <f t="shared" si="2"/>
        <v>5.35</v>
      </c>
      <c r="H12" s="184">
        <f t="shared" si="3"/>
        <v>0.52093476144109052</v>
      </c>
      <c r="P12"/>
      <c r="R12" s="10"/>
    </row>
    <row r="13" spans="1:26" x14ac:dyDescent="0.25">
      <c r="A13" s="1"/>
      <c r="B13" s="35"/>
      <c r="C13" s="36"/>
      <c r="D13" s="36"/>
    </row>
    <row r="17" spans="1:26" ht="15.75" x14ac:dyDescent="0.25">
      <c r="A17" s="316" t="s">
        <v>326</v>
      </c>
      <c r="B17" s="316"/>
      <c r="C17" s="316"/>
      <c r="D17" s="316"/>
      <c r="E17" s="316"/>
      <c r="F17" s="316"/>
      <c r="G17" s="316"/>
      <c r="H17" s="316"/>
      <c r="I17" s="316"/>
      <c r="J17" s="316"/>
      <c r="K17" s="316"/>
      <c r="L17" s="316"/>
      <c r="M17" s="316"/>
      <c r="N17" s="316"/>
      <c r="O17" s="316"/>
      <c r="P17" s="316"/>
      <c r="Q17" s="316"/>
      <c r="R17" s="316"/>
      <c r="S17" s="316"/>
      <c r="T17" s="316"/>
      <c r="U17" s="316"/>
      <c r="V17" s="316"/>
      <c r="W17" s="316"/>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247</v>
      </c>
      <c r="B19" s="166">
        <v>424</v>
      </c>
      <c r="C19" s="166">
        <v>460</v>
      </c>
      <c r="D19" s="166">
        <v>438</v>
      </c>
      <c r="E19" s="166">
        <v>453</v>
      </c>
      <c r="F19" s="166">
        <v>456</v>
      </c>
      <c r="G19" s="166">
        <v>461</v>
      </c>
      <c r="H19" s="166">
        <v>479</v>
      </c>
      <c r="I19" s="166">
        <v>473</v>
      </c>
      <c r="J19" s="166">
        <v>452</v>
      </c>
      <c r="K19" s="166">
        <v>498</v>
      </c>
      <c r="L19" s="166">
        <v>529</v>
      </c>
      <c r="M19" s="166">
        <v>570</v>
      </c>
      <c r="N19" s="166">
        <v>587</v>
      </c>
      <c r="O19" s="166">
        <v>588</v>
      </c>
      <c r="P19" s="166">
        <v>566</v>
      </c>
      <c r="Q19" s="166">
        <v>584</v>
      </c>
      <c r="R19" s="166">
        <v>612</v>
      </c>
      <c r="S19" s="166">
        <v>631</v>
      </c>
      <c r="T19" s="166">
        <v>671</v>
      </c>
      <c r="U19" s="166">
        <v>660</v>
      </c>
      <c r="V19" s="166">
        <v>664</v>
      </c>
      <c r="W19" s="166">
        <v>715</v>
      </c>
    </row>
    <row r="20" spans="1:26" ht="15.75" thickTop="1" x14ac:dyDescent="0.25">
      <c r="A20" s="143" t="s">
        <v>262</v>
      </c>
      <c r="B20" s="144">
        <v>532</v>
      </c>
      <c r="C20" s="144">
        <v>613</v>
      </c>
      <c r="D20" s="144">
        <v>551</v>
      </c>
      <c r="E20" s="144">
        <v>554</v>
      </c>
      <c r="F20" s="144">
        <v>620</v>
      </c>
      <c r="G20" s="144">
        <v>737</v>
      </c>
      <c r="H20" s="144">
        <v>797</v>
      </c>
      <c r="I20" s="144">
        <v>880</v>
      </c>
      <c r="J20" s="144">
        <v>910</v>
      </c>
      <c r="K20" s="144">
        <v>977</v>
      </c>
      <c r="L20" s="144">
        <v>1171</v>
      </c>
      <c r="M20" s="144">
        <v>1315</v>
      </c>
      <c r="N20" s="144">
        <v>1628</v>
      </c>
      <c r="O20" s="144">
        <v>1729</v>
      </c>
      <c r="P20" s="144">
        <v>1740</v>
      </c>
      <c r="Q20" s="144">
        <v>1667</v>
      </c>
      <c r="R20" s="144">
        <v>1556</v>
      </c>
      <c r="S20" s="144">
        <v>1640</v>
      </c>
      <c r="T20" s="144">
        <v>1704</v>
      </c>
      <c r="U20" s="144">
        <v>1830</v>
      </c>
      <c r="V20" s="144">
        <v>2085</v>
      </c>
      <c r="W20" s="144">
        <v>2196</v>
      </c>
    </row>
    <row r="21" spans="1:26" x14ac:dyDescent="0.25">
      <c r="A21" s="143" t="s">
        <v>258</v>
      </c>
      <c r="B21" s="144">
        <v>127</v>
      </c>
      <c r="C21" s="144">
        <v>128</v>
      </c>
      <c r="D21" s="144">
        <v>124</v>
      </c>
      <c r="E21" s="144">
        <v>117</v>
      </c>
      <c r="F21" s="144">
        <v>117</v>
      </c>
      <c r="G21" s="144">
        <v>113</v>
      </c>
      <c r="H21" s="144">
        <v>115</v>
      </c>
      <c r="I21" s="144">
        <v>118</v>
      </c>
      <c r="J21" s="144">
        <v>115</v>
      </c>
      <c r="K21" s="144">
        <v>115</v>
      </c>
      <c r="L21" s="144">
        <v>139</v>
      </c>
      <c r="M21" s="144">
        <v>140</v>
      </c>
      <c r="N21" s="144">
        <v>101</v>
      </c>
      <c r="O21" s="144">
        <v>98</v>
      </c>
      <c r="P21" s="144">
        <v>97</v>
      </c>
      <c r="Q21" s="144">
        <v>98</v>
      </c>
      <c r="R21" s="144">
        <v>97</v>
      </c>
      <c r="S21" s="144">
        <v>96</v>
      </c>
      <c r="T21" s="144">
        <v>106</v>
      </c>
      <c r="U21" s="144">
        <v>114</v>
      </c>
      <c r="V21" s="144">
        <v>132</v>
      </c>
      <c r="W21" s="144">
        <v>143</v>
      </c>
    </row>
    <row r="22" spans="1:26" x14ac:dyDescent="0.25">
      <c r="A22" s="143" t="s">
        <v>260</v>
      </c>
      <c r="B22" s="144">
        <v>2345</v>
      </c>
      <c r="C22" s="144">
        <v>2318</v>
      </c>
      <c r="D22" s="144">
        <v>2240</v>
      </c>
      <c r="E22" s="144">
        <v>2235</v>
      </c>
      <c r="F22" s="144">
        <v>2226</v>
      </c>
      <c r="G22" s="144">
        <v>2211</v>
      </c>
      <c r="H22" s="144">
        <v>2227</v>
      </c>
      <c r="I22" s="144">
        <v>2254</v>
      </c>
      <c r="J22" s="144">
        <v>2011</v>
      </c>
      <c r="K22" s="144">
        <v>1886</v>
      </c>
      <c r="L22" s="144">
        <v>1970</v>
      </c>
      <c r="M22" s="144">
        <v>2078</v>
      </c>
      <c r="N22" s="144">
        <v>2178</v>
      </c>
      <c r="O22" s="144">
        <v>2282</v>
      </c>
      <c r="P22" s="144">
        <v>2339</v>
      </c>
      <c r="Q22" s="144">
        <v>2379</v>
      </c>
      <c r="R22" s="144">
        <v>2335</v>
      </c>
      <c r="S22" s="144">
        <v>2331</v>
      </c>
      <c r="T22" s="144">
        <v>2384</v>
      </c>
      <c r="U22" s="144">
        <v>1770</v>
      </c>
      <c r="V22" s="144">
        <v>1826</v>
      </c>
      <c r="W22" s="144">
        <v>2097</v>
      </c>
    </row>
    <row r="23" spans="1:26" x14ac:dyDescent="0.25">
      <c r="A23" s="143" t="s">
        <v>259</v>
      </c>
      <c r="B23" s="146">
        <v>177</v>
      </c>
      <c r="C23" s="146">
        <v>175</v>
      </c>
      <c r="D23" s="146">
        <v>166</v>
      </c>
      <c r="E23" s="146">
        <v>154</v>
      </c>
      <c r="F23" s="146">
        <v>152</v>
      </c>
      <c r="G23" s="146">
        <v>128</v>
      </c>
      <c r="H23" s="146">
        <v>128</v>
      </c>
      <c r="I23" s="146">
        <v>133</v>
      </c>
      <c r="J23" s="146">
        <v>133</v>
      </c>
      <c r="K23" s="146">
        <v>145</v>
      </c>
      <c r="L23" s="146">
        <v>175</v>
      </c>
      <c r="M23" s="146">
        <v>173</v>
      </c>
      <c r="N23" s="146">
        <v>142</v>
      </c>
      <c r="O23" s="146">
        <v>143</v>
      </c>
      <c r="P23" s="146">
        <v>141</v>
      </c>
      <c r="Q23" s="146">
        <v>148</v>
      </c>
      <c r="R23" s="146">
        <v>144</v>
      </c>
      <c r="S23" s="146">
        <v>131</v>
      </c>
      <c r="T23" s="146">
        <v>126</v>
      </c>
      <c r="U23" s="146">
        <v>96</v>
      </c>
      <c r="V23" s="146">
        <v>65</v>
      </c>
      <c r="W23" s="146">
        <v>61</v>
      </c>
    </row>
    <row r="24" spans="1:26" x14ac:dyDescent="0.25">
      <c r="A24" s="143" t="s">
        <v>261</v>
      </c>
      <c r="B24" s="146">
        <v>306</v>
      </c>
      <c r="C24" s="146">
        <v>307</v>
      </c>
      <c r="D24" s="146">
        <v>325</v>
      </c>
      <c r="E24" s="146">
        <v>318</v>
      </c>
      <c r="F24" s="146">
        <v>304</v>
      </c>
      <c r="G24" s="146">
        <v>305</v>
      </c>
      <c r="H24" s="146">
        <v>323</v>
      </c>
      <c r="I24" s="146">
        <v>429</v>
      </c>
      <c r="J24" s="146">
        <v>421</v>
      </c>
      <c r="K24" s="146">
        <v>407</v>
      </c>
      <c r="L24" s="146">
        <v>393</v>
      </c>
      <c r="M24" s="146">
        <v>402</v>
      </c>
      <c r="N24" s="146">
        <v>415</v>
      </c>
      <c r="O24" s="146">
        <v>506</v>
      </c>
      <c r="P24" s="146">
        <v>498</v>
      </c>
      <c r="Q24" s="146">
        <v>510</v>
      </c>
      <c r="R24" s="146">
        <v>460</v>
      </c>
      <c r="S24" s="146">
        <v>390</v>
      </c>
      <c r="T24" s="146">
        <v>352</v>
      </c>
      <c r="U24" s="146">
        <v>320</v>
      </c>
      <c r="V24" s="146">
        <v>268</v>
      </c>
      <c r="W24" s="146">
        <v>249</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6" t="s">
        <v>327</v>
      </c>
      <c r="B27" s="316"/>
      <c r="C27" s="316"/>
      <c r="D27" s="316"/>
      <c r="E27" s="316"/>
      <c r="F27" s="316"/>
      <c r="G27" s="316"/>
      <c r="H27" s="316"/>
      <c r="I27" s="316"/>
      <c r="J27" s="316"/>
      <c r="K27" s="316"/>
      <c r="L27" s="316"/>
      <c r="M27" s="316"/>
      <c r="N27" s="316"/>
      <c r="O27" s="316"/>
      <c r="P27" s="316"/>
      <c r="Q27" s="316"/>
      <c r="R27" s="316"/>
      <c r="S27" s="316"/>
      <c r="T27" s="316"/>
      <c r="U27" s="316"/>
      <c r="V27" s="316"/>
      <c r="W27" s="316"/>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247</v>
      </c>
      <c r="B29" s="167">
        <f t="shared" ref="B29:B34" si="5">(B19-B19)/B19</f>
        <v>0</v>
      </c>
      <c r="C29" s="167">
        <f t="shared" ref="C29:C34" si="6">(C19-B19)/B19</f>
        <v>8.4905660377358486E-2</v>
      </c>
      <c r="D29" s="167">
        <f t="shared" ref="D29:D34" si="7">(D19-B19)/B19</f>
        <v>3.3018867924528301E-2</v>
      </c>
      <c r="E29" s="167">
        <f t="shared" ref="E29:E34" si="8">(E19-B19)/B19</f>
        <v>6.8396226415094338E-2</v>
      </c>
      <c r="F29" s="167">
        <f t="shared" ref="F29:F34" si="9">(F19-B19)/B19</f>
        <v>7.5471698113207544E-2</v>
      </c>
      <c r="G29" s="167">
        <f t="shared" ref="G29:G34" si="10">(G19-B19)/B19</f>
        <v>8.7264150943396221E-2</v>
      </c>
      <c r="H29" s="167">
        <f t="shared" ref="H29:H34" si="11">(H19-B19)/B19</f>
        <v>0.12971698113207547</v>
      </c>
      <c r="I29" s="167">
        <f t="shared" ref="I29:I34" si="12">(I19-B19)/B19</f>
        <v>0.11556603773584906</v>
      </c>
      <c r="J29" s="167">
        <f t="shared" ref="J29:J34" si="13">(J19-B19)/B19</f>
        <v>6.6037735849056603E-2</v>
      </c>
      <c r="K29" s="167">
        <f t="shared" ref="K29:K34" si="14">(K19-B19)/B19</f>
        <v>0.17452830188679244</v>
      </c>
      <c r="L29" s="167">
        <f t="shared" ref="L29:L34" si="15">(L19-B19)/B19</f>
        <v>0.24764150943396226</v>
      </c>
      <c r="M29" s="167">
        <f t="shared" ref="M29:M34" si="16">(M19-B19)/B19</f>
        <v>0.34433962264150941</v>
      </c>
      <c r="N29" s="167">
        <f t="shared" ref="N29:N34" si="17">(N19-B19)/B19</f>
        <v>0.38443396226415094</v>
      </c>
      <c r="O29" s="167">
        <f t="shared" ref="O29:O34" si="18">(O19-B19)/B19</f>
        <v>0.3867924528301887</v>
      </c>
      <c r="P29" s="167">
        <f t="shared" ref="P29:P34" si="19">(P19-B19)/B19</f>
        <v>0.33490566037735847</v>
      </c>
      <c r="Q29" s="167">
        <f t="shared" ref="Q29:Q34" si="20">(Q19-B19)/B19</f>
        <v>0.37735849056603776</v>
      </c>
      <c r="R29" s="167">
        <f t="shared" ref="R29:R34" si="21">(R19-B19)/B19</f>
        <v>0.44339622641509435</v>
      </c>
      <c r="S29" s="167">
        <f t="shared" ref="S29:S34" si="22">(S19-B19)/B19</f>
        <v>0.4882075471698113</v>
      </c>
      <c r="T29" s="167">
        <f t="shared" ref="T29:T34" si="23">(T19-B19)/B19</f>
        <v>0.58254716981132071</v>
      </c>
      <c r="U29" s="167">
        <f t="shared" ref="U29:U34" si="24">(U19-B19)/B19</f>
        <v>0.55660377358490565</v>
      </c>
      <c r="V29" s="167">
        <f t="shared" ref="V29:V34" si="25">(V19-B19)/B19</f>
        <v>0.56603773584905659</v>
      </c>
      <c r="W29" s="167">
        <f t="shared" ref="W29:W34" si="26">(W19-B19)/B19</f>
        <v>0.68632075471698117</v>
      </c>
      <c r="Y29" t="s">
        <v>258</v>
      </c>
      <c r="Z29" s="213">
        <v>2.5099999999999998</v>
      </c>
    </row>
    <row r="30" spans="1:26" ht="15.75" thickTop="1" x14ac:dyDescent="0.25">
      <c r="A30" s="143" t="s">
        <v>262</v>
      </c>
      <c r="B30" s="147">
        <f t="shared" si="5"/>
        <v>0</v>
      </c>
      <c r="C30" s="147">
        <f t="shared" si="6"/>
        <v>0.15225563909774437</v>
      </c>
      <c r="D30" s="147">
        <f t="shared" si="7"/>
        <v>3.5714285714285712E-2</v>
      </c>
      <c r="E30" s="147">
        <f t="shared" si="8"/>
        <v>4.1353383458646614E-2</v>
      </c>
      <c r="F30" s="147">
        <f t="shared" si="9"/>
        <v>0.16541353383458646</v>
      </c>
      <c r="G30" s="147">
        <f t="shared" si="10"/>
        <v>0.38533834586466165</v>
      </c>
      <c r="H30" s="147">
        <f t="shared" si="11"/>
        <v>0.49812030075187969</v>
      </c>
      <c r="I30" s="147">
        <f t="shared" si="12"/>
        <v>0.65413533834586468</v>
      </c>
      <c r="J30" s="147">
        <f t="shared" si="13"/>
        <v>0.71052631578947367</v>
      </c>
      <c r="K30" s="147">
        <f t="shared" si="14"/>
        <v>0.8364661654135338</v>
      </c>
      <c r="L30" s="147">
        <f t="shared" si="15"/>
        <v>1.2011278195488722</v>
      </c>
      <c r="M30" s="147">
        <f t="shared" si="16"/>
        <v>1.4718045112781954</v>
      </c>
      <c r="N30" s="147">
        <f t="shared" si="17"/>
        <v>2.0601503759398496</v>
      </c>
      <c r="O30" s="147">
        <f t="shared" si="18"/>
        <v>2.25</v>
      </c>
      <c r="P30" s="147">
        <f t="shared" si="19"/>
        <v>2.2706766917293235</v>
      </c>
      <c r="Q30" s="147">
        <f t="shared" si="20"/>
        <v>2.1334586466165413</v>
      </c>
      <c r="R30" s="147">
        <f t="shared" si="21"/>
        <v>1.9248120300751879</v>
      </c>
      <c r="S30" s="147">
        <f t="shared" si="22"/>
        <v>2.0827067669172932</v>
      </c>
      <c r="T30" s="147">
        <f t="shared" si="23"/>
        <v>2.2030075187969924</v>
      </c>
      <c r="U30" s="147">
        <f t="shared" si="24"/>
        <v>2.4398496240601504</v>
      </c>
      <c r="V30" s="147">
        <f t="shared" si="25"/>
        <v>2.9191729323308269</v>
      </c>
      <c r="W30" s="147">
        <f t="shared" si="26"/>
        <v>3.1278195488721803</v>
      </c>
      <c r="Y30" t="s">
        <v>247</v>
      </c>
      <c r="Z30" s="213">
        <v>3.93</v>
      </c>
    </row>
    <row r="31" spans="1:26" x14ac:dyDescent="0.25">
      <c r="A31" s="143" t="s">
        <v>258</v>
      </c>
      <c r="B31" s="147">
        <f t="shared" si="5"/>
        <v>0</v>
      </c>
      <c r="C31" s="147">
        <f t="shared" si="6"/>
        <v>7.874015748031496E-3</v>
      </c>
      <c r="D31" s="147">
        <f t="shared" si="7"/>
        <v>-2.3622047244094488E-2</v>
      </c>
      <c r="E31" s="147">
        <f t="shared" si="8"/>
        <v>-7.874015748031496E-2</v>
      </c>
      <c r="F31" s="147">
        <f t="shared" si="9"/>
        <v>-7.874015748031496E-2</v>
      </c>
      <c r="G31" s="147">
        <f t="shared" si="10"/>
        <v>-0.11023622047244094</v>
      </c>
      <c r="H31" s="147">
        <f t="shared" si="11"/>
        <v>-9.4488188976377951E-2</v>
      </c>
      <c r="I31" s="147">
        <f t="shared" si="12"/>
        <v>-7.0866141732283464E-2</v>
      </c>
      <c r="J31" s="147">
        <f t="shared" si="13"/>
        <v>-9.4488188976377951E-2</v>
      </c>
      <c r="K31" s="147">
        <f t="shared" si="14"/>
        <v>-9.4488188976377951E-2</v>
      </c>
      <c r="L31" s="147">
        <f t="shared" si="15"/>
        <v>9.4488188976377951E-2</v>
      </c>
      <c r="M31" s="147">
        <f t="shared" si="16"/>
        <v>0.10236220472440945</v>
      </c>
      <c r="N31" s="147">
        <f t="shared" si="17"/>
        <v>-0.20472440944881889</v>
      </c>
      <c r="O31" s="147">
        <f t="shared" si="18"/>
        <v>-0.2283464566929134</v>
      </c>
      <c r="P31" s="147">
        <f t="shared" si="19"/>
        <v>-0.23622047244094488</v>
      </c>
      <c r="Q31" s="147">
        <f t="shared" si="20"/>
        <v>-0.2283464566929134</v>
      </c>
      <c r="R31" s="147">
        <f t="shared" si="21"/>
        <v>-0.23622047244094488</v>
      </c>
      <c r="S31" s="147">
        <f t="shared" si="22"/>
        <v>-0.24409448818897639</v>
      </c>
      <c r="T31" s="147">
        <f t="shared" si="23"/>
        <v>-0.16535433070866143</v>
      </c>
      <c r="U31" s="147">
        <f t="shared" si="24"/>
        <v>-0.10236220472440945</v>
      </c>
      <c r="V31" s="147">
        <f t="shared" si="25"/>
        <v>3.937007874015748E-2</v>
      </c>
      <c r="W31" s="147">
        <f t="shared" si="26"/>
        <v>0.12598425196850394</v>
      </c>
      <c r="Y31" t="s">
        <v>262</v>
      </c>
      <c r="Z31" s="213">
        <v>4.55</v>
      </c>
    </row>
    <row r="32" spans="1:26" x14ac:dyDescent="0.25">
      <c r="A32" s="143" t="s">
        <v>260</v>
      </c>
      <c r="B32" s="147">
        <f t="shared" si="5"/>
        <v>0</v>
      </c>
      <c r="C32" s="147">
        <f t="shared" si="6"/>
        <v>-1.1513859275053304E-2</v>
      </c>
      <c r="D32" s="147">
        <f t="shared" si="7"/>
        <v>-4.4776119402985072E-2</v>
      </c>
      <c r="E32" s="147">
        <f t="shared" si="8"/>
        <v>-4.6908315565031986E-2</v>
      </c>
      <c r="F32" s="147">
        <f t="shared" si="9"/>
        <v>-5.0746268656716415E-2</v>
      </c>
      <c r="G32" s="147">
        <f t="shared" si="10"/>
        <v>-5.7142857142857141E-2</v>
      </c>
      <c r="H32" s="147">
        <f t="shared" si="11"/>
        <v>-5.0319829424307037E-2</v>
      </c>
      <c r="I32" s="147">
        <f t="shared" si="12"/>
        <v>-3.880597014925373E-2</v>
      </c>
      <c r="J32" s="147">
        <f t="shared" si="13"/>
        <v>-0.14243070362473348</v>
      </c>
      <c r="K32" s="147">
        <f t="shared" si="14"/>
        <v>-0.19573560767590617</v>
      </c>
      <c r="L32" s="147">
        <f t="shared" si="15"/>
        <v>-0.15991471215351813</v>
      </c>
      <c r="M32" s="147">
        <f t="shared" si="16"/>
        <v>-0.1138592750533049</v>
      </c>
      <c r="N32" s="147">
        <f t="shared" si="17"/>
        <v>-7.121535181236674E-2</v>
      </c>
      <c r="O32" s="147">
        <f t="shared" si="18"/>
        <v>-2.6865671641791045E-2</v>
      </c>
      <c r="P32" s="147">
        <f t="shared" si="19"/>
        <v>-2.5586353944562902E-3</v>
      </c>
      <c r="Q32" s="147">
        <f t="shared" si="20"/>
        <v>1.4498933901918977E-2</v>
      </c>
      <c r="R32" s="147">
        <f t="shared" si="21"/>
        <v>-4.2643923240938165E-3</v>
      </c>
      <c r="S32" s="147">
        <f t="shared" si="22"/>
        <v>-5.9701492537313433E-3</v>
      </c>
      <c r="T32" s="147">
        <f t="shared" si="23"/>
        <v>1.6631130063965886E-2</v>
      </c>
      <c r="U32" s="147">
        <f t="shared" si="24"/>
        <v>-0.24520255863539445</v>
      </c>
      <c r="V32" s="147">
        <f t="shared" si="25"/>
        <v>-0.22132196162046908</v>
      </c>
      <c r="W32" s="147">
        <f t="shared" si="26"/>
        <v>-0.10575692963752666</v>
      </c>
      <c r="Y32" t="s">
        <v>261</v>
      </c>
      <c r="Z32" s="213">
        <v>5.73</v>
      </c>
    </row>
    <row r="33" spans="1:26" x14ac:dyDescent="0.25">
      <c r="A33" s="143" t="s">
        <v>259</v>
      </c>
      <c r="B33" s="147">
        <f t="shared" si="5"/>
        <v>0</v>
      </c>
      <c r="C33" s="147">
        <f t="shared" si="6"/>
        <v>-1.1299435028248588E-2</v>
      </c>
      <c r="D33" s="147">
        <f t="shared" si="7"/>
        <v>-6.2146892655367235E-2</v>
      </c>
      <c r="E33" s="147">
        <f t="shared" si="8"/>
        <v>-0.12994350282485875</v>
      </c>
      <c r="F33" s="147">
        <f t="shared" si="9"/>
        <v>-0.14124293785310735</v>
      </c>
      <c r="G33" s="147">
        <f t="shared" si="10"/>
        <v>-0.2768361581920904</v>
      </c>
      <c r="H33" s="147">
        <f t="shared" si="11"/>
        <v>-0.2768361581920904</v>
      </c>
      <c r="I33" s="147">
        <f t="shared" si="12"/>
        <v>-0.24858757062146894</v>
      </c>
      <c r="J33" s="147">
        <f t="shared" si="13"/>
        <v>-0.24858757062146894</v>
      </c>
      <c r="K33" s="147">
        <f t="shared" si="14"/>
        <v>-0.1807909604519774</v>
      </c>
      <c r="L33" s="147">
        <f t="shared" si="15"/>
        <v>-1.1299435028248588E-2</v>
      </c>
      <c r="M33" s="147">
        <f t="shared" si="16"/>
        <v>-2.2598870056497175E-2</v>
      </c>
      <c r="N33" s="147">
        <f t="shared" si="17"/>
        <v>-0.19774011299435029</v>
      </c>
      <c r="O33" s="147">
        <f t="shared" si="18"/>
        <v>-0.19209039548022599</v>
      </c>
      <c r="P33" s="147">
        <f t="shared" si="19"/>
        <v>-0.20338983050847459</v>
      </c>
      <c r="Q33" s="147">
        <f t="shared" si="20"/>
        <v>-0.16384180790960451</v>
      </c>
      <c r="R33" s="147">
        <f t="shared" si="21"/>
        <v>-0.1864406779661017</v>
      </c>
      <c r="S33" s="147">
        <f t="shared" si="22"/>
        <v>-0.25988700564971751</v>
      </c>
      <c r="T33" s="147">
        <f t="shared" si="23"/>
        <v>-0.28813559322033899</v>
      </c>
      <c r="U33" s="147">
        <f t="shared" si="24"/>
        <v>-0.4576271186440678</v>
      </c>
      <c r="V33" s="147">
        <f t="shared" si="25"/>
        <v>-0.63276836158192096</v>
      </c>
      <c r="W33" s="147">
        <f t="shared" si="26"/>
        <v>-0.65536723163841804</v>
      </c>
      <c r="Y33" t="s">
        <v>259</v>
      </c>
      <c r="Z33" s="213">
        <v>7.1</v>
      </c>
    </row>
    <row r="34" spans="1:26" x14ac:dyDescent="0.25">
      <c r="A34" s="143" t="s">
        <v>261</v>
      </c>
      <c r="B34" s="147">
        <f t="shared" si="5"/>
        <v>0</v>
      </c>
      <c r="C34" s="147">
        <f t="shared" si="6"/>
        <v>3.2679738562091504E-3</v>
      </c>
      <c r="D34" s="147">
        <f t="shared" si="7"/>
        <v>6.2091503267973858E-2</v>
      </c>
      <c r="E34" s="147">
        <f t="shared" si="8"/>
        <v>3.9215686274509803E-2</v>
      </c>
      <c r="F34" s="147">
        <f t="shared" si="9"/>
        <v>-6.5359477124183009E-3</v>
      </c>
      <c r="G34" s="147">
        <f t="shared" si="10"/>
        <v>-3.2679738562091504E-3</v>
      </c>
      <c r="H34" s="147">
        <f t="shared" si="11"/>
        <v>5.5555555555555552E-2</v>
      </c>
      <c r="I34" s="147">
        <f t="shared" si="12"/>
        <v>0.40196078431372551</v>
      </c>
      <c r="J34" s="147">
        <f t="shared" si="13"/>
        <v>0.37581699346405228</v>
      </c>
      <c r="K34" s="147">
        <f t="shared" si="14"/>
        <v>0.33006535947712418</v>
      </c>
      <c r="L34" s="147">
        <f t="shared" si="15"/>
        <v>0.28431372549019607</v>
      </c>
      <c r="M34" s="147">
        <f t="shared" si="16"/>
        <v>0.31372549019607843</v>
      </c>
      <c r="N34" s="147">
        <f t="shared" si="17"/>
        <v>0.3562091503267974</v>
      </c>
      <c r="O34" s="147">
        <f t="shared" si="18"/>
        <v>0.65359477124183007</v>
      </c>
      <c r="P34" s="147">
        <f t="shared" si="19"/>
        <v>0.62745098039215685</v>
      </c>
      <c r="Q34" s="147">
        <f t="shared" si="20"/>
        <v>0.66666666666666663</v>
      </c>
      <c r="R34" s="147">
        <f t="shared" si="21"/>
        <v>0.50326797385620914</v>
      </c>
      <c r="S34" s="147">
        <f t="shared" si="22"/>
        <v>0.27450980392156865</v>
      </c>
      <c r="T34" s="147">
        <f t="shared" si="23"/>
        <v>0.15032679738562091</v>
      </c>
      <c r="U34" s="147">
        <f t="shared" si="24"/>
        <v>4.5751633986928102E-2</v>
      </c>
      <c r="V34" s="147">
        <f t="shared" si="25"/>
        <v>-0.12418300653594772</v>
      </c>
      <c r="W34" s="147">
        <f t="shared" si="26"/>
        <v>-0.18627450980392157</v>
      </c>
      <c r="Y34" t="s">
        <v>260</v>
      </c>
      <c r="Z34" s="213">
        <v>7.92</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6" t="s">
        <v>328</v>
      </c>
      <c r="B36" s="316"/>
      <c r="C36" s="316"/>
      <c r="D36" s="316"/>
      <c r="E36" s="316"/>
      <c r="F36" s="316"/>
      <c r="G36" s="316"/>
      <c r="H36" s="316"/>
      <c r="I36" s="316"/>
      <c r="J36" s="316"/>
      <c r="K36" s="316"/>
      <c r="L36" s="316"/>
      <c r="M36" s="316"/>
      <c r="N36" s="316"/>
      <c r="O36" s="316"/>
      <c r="P36" s="316"/>
      <c r="Q36" s="316"/>
      <c r="R36" s="316"/>
      <c r="S36" s="316"/>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247</v>
      </c>
      <c r="B38" s="168">
        <v>7.88</v>
      </c>
      <c r="C38" s="168">
        <v>8.4499999999999993</v>
      </c>
      <c r="D38" s="168">
        <v>8.6</v>
      </c>
      <c r="E38" s="168">
        <v>9.18</v>
      </c>
      <c r="F38" s="168">
        <v>9.06</v>
      </c>
      <c r="G38" s="168">
        <v>9.01</v>
      </c>
      <c r="H38" s="168">
        <v>8.9499999999999993</v>
      </c>
      <c r="I38" s="168">
        <v>9.14</v>
      </c>
      <c r="J38" s="168">
        <v>9.31</v>
      </c>
      <c r="K38" s="168">
        <v>9.48</v>
      </c>
      <c r="L38" s="168">
        <v>10.29</v>
      </c>
      <c r="M38" s="168">
        <v>10.130000000000001</v>
      </c>
      <c r="N38" s="168">
        <v>10.54</v>
      </c>
      <c r="O38" s="168">
        <v>10.7</v>
      </c>
      <c r="P38" s="168">
        <v>11.05</v>
      </c>
      <c r="Q38" s="168">
        <v>10.96</v>
      </c>
      <c r="R38" s="168">
        <v>11.11</v>
      </c>
      <c r="S38" s="169">
        <v>11.81</v>
      </c>
    </row>
    <row r="39" spans="1:26" ht="15.75" thickTop="1" x14ac:dyDescent="0.25">
      <c r="A39" s="143" t="s">
        <v>262</v>
      </c>
      <c r="B39" s="150">
        <v>8.81</v>
      </c>
      <c r="C39" s="150">
        <v>9.06</v>
      </c>
      <c r="D39" s="150">
        <v>8.99</v>
      </c>
      <c r="E39" s="150">
        <v>8.98</v>
      </c>
      <c r="F39" s="150">
        <v>8.8699999999999992</v>
      </c>
      <c r="G39" s="150">
        <v>8.89</v>
      </c>
      <c r="H39" s="150">
        <v>9.23</v>
      </c>
      <c r="I39" s="150">
        <v>9.07</v>
      </c>
      <c r="J39" s="150">
        <v>9.4</v>
      </c>
      <c r="K39" s="150">
        <v>10.029999999999999</v>
      </c>
      <c r="L39" s="150">
        <v>10.220000000000001</v>
      </c>
      <c r="M39" s="150">
        <v>10.73</v>
      </c>
      <c r="N39" s="150">
        <v>10.49</v>
      </c>
      <c r="O39" s="150">
        <v>11.14</v>
      </c>
      <c r="P39" s="150">
        <v>11.72</v>
      </c>
      <c r="Q39" s="150">
        <v>11.85</v>
      </c>
      <c r="R39" s="150">
        <v>12.89</v>
      </c>
      <c r="S39" s="151">
        <v>13.36</v>
      </c>
    </row>
    <row r="40" spans="1:26" x14ac:dyDescent="0.25">
      <c r="A40" s="143" t="s">
        <v>258</v>
      </c>
      <c r="B40" s="150">
        <v>11.6</v>
      </c>
      <c r="C40" s="150">
        <v>11.34</v>
      </c>
      <c r="D40" s="150">
        <v>9.69</v>
      </c>
      <c r="E40" s="150">
        <v>10.01</v>
      </c>
      <c r="F40" s="150">
        <v>11.05</v>
      </c>
      <c r="G40" s="150">
        <v>11.35</v>
      </c>
      <c r="H40" s="150">
        <v>10.67</v>
      </c>
      <c r="I40" s="150">
        <v>9.3000000000000007</v>
      </c>
      <c r="J40" s="150">
        <v>9.3800000000000008</v>
      </c>
      <c r="K40" s="150">
        <v>9.4</v>
      </c>
      <c r="L40" s="150">
        <v>9.9499999999999993</v>
      </c>
      <c r="M40" s="150">
        <v>10.23</v>
      </c>
      <c r="N40" s="150">
        <v>10.29</v>
      </c>
      <c r="O40" s="150">
        <v>10.87</v>
      </c>
      <c r="P40" s="150">
        <v>12.04</v>
      </c>
      <c r="Q40" s="150">
        <v>12.66</v>
      </c>
      <c r="R40" s="150">
        <v>12.6</v>
      </c>
      <c r="S40" s="151">
        <v>14.12</v>
      </c>
    </row>
    <row r="41" spans="1:26" x14ac:dyDescent="0.25">
      <c r="A41" s="143" t="s">
        <v>260</v>
      </c>
      <c r="B41" s="150">
        <v>6.33</v>
      </c>
      <c r="C41" s="150">
        <v>6.51</v>
      </c>
      <c r="D41" s="150">
        <v>7.84</v>
      </c>
      <c r="E41" s="150">
        <v>8.0299999999999994</v>
      </c>
      <c r="F41" s="150">
        <v>8.31</v>
      </c>
      <c r="G41" s="150">
        <v>8.49</v>
      </c>
      <c r="H41" s="150">
        <v>8.74</v>
      </c>
      <c r="I41" s="150">
        <v>8.7200000000000006</v>
      </c>
      <c r="J41" s="150">
        <v>8.4600000000000009</v>
      </c>
      <c r="K41" s="150">
        <v>8.5500000000000007</v>
      </c>
      <c r="L41" s="150">
        <v>9.11</v>
      </c>
      <c r="M41" s="150">
        <v>9.57</v>
      </c>
      <c r="N41" s="150">
        <v>10.050000000000001</v>
      </c>
      <c r="O41" s="150">
        <v>10.42</v>
      </c>
      <c r="P41" s="150">
        <v>10.94</v>
      </c>
      <c r="Q41" s="150">
        <v>11.82</v>
      </c>
      <c r="R41" s="150">
        <v>13.88</v>
      </c>
      <c r="S41" s="151">
        <v>14.69</v>
      </c>
    </row>
    <row r="42" spans="1:26" x14ac:dyDescent="0.25">
      <c r="A42" s="143" t="s">
        <v>259</v>
      </c>
      <c r="B42" s="150">
        <v>11.21</v>
      </c>
      <c r="C42" s="150">
        <v>11.25</v>
      </c>
      <c r="D42" s="150">
        <v>12.33</v>
      </c>
      <c r="E42" s="150">
        <v>12.29</v>
      </c>
      <c r="F42" s="150">
        <v>11.84</v>
      </c>
      <c r="G42" s="150">
        <v>11.99</v>
      </c>
      <c r="H42" s="150">
        <v>13.23</v>
      </c>
      <c r="I42" s="150">
        <v>14.58</v>
      </c>
      <c r="J42" s="150">
        <v>14.24</v>
      </c>
      <c r="K42" s="150">
        <v>13.8</v>
      </c>
      <c r="L42" s="150">
        <v>16.489999999999998</v>
      </c>
      <c r="M42" s="150">
        <v>14.97</v>
      </c>
      <c r="N42" s="150">
        <v>14.44</v>
      </c>
      <c r="O42" s="150">
        <v>14.06</v>
      </c>
      <c r="P42" s="150">
        <v>15.32</v>
      </c>
      <c r="Q42" s="150">
        <v>16.25</v>
      </c>
      <c r="R42" s="150">
        <v>17.649999999999999</v>
      </c>
      <c r="S42" s="151">
        <v>15.13</v>
      </c>
    </row>
    <row r="43" spans="1:26" x14ac:dyDescent="0.25">
      <c r="A43" s="143" t="s">
        <v>261</v>
      </c>
      <c r="B43" s="152">
        <v>10.27</v>
      </c>
      <c r="C43" s="152">
        <v>8.73</v>
      </c>
      <c r="D43" s="152">
        <v>9.15</v>
      </c>
      <c r="E43" s="152">
        <v>9.65</v>
      </c>
      <c r="F43" s="152">
        <v>10.039999999999999</v>
      </c>
      <c r="G43" s="152">
        <v>10.15</v>
      </c>
      <c r="H43" s="152">
        <v>10.97</v>
      </c>
      <c r="I43" s="152">
        <v>10.62</v>
      </c>
      <c r="J43" s="152">
        <v>10.57</v>
      </c>
      <c r="K43" s="152">
        <v>10.68</v>
      </c>
      <c r="L43" s="152">
        <v>11.1</v>
      </c>
      <c r="M43" s="152">
        <v>11.63</v>
      </c>
      <c r="N43" s="152">
        <v>12.17</v>
      </c>
      <c r="O43" s="152">
        <v>12.54</v>
      </c>
      <c r="P43" s="152">
        <v>13.54</v>
      </c>
      <c r="Q43" s="152">
        <v>14.22</v>
      </c>
      <c r="R43" s="152">
        <v>15.51</v>
      </c>
      <c r="S43" s="153">
        <v>15.62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6" t="s">
        <v>329</v>
      </c>
      <c r="B46" s="316"/>
      <c r="C46" s="316"/>
      <c r="D46" s="316"/>
      <c r="E46" s="316"/>
      <c r="F46" s="316"/>
      <c r="G46" s="316"/>
      <c r="H46" s="316"/>
      <c r="I46" s="316"/>
      <c r="J46" s="316"/>
      <c r="K46" s="316"/>
      <c r="L46" s="316"/>
      <c r="M46" s="316"/>
      <c r="N46" s="316"/>
      <c r="O46" s="316"/>
      <c r="P46" s="316"/>
      <c r="Q46" s="316"/>
      <c r="R46" s="316"/>
      <c r="S46" s="316"/>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247</v>
      </c>
      <c r="B48" s="167">
        <f>(B38-B38)/B38</f>
        <v>0</v>
      </c>
      <c r="C48" s="167">
        <f>(C38-B38)/B38</f>
        <v>7.2335025380710585E-2</v>
      </c>
      <c r="D48" s="167">
        <f>(D38-B38)/B38</f>
        <v>9.1370558375634486E-2</v>
      </c>
      <c r="E48" s="167">
        <f>(E38-B38)/B38</f>
        <v>0.16497461928934007</v>
      </c>
      <c r="F48" s="167">
        <f>(F38-B38)/B38</f>
        <v>0.1497461928934011</v>
      </c>
      <c r="G48" s="167">
        <f>(G38-B38)/B38</f>
        <v>0.14340101522842638</v>
      </c>
      <c r="H48" s="167">
        <f>(H38-B38)/B38</f>
        <v>0.13578680203045679</v>
      </c>
      <c r="I48" s="167">
        <f>(I38-B38)/B38</f>
        <v>0.1598984771573605</v>
      </c>
      <c r="J48" s="167">
        <f>(J38-B38)/B38</f>
        <v>0.18147208121827418</v>
      </c>
      <c r="K48" s="167">
        <f>(K38-B38)/B38</f>
        <v>0.2030456852791879</v>
      </c>
      <c r="L48" s="167">
        <f>(L38-B38)/B38</f>
        <v>0.30583756345177654</v>
      </c>
      <c r="M48" s="167">
        <f>(M38-B38)/B38</f>
        <v>0.28553299492385797</v>
      </c>
      <c r="N48" s="167">
        <f>(N38-B38)/B38</f>
        <v>0.33756345177664965</v>
      </c>
      <c r="O48" s="167">
        <f>(O38-B38)/B38</f>
        <v>0.35786802030456843</v>
      </c>
      <c r="P48" s="167">
        <f>(P38-B38)/B38</f>
        <v>0.40228426395939099</v>
      </c>
      <c r="Q48" s="167">
        <f>(Q38-B38)/B38</f>
        <v>0.39086294416243667</v>
      </c>
      <c r="R48" s="167">
        <f>(R38-B38)/B38</f>
        <v>0.40989847715736033</v>
      </c>
      <c r="S48" s="167">
        <f>(S38-B38)/B38</f>
        <v>0.49873096446700516</v>
      </c>
    </row>
    <row r="49" spans="1:19" ht="15.75" thickTop="1" x14ac:dyDescent="0.25">
      <c r="A49" s="143" t="s">
        <v>262</v>
      </c>
      <c r="B49" s="147">
        <f>(B39-B39)/B39</f>
        <v>0</v>
      </c>
      <c r="C49" s="147">
        <f>(C39-B39)/B39</f>
        <v>2.8376844494892167E-2</v>
      </c>
      <c r="D49" s="147">
        <f>(D39-B39)/B39</f>
        <v>2.0431328036322329E-2</v>
      </c>
      <c r="E49" s="147">
        <f>(E39-B39)/B39</f>
        <v>1.9296254256526667E-2</v>
      </c>
      <c r="F49" s="147">
        <f>(F39-B39)/B39</f>
        <v>6.8104426787739744E-3</v>
      </c>
      <c r="G49" s="147">
        <f>(G39-B39)/B39</f>
        <v>9.0805902383655004E-3</v>
      </c>
      <c r="H49" s="147">
        <f>(H39-B39)/B39</f>
        <v>4.7673098751418834E-2</v>
      </c>
      <c r="I49" s="147">
        <f>(I39-B39)/B39</f>
        <v>2.951191827468783E-2</v>
      </c>
      <c r="J49" s="147">
        <f>(J39-B39)/B39</f>
        <v>6.6969353007945501E-2</v>
      </c>
      <c r="K49" s="147">
        <f>(K39-B39)/B39</f>
        <v>0.13847900113507364</v>
      </c>
      <c r="L49" s="147">
        <f>(L39-B39)/B39</f>
        <v>0.16004540295119182</v>
      </c>
      <c r="M49" s="147">
        <f>(M39-B39)/B39</f>
        <v>0.21793416572077182</v>
      </c>
      <c r="N49" s="147">
        <f>(N39-B39)/B39</f>
        <v>0.19069239500567534</v>
      </c>
      <c r="O49" s="147">
        <f>(O39-B39)/B39</f>
        <v>0.26447219069239503</v>
      </c>
      <c r="P49" s="147">
        <f>(P39-B39)/B39</f>
        <v>0.33030646992054485</v>
      </c>
      <c r="Q49" s="147">
        <f>(Q39-B39)/B39</f>
        <v>0.34506242905788864</v>
      </c>
      <c r="R49" s="147">
        <f>(R39-B39)/B39</f>
        <v>0.46311010215664017</v>
      </c>
      <c r="S49" s="147">
        <f>(S39-B39)/B39</f>
        <v>0.5164585698070373</v>
      </c>
    </row>
    <row r="50" spans="1:19" x14ac:dyDescent="0.25">
      <c r="A50" s="143" t="s">
        <v>258</v>
      </c>
      <c r="B50" s="147">
        <f t="shared" ref="B50:B53" si="27">(B40-B40)/B40</f>
        <v>0</v>
      </c>
      <c r="C50" s="147">
        <f t="shared" ref="C50:C53" si="28">(C40-B40)/B40</f>
        <v>-2.2413793103448258E-2</v>
      </c>
      <c r="D50" s="147">
        <f t="shared" ref="D50:D53" si="29">(D40-B40)/B40</f>
        <v>-0.16465517241379313</v>
      </c>
      <c r="E50" s="147">
        <f t="shared" ref="E50:E53" si="30">(E40-B40)/B40</f>
        <v>-0.13706896551724138</v>
      </c>
      <c r="F50" s="147">
        <f t="shared" ref="F50:F53" si="31">(F40-B40)/B40</f>
        <v>-4.7413793103448183E-2</v>
      </c>
      <c r="G50" s="147">
        <f t="shared" ref="G50:G53" si="32">(G40-B40)/B40</f>
        <v>-2.1551724137931036E-2</v>
      </c>
      <c r="H50" s="147">
        <f t="shared" ref="H50:H53" si="33">(H40-B40)/B40</f>
        <v>-8.0172413793103428E-2</v>
      </c>
      <c r="I50" s="147">
        <f t="shared" ref="I50:I53" si="34">(I40-B40)/B40</f>
        <v>-0.19827586206896544</v>
      </c>
      <c r="J50" s="147">
        <f t="shared" ref="J50:J53" si="35">(J40-B40)/B40</f>
        <v>-0.1913793103448275</v>
      </c>
      <c r="K50" s="147">
        <f t="shared" ref="K50:K53" si="36">(K40-B40)/B40</f>
        <v>-0.18965517241379304</v>
      </c>
      <c r="L50" s="147">
        <f t="shared" ref="L50:L53" si="37">(L40-B40)/B40</f>
        <v>-0.14224137931034486</v>
      </c>
      <c r="M50" s="147">
        <f t="shared" ref="M50:M53" si="38">(M40-B40)/B40</f>
        <v>-0.118103448275862</v>
      </c>
      <c r="N50" s="147">
        <f t="shared" ref="N50:N53" si="39">(N40-B40)/B40</f>
        <v>-0.11293103448275867</v>
      </c>
      <c r="O50" s="147">
        <f t="shared" ref="O50:O53" si="40">(O40-B40)/B40</f>
        <v>-6.2931034482758663E-2</v>
      </c>
      <c r="P50" s="147">
        <f t="shared" ref="P50:P53" si="41">(P40-B40)/B40</f>
        <v>3.7931034482758579E-2</v>
      </c>
      <c r="Q50" s="147">
        <f t="shared" ref="Q50:Q53" si="42">(Q40-B40)/B40</f>
        <v>9.137931034482763E-2</v>
      </c>
      <c r="R50" s="147">
        <f t="shared" ref="R50:R53" si="43">(R40-B40)/B40</f>
        <v>8.6206896551724144E-2</v>
      </c>
      <c r="S50" s="147">
        <f t="shared" ref="S50:S52" si="44">(S40-B40)/B40</f>
        <v>0.21724137931034479</v>
      </c>
    </row>
    <row r="51" spans="1:19" x14ac:dyDescent="0.25">
      <c r="A51" s="143" t="s">
        <v>260</v>
      </c>
      <c r="B51" s="147">
        <f t="shared" si="27"/>
        <v>0</v>
      </c>
      <c r="C51" s="147">
        <f t="shared" si="28"/>
        <v>2.8436018957345925E-2</v>
      </c>
      <c r="D51" s="147">
        <f t="shared" si="29"/>
        <v>0.2385466034755134</v>
      </c>
      <c r="E51" s="147">
        <f t="shared" si="30"/>
        <v>0.26856240126382297</v>
      </c>
      <c r="F51" s="147">
        <f t="shared" si="31"/>
        <v>0.31279620853080575</v>
      </c>
      <c r="G51" s="147">
        <f t="shared" si="32"/>
        <v>0.34123222748815168</v>
      </c>
      <c r="H51" s="147">
        <f t="shared" si="33"/>
        <v>0.38072669826224331</v>
      </c>
      <c r="I51" s="147">
        <f t="shared" si="34"/>
        <v>0.37756714060031604</v>
      </c>
      <c r="J51" s="147">
        <f t="shared" si="35"/>
        <v>0.33649289099526081</v>
      </c>
      <c r="K51" s="147">
        <f t="shared" si="36"/>
        <v>0.35071090047393377</v>
      </c>
      <c r="L51" s="147">
        <f t="shared" si="37"/>
        <v>0.43917851500789878</v>
      </c>
      <c r="M51" s="147">
        <f t="shared" si="38"/>
        <v>0.51184834123222755</v>
      </c>
      <c r="N51" s="147">
        <f t="shared" si="39"/>
        <v>0.58767772511848348</v>
      </c>
      <c r="O51" s="147">
        <f t="shared" si="40"/>
        <v>0.64612954186413896</v>
      </c>
      <c r="P51" s="147">
        <f t="shared" si="41"/>
        <v>0.72827804107424954</v>
      </c>
      <c r="Q51" s="147">
        <f t="shared" si="42"/>
        <v>0.86729857819905221</v>
      </c>
      <c r="R51" s="147">
        <f t="shared" si="43"/>
        <v>1.1927330173775672</v>
      </c>
      <c r="S51" s="147">
        <f t="shared" si="44"/>
        <v>1.320695102685624</v>
      </c>
    </row>
    <row r="52" spans="1:19" x14ac:dyDescent="0.25">
      <c r="A52" s="143" t="s">
        <v>259</v>
      </c>
      <c r="B52" s="147">
        <f t="shared" si="27"/>
        <v>0</v>
      </c>
      <c r="C52" s="147">
        <f t="shared" si="28"/>
        <v>3.5682426404994778E-3</v>
      </c>
      <c r="D52" s="147">
        <f t="shared" si="29"/>
        <v>9.9910793933987441E-2</v>
      </c>
      <c r="E52" s="147">
        <f t="shared" si="30"/>
        <v>9.6342551293487802E-2</v>
      </c>
      <c r="F52" s="147">
        <f t="shared" si="31"/>
        <v>5.6199821587867883E-2</v>
      </c>
      <c r="G52" s="147">
        <f t="shared" si="32"/>
        <v>6.958073148974124E-2</v>
      </c>
      <c r="H52" s="147">
        <f t="shared" si="33"/>
        <v>0.18019625334522743</v>
      </c>
      <c r="I52" s="147">
        <f t="shared" si="34"/>
        <v>0.3006244424620873</v>
      </c>
      <c r="J52" s="147">
        <f t="shared" si="35"/>
        <v>0.27029438001784112</v>
      </c>
      <c r="K52" s="147">
        <f t="shared" si="36"/>
        <v>0.23104371097234608</v>
      </c>
      <c r="L52" s="147">
        <f t="shared" si="37"/>
        <v>0.47100802854594087</v>
      </c>
      <c r="M52" s="147">
        <f t="shared" si="38"/>
        <v>0.33541480820695802</v>
      </c>
      <c r="N52" s="147">
        <f t="shared" si="39"/>
        <v>0.28813559322033883</v>
      </c>
      <c r="O52" s="147">
        <f t="shared" si="40"/>
        <v>0.25423728813559315</v>
      </c>
      <c r="P52" s="147">
        <f t="shared" si="41"/>
        <v>0.36663693131132907</v>
      </c>
      <c r="Q52" s="147">
        <f t="shared" si="42"/>
        <v>0.44959857270294368</v>
      </c>
      <c r="R52" s="147">
        <f t="shared" si="43"/>
        <v>0.57448706512042791</v>
      </c>
      <c r="S52" s="147">
        <f t="shared" si="44"/>
        <v>0.34968777876895624</v>
      </c>
    </row>
    <row r="53" spans="1:19" x14ac:dyDescent="0.25">
      <c r="A53" s="143" t="s">
        <v>261</v>
      </c>
      <c r="B53" s="147">
        <f t="shared" si="27"/>
        <v>0</v>
      </c>
      <c r="C53" s="147">
        <f t="shared" si="28"/>
        <v>-0.14995131450827645</v>
      </c>
      <c r="D53" s="147">
        <f t="shared" si="29"/>
        <v>-0.10905550146056468</v>
      </c>
      <c r="E53" s="147">
        <f t="shared" si="30"/>
        <v>-6.0370009737098274E-2</v>
      </c>
      <c r="F53" s="147">
        <f t="shared" si="31"/>
        <v>-2.2395326192794589E-2</v>
      </c>
      <c r="G53" s="147">
        <f t="shared" si="32"/>
        <v>-1.1684518013631863E-2</v>
      </c>
      <c r="H53" s="147">
        <f t="shared" si="33"/>
        <v>6.8159688412853081E-2</v>
      </c>
      <c r="I53" s="147">
        <f t="shared" si="34"/>
        <v>3.407984420642645E-2</v>
      </c>
      <c r="J53" s="147">
        <f t="shared" si="35"/>
        <v>2.9211295034079914E-2</v>
      </c>
      <c r="K53" s="147">
        <f t="shared" si="36"/>
        <v>3.9922103213242466E-2</v>
      </c>
      <c r="L53" s="147">
        <f t="shared" si="37"/>
        <v>8.0817916260954248E-2</v>
      </c>
      <c r="M53" s="147">
        <f t="shared" si="38"/>
        <v>0.13242453748782876</v>
      </c>
      <c r="N53" s="147">
        <f t="shared" si="39"/>
        <v>0.18500486854917239</v>
      </c>
      <c r="O53" s="147">
        <f t="shared" si="40"/>
        <v>0.22103213242453745</v>
      </c>
      <c r="P53" s="147">
        <f t="shared" si="41"/>
        <v>0.3184031158714703</v>
      </c>
      <c r="Q53" s="147">
        <f t="shared" si="42"/>
        <v>0.38461538461538475</v>
      </c>
      <c r="R53" s="147">
        <f t="shared" si="43"/>
        <v>0.51022395326192804</v>
      </c>
      <c r="S53" s="147">
        <f>(S43-B43)/B43</f>
        <v>0.52093476144109052</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zoomScaleNormal="100" workbookViewId="0">
      <selection activeCell="F36" sqref="F36"/>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0" t="s">
        <v>265</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row>
    <row r="3" spans="1:28" ht="15.75" x14ac:dyDescent="0.25">
      <c r="A3" s="316" t="s">
        <v>248</v>
      </c>
      <c r="B3" s="316"/>
      <c r="C3" s="316"/>
      <c r="D3" s="316"/>
      <c r="E3" s="316"/>
      <c r="F3" s="316"/>
      <c r="G3" s="316"/>
      <c r="H3" s="316"/>
      <c r="I3" s="316"/>
      <c r="J3" s="316"/>
      <c r="K3" s="316"/>
      <c r="L3" s="316"/>
      <c r="M3" s="316"/>
      <c r="N3" s="316"/>
      <c r="O3" s="316"/>
      <c r="P3" s="316"/>
      <c r="Q3" s="316"/>
      <c r="R3" s="316"/>
      <c r="S3" s="316"/>
      <c r="T3" s="316"/>
      <c r="U3" s="316"/>
      <c r="V3" s="316"/>
      <c r="W3" s="316"/>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315</v>
      </c>
      <c r="B5" s="144">
        <f>'4C'!B19</f>
        <v>424</v>
      </c>
      <c r="C5" s="144">
        <f>'4C'!C19</f>
        <v>460</v>
      </c>
      <c r="D5" s="144">
        <f>'4C'!D19</f>
        <v>438</v>
      </c>
      <c r="E5" s="144">
        <f>'4C'!E19</f>
        <v>453</v>
      </c>
      <c r="F5" s="144">
        <f>'4C'!F19</f>
        <v>456</v>
      </c>
      <c r="G5" s="144">
        <f>'4C'!G19</f>
        <v>461</v>
      </c>
      <c r="H5" s="144">
        <f>'4C'!H19</f>
        <v>479</v>
      </c>
      <c r="I5" s="144">
        <f>'4C'!I19</f>
        <v>473</v>
      </c>
      <c r="J5" s="144">
        <f>'4C'!J19</f>
        <v>452</v>
      </c>
      <c r="K5" s="144">
        <f>'4C'!K19</f>
        <v>498</v>
      </c>
      <c r="L5" s="144">
        <f>'4C'!L19</f>
        <v>529</v>
      </c>
      <c r="M5" s="144">
        <f>'4C'!M19</f>
        <v>570</v>
      </c>
      <c r="N5" s="144">
        <f>'4C'!N19</f>
        <v>587</v>
      </c>
      <c r="O5" s="144">
        <f>'4C'!O19</f>
        <v>588</v>
      </c>
      <c r="P5" s="144">
        <f>'4C'!P19</f>
        <v>566</v>
      </c>
      <c r="Q5" s="144">
        <f>'4C'!Q19</f>
        <v>584</v>
      </c>
      <c r="R5" s="144">
        <f>'4C'!R19</f>
        <v>612</v>
      </c>
      <c r="S5" s="144">
        <f>'4C'!S19</f>
        <v>631</v>
      </c>
      <c r="T5" s="144">
        <f>'4C'!T19</f>
        <v>671</v>
      </c>
      <c r="U5" s="144">
        <f>'4C'!U19</f>
        <v>660</v>
      </c>
      <c r="V5" s="144">
        <f>'4C'!V19</f>
        <v>664</v>
      </c>
      <c r="W5" s="144">
        <f>'4C'!W19</f>
        <v>715</v>
      </c>
      <c r="X5" s="145"/>
    </row>
    <row r="6" spans="1:28" x14ac:dyDescent="0.2">
      <c r="A6" s="143" t="s">
        <v>92</v>
      </c>
      <c r="B6" s="144">
        <v>19540</v>
      </c>
      <c r="C6" s="144">
        <v>19803</v>
      </c>
      <c r="D6" s="144">
        <v>19307</v>
      </c>
      <c r="E6" s="144">
        <v>19081</v>
      </c>
      <c r="F6" s="144">
        <v>19075</v>
      </c>
      <c r="G6" s="144">
        <v>18870</v>
      </c>
      <c r="H6" s="144">
        <v>18326</v>
      </c>
      <c r="I6" s="144">
        <v>17957</v>
      </c>
      <c r="J6" s="144">
        <v>17742</v>
      </c>
      <c r="K6" s="144">
        <v>18369</v>
      </c>
      <c r="L6" s="144">
        <v>19263</v>
      </c>
      <c r="M6" s="144">
        <v>19729</v>
      </c>
      <c r="N6" s="144">
        <v>19523</v>
      </c>
      <c r="O6" s="144">
        <v>19384</v>
      </c>
      <c r="P6" s="144">
        <v>19451</v>
      </c>
      <c r="Q6" s="144">
        <v>20038</v>
      </c>
      <c r="R6" s="144">
        <v>20443</v>
      </c>
      <c r="S6" s="144">
        <v>21348</v>
      </c>
      <c r="T6" s="144">
        <v>21571</v>
      </c>
      <c r="U6" s="144">
        <v>17385</v>
      </c>
      <c r="V6" s="144">
        <v>16761</v>
      </c>
      <c r="W6" s="144">
        <v>18211</v>
      </c>
      <c r="X6" s="145"/>
    </row>
    <row r="7" spans="1:28" x14ac:dyDescent="0.2">
      <c r="A7" s="143" t="s">
        <v>183</v>
      </c>
      <c r="B7" s="144">
        <v>674323</v>
      </c>
      <c r="C7" s="144">
        <v>686234</v>
      </c>
      <c r="D7" s="144">
        <v>692659</v>
      </c>
      <c r="E7" s="144">
        <v>699906</v>
      </c>
      <c r="F7" s="144">
        <v>712009</v>
      </c>
      <c r="G7" s="144">
        <v>730438</v>
      </c>
      <c r="H7" s="144">
        <v>738651</v>
      </c>
      <c r="I7" s="144">
        <v>749998</v>
      </c>
      <c r="J7" s="144">
        <v>766187</v>
      </c>
      <c r="K7" s="144">
        <v>784548</v>
      </c>
      <c r="L7" s="144">
        <v>809146</v>
      </c>
      <c r="M7" s="144">
        <v>838462</v>
      </c>
      <c r="N7" s="144">
        <v>678650</v>
      </c>
      <c r="O7" s="144">
        <v>672091</v>
      </c>
      <c r="P7" s="144">
        <v>666453</v>
      </c>
      <c r="Q7" s="144">
        <v>664414</v>
      </c>
      <c r="R7" s="144">
        <v>660262</v>
      </c>
      <c r="S7" s="144">
        <v>666704</v>
      </c>
      <c r="T7" s="144">
        <v>661759</v>
      </c>
      <c r="U7" s="144">
        <v>557291</v>
      </c>
      <c r="V7" s="144">
        <v>517502</v>
      </c>
      <c r="W7" s="144">
        <v>533500</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6" t="s">
        <v>249</v>
      </c>
      <c r="B10" s="316"/>
      <c r="C10" s="316"/>
      <c r="D10" s="316"/>
      <c r="E10" s="316"/>
      <c r="F10" s="316"/>
      <c r="G10" s="316"/>
      <c r="H10" s="316"/>
      <c r="I10" s="316"/>
      <c r="J10" s="316"/>
      <c r="K10" s="316"/>
      <c r="L10" s="316"/>
      <c r="M10" s="316"/>
      <c r="N10" s="316"/>
      <c r="O10" s="316"/>
      <c r="P10" s="316"/>
      <c r="Q10" s="316"/>
      <c r="R10" s="316"/>
      <c r="S10" s="316"/>
      <c r="T10" s="316"/>
      <c r="U10" s="316"/>
      <c r="V10" s="316"/>
      <c r="W10" s="316"/>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315</v>
      </c>
      <c r="B12" s="170">
        <f>(B5-B5)/B5</f>
        <v>0</v>
      </c>
      <c r="C12" s="170">
        <f>(C5-B5)/B5</f>
        <v>8.4905660377358486E-2</v>
      </c>
      <c r="D12" s="170">
        <f>(D5-B5)/B5</f>
        <v>3.3018867924528301E-2</v>
      </c>
      <c r="E12" s="170">
        <f>(E5-B5)/B5</f>
        <v>6.8396226415094338E-2</v>
      </c>
      <c r="F12" s="170">
        <f>(F5-B5)/B5</f>
        <v>7.5471698113207544E-2</v>
      </c>
      <c r="G12" s="170">
        <f>(G5-B5)/B5</f>
        <v>8.7264150943396221E-2</v>
      </c>
      <c r="H12" s="170">
        <f>(H5-B5)/B5</f>
        <v>0.12971698113207547</v>
      </c>
      <c r="I12" s="170">
        <f>(I5-B5)/B5</f>
        <v>0.11556603773584906</v>
      </c>
      <c r="J12" s="170">
        <f>(J5-B5)/B5</f>
        <v>6.6037735849056603E-2</v>
      </c>
      <c r="K12" s="170">
        <f>(K5-B5)/B5</f>
        <v>0.17452830188679244</v>
      </c>
      <c r="L12" s="170">
        <f>(L5-B5)/B5</f>
        <v>0.24764150943396226</v>
      </c>
      <c r="M12" s="170">
        <f>(M5-B5)/B5</f>
        <v>0.34433962264150941</v>
      </c>
      <c r="N12" s="170">
        <f>(N5-B5)/B5</f>
        <v>0.38443396226415094</v>
      </c>
      <c r="O12" s="170">
        <f>(O5-B5)/B5</f>
        <v>0.3867924528301887</v>
      </c>
      <c r="P12" s="170">
        <f>(P5-B5)/B5</f>
        <v>0.33490566037735847</v>
      </c>
      <c r="Q12" s="170">
        <f>(Q5-B5)/B5</f>
        <v>0.37735849056603776</v>
      </c>
      <c r="R12" s="170">
        <f>(R5-B5)/B5</f>
        <v>0.44339622641509435</v>
      </c>
      <c r="S12" s="170">
        <f>(S5-B5)/B5</f>
        <v>0.4882075471698113</v>
      </c>
      <c r="T12" s="170">
        <f>(T5-B5)/B5</f>
        <v>0.58254716981132071</v>
      </c>
      <c r="U12" s="170">
        <f>(U5-B5)/B5</f>
        <v>0.55660377358490565</v>
      </c>
      <c r="V12" s="170">
        <f>(V5-B5)/B5</f>
        <v>0.56603773584905659</v>
      </c>
      <c r="W12" s="170">
        <f>(W5-B5)/B5</f>
        <v>0.68632075471698117</v>
      </c>
    </row>
    <row r="13" spans="1:28" x14ac:dyDescent="0.2">
      <c r="A13" s="143" t="s">
        <v>92</v>
      </c>
      <c r="B13" s="170">
        <f>(B6-B6)/B6</f>
        <v>0</v>
      </c>
      <c r="C13" s="170">
        <f>(C6-B6)/B6</f>
        <v>1.345957011258956E-2</v>
      </c>
      <c r="D13" s="170">
        <f>(D6-B6)/B6</f>
        <v>-1.1924257932446265E-2</v>
      </c>
      <c r="E13" s="170">
        <f>(E6-B6)/B6</f>
        <v>-2.3490276356192427E-2</v>
      </c>
      <c r="F13" s="170">
        <f>(F6-B6)/B6</f>
        <v>-2.3797338792221085E-2</v>
      </c>
      <c r="G13" s="170">
        <f>(G6-B6)/B6</f>
        <v>-3.4288638689866938E-2</v>
      </c>
      <c r="H13" s="170">
        <f>(H6-B6)/B6</f>
        <v>-6.2128966223132034E-2</v>
      </c>
      <c r="I13" s="170">
        <f>(I6-B6)/B6</f>
        <v>-8.1013306038894575E-2</v>
      </c>
      <c r="J13" s="170">
        <f>(J6-B6)/B6</f>
        <v>-9.2016376663254865E-2</v>
      </c>
      <c r="K13" s="170">
        <f>(K6-B6)/B6</f>
        <v>-5.9928352098259981E-2</v>
      </c>
      <c r="L13" s="170">
        <f>(L6-B6)/B6</f>
        <v>-1.4176049129989765E-2</v>
      </c>
      <c r="M13" s="170">
        <f>(M6-B6)/B6</f>
        <v>9.672466734902763E-3</v>
      </c>
      <c r="N13" s="170">
        <f>(N6-B6)/B6</f>
        <v>-8.7001023541453427E-4</v>
      </c>
      <c r="O13" s="170">
        <f>(O6-B6)/B6</f>
        <v>-7.9836233367451374E-3</v>
      </c>
      <c r="P13" s="170">
        <f>(P6-B6)/B6</f>
        <v>-4.5547594677584442E-3</v>
      </c>
      <c r="Q13" s="170">
        <f>(Q6-B6)/B6</f>
        <v>2.5486182190378709E-2</v>
      </c>
      <c r="R13" s="170">
        <f>(R6-B6)/B6</f>
        <v>4.6212896622313204E-2</v>
      </c>
      <c r="S13" s="170">
        <f>(S6-B6)/B6</f>
        <v>9.2528147389969298E-2</v>
      </c>
      <c r="T13" s="170">
        <f>(T6-B6)/B6</f>
        <v>0.10394063459570113</v>
      </c>
      <c r="U13" s="170">
        <f>(U6-B6)/B6</f>
        <v>-0.11028659160696008</v>
      </c>
      <c r="V13" s="170">
        <f>(V6-B6)/B6</f>
        <v>-0.14222108495394065</v>
      </c>
      <c r="W13" s="170">
        <f>(W6-B6)/B6</f>
        <v>-6.8014329580348004E-2</v>
      </c>
    </row>
    <row r="14" spans="1:28" x14ac:dyDescent="0.2">
      <c r="A14" s="143" t="s">
        <v>183</v>
      </c>
      <c r="B14" s="170">
        <f>(B7-B7)/B7</f>
        <v>0</v>
      </c>
      <c r="C14" s="170">
        <f>(C7-B7)/B7</f>
        <v>1.7663641904547226E-2</v>
      </c>
      <c r="D14" s="170">
        <f>(D7-B7)/B7</f>
        <v>2.7191716729223235E-2</v>
      </c>
      <c r="E14" s="170">
        <f>(E7-B7)/B7</f>
        <v>3.7938791943920053E-2</v>
      </c>
      <c r="F14" s="170">
        <f>(F7-B7)/B7</f>
        <v>5.588716386657433E-2</v>
      </c>
      <c r="G14" s="170">
        <f>(G7-B7)/B7</f>
        <v>8.3216796698318163E-2</v>
      </c>
      <c r="H14" s="170">
        <f>(H7-B7)/B7</f>
        <v>9.5396419816616077E-2</v>
      </c>
      <c r="I14" s="170">
        <f>(I7-B7)/B7</f>
        <v>0.11222366729297384</v>
      </c>
      <c r="J14" s="170">
        <f>(J7-B7)/B7</f>
        <v>0.13623144991346878</v>
      </c>
      <c r="K14" s="170">
        <f>(K7-B7)/B7</f>
        <v>0.16346024086379971</v>
      </c>
      <c r="L14" s="170">
        <f>(L7-B7)/B7</f>
        <v>0.1999383084960768</v>
      </c>
      <c r="M14" s="170">
        <f>(M7-B7)/B7</f>
        <v>0.24341302313579694</v>
      </c>
      <c r="N14" s="170">
        <f>(N7-B7)/B7</f>
        <v>6.4168061893187687E-3</v>
      </c>
      <c r="O14" s="170">
        <f>(O7-B7)/B7</f>
        <v>-3.3099864604944516E-3</v>
      </c>
      <c r="P14" s="170">
        <f>(P7-B7)/B7</f>
        <v>-1.1670964804700418E-2</v>
      </c>
      <c r="Q14" s="170">
        <f>(Q7-B7)/B7</f>
        <v>-1.4694738278243512E-2</v>
      </c>
      <c r="R14" s="170">
        <f>(R7-B7)/B7</f>
        <v>-2.0852024919808459E-2</v>
      </c>
      <c r="S14" s="170">
        <f>(S7-B7)/B7</f>
        <v>-1.1298739624779224E-2</v>
      </c>
      <c r="T14" s="170">
        <f>(T7-B7)/B7</f>
        <v>-1.8632020559880058E-2</v>
      </c>
      <c r="U14" s="170">
        <f>(U7-B7)/B7</f>
        <v>-0.17355480978700119</v>
      </c>
      <c r="V14" s="170">
        <f>(V7-B7)/B7</f>
        <v>-0.2325606571331543</v>
      </c>
      <c r="W14" s="170">
        <f>(W7-B7)/B7</f>
        <v>-0.20883612156192211</v>
      </c>
    </row>
    <row r="16" spans="1:28" ht="15.75" x14ac:dyDescent="0.25">
      <c r="A16" s="316" t="s">
        <v>250</v>
      </c>
      <c r="B16" s="316"/>
      <c r="C16" s="316"/>
      <c r="D16" s="316"/>
      <c r="E16" s="316"/>
      <c r="F16" s="316"/>
      <c r="G16" s="316"/>
      <c r="H16" s="316"/>
      <c r="I16" s="316"/>
      <c r="J16" s="316"/>
      <c r="K16" s="316"/>
      <c r="L16" s="316"/>
      <c r="M16" s="316"/>
      <c r="N16" s="316"/>
      <c r="O16" s="316"/>
      <c r="P16" s="316"/>
      <c r="Q16" s="316"/>
      <c r="R16" s="316"/>
      <c r="S16" s="316"/>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315</v>
      </c>
      <c r="B18" s="150">
        <f>'4C'!B38</f>
        <v>7.88</v>
      </c>
      <c r="C18" s="150">
        <f>'4C'!C38</f>
        <v>8.4499999999999993</v>
      </c>
      <c r="D18" s="150">
        <f>'4C'!D38</f>
        <v>8.6</v>
      </c>
      <c r="E18" s="150">
        <f>'4C'!E38</f>
        <v>9.18</v>
      </c>
      <c r="F18" s="150">
        <f>'4C'!F38</f>
        <v>9.06</v>
      </c>
      <c r="G18" s="150">
        <f>'4C'!G38</f>
        <v>9.01</v>
      </c>
      <c r="H18" s="150">
        <f>'4C'!H38</f>
        <v>8.9499999999999993</v>
      </c>
      <c r="I18" s="150">
        <f>'4C'!I38</f>
        <v>9.14</v>
      </c>
      <c r="J18" s="150">
        <f>'4C'!J38</f>
        <v>9.31</v>
      </c>
      <c r="K18" s="150">
        <f>'4C'!K38</f>
        <v>9.48</v>
      </c>
      <c r="L18" s="150">
        <f>'4C'!L38</f>
        <v>10.29</v>
      </c>
      <c r="M18" s="150">
        <f>'4C'!M38</f>
        <v>10.130000000000001</v>
      </c>
      <c r="N18" s="150">
        <f>'4C'!N38</f>
        <v>10.54</v>
      </c>
      <c r="O18" s="150">
        <f>'4C'!O38</f>
        <v>10.7</v>
      </c>
      <c r="P18" s="150">
        <f>'4C'!P38</f>
        <v>11.05</v>
      </c>
      <c r="Q18" s="150">
        <f>'4C'!Q38</f>
        <v>10.96</v>
      </c>
      <c r="R18" s="150">
        <f>'4C'!R38</f>
        <v>11.11</v>
      </c>
      <c r="S18" s="150">
        <f>'4C'!S38</f>
        <v>11.81</v>
      </c>
      <c r="T18"/>
      <c r="U18"/>
      <c r="V18"/>
      <c r="W18"/>
    </row>
    <row r="19" spans="1:23" ht="15" x14ac:dyDescent="0.25">
      <c r="A19" s="143" t="s">
        <v>92</v>
      </c>
      <c r="B19" s="150">
        <v>8.98</v>
      </c>
      <c r="C19" s="150">
        <v>8.91</v>
      </c>
      <c r="D19" s="150">
        <v>9.23</v>
      </c>
      <c r="E19" s="150">
        <v>9.6</v>
      </c>
      <c r="F19" s="150">
        <v>9.59</v>
      </c>
      <c r="G19" s="150">
        <v>9.5500000000000007</v>
      </c>
      <c r="H19" s="150">
        <v>9.51</v>
      </c>
      <c r="I19" s="150">
        <v>9.65</v>
      </c>
      <c r="J19" s="150">
        <v>9.56</v>
      </c>
      <c r="K19" s="150">
        <v>9.4700000000000006</v>
      </c>
      <c r="L19" s="150">
        <v>9.4499999999999993</v>
      </c>
      <c r="M19" s="150">
        <v>9.73</v>
      </c>
      <c r="N19" s="150">
        <v>10.11</v>
      </c>
      <c r="O19" s="150">
        <v>10.66</v>
      </c>
      <c r="P19" s="150">
        <v>11.15</v>
      </c>
      <c r="Q19" s="150">
        <v>11.61</v>
      </c>
      <c r="R19" s="150">
        <v>11.54</v>
      </c>
      <c r="S19" s="151">
        <v>12.89</v>
      </c>
      <c r="T19"/>
      <c r="U19"/>
      <c r="V19"/>
      <c r="W19"/>
    </row>
    <row r="20" spans="1:23" ht="15" x14ac:dyDescent="0.25">
      <c r="A20" s="143" t="s">
        <v>183</v>
      </c>
      <c r="B20" s="150">
        <v>8.17</v>
      </c>
      <c r="C20" s="150">
        <v>8.42</v>
      </c>
      <c r="D20" s="150">
        <v>8.73</v>
      </c>
      <c r="E20" s="150">
        <v>9.01</v>
      </c>
      <c r="F20" s="150">
        <v>9.17</v>
      </c>
      <c r="G20" s="150">
        <v>9.24</v>
      </c>
      <c r="H20" s="150">
        <v>9.33</v>
      </c>
      <c r="I20" s="150">
        <v>9.3800000000000008</v>
      </c>
      <c r="J20" s="150">
        <v>9.44</v>
      </c>
      <c r="K20" s="150">
        <v>9.5</v>
      </c>
      <c r="L20" s="150">
        <v>9.7799999999999994</v>
      </c>
      <c r="M20" s="150">
        <v>10.18</v>
      </c>
      <c r="N20" s="150">
        <v>10.71</v>
      </c>
      <c r="O20" s="150">
        <v>11.15</v>
      </c>
      <c r="P20" s="150">
        <v>11.65</v>
      </c>
      <c r="Q20" s="150">
        <v>12.19</v>
      </c>
      <c r="R20" s="150">
        <v>13.11</v>
      </c>
      <c r="S20" s="151">
        <v>13.52</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6" t="s">
        <v>251</v>
      </c>
      <c r="B23" s="316"/>
      <c r="C23" s="316"/>
      <c r="D23" s="316"/>
      <c r="E23" s="316"/>
      <c r="F23" s="316"/>
      <c r="G23" s="316"/>
      <c r="H23" s="316"/>
      <c r="I23" s="316"/>
      <c r="J23" s="316"/>
      <c r="K23" s="316"/>
      <c r="L23" s="316"/>
      <c r="M23" s="316"/>
      <c r="N23" s="316"/>
      <c r="O23" s="316"/>
      <c r="P23" s="316"/>
      <c r="Q23" s="316"/>
      <c r="R23" s="316"/>
      <c r="S23" s="316"/>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316</v>
      </c>
      <c r="B25" s="170">
        <f>(B18-B18)/B18</f>
        <v>0</v>
      </c>
      <c r="C25" s="170">
        <f>(C18-B18)/B18</f>
        <v>7.2335025380710585E-2</v>
      </c>
      <c r="D25" s="170">
        <f>(D18-B18)/B18</f>
        <v>9.1370558375634486E-2</v>
      </c>
      <c r="E25" s="170">
        <f>(E18-B18)/B18</f>
        <v>0.16497461928934007</v>
      </c>
      <c r="F25" s="170">
        <f>(F18-B18)/B18</f>
        <v>0.1497461928934011</v>
      </c>
      <c r="G25" s="170">
        <f>(G18-B18)/B18</f>
        <v>0.14340101522842638</v>
      </c>
      <c r="H25" s="170">
        <f>(H18-B18)/B18</f>
        <v>0.13578680203045679</v>
      </c>
      <c r="I25" s="170">
        <f>(I18-B18)/B18</f>
        <v>0.1598984771573605</v>
      </c>
      <c r="J25" s="170">
        <f>(J18-B18)/B18</f>
        <v>0.18147208121827418</v>
      </c>
      <c r="K25" s="170">
        <f>(K18-B18)/B18</f>
        <v>0.2030456852791879</v>
      </c>
      <c r="L25" s="170">
        <f>(L18-B18)/B18</f>
        <v>0.30583756345177654</v>
      </c>
      <c r="M25" s="170">
        <f>(M18-B18)/B18</f>
        <v>0.28553299492385797</v>
      </c>
      <c r="N25" s="170">
        <f>(N18-B18)/B18</f>
        <v>0.33756345177664965</v>
      </c>
      <c r="O25" s="170">
        <f>(O18-B18)/B18</f>
        <v>0.35786802030456843</v>
      </c>
      <c r="P25" s="170">
        <f>(P18-B18)/B18</f>
        <v>0.40228426395939099</v>
      </c>
      <c r="Q25" s="170">
        <f>(Q18-B18)/B18</f>
        <v>0.39086294416243667</v>
      </c>
      <c r="R25" s="170">
        <f>(R18-B18)/B18</f>
        <v>0.40989847715736033</v>
      </c>
      <c r="S25" s="170">
        <f>(S18-B18)/B18</f>
        <v>0.49873096446700516</v>
      </c>
      <c r="T25"/>
      <c r="U25"/>
      <c r="V25"/>
      <c r="W25"/>
    </row>
    <row r="26" spans="1:23" ht="15" x14ac:dyDescent="0.25">
      <c r="A26" s="143" t="s">
        <v>92</v>
      </c>
      <c r="B26" s="170">
        <f>(B19-B19)/B19</f>
        <v>0</v>
      </c>
      <c r="C26" s="170">
        <f>(C19-B19)/B19</f>
        <v>-7.7951002227171808E-3</v>
      </c>
      <c r="D26" s="170">
        <f>(D19-B19)/B19</f>
        <v>2.7839643652561245E-2</v>
      </c>
      <c r="E26" s="170">
        <f>(E19-B19)/B19</f>
        <v>6.9042316258351805E-2</v>
      </c>
      <c r="F26" s="170">
        <f>(F19-B19)/B19</f>
        <v>6.7928730512249375E-2</v>
      </c>
      <c r="G26" s="170">
        <f>(G19-B19)/B19</f>
        <v>6.3474387527839668E-2</v>
      </c>
      <c r="H26" s="170">
        <f>(H19-B19)/B19</f>
        <v>5.9020044543429767E-2</v>
      </c>
      <c r="I26" s="170">
        <f>(I19-B19)/B19</f>
        <v>7.4610244988864136E-2</v>
      </c>
      <c r="J26" s="170">
        <f>(J19-B19)/B19</f>
        <v>6.4587973273942098E-2</v>
      </c>
      <c r="K26" s="170">
        <f>(K19-B19)/B19</f>
        <v>5.4565701559020068E-2</v>
      </c>
      <c r="L26" s="170">
        <f>(L19-B19)/B19</f>
        <v>5.2338530066815013E-2</v>
      </c>
      <c r="M26" s="170">
        <f>(M19-B19)/B19</f>
        <v>8.3518930957683743E-2</v>
      </c>
      <c r="N26" s="170">
        <f>(N19-B19)/B19</f>
        <v>0.12583518930957671</v>
      </c>
      <c r="O26" s="170">
        <f>(O19-B19)/B19</f>
        <v>0.18708240534521153</v>
      </c>
      <c r="P26" s="170">
        <f>(P19-B19)/B19</f>
        <v>0.24164810690423161</v>
      </c>
      <c r="Q26" s="170">
        <f>(Q19-B19)/B19</f>
        <v>0.29287305122494417</v>
      </c>
      <c r="R26" s="170">
        <f>(R19-B19)/B19</f>
        <v>0.28507795100222699</v>
      </c>
      <c r="S26" s="170">
        <f>(S19-B19)/B19</f>
        <v>0.43541202672605789</v>
      </c>
      <c r="T26"/>
      <c r="U26"/>
      <c r="V26"/>
      <c r="W26"/>
    </row>
    <row r="27" spans="1:23" ht="15" x14ac:dyDescent="0.25">
      <c r="A27" s="143" t="s">
        <v>183</v>
      </c>
      <c r="B27" s="170">
        <f>(B20-B20)/B20</f>
        <v>0</v>
      </c>
      <c r="C27" s="170">
        <f>(C20-B20)/B20</f>
        <v>3.0599755201958383E-2</v>
      </c>
      <c r="D27" s="170">
        <f>(D20-B20)/B20</f>
        <v>6.8543451652386844E-2</v>
      </c>
      <c r="E27" s="170">
        <f>(E20-B20)/B20</f>
        <v>0.10281517747858016</v>
      </c>
      <c r="F27" s="170">
        <f>(F20-B20)/B20</f>
        <v>0.12239902080783353</v>
      </c>
      <c r="G27" s="170">
        <f>(G20-B20)/B20</f>
        <v>0.13096695226438193</v>
      </c>
      <c r="H27" s="170">
        <f>(H20-B20)/B20</f>
        <v>0.14198286413708691</v>
      </c>
      <c r="I27" s="170">
        <f>(I20-B20)/B20</f>
        <v>0.1481028151774787</v>
      </c>
      <c r="J27" s="170">
        <f>(J20-B20)/B20</f>
        <v>0.15544675642594855</v>
      </c>
      <c r="K27" s="170">
        <f>(K20-B20)/B20</f>
        <v>0.16279069767441862</v>
      </c>
      <c r="L27" s="170">
        <f>(L20-B20)/B20</f>
        <v>0.19706242350061193</v>
      </c>
      <c r="M27" s="170">
        <f>(M20-B20)/B20</f>
        <v>0.24602203182374538</v>
      </c>
      <c r="N27" s="170">
        <f>(N20-B20)/B20</f>
        <v>0.31089351285189731</v>
      </c>
      <c r="O27" s="170">
        <f>(O20-B20)/B20</f>
        <v>0.36474908200734402</v>
      </c>
      <c r="P27" s="170">
        <f>(P20-B20)/B20</f>
        <v>0.42594859241126076</v>
      </c>
      <c r="Q27" s="170">
        <f>(Q20-B20)/B20</f>
        <v>0.49204406364749076</v>
      </c>
      <c r="R27" s="170">
        <f>(R20-B20)/B20</f>
        <v>0.60465116279069764</v>
      </c>
      <c r="S27" s="170">
        <f>(S20-B20)/B20</f>
        <v>0.65483476132190943</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0" t="s">
        <v>266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4" spans="1:27" ht="15" x14ac:dyDescent="0.25">
      <c r="A4" s="321" t="s">
        <v>323</v>
      </c>
      <c r="B4" s="321"/>
      <c r="C4" s="321"/>
      <c r="D4" s="321"/>
    </row>
    <row r="5" spans="1:27" ht="15" x14ac:dyDescent="0.25">
      <c r="A5" s="322" t="s">
        <v>144</v>
      </c>
      <c r="B5" s="323"/>
      <c r="C5" s="322" t="s">
        <v>145</v>
      </c>
      <c r="D5" s="322"/>
    </row>
    <row r="6" spans="1:27" x14ac:dyDescent="0.2">
      <c r="A6" s="154" t="s">
        <v>158</v>
      </c>
      <c r="B6" s="155" t="s">
        <v>157</v>
      </c>
      <c r="C6" s="154" t="s">
        <v>158</v>
      </c>
      <c r="D6" s="156" t="s">
        <v>157</v>
      </c>
    </row>
    <row r="7" spans="1:27" x14ac:dyDescent="0.2">
      <c r="A7" s="1" t="s">
        <v>147</v>
      </c>
      <c r="B7" s="157">
        <v>0.12839999999999999</v>
      </c>
      <c r="C7" s="1" t="s">
        <v>147</v>
      </c>
      <c r="D7" s="158">
        <v>0.14649999999999999</v>
      </c>
    </row>
    <row r="8" spans="1:27" x14ac:dyDescent="0.2">
      <c r="A8" s="1" t="s">
        <v>148</v>
      </c>
      <c r="B8" s="157">
        <v>9.1336000000000001E-2</v>
      </c>
      <c r="C8" s="1" t="s">
        <v>148</v>
      </c>
      <c r="D8" s="158">
        <v>0.14176</v>
      </c>
    </row>
    <row r="9" spans="1:27" x14ac:dyDescent="0.2">
      <c r="A9" s="1" t="s">
        <v>252</v>
      </c>
      <c r="B9" s="157">
        <v>8.6459999999999995E-2</v>
      </c>
      <c r="C9" s="1" t="s">
        <v>151</v>
      </c>
      <c r="D9" s="158">
        <v>0.11963</v>
      </c>
    </row>
    <row r="10" spans="1:27" x14ac:dyDescent="0.2">
      <c r="A10" s="1" t="s">
        <v>87</v>
      </c>
      <c r="B10" s="157">
        <v>8.3617999999999998E-2</v>
      </c>
      <c r="C10" s="1" t="s">
        <v>87</v>
      </c>
      <c r="D10" s="158">
        <v>0.11176</v>
      </c>
    </row>
    <row r="11" spans="1:27" x14ac:dyDescent="0.2">
      <c r="A11" s="1" t="s">
        <v>253</v>
      </c>
      <c r="B11" s="157">
        <v>8.1928000000000001E-2</v>
      </c>
      <c r="C11" s="1" t="s">
        <v>252</v>
      </c>
      <c r="D11" s="158">
        <v>9.5649999999999999E-2</v>
      </c>
    </row>
    <row r="12" spans="1:27" x14ac:dyDescent="0.2">
      <c r="A12" s="1" t="s">
        <v>151</v>
      </c>
      <c r="B12" s="157">
        <v>7.8796599999999994E-2</v>
      </c>
      <c r="C12" s="1" t="s">
        <v>192</v>
      </c>
      <c r="D12" s="158">
        <v>9.4329999999999997E-2</v>
      </c>
    </row>
    <row r="13" spans="1:27" x14ac:dyDescent="0.2">
      <c r="A13" s="1" t="s">
        <v>254</v>
      </c>
      <c r="B13" s="157">
        <v>6.5689999999999998E-2</v>
      </c>
      <c r="C13" s="1" t="s">
        <v>153</v>
      </c>
      <c r="D13" s="158">
        <v>7.6850000000000002E-2</v>
      </c>
    </row>
    <row r="14" spans="1:27" x14ac:dyDescent="0.2">
      <c r="A14" s="1" t="s">
        <v>153</v>
      </c>
      <c r="B14" s="157">
        <v>6.3210000000000002E-2</v>
      </c>
      <c r="C14" s="1" t="s">
        <v>256</v>
      </c>
      <c r="D14" s="158">
        <v>7.1249999999999994E-2</v>
      </c>
    </row>
    <row r="15" spans="1:27" x14ac:dyDescent="0.2">
      <c r="A15" s="1" t="s">
        <v>192</v>
      </c>
      <c r="B15" s="157">
        <v>6.181743E-2</v>
      </c>
      <c r="C15" s="1" t="s">
        <v>253</v>
      </c>
      <c r="D15" s="158">
        <f>1577/22282</f>
        <v>7.0774616282200886E-2</v>
      </c>
    </row>
    <row r="16" spans="1:27" x14ac:dyDescent="0.2">
      <c r="A16" s="1" t="s">
        <v>255</v>
      </c>
      <c r="B16" s="157">
        <v>5.7110000000000001E-2</v>
      </c>
      <c r="C16" s="1" t="s">
        <v>152</v>
      </c>
      <c r="D16" s="158">
        <v>3.9E-2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topLeftCell="C1" zoomScaleNormal="100" workbookViewId="0">
      <selection activeCell="F55" sqref="F55"/>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0" t="s">
        <v>267</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3" spans="1:27" ht="15" x14ac:dyDescent="0.25">
      <c r="A3" s="193" t="s">
        <v>330</v>
      </c>
      <c r="B3" s="193"/>
      <c r="C3" s="193"/>
      <c r="D3" s="193"/>
      <c r="F3" s="321" t="s">
        <v>331</v>
      </c>
      <c r="G3" s="321"/>
      <c r="H3" s="321"/>
    </row>
    <row r="4" spans="1:27" ht="28.5" x14ac:dyDescent="0.2">
      <c r="A4" s="191" t="s">
        <v>165</v>
      </c>
      <c r="B4" s="191" t="s">
        <v>218</v>
      </c>
      <c r="C4" s="192" t="s">
        <v>164</v>
      </c>
      <c r="D4" s="1"/>
      <c r="F4" s="191" t="s">
        <v>219</v>
      </c>
      <c r="G4" s="192" t="s">
        <v>220</v>
      </c>
      <c r="H4" s="37" t="s">
        <v>221</v>
      </c>
      <c r="O4" s="1"/>
    </row>
    <row r="5" spans="1:27" ht="15" x14ac:dyDescent="0.25">
      <c r="A5" s="160">
        <v>43313</v>
      </c>
      <c r="B5">
        <v>34</v>
      </c>
      <c r="C5" s="217" t="s">
        <v>244</v>
      </c>
      <c r="D5" s="1"/>
      <c r="F5" s="1" t="s">
        <v>269</v>
      </c>
      <c r="G5" s="159">
        <v>45</v>
      </c>
      <c r="H5" s="202" t="s">
        <v>448</v>
      </c>
      <c r="O5" s="1"/>
    </row>
    <row r="6" spans="1:27" ht="15" x14ac:dyDescent="0.25">
      <c r="A6" s="160">
        <v>43344</v>
      </c>
      <c r="B6">
        <v>10</v>
      </c>
      <c r="C6" s="217" t="s">
        <v>244</v>
      </c>
      <c r="D6" s="1"/>
      <c r="F6" s="1" t="s">
        <v>443</v>
      </c>
      <c r="G6" s="159">
        <v>31</v>
      </c>
      <c r="H6" s="202" t="s">
        <v>449</v>
      </c>
      <c r="O6" s="1"/>
    </row>
    <row r="7" spans="1:27" ht="15" x14ac:dyDescent="0.25">
      <c r="A7" s="160">
        <v>43374</v>
      </c>
      <c r="B7">
        <v>5</v>
      </c>
      <c r="C7" s="217" t="s">
        <v>244</v>
      </c>
      <c r="D7" s="1"/>
      <c r="F7" s="1" t="s">
        <v>444</v>
      </c>
      <c r="G7" s="159">
        <v>7</v>
      </c>
      <c r="H7" s="202" t="s">
        <v>450</v>
      </c>
      <c r="O7" s="1"/>
    </row>
    <row r="8" spans="1:27" ht="15" x14ac:dyDescent="0.25">
      <c r="A8" s="160">
        <v>43405</v>
      </c>
      <c r="B8">
        <v>5</v>
      </c>
      <c r="C8" s="217" t="s">
        <v>244</v>
      </c>
      <c r="D8" s="1"/>
      <c r="F8" s="1" t="s">
        <v>431</v>
      </c>
      <c r="G8" s="159">
        <v>7</v>
      </c>
      <c r="H8" s="202" t="s">
        <v>286</v>
      </c>
      <c r="O8" s="1"/>
    </row>
    <row r="9" spans="1:27" ht="15" x14ac:dyDescent="0.25">
      <c r="A9" s="160">
        <v>43435</v>
      </c>
      <c r="B9">
        <v>14</v>
      </c>
      <c r="C9" s="217" t="s">
        <v>244</v>
      </c>
      <c r="D9" s="1"/>
      <c r="F9" s="1" t="s">
        <v>445</v>
      </c>
      <c r="G9" s="159">
        <v>5</v>
      </c>
      <c r="H9" s="202" t="s">
        <v>349</v>
      </c>
      <c r="O9" s="1"/>
    </row>
    <row r="10" spans="1:27" ht="15" x14ac:dyDescent="0.25">
      <c r="A10" s="160">
        <v>43466</v>
      </c>
      <c r="B10">
        <v>8</v>
      </c>
      <c r="C10" s="217" t="s">
        <v>244</v>
      </c>
      <c r="D10" s="1"/>
      <c r="F10" s="1" t="s">
        <v>341</v>
      </c>
      <c r="G10" s="159">
        <v>5</v>
      </c>
      <c r="H10" s="202" t="s">
        <v>350</v>
      </c>
      <c r="O10" s="1"/>
    </row>
    <row r="11" spans="1:27" ht="15" x14ac:dyDescent="0.25">
      <c r="A11" s="160">
        <v>43497</v>
      </c>
      <c r="B11">
        <v>12</v>
      </c>
      <c r="C11" s="217" t="s">
        <v>244</v>
      </c>
      <c r="D11" s="1"/>
      <c r="F11" s="1" t="s">
        <v>339</v>
      </c>
      <c r="G11" s="159">
        <v>4</v>
      </c>
      <c r="H11" s="202" t="s">
        <v>349</v>
      </c>
      <c r="O11" s="1"/>
    </row>
    <row r="12" spans="1:27" ht="15" x14ac:dyDescent="0.25">
      <c r="A12" s="160">
        <v>43525</v>
      </c>
      <c r="B12">
        <v>15</v>
      </c>
      <c r="C12" s="217" t="s">
        <v>244</v>
      </c>
      <c r="D12" s="1"/>
      <c r="F12" s="1" t="s">
        <v>446</v>
      </c>
      <c r="G12" s="159">
        <v>4</v>
      </c>
      <c r="H12" s="202" t="s">
        <v>451</v>
      </c>
      <c r="O12" s="1"/>
    </row>
    <row r="13" spans="1:27" ht="15" x14ac:dyDescent="0.25">
      <c r="A13" s="160">
        <v>43556</v>
      </c>
      <c r="B13">
        <v>12</v>
      </c>
      <c r="C13" s="217" t="s">
        <v>244</v>
      </c>
      <c r="D13" s="1"/>
      <c r="F13" s="1" t="s">
        <v>447</v>
      </c>
      <c r="G13" s="159">
        <v>3</v>
      </c>
      <c r="H13" s="202" t="s">
        <v>299</v>
      </c>
      <c r="O13" s="1"/>
    </row>
    <row r="14" spans="1:27" ht="15" x14ac:dyDescent="0.25">
      <c r="A14" s="160">
        <v>43586</v>
      </c>
      <c r="B14">
        <v>8</v>
      </c>
      <c r="C14" s="217" t="s">
        <v>244</v>
      </c>
      <c r="D14" s="1"/>
      <c r="F14" s="1" t="s">
        <v>436</v>
      </c>
      <c r="G14" s="159">
        <v>3</v>
      </c>
      <c r="H14" s="202" t="s">
        <v>299</v>
      </c>
      <c r="O14" s="1"/>
    </row>
    <row r="15" spans="1:27" ht="15" x14ac:dyDescent="0.25">
      <c r="A15" s="160">
        <v>43617</v>
      </c>
      <c r="B15">
        <v>5</v>
      </c>
      <c r="C15" s="217" t="s">
        <v>244</v>
      </c>
      <c r="D15" s="1"/>
      <c r="O15" s="1"/>
    </row>
    <row r="16" spans="1:27" ht="15" x14ac:dyDescent="0.25">
      <c r="A16" s="160">
        <v>43647</v>
      </c>
      <c r="B16">
        <v>3</v>
      </c>
      <c r="C16" s="217" t="s">
        <v>244</v>
      </c>
      <c r="D16" s="1"/>
      <c r="O16" s="1"/>
    </row>
    <row r="17" spans="1:15" ht="15" x14ac:dyDescent="0.25">
      <c r="A17" s="160">
        <v>43678</v>
      </c>
      <c r="B17">
        <v>7</v>
      </c>
      <c r="C17" s="217" t="s">
        <v>244</v>
      </c>
      <c r="D17" s="1"/>
      <c r="O17" s="1"/>
    </row>
    <row r="18" spans="1:15" ht="15" x14ac:dyDescent="0.25">
      <c r="A18" s="160">
        <v>43709</v>
      </c>
      <c r="B18">
        <v>16</v>
      </c>
      <c r="C18" s="217" t="s">
        <v>244</v>
      </c>
      <c r="D18" s="1"/>
      <c r="I18" s="39"/>
      <c r="O18" s="1"/>
    </row>
    <row r="19" spans="1:15" ht="15" x14ac:dyDescent="0.25">
      <c r="A19" s="160">
        <v>43739</v>
      </c>
      <c r="B19">
        <v>12</v>
      </c>
      <c r="C19" s="217" t="s">
        <v>244</v>
      </c>
      <c r="D19" s="1"/>
      <c r="I19" s="39"/>
      <c r="O19" s="1"/>
    </row>
    <row r="20" spans="1:15" ht="15" x14ac:dyDescent="0.25">
      <c r="A20" s="160">
        <v>43770</v>
      </c>
      <c r="B20">
        <v>10</v>
      </c>
      <c r="C20" s="217" t="s">
        <v>244</v>
      </c>
      <c r="D20" s="1"/>
      <c r="I20" s="39"/>
      <c r="O20" s="1"/>
    </row>
    <row r="21" spans="1:15" ht="15" x14ac:dyDescent="0.25">
      <c r="A21" s="160">
        <v>43800</v>
      </c>
      <c r="B21">
        <v>3</v>
      </c>
      <c r="C21" s="217" t="s">
        <v>244</v>
      </c>
      <c r="D21" s="1"/>
      <c r="I21" s="39"/>
      <c r="O21" s="1"/>
    </row>
    <row r="22" spans="1:15" ht="15" x14ac:dyDescent="0.25">
      <c r="A22" s="160">
        <v>43831</v>
      </c>
      <c r="B22">
        <v>9</v>
      </c>
      <c r="C22" s="217" t="s">
        <v>244</v>
      </c>
      <c r="D22" s="1"/>
      <c r="I22" s="39"/>
      <c r="O22" s="1"/>
    </row>
    <row r="23" spans="1:15" ht="15" x14ac:dyDescent="0.25">
      <c r="A23" s="160">
        <v>43862</v>
      </c>
      <c r="B23">
        <v>9</v>
      </c>
      <c r="C23" s="217" t="s">
        <v>244</v>
      </c>
      <c r="D23" s="1"/>
      <c r="O23" s="1"/>
    </row>
    <row r="24" spans="1:15" ht="15" x14ac:dyDescent="0.25">
      <c r="A24" s="160">
        <v>43891</v>
      </c>
      <c r="B24">
        <v>14</v>
      </c>
      <c r="C24" s="217" t="s">
        <v>244</v>
      </c>
      <c r="D24" s="1"/>
      <c r="O24" s="1"/>
    </row>
    <row r="25" spans="1:15" ht="15" x14ac:dyDescent="0.25">
      <c r="A25" s="160">
        <v>43922</v>
      </c>
      <c r="B25">
        <v>13</v>
      </c>
      <c r="C25" s="217" t="s">
        <v>244</v>
      </c>
      <c r="D25" s="1"/>
      <c r="O25" s="1"/>
    </row>
    <row r="26" spans="1:15" ht="15" x14ac:dyDescent="0.25">
      <c r="A26" s="160">
        <v>43952</v>
      </c>
      <c r="B26">
        <v>6</v>
      </c>
      <c r="C26" s="217" t="s">
        <v>244</v>
      </c>
      <c r="D26" s="1"/>
      <c r="O26" s="1"/>
    </row>
    <row r="27" spans="1:15" ht="15" x14ac:dyDescent="0.25">
      <c r="A27" s="160">
        <v>43983</v>
      </c>
      <c r="B27">
        <v>16</v>
      </c>
      <c r="C27" s="217" t="s">
        <v>244</v>
      </c>
      <c r="D27" s="1"/>
      <c r="O27" s="1"/>
    </row>
    <row r="28" spans="1:15" ht="15" x14ac:dyDescent="0.25">
      <c r="A28" s="160">
        <v>44013</v>
      </c>
      <c r="B28">
        <v>11</v>
      </c>
      <c r="C28" s="217" t="s">
        <v>244</v>
      </c>
      <c r="D28" s="1"/>
      <c r="O28" s="1"/>
    </row>
    <row r="29" spans="1:15" ht="15" x14ac:dyDescent="0.25">
      <c r="A29" s="160">
        <v>44044</v>
      </c>
      <c r="B29">
        <v>22</v>
      </c>
      <c r="C29" s="217" t="s">
        <v>244</v>
      </c>
      <c r="D29" s="1"/>
      <c r="O29" s="1"/>
    </row>
    <row r="30" spans="1:15" ht="15" x14ac:dyDescent="0.25">
      <c r="A30" s="160">
        <v>44075</v>
      </c>
      <c r="B30">
        <v>10</v>
      </c>
      <c r="C30" s="217" t="s">
        <v>244</v>
      </c>
      <c r="D30" s="1"/>
      <c r="O30" s="1"/>
    </row>
    <row r="31" spans="1:15" ht="15" x14ac:dyDescent="0.25">
      <c r="A31" s="160">
        <v>44105</v>
      </c>
      <c r="B31">
        <v>5</v>
      </c>
      <c r="C31" s="217" t="s">
        <v>244</v>
      </c>
      <c r="D31" s="1"/>
      <c r="O31" s="1"/>
    </row>
    <row r="32" spans="1:15" ht="15" x14ac:dyDescent="0.25">
      <c r="A32" s="160">
        <v>44136</v>
      </c>
      <c r="B32">
        <v>2</v>
      </c>
      <c r="C32" s="217" t="s">
        <v>244</v>
      </c>
      <c r="D32" s="1"/>
      <c r="O32" s="1"/>
    </row>
    <row r="33" spans="1:15" ht="15" x14ac:dyDescent="0.25">
      <c r="A33" s="160">
        <v>44166</v>
      </c>
      <c r="B33">
        <v>14</v>
      </c>
      <c r="C33" s="217" t="s">
        <v>244</v>
      </c>
      <c r="D33" s="1"/>
      <c r="O33" s="1"/>
    </row>
    <row r="34" spans="1:15" ht="15" x14ac:dyDescent="0.25">
      <c r="A34" s="160">
        <v>44197</v>
      </c>
      <c r="B34">
        <v>11</v>
      </c>
      <c r="C34" s="217" t="s">
        <v>244</v>
      </c>
      <c r="D34" s="1"/>
      <c r="O34" s="1"/>
    </row>
    <row r="35" spans="1:15" ht="15" x14ac:dyDescent="0.25">
      <c r="A35" s="160">
        <v>44228</v>
      </c>
      <c r="B35">
        <v>6</v>
      </c>
      <c r="C35" s="217" t="s">
        <v>244</v>
      </c>
      <c r="D35" s="1"/>
      <c r="O35" s="1"/>
    </row>
    <row r="36" spans="1:15" ht="15" x14ac:dyDescent="0.25">
      <c r="A36" s="160">
        <v>44256</v>
      </c>
      <c r="B36">
        <v>19</v>
      </c>
      <c r="C36" s="217" t="s">
        <v>244</v>
      </c>
      <c r="D36" s="1"/>
      <c r="O36" s="1"/>
    </row>
    <row r="37" spans="1:15" ht="15" x14ac:dyDescent="0.25">
      <c r="A37" s="160">
        <v>44287</v>
      </c>
      <c r="B37">
        <v>9</v>
      </c>
      <c r="C37" s="217" t="s">
        <v>244</v>
      </c>
      <c r="D37" s="1"/>
      <c r="O37" s="1"/>
    </row>
    <row r="38" spans="1:15" ht="15" x14ac:dyDescent="0.25">
      <c r="A38" s="160">
        <v>44317</v>
      </c>
      <c r="B38">
        <v>26</v>
      </c>
      <c r="C38" s="217" t="s">
        <v>244</v>
      </c>
      <c r="D38" s="1"/>
      <c r="O38" s="1"/>
    </row>
    <row r="39" spans="1:15" ht="15" x14ac:dyDescent="0.25">
      <c r="A39" s="160">
        <v>44348</v>
      </c>
      <c r="B39">
        <v>16</v>
      </c>
      <c r="C39" s="217" t="s">
        <v>244</v>
      </c>
      <c r="D39" s="1"/>
      <c r="O39" s="1"/>
    </row>
    <row r="40" spans="1:15" ht="15" x14ac:dyDescent="0.25">
      <c r="A40" s="160">
        <v>44378</v>
      </c>
      <c r="B40">
        <v>6</v>
      </c>
      <c r="C40" s="217" t="s">
        <v>244</v>
      </c>
      <c r="D40" s="1"/>
      <c r="O40" s="1"/>
    </row>
    <row r="41" spans="1:15" ht="15" x14ac:dyDescent="0.25">
      <c r="A41" s="160">
        <v>44409</v>
      </c>
      <c r="B41">
        <v>6</v>
      </c>
      <c r="C41" s="217" t="s">
        <v>244</v>
      </c>
      <c r="D41" s="1"/>
      <c r="O41" s="1"/>
    </row>
    <row r="42" spans="1:15" ht="15" x14ac:dyDescent="0.25">
      <c r="A42" s="160">
        <v>44440</v>
      </c>
      <c r="B42">
        <v>21</v>
      </c>
      <c r="C42" s="217" t="s">
        <v>244</v>
      </c>
      <c r="D42" s="1"/>
      <c r="O42" s="1"/>
    </row>
    <row r="43" spans="1:15" ht="15" x14ac:dyDescent="0.25">
      <c r="A43" s="160">
        <v>44470</v>
      </c>
      <c r="B43">
        <v>11</v>
      </c>
      <c r="C43" s="217" t="s">
        <v>244</v>
      </c>
      <c r="D43" s="1"/>
      <c r="O43" s="1"/>
    </row>
    <row r="44" spans="1:15" ht="15" x14ac:dyDescent="0.25">
      <c r="A44" s="160">
        <v>44501</v>
      </c>
      <c r="B44">
        <v>9</v>
      </c>
      <c r="C44" s="217" t="s">
        <v>244</v>
      </c>
      <c r="D44" s="1"/>
      <c r="O44" s="1"/>
    </row>
    <row r="45" spans="1:15" ht="15" x14ac:dyDescent="0.25">
      <c r="A45" s="160">
        <v>44531</v>
      </c>
      <c r="B45">
        <v>8</v>
      </c>
      <c r="C45" s="217" t="s">
        <v>244</v>
      </c>
      <c r="D45" s="1"/>
      <c r="O45" s="1"/>
    </row>
    <row r="46" spans="1:15" ht="15" x14ac:dyDescent="0.25">
      <c r="A46" s="160">
        <v>44562</v>
      </c>
      <c r="B46">
        <v>11</v>
      </c>
      <c r="C46" s="217" t="s">
        <v>244</v>
      </c>
      <c r="D46" s="1"/>
      <c r="O46" s="1"/>
    </row>
    <row r="47" spans="1:15" ht="15" x14ac:dyDescent="0.25">
      <c r="A47" s="160">
        <v>44593</v>
      </c>
      <c r="B47">
        <v>3</v>
      </c>
      <c r="C47" s="217" t="s">
        <v>244</v>
      </c>
      <c r="D47" s="1"/>
      <c r="O47" s="1"/>
    </row>
    <row r="48" spans="1:15" ht="15" x14ac:dyDescent="0.25">
      <c r="A48" s="160">
        <v>44621</v>
      </c>
      <c r="B48">
        <v>7</v>
      </c>
      <c r="C48" s="217" t="s">
        <v>244</v>
      </c>
      <c r="D48" s="1"/>
      <c r="O48" s="1"/>
    </row>
    <row r="49" spans="1:15" ht="15" x14ac:dyDescent="0.25">
      <c r="A49" s="160">
        <v>44652</v>
      </c>
      <c r="B49">
        <v>24</v>
      </c>
      <c r="C49" s="217" t="s">
        <v>244</v>
      </c>
      <c r="D49" s="1"/>
      <c r="O49" s="1"/>
    </row>
    <row r="50" spans="1:15" ht="15" x14ac:dyDescent="0.25">
      <c r="A50" s="160">
        <v>44682</v>
      </c>
      <c r="B50">
        <v>5</v>
      </c>
      <c r="C50" s="217" t="s">
        <v>244</v>
      </c>
      <c r="D50" s="1"/>
      <c r="O50" s="1"/>
    </row>
    <row r="51" spans="1:15" ht="15" x14ac:dyDescent="0.25">
      <c r="A51" s="160">
        <v>44713</v>
      </c>
      <c r="B51">
        <v>4</v>
      </c>
      <c r="C51" s="217" t="s">
        <v>244</v>
      </c>
      <c r="D51" s="1"/>
      <c r="O51" s="1"/>
    </row>
    <row r="52" spans="1:15" ht="15" x14ac:dyDescent="0.25">
      <c r="A52" s="160">
        <v>44743</v>
      </c>
      <c r="B52">
        <v>11</v>
      </c>
      <c r="C52" s="217" t="s">
        <v>244</v>
      </c>
      <c r="D52" s="1"/>
      <c r="O52" s="1"/>
    </row>
    <row r="53" spans="1:15" ht="15" x14ac:dyDescent="0.25">
      <c r="A53" s="160">
        <v>44774</v>
      </c>
      <c r="B53">
        <v>10</v>
      </c>
      <c r="C53" s="217" t="s">
        <v>244</v>
      </c>
      <c r="D53" s="1"/>
      <c r="O53" s="1"/>
    </row>
    <row r="54" spans="1:15" ht="15" x14ac:dyDescent="0.25">
      <c r="A54" s="160">
        <v>44805</v>
      </c>
      <c r="B54">
        <v>23</v>
      </c>
      <c r="C54" s="217" t="s">
        <v>244</v>
      </c>
      <c r="D54" s="1"/>
      <c r="O54" s="1"/>
    </row>
    <row r="55" spans="1:15" ht="15" x14ac:dyDescent="0.25">
      <c r="A55" s="160">
        <v>44835</v>
      </c>
      <c r="B55">
        <v>8</v>
      </c>
      <c r="C55" s="217" t="s">
        <v>244</v>
      </c>
      <c r="D55" s="1"/>
      <c r="O55" s="1"/>
    </row>
    <row r="56" spans="1:15" ht="15" x14ac:dyDescent="0.25">
      <c r="A56" s="160">
        <v>44866</v>
      </c>
      <c r="B56">
        <v>18</v>
      </c>
      <c r="C56" s="217" t="s">
        <v>244</v>
      </c>
      <c r="D56" s="161"/>
      <c r="O56" s="1"/>
    </row>
    <row r="57" spans="1:15" ht="15" x14ac:dyDescent="0.25">
      <c r="A57" s="160">
        <v>44896</v>
      </c>
      <c r="B57">
        <v>6</v>
      </c>
      <c r="C57" s="217" t="s">
        <v>244</v>
      </c>
      <c r="D57" s="1"/>
      <c r="O57" s="1"/>
    </row>
    <row r="58" spans="1:15" ht="15" x14ac:dyDescent="0.25">
      <c r="A58" s="160">
        <v>44927</v>
      </c>
      <c r="B58">
        <v>12</v>
      </c>
      <c r="C58" s="217" t="s">
        <v>244</v>
      </c>
      <c r="D58" s="1"/>
      <c r="O58" s="1"/>
    </row>
    <row r="59" spans="1:15" ht="15" x14ac:dyDescent="0.25">
      <c r="A59" s="160">
        <v>44958</v>
      </c>
      <c r="B59">
        <v>3</v>
      </c>
      <c r="C59" s="217" t="s">
        <v>244</v>
      </c>
      <c r="D59" s="1"/>
      <c r="O59" s="1"/>
    </row>
    <row r="60" spans="1:15" ht="15" x14ac:dyDescent="0.25">
      <c r="A60" s="160">
        <v>44986</v>
      </c>
      <c r="B60">
        <v>23</v>
      </c>
      <c r="C60" s="217" t="s">
        <v>244</v>
      </c>
      <c r="D60" s="1"/>
      <c r="O60" s="1"/>
    </row>
    <row r="61" spans="1:15" ht="15" x14ac:dyDescent="0.25">
      <c r="A61" s="160">
        <v>45017</v>
      </c>
      <c r="B61">
        <v>8</v>
      </c>
      <c r="C61" s="217" t="s">
        <v>244</v>
      </c>
      <c r="D61" s="1"/>
      <c r="O61" s="1"/>
    </row>
    <row r="62" spans="1:15" ht="15" x14ac:dyDescent="0.25">
      <c r="A62" s="160">
        <v>45047</v>
      </c>
      <c r="B62">
        <v>6</v>
      </c>
      <c r="C62" s="217" t="s">
        <v>244</v>
      </c>
      <c r="D62" s="1"/>
      <c r="O62" s="1"/>
    </row>
    <row r="63" spans="1:15" ht="15" x14ac:dyDescent="0.25">
      <c r="A63" s="160">
        <v>45078</v>
      </c>
      <c r="B63">
        <v>9</v>
      </c>
      <c r="C63" s="217" t="s">
        <v>244</v>
      </c>
      <c r="D63" s="1"/>
      <c r="O63" s="1"/>
    </row>
    <row r="64" spans="1:15" ht="15" x14ac:dyDescent="0.25">
      <c r="A64" s="160">
        <v>45108</v>
      </c>
      <c r="B64">
        <v>8</v>
      </c>
      <c r="C64" s="217" t="s">
        <v>244</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72"/>
  <sheetViews>
    <sheetView zoomScaleNormal="100" workbookViewId="0">
      <selection activeCell="F5" sqref="F5"/>
    </sheetView>
  </sheetViews>
  <sheetFormatPr defaultColWidth="9.140625" defaultRowHeight="14.25" x14ac:dyDescent="0.2"/>
  <cols>
    <col min="1" max="1" width="15.7109375" style="1" bestFit="1" customWidth="1"/>
    <col min="2" max="2" width="20.7109375" style="1" bestFit="1" customWidth="1"/>
    <col min="3" max="3" width="7.42578125" style="1" customWidth="1"/>
    <col min="4" max="4" width="9.28515625" style="1" bestFit="1" customWidth="1"/>
    <col min="5" max="5" width="12.14062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0" t="s">
        <v>268</v>
      </c>
      <c r="B1" s="240"/>
      <c r="C1" s="240"/>
      <c r="D1" s="240"/>
      <c r="E1" s="240"/>
      <c r="F1" s="240"/>
      <c r="G1" s="240"/>
      <c r="H1" s="240"/>
      <c r="I1" s="240"/>
      <c r="J1" s="240"/>
      <c r="K1" s="240"/>
      <c r="L1" s="240"/>
      <c r="M1" s="240"/>
      <c r="N1" s="240"/>
      <c r="O1" s="240"/>
      <c r="P1" s="240"/>
      <c r="Q1" s="240"/>
      <c r="R1" s="240"/>
      <c r="S1" s="240"/>
      <c r="T1" s="240"/>
      <c r="U1" s="240"/>
      <c r="V1" s="240"/>
      <c r="W1" s="240"/>
      <c r="X1" s="240"/>
      <c r="Y1" s="240"/>
    </row>
    <row r="4" spans="1:25" ht="15" x14ac:dyDescent="0.25">
      <c r="A4" s="321" t="s">
        <v>463</v>
      </c>
      <c r="B4" s="321"/>
      <c r="C4" s="321"/>
      <c r="D4" s="321"/>
      <c r="E4" s="321"/>
      <c r="F4" s="193"/>
    </row>
    <row r="5" spans="1:25" ht="28.5" x14ac:dyDescent="0.2">
      <c r="A5" s="191" t="s">
        <v>355</v>
      </c>
      <c r="B5" s="191" t="s">
        <v>356</v>
      </c>
      <c r="C5" s="219" t="s">
        <v>116</v>
      </c>
      <c r="D5" s="37" t="s">
        <v>357</v>
      </c>
      <c r="E5" s="37" t="s">
        <v>358</v>
      </c>
    </row>
    <row r="6" spans="1:25" x14ac:dyDescent="0.2">
      <c r="A6" s="222" t="s">
        <v>359</v>
      </c>
      <c r="B6" s="220" t="s">
        <v>395</v>
      </c>
      <c r="C6" s="159">
        <v>28</v>
      </c>
      <c r="D6" s="221">
        <v>98</v>
      </c>
      <c r="E6" s="221">
        <v>-70</v>
      </c>
    </row>
    <row r="7" spans="1:25" x14ac:dyDescent="0.2">
      <c r="A7" s="222" t="s">
        <v>361</v>
      </c>
      <c r="B7" s="220" t="s">
        <v>397</v>
      </c>
      <c r="C7" s="159">
        <v>77</v>
      </c>
      <c r="D7" s="221">
        <v>88</v>
      </c>
      <c r="E7" s="221">
        <v>-11</v>
      </c>
    </row>
    <row r="8" spans="1:25" x14ac:dyDescent="0.2">
      <c r="A8" s="222" t="s">
        <v>360</v>
      </c>
      <c r="B8" s="220" t="s">
        <v>396</v>
      </c>
      <c r="C8" s="159">
        <v>97</v>
      </c>
      <c r="D8" s="221">
        <v>88</v>
      </c>
      <c r="E8" s="221">
        <v>9</v>
      </c>
    </row>
    <row r="9" spans="1:25" x14ac:dyDescent="0.2">
      <c r="A9" s="222" t="s">
        <v>364</v>
      </c>
      <c r="B9" s="220" t="s">
        <v>399</v>
      </c>
      <c r="C9" s="159">
        <v>116</v>
      </c>
      <c r="D9" s="221">
        <v>78</v>
      </c>
      <c r="E9" s="221">
        <v>38</v>
      </c>
    </row>
    <row r="10" spans="1:25" x14ac:dyDescent="0.2">
      <c r="A10" s="222" t="s">
        <v>362</v>
      </c>
      <c r="B10" s="220" t="s">
        <v>396</v>
      </c>
      <c r="C10" s="159">
        <v>50</v>
      </c>
      <c r="D10" s="221">
        <v>72</v>
      </c>
      <c r="E10" s="221">
        <v>-22</v>
      </c>
    </row>
    <row r="11" spans="1:25" x14ac:dyDescent="0.2">
      <c r="A11" s="222" t="s">
        <v>363</v>
      </c>
      <c r="B11" s="220" t="s">
        <v>398</v>
      </c>
      <c r="C11" s="159">
        <v>71</v>
      </c>
      <c r="D11" s="221">
        <v>71</v>
      </c>
      <c r="E11" s="221">
        <v>0</v>
      </c>
    </row>
    <row r="12" spans="1:25" x14ac:dyDescent="0.2">
      <c r="A12" s="222" t="s">
        <v>365</v>
      </c>
      <c r="B12" s="220" t="s">
        <v>400</v>
      </c>
      <c r="C12" s="159">
        <v>99</v>
      </c>
      <c r="D12" s="221">
        <v>58</v>
      </c>
      <c r="E12" s="221">
        <v>41</v>
      </c>
    </row>
    <row r="13" spans="1:25" x14ac:dyDescent="0.2">
      <c r="A13" s="222" t="s">
        <v>368</v>
      </c>
      <c r="B13" s="220" t="s">
        <v>403</v>
      </c>
      <c r="C13" s="159">
        <v>35</v>
      </c>
      <c r="D13" s="221">
        <v>34</v>
      </c>
      <c r="E13" s="221">
        <v>2</v>
      </c>
    </row>
    <row r="14" spans="1:25" x14ac:dyDescent="0.2">
      <c r="A14" s="222" t="s">
        <v>367</v>
      </c>
      <c r="B14" s="220" t="s">
        <v>402</v>
      </c>
      <c r="C14" s="159">
        <v>30</v>
      </c>
      <c r="D14" s="221">
        <v>32</v>
      </c>
      <c r="E14" s="221">
        <v>-2</v>
      </c>
    </row>
    <row r="15" spans="1:25" x14ac:dyDescent="0.2">
      <c r="A15" s="222" t="s">
        <v>366</v>
      </c>
      <c r="B15" s="220" t="s">
        <v>401</v>
      </c>
      <c r="C15" s="159">
        <v>10</v>
      </c>
      <c r="D15" s="221">
        <v>30</v>
      </c>
      <c r="E15" s="221" t="s">
        <v>428</v>
      </c>
    </row>
    <row r="16" spans="1:25" x14ac:dyDescent="0.2">
      <c r="A16" s="222" t="s">
        <v>369</v>
      </c>
      <c r="B16" s="220" t="s">
        <v>404</v>
      </c>
      <c r="C16" s="159">
        <v>10</v>
      </c>
      <c r="D16" s="221">
        <v>28</v>
      </c>
      <c r="E16" s="221" t="s">
        <v>428</v>
      </c>
    </row>
    <row r="17" spans="1:8" x14ac:dyDescent="0.2">
      <c r="A17" s="222" t="s">
        <v>377</v>
      </c>
      <c r="B17" s="220" t="s">
        <v>412</v>
      </c>
      <c r="C17" s="159">
        <v>19</v>
      </c>
      <c r="D17" s="221">
        <v>25</v>
      </c>
      <c r="E17" s="221">
        <v>-5</v>
      </c>
    </row>
    <row r="18" spans="1:8" x14ac:dyDescent="0.2">
      <c r="A18" s="222" t="s">
        <v>370</v>
      </c>
      <c r="B18" s="220" t="s">
        <v>405</v>
      </c>
      <c r="C18" s="159">
        <v>10</v>
      </c>
      <c r="D18" s="221">
        <v>23</v>
      </c>
      <c r="E18" s="221" t="s">
        <v>428</v>
      </c>
    </row>
    <row r="19" spans="1:8" x14ac:dyDescent="0.2">
      <c r="A19" s="222" t="s">
        <v>386</v>
      </c>
      <c r="B19" s="220" t="s">
        <v>420</v>
      </c>
      <c r="C19" s="159">
        <v>10</v>
      </c>
      <c r="D19" s="221">
        <v>19</v>
      </c>
      <c r="E19" s="221" t="s">
        <v>428</v>
      </c>
      <c r="H19" s="39"/>
    </row>
    <row r="20" spans="1:8" x14ac:dyDescent="0.2">
      <c r="A20" s="222" t="s">
        <v>379</v>
      </c>
      <c r="B20" s="220" t="s">
        <v>414</v>
      </c>
      <c r="C20" s="159">
        <v>20</v>
      </c>
      <c r="D20" s="221">
        <v>17</v>
      </c>
      <c r="E20" s="221">
        <v>3</v>
      </c>
      <c r="H20" s="39"/>
    </row>
    <row r="21" spans="1:8" x14ac:dyDescent="0.2">
      <c r="A21" s="222" t="s">
        <v>372</v>
      </c>
      <c r="B21" s="220" t="s">
        <v>407</v>
      </c>
      <c r="C21" s="159">
        <v>10</v>
      </c>
      <c r="D21" s="221">
        <v>17</v>
      </c>
      <c r="E21" s="221" t="s">
        <v>428</v>
      </c>
      <c r="H21" s="39"/>
    </row>
    <row r="22" spans="1:8" x14ac:dyDescent="0.2">
      <c r="A22" s="222" t="s">
        <v>380</v>
      </c>
      <c r="B22" s="220" t="s">
        <v>415</v>
      </c>
      <c r="C22" s="159">
        <v>10</v>
      </c>
      <c r="D22" s="221">
        <v>16</v>
      </c>
      <c r="E22" s="221" t="s">
        <v>428</v>
      </c>
    </row>
    <row r="23" spans="1:8" x14ac:dyDescent="0.2">
      <c r="A23" s="222" t="s">
        <v>383</v>
      </c>
      <c r="B23" s="220" t="s">
        <v>417</v>
      </c>
      <c r="C23" s="159">
        <v>10</v>
      </c>
      <c r="D23" s="221">
        <v>11</v>
      </c>
      <c r="E23" s="221" t="s">
        <v>428</v>
      </c>
    </row>
    <row r="24" spans="1:8" x14ac:dyDescent="0.2">
      <c r="A24" s="222" t="s">
        <v>373</v>
      </c>
      <c r="B24" s="220" t="s">
        <v>408</v>
      </c>
      <c r="C24" s="159">
        <v>15</v>
      </c>
      <c r="D24" s="221">
        <v>11</v>
      </c>
      <c r="E24" s="221">
        <v>4</v>
      </c>
    </row>
    <row r="25" spans="1:8" x14ac:dyDescent="0.2">
      <c r="A25" s="222" t="s">
        <v>371</v>
      </c>
      <c r="B25" s="220" t="s">
        <v>406</v>
      </c>
      <c r="C25" s="159">
        <v>10</v>
      </c>
      <c r="D25" s="221">
        <v>10</v>
      </c>
      <c r="E25" s="221" t="s">
        <v>428</v>
      </c>
    </row>
    <row r="26" spans="1:8" x14ac:dyDescent="0.2">
      <c r="A26" s="222" t="s">
        <v>374</v>
      </c>
      <c r="B26" s="220" t="s">
        <v>409</v>
      </c>
      <c r="C26" s="159">
        <v>10</v>
      </c>
      <c r="D26" s="221">
        <v>10</v>
      </c>
      <c r="E26" s="221" t="s">
        <v>428</v>
      </c>
    </row>
    <row r="27" spans="1:8" x14ac:dyDescent="0.2">
      <c r="A27" s="222" t="s">
        <v>375</v>
      </c>
      <c r="B27" s="220" t="s">
        <v>410</v>
      </c>
      <c r="C27" s="159">
        <v>0</v>
      </c>
      <c r="D27" s="221">
        <v>10</v>
      </c>
      <c r="E27" s="221" t="s">
        <v>428</v>
      </c>
    </row>
    <row r="28" spans="1:8" x14ac:dyDescent="0.2">
      <c r="A28" s="222" t="s">
        <v>376</v>
      </c>
      <c r="B28" s="220" t="s">
        <v>411</v>
      </c>
      <c r="C28" s="159">
        <v>0</v>
      </c>
      <c r="D28" s="221">
        <v>10</v>
      </c>
      <c r="E28" s="221" t="s">
        <v>428</v>
      </c>
    </row>
    <row r="29" spans="1:8" x14ac:dyDescent="0.2">
      <c r="A29" s="222" t="s">
        <v>378</v>
      </c>
      <c r="B29" s="220" t="s">
        <v>413</v>
      </c>
      <c r="C29" s="159">
        <v>10</v>
      </c>
      <c r="D29" s="221">
        <v>10</v>
      </c>
      <c r="E29" s="221" t="s">
        <v>428</v>
      </c>
    </row>
    <row r="30" spans="1:8" x14ac:dyDescent="0.2">
      <c r="A30" s="222" t="s">
        <v>389</v>
      </c>
      <c r="B30" s="220" t="s">
        <v>423</v>
      </c>
      <c r="C30" s="159">
        <v>10</v>
      </c>
      <c r="D30" s="221">
        <v>10</v>
      </c>
      <c r="E30" s="221" t="s">
        <v>428</v>
      </c>
    </row>
    <row r="31" spans="1:8" x14ac:dyDescent="0.2">
      <c r="A31" s="222" t="s">
        <v>381</v>
      </c>
      <c r="B31" s="220" t="s">
        <v>396</v>
      </c>
      <c r="C31" s="159">
        <v>10</v>
      </c>
      <c r="D31" s="221">
        <v>10</v>
      </c>
      <c r="E31" s="221" t="s">
        <v>428</v>
      </c>
    </row>
    <row r="32" spans="1:8" x14ac:dyDescent="0.2">
      <c r="A32" s="222" t="s">
        <v>391</v>
      </c>
      <c r="B32" s="220" t="s">
        <v>425</v>
      </c>
      <c r="C32" s="159">
        <v>10</v>
      </c>
      <c r="D32" s="221">
        <v>10</v>
      </c>
      <c r="E32" s="221" t="s">
        <v>428</v>
      </c>
    </row>
    <row r="33" spans="1:33" x14ac:dyDescent="0.2">
      <c r="A33" s="222" t="s">
        <v>392</v>
      </c>
      <c r="B33" s="220" t="s">
        <v>398</v>
      </c>
      <c r="C33" s="159">
        <v>10</v>
      </c>
      <c r="D33" s="221">
        <v>10</v>
      </c>
      <c r="E33" s="221" t="s">
        <v>428</v>
      </c>
    </row>
    <row r="34" spans="1:33" x14ac:dyDescent="0.2">
      <c r="A34" s="222" t="s">
        <v>394</v>
      </c>
      <c r="B34" s="220" t="s">
        <v>427</v>
      </c>
      <c r="C34" s="159">
        <v>10</v>
      </c>
      <c r="D34" s="221">
        <v>10</v>
      </c>
      <c r="E34" s="221" t="s">
        <v>428</v>
      </c>
    </row>
    <row r="35" spans="1:33" x14ac:dyDescent="0.2">
      <c r="A35" s="222" t="s">
        <v>382</v>
      </c>
      <c r="B35" s="220" t="s">
        <v>416</v>
      </c>
      <c r="C35" s="159">
        <v>10</v>
      </c>
      <c r="D35" s="221">
        <v>10</v>
      </c>
      <c r="E35" s="221" t="s">
        <v>428</v>
      </c>
    </row>
    <row r="36" spans="1:33" x14ac:dyDescent="0.2">
      <c r="A36" s="222" t="s">
        <v>384</v>
      </c>
      <c r="B36" s="220" t="s">
        <v>418</v>
      </c>
      <c r="C36" s="159">
        <v>10</v>
      </c>
      <c r="D36" s="221">
        <v>10</v>
      </c>
      <c r="E36" s="221" t="s">
        <v>428</v>
      </c>
    </row>
    <row r="37" spans="1:33" x14ac:dyDescent="0.2">
      <c r="A37" s="222" t="s">
        <v>385</v>
      </c>
      <c r="B37" s="220" t="s">
        <v>419</v>
      </c>
      <c r="C37" s="159">
        <v>10</v>
      </c>
      <c r="D37" s="221">
        <v>10</v>
      </c>
      <c r="E37" s="221" t="s">
        <v>428</v>
      </c>
    </row>
    <row r="38" spans="1:33" x14ac:dyDescent="0.2">
      <c r="A38" s="222" t="s">
        <v>387</v>
      </c>
      <c r="B38" s="220" t="s">
        <v>421</v>
      </c>
      <c r="C38" s="159">
        <v>0</v>
      </c>
      <c r="D38" s="221">
        <v>0</v>
      </c>
      <c r="E38" s="221">
        <v>0</v>
      </c>
    </row>
    <row r="39" spans="1:33" x14ac:dyDescent="0.2">
      <c r="A39" s="222" t="s">
        <v>388</v>
      </c>
      <c r="B39" s="220" t="s">
        <v>422</v>
      </c>
      <c r="C39" s="159">
        <v>0</v>
      </c>
      <c r="D39" s="221">
        <v>0</v>
      </c>
      <c r="E39" s="221">
        <v>0</v>
      </c>
    </row>
    <row r="40" spans="1:33" x14ac:dyDescent="0.2">
      <c r="A40" s="222" t="s">
        <v>390</v>
      </c>
      <c r="B40" s="220" t="s">
        <v>424</v>
      </c>
      <c r="C40" s="159">
        <v>0</v>
      </c>
      <c r="D40" s="221">
        <v>0</v>
      </c>
      <c r="E40" s="221">
        <v>0</v>
      </c>
    </row>
    <row r="41" spans="1:33" x14ac:dyDescent="0.2">
      <c r="A41" s="222" t="s">
        <v>393</v>
      </c>
      <c r="B41" s="220" t="s">
        <v>426</v>
      </c>
      <c r="C41" s="159">
        <v>0</v>
      </c>
      <c r="D41" s="221">
        <v>0</v>
      </c>
      <c r="E41" s="221">
        <v>0</v>
      </c>
    </row>
    <row r="42" spans="1:33" x14ac:dyDescent="0.2">
      <c r="E42" s="1"/>
      <c r="H42" s="40"/>
      <c r="M42" s="1"/>
      <c r="AB42" s="84"/>
      <c r="AG42" s="1"/>
    </row>
    <row r="43" spans="1:33" x14ac:dyDescent="0.2">
      <c r="E43" s="1"/>
      <c r="H43" s="40"/>
      <c r="M43" s="1"/>
      <c r="AB43" s="84"/>
      <c r="AG43" s="1"/>
    </row>
    <row r="44" spans="1:33" x14ac:dyDescent="0.2">
      <c r="E44" s="1"/>
      <c r="H44" s="40"/>
      <c r="M44" s="1"/>
      <c r="AB44" s="84"/>
      <c r="AG44" s="1"/>
    </row>
    <row r="45" spans="1:33" x14ac:dyDescent="0.2">
      <c r="E45" s="1"/>
      <c r="H45" s="40"/>
      <c r="M45" s="1"/>
      <c r="AB45" s="84"/>
      <c r="AG45" s="1"/>
    </row>
    <row r="46" spans="1:33" x14ac:dyDescent="0.2">
      <c r="E46" s="1"/>
      <c r="H46" s="40"/>
      <c r="M46" s="1"/>
      <c r="AB46" s="84"/>
      <c r="AG46" s="1"/>
    </row>
    <row r="47" spans="1:33" x14ac:dyDescent="0.2">
      <c r="E47" s="1"/>
      <c r="H47" s="40"/>
      <c r="M47" s="1"/>
      <c r="AB47" s="84"/>
      <c r="AG47" s="1"/>
    </row>
    <row r="48" spans="1:33" x14ac:dyDescent="0.2">
      <c r="E48" s="1"/>
      <c r="H48" s="40"/>
      <c r="M48" s="1"/>
      <c r="AB48" s="84"/>
      <c r="AG48" s="1"/>
    </row>
    <row r="49" spans="1:33" x14ac:dyDescent="0.2">
      <c r="E49" s="1"/>
      <c r="H49" s="40"/>
      <c r="M49" s="1"/>
      <c r="AB49" s="84"/>
      <c r="AG49" s="1"/>
    </row>
    <row r="50" spans="1:33" x14ac:dyDescent="0.2">
      <c r="E50" s="1"/>
      <c r="H50" s="40"/>
      <c r="M50" s="1"/>
      <c r="AB50" s="84"/>
      <c r="AG50" s="1"/>
    </row>
    <row r="51" spans="1:33" x14ac:dyDescent="0.2">
      <c r="E51" s="1"/>
      <c r="H51" s="40"/>
      <c r="M51" s="1"/>
      <c r="AB51" s="84"/>
      <c r="AG51" s="1"/>
    </row>
    <row r="52" spans="1:33" x14ac:dyDescent="0.2">
      <c r="E52" s="1"/>
      <c r="H52" s="40"/>
      <c r="M52" s="1"/>
      <c r="AB52" s="84"/>
      <c r="AG52" s="1"/>
    </row>
    <row r="53" spans="1:33" x14ac:dyDescent="0.2">
      <c r="E53" s="1"/>
      <c r="H53" s="40"/>
      <c r="M53" s="1"/>
      <c r="AB53" s="84"/>
      <c r="AG53" s="1"/>
    </row>
    <row r="54" spans="1:33" x14ac:dyDescent="0.2">
      <c r="E54" s="1"/>
      <c r="H54" s="40"/>
      <c r="M54" s="1"/>
      <c r="AB54" s="84"/>
      <c r="AG54" s="1"/>
    </row>
    <row r="55" spans="1:33" x14ac:dyDescent="0.2">
      <c r="A55" s="161"/>
      <c r="E55" s="1"/>
      <c r="H55" s="40"/>
      <c r="M55" s="1"/>
      <c r="AB55" s="84"/>
      <c r="AG55" s="1"/>
    </row>
    <row r="56" spans="1:33" x14ac:dyDescent="0.2">
      <c r="E56" s="1"/>
      <c r="H56" s="40"/>
      <c r="M56" s="1"/>
      <c r="AB56" s="84"/>
      <c r="AG56" s="1"/>
    </row>
    <row r="57" spans="1:33" x14ac:dyDescent="0.2">
      <c r="E57" s="1"/>
      <c r="H57" s="40"/>
      <c r="M57" s="1"/>
      <c r="AB57" s="84"/>
      <c r="AG57" s="1"/>
    </row>
    <row r="58" spans="1:33" x14ac:dyDescent="0.2">
      <c r="E58" s="1"/>
      <c r="H58" s="40"/>
      <c r="M58" s="1"/>
      <c r="AB58" s="84"/>
      <c r="AG58" s="1"/>
    </row>
    <row r="59" spans="1:33" x14ac:dyDescent="0.2">
      <c r="E59" s="1"/>
      <c r="H59" s="40"/>
      <c r="M59" s="1"/>
      <c r="AB59" s="84"/>
      <c r="AG59" s="1"/>
    </row>
    <row r="60" spans="1:33" x14ac:dyDescent="0.2">
      <c r="E60" s="1"/>
      <c r="H60" s="40"/>
      <c r="M60" s="1"/>
      <c r="AB60" s="84"/>
      <c r="AG60" s="1"/>
    </row>
    <row r="61" spans="1:33" x14ac:dyDescent="0.2">
      <c r="E61" s="1"/>
      <c r="H61" s="40"/>
      <c r="M61" s="1"/>
      <c r="AB61" s="84"/>
      <c r="AG61" s="1"/>
    </row>
    <row r="62" spans="1:33" x14ac:dyDescent="0.2">
      <c r="E62" s="1"/>
      <c r="H62" s="40"/>
      <c r="M62" s="1"/>
      <c r="AB62" s="84"/>
      <c r="AG62" s="1"/>
    </row>
    <row r="63" spans="1:33" x14ac:dyDescent="0.2">
      <c r="E63" s="1"/>
      <c r="H63" s="40"/>
      <c r="M63" s="1"/>
      <c r="AB63" s="84"/>
      <c r="AG63" s="1"/>
    </row>
    <row r="64" spans="1:33" x14ac:dyDescent="0.2">
      <c r="E64" s="1"/>
      <c r="H64" s="40"/>
      <c r="M64" s="1"/>
      <c r="AB64" s="84"/>
      <c r="AG64" s="1"/>
    </row>
    <row r="65" spans="1:33" x14ac:dyDescent="0.2">
      <c r="A65" s="39"/>
      <c r="E65" s="1"/>
      <c r="H65" s="40"/>
      <c r="M65" s="1"/>
      <c r="AB65" s="84"/>
      <c r="AG65" s="1"/>
    </row>
    <row r="66" spans="1:33" x14ac:dyDescent="0.2">
      <c r="A66" s="39"/>
      <c r="E66" s="1"/>
      <c r="H66" s="40"/>
      <c r="M66" s="1"/>
      <c r="AB66" s="84"/>
      <c r="AG66" s="1"/>
    </row>
    <row r="67" spans="1:33" x14ac:dyDescent="0.2">
      <c r="A67" s="39"/>
      <c r="E67" s="1"/>
      <c r="H67" s="40"/>
      <c r="M67" s="1"/>
      <c r="AB67" s="84"/>
      <c r="AG67" s="1"/>
    </row>
    <row r="68" spans="1:33" x14ac:dyDescent="0.2">
      <c r="A68" s="39"/>
      <c r="E68" s="1"/>
      <c r="H68" s="40"/>
      <c r="M68" s="1"/>
      <c r="AB68" s="84"/>
      <c r="AG68" s="1"/>
    </row>
    <row r="69" spans="1:33" x14ac:dyDescent="0.2">
      <c r="A69" s="39"/>
      <c r="E69" s="1"/>
      <c r="H69" s="40"/>
      <c r="M69" s="1"/>
      <c r="AB69" s="84"/>
      <c r="AG69" s="1"/>
    </row>
    <row r="70" spans="1:33" x14ac:dyDescent="0.2">
      <c r="A70" s="39"/>
      <c r="E70" s="1"/>
      <c r="H70" s="40"/>
      <c r="M70" s="1"/>
      <c r="AB70" s="84"/>
      <c r="AG70" s="1"/>
    </row>
    <row r="71" spans="1:33" x14ac:dyDescent="0.2">
      <c r="A71" s="39"/>
      <c r="E71" s="1"/>
      <c r="H71" s="40"/>
      <c r="M71" s="1"/>
      <c r="AB71" s="84"/>
      <c r="AG71" s="1"/>
    </row>
    <row r="72" spans="1:33" x14ac:dyDescent="0.2">
      <c r="A72" s="39"/>
      <c r="E72" s="1"/>
      <c r="H72" s="40"/>
      <c r="M72" s="1"/>
      <c r="AB72" s="84"/>
      <c r="AG72" s="1"/>
    </row>
  </sheetData>
  <mergeCells count="2">
    <mergeCell ref="A1:Y1"/>
    <mergeCell ref="A4:E4"/>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topLeftCell="H26" zoomScaleNormal="100" workbookViewId="0">
      <selection activeCell="U58" sqref="U58"/>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0" t="s">
        <v>188</v>
      </c>
      <c r="B1" s="240"/>
      <c r="C1" s="240"/>
      <c r="D1" s="240"/>
      <c r="E1" s="240"/>
      <c r="F1" s="240"/>
      <c r="G1" s="240"/>
      <c r="H1" s="240"/>
      <c r="I1" s="240"/>
      <c r="J1" s="240"/>
      <c r="K1" s="240"/>
      <c r="L1" s="240"/>
      <c r="M1" s="240"/>
      <c r="N1" s="240"/>
      <c r="O1" s="240"/>
      <c r="P1" s="240"/>
      <c r="Q1" s="240"/>
      <c r="R1" s="240"/>
    </row>
    <row r="2" spans="1:27" ht="15" thickBot="1" x14ac:dyDescent="0.25">
      <c r="B2" s="38"/>
      <c r="C2" s="38"/>
      <c r="P2" s="1"/>
      <c r="Q2" s="40"/>
    </row>
    <row r="3" spans="1:27" ht="12.75" customHeight="1" thickBot="1" x14ac:dyDescent="0.25">
      <c r="A3" s="324" t="s">
        <v>76</v>
      </c>
      <c r="B3" s="327" t="s">
        <v>100</v>
      </c>
      <c r="C3" s="261"/>
      <c r="D3" s="299" t="s">
        <v>77</v>
      </c>
      <c r="E3" s="300"/>
      <c r="F3" s="211" t="s">
        <v>78</v>
      </c>
      <c r="G3" s="210" t="s">
        <v>78</v>
      </c>
      <c r="H3" s="210" t="s">
        <v>78</v>
      </c>
      <c r="I3" s="277" t="s">
        <v>78</v>
      </c>
      <c r="J3" s="277"/>
      <c r="K3" s="210" t="s">
        <v>79</v>
      </c>
      <c r="L3" s="210"/>
      <c r="M3" s="210" t="s">
        <v>80</v>
      </c>
      <c r="N3" s="210" t="s">
        <v>80</v>
      </c>
      <c r="O3" s="212" t="s">
        <v>80</v>
      </c>
      <c r="P3" s="1"/>
      <c r="Q3" s="40"/>
      <c r="V3" s="308" t="s">
        <v>182</v>
      </c>
      <c r="W3" s="308"/>
      <c r="X3" s="308"/>
      <c r="Y3" s="308"/>
      <c r="Z3" s="308"/>
      <c r="AA3" s="308"/>
    </row>
    <row r="4" spans="1:27" ht="14.45" customHeight="1" thickBot="1" x14ac:dyDescent="0.3">
      <c r="A4" s="325"/>
      <c r="B4" s="262" t="s">
        <v>101</v>
      </c>
      <c r="C4" s="328" t="s">
        <v>195</v>
      </c>
      <c r="D4" s="311" t="s">
        <v>101</v>
      </c>
      <c r="E4" s="313" t="s">
        <v>195</v>
      </c>
      <c r="F4" s="288" t="s">
        <v>196</v>
      </c>
      <c r="G4" s="286" t="s">
        <v>197</v>
      </c>
      <c r="H4" s="286" t="s">
        <v>198</v>
      </c>
      <c r="I4" s="278" t="s">
        <v>199</v>
      </c>
      <c r="J4" s="279"/>
      <c r="K4" s="278" t="s">
        <v>200</v>
      </c>
      <c r="L4" s="279"/>
      <c r="M4" s="290" t="s">
        <v>201</v>
      </c>
      <c r="N4" s="290" t="s">
        <v>202</v>
      </c>
      <c r="O4" s="330" t="s">
        <v>203</v>
      </c>
      <c r="P4" s="1"/>
      <c r="Q4" s="40"/>
      <c r="U4" s="1" t="s">
        <v>167</v>
      </c>
      <c r="V4" s="44" t="s">
        <v>170</v>
      </c>
      <c r="W4" s="44" t="s">
        <v>168</v>
      </c>
      <c r="X4" s="44" t="s">
        <v>171</v>
      </c>
      <c r="Y4" s="44" t="s">
        <v>172</v>
      </c>
      <c r="Z4" s="44" t="s">
        <v>173</v>
      </c>
      <c r="AA4" s="44" t="s">
        <v>174</v>
      </c>
    </row>
    <row r="5" spans="1:27" ht="26.25" customHeight="1" thickBot="1" x14ac:dyDescent="0.25">
      <c r="A5" s="326"/>
      <c r="B5" s="307"/>
      <c r="C5" s="329"/>
      <c r="D5" s="312"/>
      <c r="E5" s="314"/>
      <c r="F5" s="289"/>
      <c r="G5" s="287"/>
      <c r="H5" s="287"/>
      <c r="I5" s="45" t="s">
        <v>168</v>
      </c>
      <c r="J5" s="45" t="s">
        <v>169</v>
      </c>
      <c r="K5" s="207" t="s">
        <v>171</v>
      </c>
      <c r="L5" s="207" t="s">
        <v>287</v>
      </c>
      <c r="M5" s="291"/>
      <c r="N5" s="291"/>
      <c r="O5" s="331"/>
      <c r="P5" s="1"/>
      <c r="Q5" s="40"/>
      <c r="U5" s="1">
        <v>0</v>
      </c>
      <c r="V5" s="46">
        <f>H6</f>
        <v>17.917133488141744</v>
      </c>
      <c r="W5" s="46">
        <f>I6</f>
        <v>21.02276785714286</v>
      </c>
      <c r="X5" s="46">
        <f>K6</f>
        <v>23.125044642857148</v>
      </c>
      <c r="Y5" s="46">
        <f>M6</f>
        <v>25.437549107142864</v>
      </c>
      <c r="Z5" s="46" t="str">
        <f>N6</f>
        <v>-</v>
      </c>
      <c r="AA5" s="46" t="str">
        <f>O6</f>
        <v>-</v>
      </c>
    </row>
    <row r="6" spans="1:27" x14ac:dyDescent="0.2">
      <c r="A6" s="111" t="s">
        <v>47</v>
      </c>
      <c r="B6" s="112">
        <f>'1A'!B14</f>
        <v>14.17</v>
      </c>
      <c r="C6" s="113">
        <f>'1A'!C14</f>
        <v>29473.599999999999</v>
      </c>
      <c r="D6" s="59">
        <f>'1A'!D14</f>
        <v>21.02276785714286</v>
      </c>
      <c r="E6" s="114">
        <f>'1A'!E14</f>
        <v>43727.357142857152</v>
      </c>
      <c r="F6" s="59">
        <f>'1A'!F14</f>
        <v>17.917133488141744</v>
      </c>
      <c r="G6" s="59">
        <f>'1A'!G14</f>
        <v>17.917133488141744</v>
      </c>
      <c r="H6" s="59">
        <f>'1A'!H14</f>
        <v>17.917133488141744</v>
      </c>
      <c r="I6" s="60">
        <f>'1A'!I14</f>
        <v>21.02276785714286</v>
      </c>
      <c r="J6" s="116">
        <f>'1A'!J14</f>
        <v>22.073906250000004</v>
      </c>
      <c r="K6" s="60">
        <f>'1A'!K14</f>
        <v>23.125044642857148</v>
      </c>
      <c r="L6" s="60">
        <f>'1A'!L14</f>
        <v>24.281296875000006</v>
      </c>
      <c r="M6" s="60">
        <f>'1A'!M14</f>
        <v>25.437549107142864</v>
      </c>
      <c r="N6" s="60" t="s">
        <v>186</v>
      </c>
      <c r="O6" s="162" t="s">
        <v>186</v>
      </c>
      <c r="P6" s="1"/>
      <c r="U6" s="1">
        <v>1</v>
      </c>
      <c r="V6" s="46">
        <f t="shared" ref="V6:V25" si="0">V5*1.025</f>
        <v>18.365061825345286</v>
      </c>
      <c r="W6" s="46">
        <f t="shared" ref="W6:W25" si="1">W5*1.025</f>
        <v>21.54833705357143</v>
      </c>
      <c r="X6" s="46">
        <f t="shared" ref="X6:X25" si="2">X5*1.025</f>
        <v>23.703170758928575</v>
      </c>
      <c r="Y6" s="46">
        <f t="shared" ref="Y6:Y25" si="3">Y5*1.025</f>
        <v>26.073487834821435</v>
      </c>
      <c r="Z6" s="46" t="e">
        <f t="shared" ref="Z6:AA21" si="4">Z5+0.15</f>
        <v>#VALUE!</v>
      </c>
      <c r="AA6" s="46" t="e">
        <f t="shared" si="4"/>
        <v>#VALUE!</v>
      </c>
    </row>
    <row r="7" spans="1:27" x14ac:dyDescent="0.2">
      <c r="A7" s="283" t="s">
        <v>102</v>
      </c>
      <c r="B7" s="284"/>
      <c r="C7" s="284"/>
      <c r="D7" s="284"/>
      <c r="E7" s="284"/>
      <c r="F7" s="284"/>
      <c r="G7" s="284"/>
      <c r="H7" s="285"/>
      <c r="I7" s="55">
        <f>I6-H6</f>
        <v>3.1056343690011161</v>
      </c>
      <c r="J7" s="55">
        <f t="shared" ref="J7:M7" si="5">J6-I6</f>
        <v>1.0511383928571441</v>
      </c>
      <c r="K7" s="55">
        <f t="shared" si="5"/>
        <v>1.0511383928571441</v>
      </c>
      <c r="L7" s="55">
        <f>L6-K6</f>
        <v>1.1562522321428581</v>
      </c>
      <c r="M7" s="55">
        <f t="shared" si="5"/>
        <v>1.1562522321428581</v>
      </c>
      <c r="N7" s="55" t="s">
        <v>54</v>
      </c>
      <c r="O7" s="55" t="s">
        <v>54</v>
      </c>
      <c r="P7" s="1"/>
      <c r="U7" s="1">
        <v>2</v>
      </c>
      <c r="V7" s="46">
        <f t="shared" si="0"/>
        <v>18.824188370978916</v>
      </c>
      <c r="W7" s="46">
        <f t="shared" si="1"/>
        <v>22.087045479910714</v>
      </c>
      <c r="X7" s="46">
        <f t="shared" si="2"/>
        <v>24.295750027901786</v>
      </c>
      <c r="Y7" s="46">
        <f t="shared" si="3"/>
        <v>26.72532503069197</v>
      </c>
      <c r="Z7" s="46" t="e">
        <f t="shared" si="4"/>
        <v>#VALUE!</v>
      </c>
      <c r="AA7" s="46" t="e">
        <f t="shared" si="4"/>
        <v>#VALUE!</v>
      </c>
    </row>
    <row r="8" spans="1:27" x14ac:dyDescent="0.2">
      <c r="A8" s="56" t="s">
        <v>52</v>
      </c>
      <c r="B8" s="59">
        <f>'1A'!B22</f>
        <v>14.17</v>
      </c>
      <c r="C8" s="114">
        <f>'1A'!C22</f>
        <v>29473.599999999999</v>
      </c>
      <c r="D8" s="59">
        <f>'1A'!D22</f>
        <v>19.111607142857142</v>
      </c>
      <c r="E8" s="114">
        <f>'1A'!E22</f>
        <v>39752.142857142855</v>
      </c>
      <c r="F8" s="59">
        <f>'1A'!F22</f>
        <v>16.288303171037949</v>
      </c>
      <c r="G8" s="60">
        <f>'1A'!G22</f>
        <v>16.288303171037949</v>
      </c>
      <c r="H8" s="60">
        <f>'1A'!H22</f>
        <v>16.288303171037949</v>
      </c>
      <c r="I8" s="61">
        <f>'1A'!I22</f>
        <v>19.111607142857142</v>
      </c>
      <c r="J8" s="61">
        <f>'1A'!J22</f>
        <v>20.067187499999999</v>
      </c>
      <c r="K8" s="61">
        <f>'1A'!K22</f>
        <v>21.02276785714286</v>
      </c>
      <c r="L8" s="61">
        <f>'1A'!L22</f>
        <v>22.073906250000004</v>
      </c>
      <c r="M8" s="61">
        <f>'1A'!M22</f>
        <v>23.125044642857148</v>
      </c>
      <c r="N8" s="61" t="s">
        <v>186</v>
      </c>
      <c r="O8" s="62" t="s">
        <v>186</v>
      </c>
      <c r="P8" s="1"/>
      <c r="U8" s="1">
        <v>3</v>
      </c>
      <c r="V8" s="46">
        <f t="shared" si="0"/>
        <v>19.294793080253388</v>
      </c>
      <c r="W8" s="46">
        <f t="shared" si="1"/>
        <v>22.639221616908479</v>
      </c>
      <c r="X8" s="46">
        <f t="shared" si="2"/>
        <v>24.903143778599329</v>
      </c>
      <c r="Y8" s="46">
        <f t="shared" si="3"/>
        <v>27.393458156459268</v>
      </c>
      <c r="Z8" s="46" t="e">
        <f t="shared" si="4"/>
        <v>#VALUE!</v>
      </c>
      <c r="AA8" s="46" t="e">
        <f t="shared" si="4"/>
        <v>#VALUE!</v>
      </c>
    </row>
    <row r="9" spans="1:27" x14ac:dyDescent="0.2">
      <c r="A9" s="283" t="s">
        <v>102</v>
      </c>
      <c r="B9" s="284"/>
      <c r="C9" s="284"/>
      <c r="D9" s="284"/>
      <c r="E9" s="284"/>
      <c r="F9" s="284"/>
      <c r="G9" s="284"/>
      <c r="H9" s="285"/>
      <c r="I9" s="55">
        <f>I8-H8</f>
        <v>2.8233039718191932</v>
      </c>
      <c r="J9" s="55">
        <f t="shared" ref="J9:M9" si="6">J8-I8</f>
        <v>0.95558035714285694</v>
      </c>
      <c r="K9" s="55">
        <f t="shared" si="6"/>
        <v>0.95558035714286049</v>
      </c>
      <c r="L9" s="55">
        <f t="shared" si="6"/>
        <v>1.0511383928571441</v>
      </c>
      <c r="M9" s="55">
        <f t="shared" si="6"/>
        <v>1.0511383928571441</v>
      </c>
      <c r="N9" s="55" t="s">
        <v>54</v>
      </c>
      <c r="O9" s="55" t="s">
        <v>54</v>
      </c>
      <c r="P9" s="1"/>
      <c r="U9" s="1">
        <v>4</v>
      </c>
      <c r="V9" s="46">
        <f t="shared" si="0"/>
        <v>19.777162907259722</v>
      </c>
      <c r="W9" s="46">
        <f t="shared" si="1"/>
        <v>23.20520215733119</v>
      </c>
      <c r="X9" s="46">
        <f t="shared" si="2"/>
        <v>25.525722373064308</v>
      </c>
      <c r="Y9" s="46">
        <f t="shared" si="3"/>
        <v>28.078294610370747</v>
      </c>
      <c r="Z9" s="46" t="e">
        <f t="shared" si="4"/>
        <v>#VALUE!</v>
      </c>
      <c r="AA9" s="46" t="e">
        <f t="shared" si="4"/>
        <v>#VALUE!</v>
      </c>
    </row>
    <row r="10" spans="1:27" x14ac:dyDescent="0.2">
      <c r="P10" s="1"/>
      <c r="Q10" s="40"/>
      <c r="U10" s="1">
        <v>5</v>
      </c>
      <c r="V10" s="46">
        <f t="shared" si="0"/>
        <v>20.271591979941213</v>
      </c>
      <c r="W10" s="46">
        <f t="shared" si="1"/>
        <v>23.785332211264468</v>
      </c>
      <c r="X10" s="46">
        <f t="shared" si="2"/>
        <v>26.163865432390914</v>
      </c>
      <c r="Y10" s="46">
        <f t="shared" si="3"/>
        <v>28.780251975630012</v>
      </c>
      <c r="Z10" s="46" t="e">
        <f t="shared" si="4"/>
        <v>#VALUE!</v>
      </c>
      <c r="AA10" s="46" t="e">
        <f t="shared" si="4"/>
        <v>#VALUE!</v>
      </c>
    </row>
    <row r="11" spans="1:27" x14ac:dyDescent="0.2">
      <c r="P11" s="1"/>
      <c r="Q11" s="40"/>
      <c r="U11" s="1">
        <v>6</v>
      </c>
      <c r="V11" s="46">
        <f t="shared" si="0"/>
        <v>20.778381779439741</v>
      </c>
      <c r="W11" s="46">
        <f t="shared" si="1"/>
        <v>24.379965516546076</v>
      </c>
      <c r="X11" s="46">
        <f t="shared" si="2"/>
        <v>26.817962068200686</v>
      </c>
      <c r="Y11" s="46">
        <f t="shared" si="3"/>
        <v>29.49975827502076</v>
      </c>
      <c r="Z11" s="46" t="e">
        <f t="shared" si="4"/>
        <v>#VALUE!</v>
      </c>
      <c r="AA11" s="46" t="e">
        <f t="shared" si="4"/>
        <v>#VALUE!</v>
      </c>
    </row>
    <row r="12" spans="1:27" x14ac:dyDescent="0.2">
      <c r="P12" s="1"/>
      <c r="Q12" s="40"/>
      <c r="U12" s="1">
        <v>7</v>
      </c>
      <c r="V12" s="46">
        <f t="shared" si="0"/>
        <v>21.297841323925731</v>
      </c>
      <c r="W12" s="46">
        <f t="shared" si="1"/>
        <v>24.989464654459724</v>
      </c>
      <c r="X12" s="46">
        <f t="shared" si="2"/>
        <v>27.488411119905699</v>
      </c>
      <c r="Y12" s="46">
        <f t="shared" si="3"/>
        <v>30.237252231896278</v>
      </c>
      <c r="Z12" s="46" t="e">
        <f t="shared" si="4"/>
        <v>#VALUE!</v>
      </c>
      <c r="AA12" s="46" t="e">
        <f t="shared" si="4"/>
        <v>#VALUE!</v>
      </c>
    </row>
    <row r="13" spans="1:27" x14ac:dyDescent="0.2">
      <c r="U13" s="1">
        <v>8</v>
      </c>
      <c r="V13" s="46">
        <f t="shared" si="0"/>
        <v>21.830287357023874</v>
      </c>
      <c r="W13" s="46">
        <f t="shared" si="1"/>
        <v>25.614201270821216</v>
      </c>
      <c r="X13" s="46">
        <f t="shared" si="2"/>
        <v>28.175621397903338</v>
      </c>
      <c r="Y13" s="46">
        <f t="shared" si="3"/>
        <v>30.993183537693682</v>
      </c>
      <c r="Z13" s="46" t="e">
        <f t="shared" ref="Z13:AA13" si="7">Z12+0.15</f>
        <v>#VALUE!</v>
      </c>
      <c r="AA13" s="46" t="e">
        <f t="shared" si="7"/>
        <v>#VALUE!</v>
      </c>
    </row>
    <row r="14" spans="1:27" ht="15.75" x14ac:dyDescent="0.25">
      <c r="T14" s="28"/>
      <c r="U14" s="1">
        <v>9</v>
      </c>
      <c r="V14" s="46">
        <f t="shared" si="0"/>
        <v>22.376044540949469</v>
      </c>
      <c r="W14" s="46">
        <f t="shared" si="1"/>
        <v>26.254556302591745</v>
      </c>
      <c r="X14" s="46">
        <f t="shared" si="2"/>
        <v>28.88001193285092</v>
      </c>
      <c r="Y14" s="46">
        <f t="shared" si="3"/>
        <v>31.768013126136022</v>
      </c>
      <c r="Z14" s="46" t="e">
        <f t="shared" ref="Z14:AA14" si="8">Z13+0.15</f>
        <v>#VALUE!</v>
      </c>
      <c r="AA14" s="46" t="e">
        <f t="shared" si="8"/>
        <v>#VALUE!</v>
      </c>
    </row>
    <row r="15" spans="1:27" ht="16.5" thickBot="1" x14ac:dyDescent="0.3">
      <c r="A15" s="28" t="s">
        <v>189</v>
      </c>
      <c r="B15" s="28"/>
      <c r="C15" s="28"/>
      <c r="D15" s="28"/>
      <c r="E15" s="28"/>
      <c r="F15" s="28"/>
      <c r="G15" s="28"/>
      <c r="H15" s="28"/>
      <c r="I15" s="28"/>
      <c r="J15" s="28"/>
      <c r="K15" s="28"/>
      <c r="L15" s="28"/>
      <c r="M15" s="28"/>
      <c r="N15" s="28"/>
      <c r="O15" s="28"/>
      <c r="P15" s="28"/>
      <c r="Q15" s="28"/>
      <c r="R15" s="28"/>
      <c r="S15" s="28"/>
      <c r="T15" s="63"/>
      <c r="U15" s="1">
        <v>10</v>
      </c>
      <c r="V15" s="46">
        <f t="shared" si="0"/>
        <v>22.935445654473202</v>
      </c>
      <c r="W15" s="46">
        <f t="shared" si="1"/>
        <v>26.910920210156537</v>
      </c>
      <c r="X15" s="46">
        <f t="shared" si="2"/>
        <v>29.602012231172189</v>
      </c>
      <c r="Y15" s="46">
        <f t="shared" si="3"/>
        <v>32.56221345428942</v>
      </c>
      <c r="Z15" s="46" t="e">
        <f t="shared" si="4"/>
        <v>#VALUE!</v>
      </c>
      <c r="AA15" s="46" t="e">
        <f t="shared" si="4"/>
        <v>#VALUE!</v>
      </c>
    </row>
    <row r="16" spans="1:27" ht="15.75" thickBot="1" x14ac:dyDescent="0.3">
      <c r="A16" s="296" t="s">
        <v>104</v>
      </c>
      <c r="B16" s="301" t="s">
        <v>78</v>
      </c>
      <c r="C16" s="280"/>
      <c r="D16" s="280"/>
      <c r="E16" s="280" t="s">
        <v>78</v>
      </c>
      <c r="F16" s="280"/>
      <c r="G16" s="280"/>
      <c r="H16" s="280" t="s">
        <v>79</v>
      </c>
      <c r="I16" s="280"/>
      <c r="J16" s="280"/>
      <c r="K16" s="280" t="s">
        <v>80</v>
      </c>
      <c r="L16" s="280"/>
      <c r="M16" s="280"/>
      <c r="N16" s="280" t="s">
        <v>80</v>
      </c>
      <c r="O16" s="280"/>
      <c r="P16" s="295"/>
      <c r="Q16" s="280" t="s">
        <v>80</v>
      </c>
      <c r="R16" s="280"/>
      <c r="S16" s="295"/>
      <c r="T16" s="64"/>
      <c r="U16" s="1">
        <v>11</v>
      </c>
      <c r="V16" s="46">
        <f t="shared" si="0"/>
        <v>23.508831795835029</v>
      </c>
      <c r="W16" s="46">
        <f t="shared" si="1"/>
        <v>27.583693215410449</v>
      </c>
      <c r="X16" s="46">
        <f t="shared" si="2"/>
        <v>30.342062536951492</v>
      </c>
      <c r="Y16" s="46">
        <f t="shared" si="3"/>
        <v>33.376268790646655</v>
      </c>
      <c r="Z16" s="46" t="e">
        <f t="shared" si="4"/>
        <v>#VALUE!</v>
      </c>
      <c r="AA16" s="46" t="e">
        <f t="shared" si="4"/>
        <v>#VALUE!</v>
      </c>
    </row>
    <row r="17" spans="1:27" ht="15" x14ac:dyDescent="0.2">
      <c r="A17" s="297"/>
      <c r="B17" s="302" t="s">
        <v>204</v>
      </c>
      <c r="C17" s="303"/>
      <c r="D17" s="303"/>
      <c r="E17" s="274" t="s">
        <v>199</v>
      </c>
      <c r="F17" s="275"/>
      <c r="G17" s="276"/>
      <c r="H17" s="274" t="s">
        <v>200</v>
      </c>
      <c r="I17" s="275"/>
      <c r="J17" s="276"/>
      <c r="K17" s="292" t="s">
        <v>205</v>
      </c>
      <c r="L17" s="293"/>
      <c r="M17" s="294"/>
      <c r="N17" s="292" t="s">
        <v>202</v>
      </c>
      <c r="O17" s="293"/>
      <c r="P17" s="294"/>
      <c r="Q17" s="292" t="s">
        <v>206</v>
      </c>
      <c r="R17" s="293"/>
      <c r="S17" s="294"/>
      <c r="T17" s="71"/>
      <c r="U17" s="1">
        <v>12</v>
      </c>
      <c r="V17" s="46">
        <f t="shared" si="0"/>
        <v>24.096552590730901</v>
      </c>
      <c r="W17" s="46">
        <f t="shared" si="1"/>
        <v>28.273285545795709</v>
      </c>
      <c r="X17" s="46">
        <f t="shared" si="2"/>
        <v>31.100614100375275</v>
      </c>
      <c r="Y17" s="46">
        <f t="shared" si="3"/>
        <v>34.21067551041282</v>
      </c>
      <c r="Z17" s="46" t="e">
        <f t="shared" si="4"/>
        <v>#VALUE!</v>
      </c>
      <c r="AA17" s="46" t="e">
        <f t="shared" si="4"/>
        <v>#VALUE!</v>
      </c>
    </row>
    <row r="18" spans="1:27" ht="15" thickBot="1" x14ac:dyDescent="0.25">
      <c r="A18" s="298"/>
      <c r="B18" s="65" t="s">
        <v>0</v>
      </c>
      <c r="C18" s="66" t="s">
        <v>1</v>
      </c>
      <c r="D18" s="66" t="s">
        <v>2</v>
      </c>
      <c r="E18" s="67" t="s">
        <v>0</v>
      </c>
      <c r="F18" s="68" t="s">
        <v>1</v>
      </c>
      <c r="G18" s="69" t="s">
        <v>2</v>
      </c>
      <c r="H18" s="66" t="s">
        <v>0</v>
      </c>
      <c r="I18" s="66" t="s">
        <v>1</v>
      </c>
      <c r="J18" s="70" t="s">
        <v>2</v>
      </c>
      <c r="K18" s="65" t="s">
        <v>0</v>
      </c>
      <c r="L18" s="66" t="s">
        <v>1</v>
      </c>
      <c r="M18" s="70" t="s">
        <v>2</v>
      </c>
      <c r="N18" s="65" t="s">
        <v>0</v>
      </c>
      <c r="O18" s="66" t="s">
        <v>1</v>
      </c>
      <c r="P18" s="70" t="s">
        <v>2</v>
      </c>
      <c r="Q18" s="65" t="s">
        <v>0</v>
      </c>
      <c r="R18" s="66" t="s">
        <v>1</v>
      </c>
      <c r="S18" s="70" t="s">
        <v>2</v>
      </c>
      <c r="T18" s="73"/>
      <c r="U18" s="1">
        <v>13</v>
      </c>
      <c r="V18" s="46">
        <f t="shared" si="0"/>
        <v>24.698966405499171</v>
      </c>
      <c r="W18" s="46">
        <f t="shared" si="1"/>
        <v>28.9801176844406</v>
      </c>
      <c r="X18" s="46">
        <f t="shared" si="2"/>
        <v>31.878129452884654</v>
      </c>
      <c r="Y18" s="46">
        <f t="shared" si="3"/>
        <v>35.065942398173135</v>
      </c>
      <c r="Z18" s="46" t="e">
        <f t="shared" si="4"/>
        <v>#VALUE!</v>
      </c>
      <c r="AA18" s="46" t="e">
        <f t="shared" si="4"/>
        <v>#VALUE!</v>
      </c>
    </row>
    <row r="19" spans="1:27" x14ac:dyDescent="0.2">
      <c r="A19" s="72" t="s">
        <v>3</v>
      </c>
      <c r="B19" s="73">
        <f>F6</f>
        <v>17.917133488141744</v>
      </c>
      <c r="C19" s="73">
        <f>MEDIAN(B19,D19)</f>
        <v>18.605963284197568</v>
      </c>
      <c r="D19" s="73">
        <f>B19*((1.025)^3)</f>
        <v>19.294793080253392</v>
      </c>
      <c r="E19" s="74">
        <f>I6</f>
        <v>21.02276785714286</v>
      </c>
      <c r="F19" s="73">
        <f>MEDIAN(E19,G19)</f>
        <v>21.830994737025669</v>
      </c>
      <c r="G19" s="75">
        <f>E19*((1.025)^3)</f>
        <v>22.639221616908483</v>
      </c>
      <c r="H19" s="73">
        <f>K6</f>
        <v>23.125044642857148</v>
      </c>
      <c r="I19" s="73">
        <f>MEDIAN(H19,J19)</f>
        <v>24.014094210728238</v>
      </c>
      <c r="J19" s="75">
        <f>H19*((1.025)^3)</f>
        <v>24.903143778599333</v>
      </c>
      <c r="K19" s="74">
        <f>M6</f>
        <v>25.437549107142864</v>
      </c>
      <c r="L19" s="73">
        <f>MEDIAN(K19,M19)</f>
        <v>26.415503631801066</v>
      </c>
      <c r="M19" s="75">
        <f>K19*((1.025)^3)</f>
        <v>27.393458156459268</v>
      </c>
      <c r="N19" s="74" t="s">
        <v>54</v>
      </c>
      <c r="O19" s="73" t="s">
        <v>54</v>
      </c>
      <c r="P19" s="75" t="s">
        <v>54</v>
      </c>
      <c r="Q19" s="74" t="s">
        <v>54</v>
      </c>
      <c r="R19" s="73" t="s">
        <v>54</v>
      </c>
      <c r="S19" s="75" t="s">
        <v>54</v>
      </c>
      <c r="T19" s="73"/>
      <c r="U19" s="1">
        <v>14</v>
      </c>
      <c r="V19" s="46">
        <f t="shared" si="0"/>
        <v>25.316440565636647</v>
      </c>
      <c r="W19" s="46">
        <f t="shared" si="1"/>
        <v>29.704620626551613</v>
      </c>
      <c r="X19" s="46">
        <f t="shared" si="2"/>
        <v>32.675082689206768</v>
      </c>
      <c r="Y19" s="46">
        <f t="shared" si="3"/>
        <v>35.942590958127461</v>
      </c>
      <c r="Z19" s="46" t="e">
        <f t="shared" si="4"/>
        <v>#VALUE!</v>
      </c>
      <c r="AA19" s="46" t="e">
        <f t="shared" si="4"/>
        <v>#VALUE!</v>
      </c>
    </row>
    <row r="20" spans="1:27" x14ac:dyDescent="0.2">
      <c r="A20" s="76" t="s">
        <v>4</v>
      </c>
      <c r="B20" s="73">
        <f>B19*((1.025)^4)</f>
        <v>19.777162907259722</v>
      </c>
      <c r="C20" s="73">
        <f t="shared" ref="C20:C24" si="9">MEDIAN(B20,D20)</f>
        <v>20.277772343349731</v>
      </c>
      <c r="D20" s="73">
        <f>B19*((1.025)^6)</f>
        <v>20.778381779439744</v>
      </c>
      <c r="E20" s="74">
        <f>E19*((1.025)^4)</f>
        <v>23.205202157331193</v>
      </c>
      <c r="F20" s="73">
        <f t="shared" ref="F20:F24" si="10">MEDIAN(E20,G20)</f>
        <v>23.792583836938636</v>
      </c>
      <c r="G20" s="75">
        <f>E19*((1.025)^6)</f>
        <v>24.379965516546079</v>
      </c>
      <c r="H20" s="73">
        <f>H19*((1.025)^4)</f>
        <v>25.525722373064315</v>
      </c>
      <c r="I20" s="73">
        <f t="shared" ref="I20:I24" si="11">MEDIAN(H20,J20)</f>
        <v>26.171842220632502</v>
      </c>
      <c r="J20" s="75">
        <f>H19*((1.025)^6)</f>
        <v>26.817962068200689</v>
      </c>
      <c r="K20" s="74">
        <f>K19*((1.025)^4)</f>
        <v>28.078294610370747</v>
      </c>
      <c r="L20" s="73">
        <f t="shared" ref="L20:L24" si="12">MEDIAN(K20,M20)</f>
        <v>28.789026442695754</v>
      </c>
      <c r="M20" s="75">
        <f>K19*((1.025)^6)</f>
        <v>29.49975827502076</v>
      </c>
      <c r="N20" s="74" t="s">
        <v>54</v>
      </c>
      <c r="O20" s="73" t="s">
        <v>54</v>
      </c>
      <c r="P20" s="75" t="s">
        <v>54</v>
      </c>
      <c r="Q20" s="74" t="s">
        <v>54</v>
      </c>
      <c r="R20" s="73" t="s">
        <v>54</v>
      </c>
      <c r="S20" s="75" t="s">
        <v>54</v>
      </c>
      <c r="T20" s="73"/>
      <c r="U20" s="1">
        <v>15</v>
      </c>
      <c r="V20" s="46">
        <f t="shared" si="0"/>
        <v>25.949351579777559</v>
      </c>
      <c r="W20" s="46">
        <f t="shared" si="1"/>
        <v>30.447236142215399</v>
      </c>
      <c r="X20" s="46">
        <f t="shared" si="2"/>
        <v>33.491959756436934</v>
      </c>
      <c r="Y20" s="46">
        <f t="shared" si="3"/>
        <v>36.841155732080644</v>
      </c>
      <c r="Z20" s="46" t="e">
        <f t="shared" si="4"/>
        <v>#VALUE!</v>
      </c>
      <c r="AA20" s="46" t="e">
        <f t="shared" si="4"/>
        <v>#VALUE!</v>
      </c>
    </row>
    <row r="21" spans="1:27" x14ac:dyDescent="0.2">
      <c r="A21" s="76" t="s">
        <v>5</v>
      </c>
      <c r="B21" s="73">
        <f>B19*((1.025)^7)</f>
        <v>21.297841323925738</v>
      </c>
      <c r="C21" s="73">
        <f t="shared" si="9"/>
        <v>21.836942932437605</v>
      </c>
      <c r="D21" s="73">
        <f>B19*((1.025)^9)</f>
        <v>22.376044540949472</v>
      </c>
      <c r="E21" s="74">
        <f>E19*((1.025)^7)</f>
        <v>24.989464654459734</v>
      </c>
      <c r="F21" s="73">
        <f t="shared" si="10"/>
        <v>25.622010478525745</v>
      </c>
      <c r="G21" s="75">
        <f>E19*((1.025)^9)</f>
        <v>26.254556302591752</v>
      </c>
      <c r="H21" s="73">
        <f>H19*((1.025)^7)</f>
        <v>27.48841111990571</v>
      </c>
      <c r="I21" s="73">
        <f t="shared" si="11"/>
        <v>28.18421152637832</v>
      </c>
      <c r="J21" s="75">
        <f>H19*((1.025)^9)</f>
        <v>28.880011932850927</v>
      </c>
      <c r="K21" s="74">
        <f>K19*((1.025)^7)</f>
        <v>30.237252231896282</v>
      </c>
      <c r="L21" s="73">
        <f t="shared" si="12"/>
        <v>31.002632679016152</v>
      </c>
      <c r="M21" s="75">
        <f>K19*((1.025)^9)</f>
        <v>31.768013126136022</v>
      </c>
      <c r="N21" s="74" t="s">
        <v>54</v>
      </c>
      <c r="O21" s="73" t="s">
        <v>54</v>
      </c>
      <c r="P21" s="75" t="s">
        <v>54</v>
      </c>
      <c r="Q21" s="74" t="s">
        <v>54</v>
      </c>
      <c r="R21" s="73" t="s">
        <v>54</v>
      </c>
      <c r="S21" s="75" t="s">
        <v>54</v>
      </c>
      <c r="T21" s="73"/>
      <c r="U21" s="1">
        <v>16</v>
      </c>
      <c r="V21" s="46">
        <f t="shared" si="0"/>
        <v>26.598085369271995</v>
      </c>
      <c r="W21" s="46">
        <f t="shared" si="1"/>
        <v>31.20841704577078</v>
      </c>
      <c r="X21" s="46">
        <f t="shared" si="2"/>
        <v>34.329258750347854</v>
      </c>
      <c r="Y21" s="46">
        <f t="shared" si="3"/>
        <v>37.762184625382659</v>
      </c>
      <c r="Z21" s="46" t="e">
        <f t="shared" si="4"/>
        <v>#VALUE!</v>
      </c>
      <c r="AA21" s="46" t="e">
        <f t="shared" si="4"/>
        <v>#VALUE!</v>
      </c>
    </row>
    <row r="22" spans="1:27" x14ac:dyDescent="0.2">
      <c r="A22" s="76" t="s">
        <v>6</v>
      </c>
      <c r="B22" s="73">
        <f>B19*((1.025)^10)</f>
        <v>22.935445654473209</v>
      </c>
      <c r="C22" s="73">
        <f t="shared" si="9"/>
        <v>23.515999122602061</v>
      </c>
      <c r="D22" s="73">
        <f>B19*((1.025)^12)</f>
        <v>24.096552590730912</v>
      </c>
      <c r="E22" s="74">
        <f>E19*((1.025)^10)</f>
        <v>26.910920210156544</v>
      </c>
      <c r="F22" s="73">
        <f t="shared" si="10"/>
        <v>27.592102877976131</v>
      </c>
      <c r="G22" s="75">
        <f>E19*((1.025)^12)</f>
        <v>28.273285545795716</v>
      </c>
      <c r="H22" s="73">
        <f>H19*((1.025)^10)</f>
        <v>29.6020122311722</v>
      </c>
      <c r="I22" s="73">
        <f t="shared" si="11"/>
        <v>30.351313165773746</v>
      </c>
      <c r="J22" s="75">
        <f>H19*((1.025)^12)</f>
        <v>31.100614100375292</v>
      </c>
      <c r="K22" s="74">
        <f>K19*((1.025)^10)</f>
        <v>32.56221345428942</v>
      </c>
      <c r="L22" s="73">
        <f t="shared" si="12"/>
        <v>33.386444482351123</v>
      </c>
      <c r="M22" s="75">
        <f>K19*((1.025)^12)</f>
        <v>34.21067551041282</v>
      </c>
      <c r="N22" s="74" t="s">
        <v>54</v>
      </c>
      <c r="O22" s="73" t="s">
        <v>54</v>
      </c>
      <c r="P22" s="75" t="s">
        <v>54</v>
      </c>
      <c r="Q22" s="74" t="s">
        <v>54</v>
      </c>
      <c r="R22" s="73" t="s">
        <v>54</v>
      </c>
      <c r="S22" s="75" t="s">
        <v>54</v>
      </c>
      <c r="T22" s="73"/>
      <c r="U22" s="1">
        <v>17</v>
      </c>
      <c r="V22" s="46">
        <f t="shared" si="0"/>
        <v>27.263037503503792</v>
      </c>
      <c r="W22" s="46">
        <f t="shared" si="1"/>
        <v>31.988627471915045</v>
      </c>
      <c r="X22" s="46">
        <f t="shared" si="2"/>
        <v>35.18749021910655</v>
      </c>
      <c r="Y22" s="46">
        <f t="shared" si="3"/>
        <v>38.706239241017222</v>
      </c>
      <c r="Z22" s="46" t="e">
        <f t="shared" ref="Z22:AA22" si="13">Z21+0.15</f>
        <v>#VALUE!</v>
      </c>
      <c r="AA22" s="46" t="e">
        <f t="shared" si="13"/>
        <v>#VALUE!</v>
      </c>
    </row>
    <row r="23" spans="1:27" x14ac:dyDescent="0.2">
      <c r="A23" s="76" t="s">
        <v>107</v>
      </c>
      <c r="B23" s="73">
        <f>B19*((1.025)^13)</f>
        <v>24.698966405499185</v>
      </c>
      <c r="C23" s="73">
        <f t="shared" si="9"/>
        <v>25.324158992638381</v>
      </c>
      <c r="D23" s="73">
        <f>B19*((1.025)^15)</f>
        <v>25.949351579777581</v>
      </c>
      <c r="E23" s="74">
        <f>E19*((1.025)^13)</f>
        <v>28.980117684440607</v>
      </c>
      <c r="F23" s="73">
        <f t="shared" si="10"/>
        <v>29.713676913328012</v>
      </c>
      <c r="G23" s="75">
        <f>E19*((1.025)^15)</f>
        <v>30.447236142215417</v>
      </c>
      <c r="H23" s="73">
        <f>H19*((1.025)^13)</f>
        <v>31.878129452884671</v>
      </c>
      <c r="I23" s="73">
        <f t="shared" si="11"/>
        <v>32.685044604660817</v>
      </c>
      <c r="J23" s="75">
        <f>H19*((1.025)^15)</f>
        <v>33.491959756436962</v>
      </c>
      <c r="K23" s="74">
        <f>K19*((1.025)^13)</f>
        <v>35.065942398173142</v>
      </c>
      <c r="L23" s="73">
        <f t="shared" si="12"/>
        <v>35.9535490651269</v>
      </c>
      <c r="M23" s="75">
        <f>K19*((1.025)^15)</f>
        <v>36.841155732080658</v>
      </c>
      <c r="N23" s="74" t="s">
        <v>54</v>
      </c>
      <c r="O23" s="73" t="s">
        <v>54</v>
      </c>
      <c r="P23" s="75" t="s">
        <v>54</v>
      </c>
      <c r="Q23" s="74" t="s">
        <v>54</v>
      </c>
      <c r="R23" s="73" t="s">
        <v>54</v>
      </c>
      <c r="S23" s="75" t="s">
        <v>54</v>
      </c>
      <c r="T23" s="73"/>
      <c r="U23" s="1">
        <v>18</v>
      </c>
      <c r="V23" s="46">
        <f t="shared" si="0"/>
        <v>27.944613441091384</v>
      </c>
      <c r="W23" s="46">
        <f t="shared" si="1"/>
        <v>32.788343158712919</v>
      </c>
      <c r="X23" s="46">
        <f t="shared" si="2"/>
        <v>36.067177474584213</v>
      </c>
      <c r="Y23" s="46">
        <f t="shared" si="3"/>
        <v>39.673895222042653</v>
      </c>
      <c r="Z23" s="46" t="e">
        <f t="shared" ref="Z23:AA25" si="14">Z22+0.15</f>
        <v>#VALUE!</v>
      </c>
      <c r="AA23" s="46" t="e">
        <f t="shared" si="14"/>
        <v>#VALUE!</v>
      </c>
    </row>
    <row r="24" spans="1:27" x14ac:dyDescent="0.2">
      <c r="A24" s="76" t="s">
        <v>108</v>
      </c>
      <c r="B24" s="73">
        <f>B19*((1.025)^16)</f>
        <v>26.59808536927202</v>
      </c>
      <c r="C24" s="73">
        <f t="shared" si="9"/>
        <v>27.978697432909343</v>
      </c>
      <c r="D24" s="73">
        <f>B19*((1.025)^20)</f>
        <v>29.359309496546661</v>
      </c>
      <c r="E24" s="74">
        <f>E19*((1.025)^16)</f>
        <v>31.208417045770798</v>
      </c>
      <c r="F24" s="73">
        <f t="shared" si="10"/>
        <v>32.828335038446788</v>
      </c>
      <c r="G24" s="75">
        <f>E19*((1.025)^20)</f>
        <v>34.448253031122782</v>
      </c>
      <c r="H24" s="74">
        <f>H19*((1.025)^16)</f>
        <v>34.329258750347883</v>
      </c>
      <c r="I24" s="73">
        <f t="shared" si="11"/>
        <v>36.111168542291473</v>
      </c>
      <c r="J24" s="75">
        <f>H19*((1.025)^20)</f>
        <v>37.893078334235064</v>
      </c>
      <c r="K24" s="73">
        <f>K19*((1.025)^16)</f>
        <v>37.762184625382673</v>
      </c>
      <c r="L24" s="73">
        <f t="shared" si="12"/>
        <v>39.722285396520618</v>
      </c>
      <c r="M24" s="75">
        <f>K19*((1.025)^20)</f>
        <v>41.682386167658571</v>
      </c>
      <c r="N24" s="73" t="s">
        <v>54</v>
      </c>
      <c r="O24" s="73" t="s">
        <v>54</v>
      </c>
      <c r="P24" s="73" t="s">
        <v>54</v>
      </c>
      <c r="Q24" s="74" t="s">
        <v>54</v>
      </c>
      <c r="R24" s="73" t="s">
        <v>54</v>
      </c>
      <c r="S24" s="75" t="s">
        <v>54</v>
      </c>
      <c r="U24" s="1">
        <v>19</v>
      </c>
      <c r="V24" s="46">
        <f t="shared" si="0"/>
        <v>28.643228777118665</v>
      </c>
      <c r="W24" s="46">
        <f t="shared" si="1"/>
        <v>33.608051737680739</v>
      </c>
      <c r="X24" s="46">
        <f t="shared" si="2"/>
        <v>36.968856911448817</v>
      </c>
      <c r="Y24" s="46">
        <f t="shared" si="3"/>
        <v>40.665742602593717</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29.359309496546629</v>
      </c>
      <c r="W25" s="46">
        <f t="shared" si="1"/>
        <v>34.448253031122753</v>
      </c>
      <c r="X25" s="46">
        <f t="shared" si="2"/>
        <v>37.893078334235035</v>
      </c>
      <c r="Y25" s="46">
        <f t="shared" si="3"/>
        <v>41.682386167658557</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308" t="s">
        <v>182</v>
      </c>
      <c r="W28" s="308"/>
      <c r="X28" s="308"/>
      <c r="Y28" s="308"/>
      <c r="Z28" s="308"/>
      <c r="AA28" s="308"/>
    </row>
    <row r="29" spans="1:27" ht="16.5" thickBot="1" x14ac:dyDescent="0.3">
      <c r="A29" s="28" t="s">
        <v>190</v>
      </c>
      <c r="B29" s="28"/>
      <c r="C29" s="28"/>
      <c r="D29" s="28"/>
      <c r="E29" s="28"/>
      <c r="F29" s="28"/>
      <c r="G29" s="28"/>
      <c r="H29" s="28"/>
      <c r="I29" s="28"/>
      <c r="J29" s="28"/>
      <c r="K29" s="28"/>
      <c r="L29" s="28"/>
      <c r="M29" s="28"/>
      <c r="N29" s="28"/>
      <c r="O29" s="28"/>
      <c r="P29" s="28"/>
      <c r="Q29" s="28"/>
      <c r="R29" s="28"/>
      <c r="S29" s="28"/>
      <c r="U29" s="1" t="s">
        <v>167</v>
      </c>
      <c r="V29" s="44" t="s">
        <v>170</v>
      </c>
      <c r="W29" s="44" t="s">
        <v>168</v>
      </c>
      <c r="X29" s="44" t="s">
        <v>171</v>
      </c>
      <c r="Y29" s="44" t="s">
        <v>172</v>
      </c>
      <c r="Z29" s="44" t="s">
        <v>173</v>
      </c>
      <c r="AA29" s="44" t="s">
        <v>174</v>
      </c>
    </row>
    <row r="30" spans="1:27" ht="15.75" thickBot="1" x14ac:dyDescent="0.3">
      <c r="A30" s="296" t="s">
        <v>104</v>
      </c>
      <c r="B30" s="301" t="s">
        <v>78</v>
      </c>
      <c r="C30" s="280"/>
      <c r="D30" s="280"/>
      <c r="E30" s="280" t="s">
        <v>78</v>
      </c>
      <c r="F30" s="280"/>
      <c r="G30" s="280"/>
      <c r="H30" s="280" t="s">
        <v>79</v>
      </c>
      <c r="I30" s="280"/>
      <c r="J30" s="280"/>
      <c r="K30" s="280" t="s">
        <v>80</v>
      </c>
      <c r="L30" s="280"/>
      <c r="M30" s="280"/>
      <c r="N30" s="280" t="s">
        <v>80</v>
      </c>
      <c r="O30" s="280"/>
      <c r="P30" s="295"/>
      <c r="Q30" s="280" t="s">
        <v>80</v>
      </c>
      <c r="R30" s="280"/>
      <c r="S30" s="295"/>
      <c r="U30" s="1">
        <v>0</v>
      </c>
      <c r="V30" s="46">
        <f>H8</f>
        <v>16.288303171037949</v>
      </c>
      <c r="W30" s="46">
        <f>I8</f>
        <v>19.111607142857142</v>
      </c>
      <c r="X30" s="46">
        <f>K8</f>
        <v>21.02276785714286</v>
      </c>
      <c r="Y30" s="46">
        <f>M8</f>
        <v>23.125044642857148</v>
      </c>
      <c r="Z30" s="46" t="str">
        <f>N8</f>
        <v>-</v>
      </c>
      <c r="AA30" s="46" t="str">
        <f>O8</f>
        <v>-</v>
      </c>
    </row>
    <row r="31" spans="1:27" ht="15" x14ac:dyDescent="0.2">
      <c r="A31" s="297"/>
      <c r="B31" s="302" t="s">
        <v>103</v>
      </c>
      <c r="C31" s="303"/>
      <c r="D31" s="309"/>
      <c r="E31" s="292" t="s">
        <v>199</v>
      </c>
      <c r="F31" s="293"/>
      <c r="G31" s="293"/>
      <c r="H31" s="274" t="s">
        <v>200</v>
      </c>
      <c r="I31" s="275"/>
      <c r="J31" s="276"/>
      <c r="K31" s="292" t="s">
        <v>201</v>
      </c>
      <c r="L31" s="293"/>
      <c r="M31" s="294"/>
      <c r="N31" s="292" t="s">
        <v>202</v>
      </c>
      <c r="O31" s="293"/>
      <c r="P31" s="294"/>
      <c r="Q31" s="292" t="s">
        <v>207</v>
      </c>
      <c r="R31" s="293"/>
      <c r="S31" s="294"/>
      <c r="U31" s="1">
        <v>1</v>
      </c>
      <c r="V31" s="46">
        <f t="shared" ref="V31:V50" si="15">V30*1.025</f>
        <v>16.695510750313897</v>
      </c>
      <c r="W31" s="46">
        <f t="shared" ref="W31:W50" si="16">W30*1.025</f>
        <v>19.589397321428571</v>
      </c>
      <c r="X31" s="46">
        <f t="shared" ref="X31:X50" si="17">X30*1.025</f>
        <v>21.54833705357143</v>
      </c>
      <c r="Y31" s="46">
        <f t="shared" ref="Y31:Y50" si="18">Y30*1.025</f>
        <v>23.703170758928575</v>
      </c>
      <c r="Z31" s="46" t="e">
        <f t="shared" ref="Z31:AA31" si="19">Z30+0.15</f>
        <v>#VALUE!</v>
      </c>
      <c r="AA31" s="46" t="e">
        <f t="shared" si="19"/>
        <v>#VALUE!</v>
      </c>
    </row>
    <row r="32" spans="1:27" ht="15" thickBot="1" x14ac:dyDescent="0.25">
      <c r="A32" s="298"/>
      <c r="B32" s="65" t="s">
        <v>0</v>
      </c>
      <c r="C32" s="66" t="s">
        <v>1</v>
      </c>
      <c r="D32" s="70" t="s">
        <v>2</v>
      </c>
      <c r="E32" s="68" t="s">
        <v>0</v>
      </c>
      <c r="F32" s="68" t="s">
        <v>1</v>
      </c>
      <c r="G32" s="68" t="s">
        <v>2</v>
      </c>
      <c r="H32" s="65" t="s">
        <v>0</v>
      </c>
      <c r="I32" s="66" t="s">
        <v>1</v>
      </c>
      <c r="J32" s="70" t="s">
        <v>2</v>
      </c>
      <c r="K32" s="65" t="s">
        <v>0</v>
      </c>
      <c r="L32" s="66" t="s">
        <v>1</v>
      </c>
      <c r="M32" s="70" t="s">
        <v>2</v>
      </c>
      <c r="N32" s="65" t="s">
        <v>0</v>
      </c>
      <c r="O32" s="66" t="s">
        <v>1</v>
      </c>
      <c r="P32" s="70" t="s">
        <v>2</v>
      </c>
      <c r="Q32" s="65" t="s">
        <v>0</v>
      </c>
      <c r="R32" s="66" t="s">
        <v>1</v>
      </c>
      <c r="S32" s="70" t="s">
        <v>2</v>
      </c>
      <c r="U32" s="1">
        <v>2</v>
      </c>
      <c r="V32" s="46">
        <f t="shared" si="15"/>
        <v>17.112898519071742</v>
      </c>
      <c r="W32" s="46">
        <f t="shared" si="16"/>
        <v>20.079132254464284</v>
      </c>
      <c r="X32" s="46">
        <f t="shared" si="17"/>
        <v>22.087045479910714</v>
      </c>
      <c r="Y32" s="46">
        <f t="shared" si="18"/>
        <v>24.295750027901786</v>
      </c>
      <c r="Z32" s="46" t="e">
        <f t="shared" ref="Z32:AA38" si="20">Z31+0.15</f>
        <v>#VALUE!</v>
      </c>
      <c r="AA32" s="46" t="e">
        <f t="shared" si="20"/>
        <v>#VALUE!</v>
      </c>
    </row>
    <row r="33" spans="1:27" x14ac:dyDescent="0.2">
      <c r="A33" s="72" t="s">
        <v>3</v>
      </c>
      <c r="B33" s="73">
        <f>F8</f>
        <v>16.288303171037949</v>
      </c>
      <c r="C33" s="73">
        <f>MEDIAN(B33,D33)</f>
        <v>16.914512076543243</v>
      </c>
      <c r="D33" s="75">
        <f>B33*((1.025)^3)</f>
        <v>17.540720982048537</v>
      </c>
      <c r="E33" s="73">
        <f>I8</f>
        <v>19.111607142857142</v>
      </c>
      <c r="F33" s="73">
        <f>MEDIAN(E33,G33)</f>
        <v>19.846358851841515</v>
      </c>
      <c r="G33" s="73">
        <f>E33*((1.025)^3)</f>
        <v>20.581110560825891</v>
      </c>
      <c r="H33" s="74">
        <f>K8</f>
        <v>21.02276785714286</v>
      </c>
      <c r="I33" s="73">
        <f>MEDIAN(H33,J33)</f>
        <v>21.830994737025669</v>
      </c>
      <c r="J33" s="75">
        <f>H33*((1.025)^3)</f>
        <v>22.639221616908483</v>
      </c>
      <c r="K33" s="74">
        <f>M8</f>
        <v>23.125044642857148</v>
      </c>
      <c r="L33" s="73">
        <f>MEDIAN(K33,M33)</f>
        <v>24.014094210728238</v>
      </c>
      <c r="M33" s="75">
        <f>K33*((1.025)^3)</f>
        <v>24.903143778599333</v>
      </c>
      <c r="N33" s="74" t="s">
        <v>54</v>
      </c>
      <c r="O33" s="73" t="s">
        <v>54</v>
      </c>
      <c r="P33" s="75" t="s">
        <v>54</v>
      </c>
      <c r="Q33" s="74" t="s">
        <v>54</v>
      </c>
      <c r="R33" s="73" t="s">
        <v>54</v>
      </c>
      <c r="S33" s="75" t="s">
        <v>54</v>
      </c>
      <c r="U33" s="1">
        <v>3</v>
      </c>
      <c r="V33" s="46">
        <f t="shared" si="15"/>
        <v>17.540720982048533</v>
      </c>
      <c r="W33" s="46">
        <f t="shared" si="16"/>
        <v>20.581110560825888</v>
      </c>
      <c r="X33" s="46">
        <f t="shared" si="17"/>
        <v>22.639221616908479</v>
      </c>
      <c r="Y33" s="46">
        <f t="shared" si="18"/>
        <v>24.903143778599329</v>
      </c>
      <c r="Z33" s="46" t="e">
        <f t="shared" si="20"/>
        <v>#VALUE!</v>
      </c>
      <c r="AA33" s="46" t="e">
        <f t="shared" si="20"/>
        <v>#VALUE!</v>
      </c>
    </row>
    <row r="34" spans="1:27" x14ac:dyDescent="0.2">
      <c r="A34" s="76" t="s">
        <v>4</v>
      </c>
      <c r="B34" s="73">
        <f>B33*((1.025)^4)</f>
        <v>17.979239006599748</v>
      </c>
      <c r="C34" s="73">
        <f t="shared" ref="C34:C38" si="21">MEDIAN(B34,D34)</f>
        <v>18.434338493954304</v>
      </c>
      <c r="D34" s="75">
        <f>B33*((1.025)^6)</f>
        <v>18.889437981308859</v>
      </c>
      <c r="E34" s="73">
        <f>E33*((1.025)^4)</f>
        <v>21.095638324846536</v>
      </c>
      <c r="F34" s="73">
        <f t="shared" ref="F34:F38" si="22">MEDIAN(E34,G34)</f>
        <v>21.629621669944214</v>
      </c>
      <c r="G34" s="73">
        <f>E33*((1.025)^6)</f>
        <v>22.163605015041888</v>
      </c>
      <c r="H34" s="74">
        <f>H33*((1.025)^4)</f>
        <v>23.205202157331193</v>
      </c>
      <c r="I34" s="73">
        <f t="shared" ref="I34:I38" si="23">MEDIAN(H34,J34)</f>
        <v>23.792583836938636</v>
      </c>
      <c r="J34" s="75">
        <f>H33*((1.025)^6)</f>
        <v>24.379965516546079</v>
      </c>
      <c r="K34" s="74">
        <f>K33*((1.025)^4)</f>
        <v>25.525722373064315</v>
      </c>
      <c r="L34" s="73">
        <f t="shared" ref="L34:L38" si="24">MEDIAN(K34,M34)</f>
        <v>26.171842220632502</v>
      </c>
      <c r="M34" s="75">
        <f>K33*((1.025)^6)</f>
        <v>26.817962068200689</v>
      </c>
      <c r="N34" s="74" t="s">
        <v>54</v>
      </c>
      <c r="O34" s="73" t="s">
        <v>54</v>
      </c>
      <c r="P34" s="75" t="s">
        <v>54</v>
      </c>
      <c r="Q34" s="74" t="s">
        <v>54</v>
      </c>
      <c r="R34" s="73" t="s">
        <v>54</v>
      </c>
      <c r="S34" s="75" t="s">
        <v>54</v>
      </c>
      <c r="U34" s="1">
        <v>4</v>
      </c>
      <c r="V34" s="46">
        <f t="shared" si="15"/>
        <v>17.979239006599744</v>
      </c>
      <c r="W34" s="46">
        <f t="shared" si="16"/>
        <v>21.095638324846533</v>
      </c>
      <c r="X34" s="46">
        <f t="shared" si="17"/>
        <v>23.20520215733119</v>
      </c>
      <c r="Y34" s="46">
        <f t="shared" si="18"/>
        <v>25.525722373064308</v>
      </c>
      <c r="Z34" s="46" t="e">
        <f t="shared" si="20"/>
        <v>#VALUE!</v>
      </c>
      <c r="AA34" s="46" t="e">
        <f t="shared" si="20"/>
        <v>#VALUE!</v>
      </c>
    </row>
    <row r="35" spans="1:27" x14ac:dyDescent="0.2">
      <c r="A35" s="76" t="s">
        <v>5</v>
      </c>
      <c r="B35" s="73">
        <f>B33*((1.025)^7)</f>
        <v>19.36167393084158</v>
      </c>
      <c r="C35" s="73">
        <f t="shared" si="21"/>
        <v>19.851766302216006</v>
      </c>
      <c r="D35" s="75">
        <f>B33*((1.025)^9)</f>
        <v>20.34185867359043</v>
      </c>
      <c r="E35" s="73">
        <f>E33*((1.025)^7)</f>
        <v>22.717695140417934</v>
      </c>
      <c r="F35" s="73">
        <f t="shared" si="22"/>
        <v>23.29273679865976</v>
      </c>
      <c r="G35" s="73">
        <f>E33*((1.025)^9)</f>
        <v>23.867778456901586</v>
      </c>
      <c r="H35" s="74">
        <f>H33*((1.025)^7)</f>
        <v>24.989464654459734</v>
      </c>
      <c r="I35" s="73">
        <f t="shared" si="23"/>
        <v>25.622010478525745</v>
      </c>
      <c r="J35" s="75">
        <f>H33*((1.025)^9)</f>
        <v>26.254556302591752</v>
      </c>
      <c r="K35" s="74">
        <f>K33*((1.025)^7)</f>
        <v>27.48841111990571</v>
      </c>
      <c r="L35" s="73">
        <f t="shared" si="24"/>
        <v>28.18421152637832</v>
      </c>
      <c r="M35" s="75">
        <f>K33*((1.025)^9)</f>
        <v>28.880011932850927</v>
      </c>
      <c r="N35" s="74" t="s">
        <v>54</v>
      </c>
      <c r="O35" s="73" t="s">
        <v>54</v>
      </c>
      <c r="P35" s="75" t="s">
        <v>54</v>
      </c>
      <c r="Q35" s="74" t="s">
        <v>54</v>
      </c>
      <c r="R35" s="73" t="s">
        <v>54</v>
      </c>
      <c r="S35" s="75" t="s">
        <v>54</v>
      </c>
      <c r="U35" s="1">
        <v>5</v>
      </c>
      <c r="V35" s="46">
        <f t="shared" si="15"/>
        <v>18.428719981764736</v>
      </c>
      <c r="W35" s="46">
        <f t="shared" si="16"/>
        <v>21.623029282967693</v>
      </c>
      <c r="X35" s="46">
        <f t="shared" si="17"/>
        <v>23.785332211264468</v>
      </c>
      <c r="Y35" s="46">
        <f t="shared" si="18"/>
        <v>26.163865432390914</v>
      </c>
      <c r="Z35" s="46" t="e">
        <f t="shared" si="20"/>
        <v>#VALUE!</v>
      </c>
      <c r="AA35" s="46" t="e">
        <f t="shared" si="20"/>
        <v>#VALUE!</v>
      </c>
    </row>
    <row r="36" spans="1:27" x14ac:dyDescent="0.2">
      <c r="A36" s="76" t="s">
        <v>6</v>
      </c>
      <c r="B36" s="73">
        <f>B33*((1.025)^10)</f>
        <v>20.85040514043019</v>
      </c>
      <c r="C36" s="73">
        <f t="shared" si="21"/>
        <v>21.378181020547331</v>
      </c>
      <c r="D36" s="75">
        <f>B33*((1.025)^12)</f>
        <v>21.905956900664467</v>
      </c>
      <c r="E36" s="73">
        <f>E33*((1.025)^10)</f>
        <v>24.464472918324127</v>
      </c>
      <c r="F36" s="73">
        <f t="shared" si="22"/>
        <v>25.083729889069204</v>
      </c>
      <c r="G36" s="73">
        <f>E33*((1.025)^12)</f>
        <v>25.702986859814285</v>
      </c>
      <c r="H36" s="74">
        <f>H33*((1.025)^10)</f>
        <v>26.910920210156544</v>
      </c>
      <c r="I36" s="73">
        <f t="shared" si="23"/>
        <v>27.592102877976131</v>
      </c>
      <c r="J36" s="75">
        <f>H33*((1.025)^12)</f>
        <v>28.273285545795716</v>
      </c>
      <c r="K36" s="74">
        <f>K33*((1.025)^10)</f>
        <v>29.6020122311722</v>
      </c>
      <c r="L36" s="73">
        <f t="shared" si="24"/>
        <v>30.351313165773746</v>
      </c>
      <c r="M36" s="75">
        <f>K33*((1.025)^12)</f>
        <v>31.100614100375292</v>
      </c>
      <c r="N36" s="74" t="s">
        <v>54</v>
      </c>
      <c r="O36" s="73" t="s">
        <v>54</v>
      </c>
      <c r="P36" s="75" t="s">
        <v>54</v>
      </c>
      <c r="Q36" s="74" t="s">
        <v>54</v>
      </c>
      <c r="R36" s="73" t="s">
        <v>54</v>
      </c>
      <c r="S36" s="75" t="s">
        <v>54</v>
      </c>
      <c r="T36" s="46"/>
      <c r="U36" s="1">
        <v>6</v>
      </c>
      <c r="V36" s="46">
        <f t="shared" si="15"/>
        <v>18.889437981308852</v>
      </c>
      <c r="W36" s="46">
        <f t="shared" si="16"/>
        <v>22.163605015041885</v>
      </c>
      <c r="X36" s="46">
        <f t="shared" si="17"/>
        <v>24.379965516546076</v>
      </c>
      <c r="Y36" s="46">
        <f t="shared" si="18"/>
        <v>26.817962068200686</v>
      </c>
      <c r="Z36" s="46" t="e">
        <f t="shared" si="20"/>
        <v>#VALUE!</v>
      </c>
      <c r="AA36" s="46" t="e">
        <f t="shared" si="20"/>
        <v>#VALUE!</v>
      </c>
    </row>
    <row r="37" spans="1:27" x14ac:dyDescent="0.2">
      <c r="A37" s="76" t="s">
        <v>107</v>
      </c>
      <c r="B37" s="73">
        <f>B33*((1.025)^13)</f>
        <v>22.453605823181078</v>
      </c>
      <c r="C37" s="73">
        <f t="shared" si="21"/>
        <v>23.021962720580348</v>
      </c>
      <c r="D37" s="73">
        <f>B33*((1.025)^15)</f>
        <v>23.59031961797962</v>
      </c>
      <c r="E37" s="74">
        <f>E33*((1.025)^13)</f>
        <v>26.345561531309638</v>
      </c>
      <c r="F37" s="73">
        <f t="shared" si="22"/>
        <v>27.012433557570915</v>
      </c>
      <c r="G37" s="75">
        <f>E33*((1.025)^15)</f>
        <v>27.679305583832193</v>
      </c>
      <c r="H37" s="73">
        <f>H33*((1.025)^13)</f>
        <v>28.980117684440607</v>
      </c>
      <c r="I37" s="73">
        <f t="shared" si="23"/>
        <v>29.713676913328012</v>
      </c>
      <c r="J37" s="75">
        <f>H33*((1.025)^15)</f>
        <v>30.447236142215417</v>
      </c>
      <c r="K37" s="74">
        <f>K33*((1.025)^13)</f>
        <v>31.878129452884671</v>
      </c>
      <c r="L37" s="73">
        <f t="shared" si="24"/>
        <v>32.685044604660817</v>
      </c>
      <c r="M37" s="75">
        <f>K33*((1.025)^15)</f>
        <v>33.491959756436962</v>
      </c>
      <c r="N37" s="74" t="s">
        <v>54</v>
      </c>
      <c r="O37" s="73" t="s">
        <v>54</v>
      </c>
      <c r="P37" s="75" t="s">
        <v>54</v>
      </c>
      <c r="Q37" s="74" t="s">
        <v>54</v>
      </c>
      <c r="R37" s="73" t="s">
        <v>54</v>
      </c>
      <c r="S37" s="75" t="s">
        <v>54</v>
      </c>
      <c r="U37" s="1">
        <v>7</v>
      </c>
      <c r="V37" s="46">
        <f t="shared" si="15"/>
        <v>19.361673930841572</v>
      </c>
      <c r="W37" s="46">
        <f t="shared" si="16"/>
        <v>22.717695140417931</v>
      </c>
      <c r="X37" s="46">
        <f t="shared" si="17"/>
        <v>24.989464654459724</v>
      </c>
      <c r="Y37" s="46">
        <f t="shared" si="18"/>
        <v>27.488411119905699</v>
      </c>
      <c r="Z37" s="46" t="e">
        <f t="shared" si="20"/>
        <v>#VALUE!</v>
      </c>
      <c r="AA37" s="46" t="e">
        <f t="shared" si="20"/>
        <v>#VALUE!</v>
      </c>
    </row>
    <row r="38" spans="1:27" x14ac:dyDescent="0.2">
      <c r="A38" s="76" t="s">
        <v>108</v>
      </c>
      <c r="B38" s="73">
        <f>B33*((1.025)^16)</f>
        <v>24.180077608429109</v>
      </c>
      <c r="C38" s="73">
        <f t="shared" si="21"/>
        <v>25.435179484463035</v>
      </c>
      <c r="D38" s="73">
        <f>B33*((1.025)^20)</f>
        <v>26.690281360496964</v>
      </c>
      <c r="E38" s="74">
        <f>E33*((1.025)^16)</f>
        <v>28.371288223427992</v>
      </c>
      <c r="F38" s="73">
        <f t="shared" si="22"/>
        <v>29.843940944042529</v>
      </c>
      <c r="G38" s="75">
        <f>E33*((1.025)^20)</f>
        <v>31.316593664657066</v>
      </c>
      <c r="H38" s="74">
        <f>H33*((1.025)^16)</f>
        <v>31.208417045770798</v>
      </c>
      <c r="I38" s="73">
        <f t="shared" si="23"/>
        <v>32.828335038446788</v>
      </c>
      <c r="J38" s="75">
        <f>H33*((1.025)^20)</f>
        <v>34.448253031122782</v>
      </c>
      <c r="K38" s="73">
        <f>K33*((1.025)^16)</f>
        <v>34.329258750347883</v>
      </c>
      <c r="L38" s="73">
        <f t="shared" si="24"/>
        <v>36.111168542291473</v>
      </c>
      <c r="M38" s="75">
        <f>K33*((1.025)^20)</f>
        <v>37.893078334235064</v>
      </c>
      <c r="N38" s="73" t="s">
        <v>54</v>
      </c>
      <c r="O38" s="73" t="s">
        <v>54</v>
      </c>
      <c r="P38" s="73" t="s">
        <v>54</v>
      </c>
      <c r="Q38" s="74" t="s">
        <v>54</v>
      </c>
      <c r="R38" s="73" t="s">
        <v>54</v>
      </c>
      <c r="S38" s="75" t="s">
        <v>54</v>
      </c>
      <c r="U38" s="1">
        <v>8</v>
      </c>
      <c r="V38" s="46">
        <f t="shared" si="15"/>
        <v>19.845715779112609</v>
      </c>
      <c r="W38" s="46">
        <f t="shared" si="16"/>
        <v>23.285637518928375</v>
      </c>
      <c r="X38" s="46">
        <f t="shared" si="17"/>
        <v>25.614201270821216</v>
      </c>
      <c r="Y38" s="46">
        <f t="shared" si="18"/>
        <v>28.175621397903338</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20.341858673590423</v>
      </c>
      <c r="W39" s="46">
        <f t="shared" si="16"/>
        <v>23.867778456901583</v>
      </c>
      <c r="X39" s="46">
        <f t="shared" si="17"/>
        <v>26.254556302591745</v>
      </c>
      <c r="Y39" s="46">
        <f t="shared" si="18"/>
        <v>28.88001193285092</v>
      </c>
      <c r="Z39" s="46" t="e">
        <f t="shared" ref="Z39:AA39" si="25">Z38+0.15</f>
        <v>#VALUE!</v>
      </c>
      <c r="AA39" s="46" t="e">
        <f t="shared" si="25"/>
        <v>#VALUE!</v>
      </c>
    </row>
    <row r="40" spans="1:27" x14ac:dyDescent="0.2">
      <c r="O40" s="40"/>
      <c r="P40" s="1"/>
      <c r="U40" s="1">
        <v>10</v>
      </c>
      <c r="V40" s="46">
        <f t="shared" si="15"/>
        <v>20.85040514043018</v>
      </c>
      <c r="W40" s="46">
        <f t="shared" si="16"/>
        <v>24.46447291832412</v>
      </c>
      <c r="X40" s="46">
        <f t="shared" si="17"/>
        <v>26.910920210156537</v>
      </c>
      <c r="Y40" s="46">
        <f t="shared" si="18"/>
        <v>29.602012231172189</v>
      </c>
      <c r="Z40" s="46" t="e">
        <f t="shared" ref="Z40:AA50" si="26">Z39+0.15</f>
        <v>#VALUE!</v>
      </c>
      <c r="AA40" s="46" t="e">
        <f t="shared" si="26"/>
        <v>#VALUE!</v>
      </c>
    </row>
    <row r="41" spans="1:27" x14ac:dyDescent="0.2">
      <c r="U41" s="1">
        <v>11</v>
      </c>
      <c r="V41" s="46">
        <f t="shared" si="15"/>
        <v>21.371665268940934</v>
      </c>
      <c r="W41" s="46">
        <f t="shared" si="16"/>
        <v>25.076084741282219</v>
      </c>
      <c r="X41" s="46">
        <f t="shared" si="17"/>
        <v>27.583693215410449</v>
      </c>
      <c r="Y41" s="46">
        <f t="shared" si="18"/>
        <v>30.342062536951492</v>
      </c>
      <c r="Z41" s="46" t="e">
        <f t="shared" si="26"/>
        <v>#VALUE!</v>
      </c>
      <c r="AA41" s="46" t="e">
        <f t="shared" si="26"/>
        <v>#VALUE!</v>
      </c>
    </row>
    <row r="42" spans="1:27" x14ac:dyDescent="0.2">
      <c r="U42" s="1">
        <v>12</v>
      </c>
      <c r="V42" s="46">
        <f t="shared" si="15"/>
        <v>21.905956900664457</v>
      </c>
      <c r="W42" s="46">
        <f t="shared" si="16"/>
        <v>25.702986859814274</v>
      </c>
      <c r="X42" s="46">
        <f t="shared" si="17"/>
        <v>28.273285545795709</v>
      </c>
      <c r="Y42" s="46">
        <f t="shared" si="18"/>
        <v>31.100614100375275</v>
      </c>
      <c r="Z42" s="46" t="e">
        <f t="shared" si="26"/>
        <v>#VALUE!</v>
      </c>
      <c r="AA42" s="46" t="e">
        <f t="shared" si="26"/>
        <v>#VALUE!</v>
      </c>
    </row>
    <row r="43" spans="1:27" x14ac:dyDescent="0.2">
      <c r="D43" s="83"/>
      <c r="U43" s="1">
        <v>13</v>
      </c>
      <c r="V43" s="46">
        <f t="shared" si="15"/>
        <v>22.453605823181068</v>
      </c>
      <c r="W43" s="46">
        <f t="shared" si="16"/>
        <v>26.345561531309627</v>
      </c>
      <c r="X43" s="46">
        <f t="shared" si="17"/>
        <v>28.9801176844406</v>
      </c>
      <c r="Y43" s="46">
        <f t="shared" si="18"/>
        <v>31.878129452884654</v>
      </c>
      <c r="Z43" s="46" t="e">
        <f t="shared" si="26"/>
        <v>#VALUE!</v>
      </c>
      <c r="AA43" s="46" t="e">
        <f t="shared" si="26"/>
        <v>#VALUE!</v>
      </c>
    </row>
    <row r="44" spans="1:27" x14ac:dyDescent="0.2">
      <c r="D44" s="83"/>
      <c r="G44" s="35"/>
      <c r="U44" s="1">
        <v>14</v>
      </c>
      <c r="V44" s="46">
        <f t="shared" si="15"/>
        <v>23.014945968760593</v>
      </c>
      <c r="W44" s="46">
        <f t="shared" si="16"/>
        <v>27.004200569592367</v>
      </c>
      <c r="X44" s="46">
        <f t="shared" si="17"/>
        <v>29.704620626551613</v>
      </c>
      <c r="Y44" s="46">
        <f t="shared" si="18"/>
        <v>32.675082689206768</v>
      </c>
      <c r="Z44" s="46" t="e">
        <f t="shared" si="26"/>
        <v>#VALUE!</v>
      </c>
      <c r="AA44" s="46" t="e">
        <f t="shared" si="26"/>
        <v>#VALUE!</v>
      </c>
    </row>
    <row r="45" spans="1:27" x14ac:dyDescent="0.2">
      <c r="D45" s="83"/>
      <c r="U45" s="1">
        <v>15</v>
      </c>
      <c r="V45" s="46">
        <f t="shared" si="15"/>
        <v>23.590319617979606</v>
      </c>
      <c r="W45" s="46">
        <f t="shared" si="16"/>
        <v>27.679305583832175</v>
      </c>
      <c r="X45" s="46">
        <f t="shared" si="17"/>
        <v>30.447236142215399</v>
      </c>
      <c r="Y45" s="46">
        <f t="shared" si="18"/>
        <v>33.491959756436934</v>
      </c>
      <c r="Z45" s="46" t="e">
        <f t="shared" si="26"/>
        <v>#VALUE!</v>
      </c>
      <c r="AA45" s="46" t="e">
        <f t="shared" si="26"/>
        <v>#VALUE!</v>
      </c>
    </row>
    <row r="46" spans="1:27" x14ac:dyDescent="0.2">
      <c r="U46" s="1">
        <v>16</v>
      </c>
      <c r="V46" s="46">
        <f t="shared" si="15"/>
        <v>24.180077608429094</v>
      </c>
      <c r="W46" s="46">
        <f t="shared" si="16"/>
        <v>28.371288223427978</v>
      </c>
      <c r="X46" s="46">
        <f t="shared" si="17"/>
        <v>31.20841704577078</v>
      </c>
      <c r="Y46" s="46">
        <f t="shared" si="18"/>
        <v>34.329258750347854</v>
      </c>
      <c r="Z46" s="46" t="e">
        <f t="shared" si="26"/>
        <v>#VALUE!</v>
      </c>
      <c r="AA46" s="46" t="e">
        <f t="shared" si="26"/>
        <v>#VALUE!</v>
      </c>
    </row>
    <row r="47" spans="1:27" x14ac:dyDescent="0.2">
      <c r="U47" s="1">
        <v>17</v>
      </c>
      <c r="V47" s="46">
        <f t="shared" si="15"/>
        <v>24.784579548639819</v>
      </c>
      <c r="W47" s="46">
        <f t="shared" si="16"/>
        <v>29.080570429013676</v>
      </c>
      <c r="X47" s="46">
        <f t="shared" si="17"/>
        <v>31.988627471915045</v>
      </c>
      <c r="Y47" s="46">
        <f t="shared" si="18"/>
        <v>35.18749021910655</v>
      </c>
      <c r="Z47" s="46" t="e">
        <f t="shared" si="26"/>
        <v>#VALUE!</v>
      </c>
      <c r="AA47" s="46" t="e">
        <f t="shared" si="26"/>
        <v>#VALUE!</v>
      </c>
    </row>
    <row r="48" spans="1:27" x14ac:dyDescent="0.2">
      <c r="U48" s="1">
        <v>18</v>
      </c>
      <c r="V48" s="46">
        <f t="shared" si="15"/>
        <v>25.404194037355811</v>
      </c>
      <c r="W48" s="46">
        <f t="shared" si="16"/>
        <v>29.807584689739016</v>
      </c>
      <c r="X48" s="46">
        <f t="shared" si="17"/>
        <v>32.788343158712919</v>
      </c>
      <c r="Y48" s="46">
        <f t="shared" si="18"/>
        <v>36.067177474584213</v>
      </c>
      <c r="Z48" s="46" t="e">
        <f t="shared" si="26"/>
        <v>#VALUE!</v>
      </c>
      <c r="AA48" s="46" t="e">
        <f t="shared" si="26"/>
        <v>#VALUE!</v>
      </c>
    </row>
    <row r="49" spans="21:27" x14ac:dyDescent="0.2">
      <c r="U49" s="1">
        <v>19</v>
      </c>
      <c r="V49" s="46">
        <f t="shared" si="15"/>
        <v>26.039298888289704</v>
      </c>
      <c r="W49" s="46">
        <f t="shared" si="16"/>
        <v>30.552774306982489</v>
      </c>
      <c r="X49" s="46">
        <f t="shared" si="17"/>
        <v>33.608051737680739</v>
      </c>
      <c r="Y49" s="46">
        <f t="shared" si="18"/>
        <v>36.968856911448817</v>
      </c>
      <c r="Z49" s="46" t="e">
        <f t="shared" si="26"/>
        <v>#VALUE!</v>
      </c>
      <c r="AA49" s="46" t="e">
        <f t="shared" si="26"/>
        <v>#VALUE!</v>
      </c>
    </row>
    <row r="50" spans="21:27" x14ac:dyDescent="0.2">
      <c r="U50" s="1">
        <v>20</v>
      </c>
      <c r="V50" s="46">
        <f t="shared" si="15"/>
        <v>26.690281360496943</v>
      </c>
      <c r="W50" s="46">
        <f t="shared" si="16"/>
        <v>31.316593664657049</v>
      </c>
      <c r="X50" s="46">
        <f t="shared" si="17"/>
        <v>34.448253031122753</v>
      </c>
      <c r="Y50" s="46">
        <f t="shared" si="18"/>
        <v>37.893078334235035</v>
      </c>
      <c r="Z50" s="46" t="e">
        <f t="shared" si="26"/>
        <v>#VALUE!</v>
      </c>
      <c r="AA50" s="46" t="e">
        <f t="shared" si="26"/>
        <v>#VALUE!</v>
      </c>
    </row>
  </sheetData>
  <mergeCells count="47">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4:L4"/>
    <mergeCell ref="A7:H7"/>
    <mergeCell ref="A9:H9"/>
    <mergeCell ref="A16:A18"/>
    <mergeCell ref="B16:D16"/>
    <mergeCell ref="E16:G16"/>
    <mergeCell ref="H16:J16"/>
    <mergeCell ref="Q16:S16"/>
    <mergeCell ref="B17:D17"/>
    <mergeCell ref="E17:G17"/>
    <mergeCell ref="H17:J17"/>
    <mergeCell ref="K17:M17"/>
    <mergeCell ref="N17:P17"/>
    <mergeCell ref="Q17:S17"/>
    <mergeCell ref="K16:M16"/>
    <mergeCell ref="N16:P16"/>
    <mergeCell ref="A30:A32"/>
    <mergeCell ref="B30:D30"/>
    <mergeCell ref="E30:G30"/>
    <mergeCell ref="H30:J30"/>
    <mergeCell ref="K30:M30"/>
    <mergeCell ref="B31:D31"/>
    <mergeCell ref="E31:G31"/>
    <mergeCell ref="H31:J31"/>
    <mergeCell ref="K31:M31"/>
    <mergeCell ref="N31:P31"/>
    <mergeCell ref="Q31:S31"/>
    <mergeCell ref="V28:AA28"/>
    <mergeCell ref="N30:P30"/>
    <mergeCell ref="Q30:S30"/>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I35" sqref="I35"/>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0" t="s">
        <v>270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row>
    <row r="2" spans="1:26" ht="15.75" x14ac:dyDescent="0.25">
      <c r="A2" s="223" t="s">
        <v>462</v>
      </c>
    </row>
    <row r="3" spans="1:26" x14ac:dyDescent="0.25">
      <c r="A3" s="12">
        <v>182</v>
      </c>
    </row>
    <row r="4" spans="1:26" ht="20.25" x14ac:dyDescent="0.3">
      <c r="A4" s="171"/>
      <c r="B4" s="171"/>
      <c r="C4" s="171"/>
      <c r="D4" s="171"/>
      <c r="E4" s="171"/>
      <c r="F4" s="171"/>
      <c r="G4" s="171"/>
      <c r="H4" s="171"/>
      <c r="I4" s="171"/>
      <c r="J4" s="171"/>
      <c r="K4" s="171"/>
      <c r="L4" s="171"/>
      <c r="M4" s="171"/>
      <c r="N4" s="171"/>
      <c r="O4" s="171"/>
    </row>
    <row r="5" spans="1:26" ht="15.75" x14ac:dyDescent="0.25">
      <c r="A5" s="315" t="s">
        <v>306</v>
      </c>
      <c r="B5" s="315"/>
      <c r="C5" s="315"/>
      <c r="E5" s="315" t="s">
        <v>307</v>
      </c>
      <c r="F5" s="315"/>
      <c r="G5" s="315"/>
      <c r="I5" s="315" t="s">
        <v>308</v>
      </c>
      <c r="J5" s="315"/>
      <c r="K5" s="315"/>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3</v>
      </c>
      <c r="C7" s="19">
        <f>B7/A3</f>
        <v>1.6483516483516484E-2</v>
      </c>
      <c r="E7" s="23" t="s">
        <v>125</v>
      </c>
      <c r="F7" s="18"/>
      <c r="G7" s="19">
        <v>0.02</v>
      </c>
      <c r="I7" s="23" t="s">
        <v>136</v>
      </c>
      <c r="J7" s="18">
        <v>149</v>
      </c>
      <c r="K7" s="19">
        <f>J7/A3</f>
        <v>0.81868131868131866</v>
      </c>
      <c r="M7" s="23" t="s">
        <v>133</v>
      </c>
      <c r="N7" s="18">
        <v>47</v>
      </c>
      <c r="O7" s="19">
        <f>N7/A3</f>
        <v>0.25824175824175827</v>
      </c>
    </row>
    <row r="8" spans="1:26" x14ac:dyDescent="0.25">
      <c r="A8" s="20" t="s">
        <v>119</v>
      </c>
      <c r="B8" s="21">
        <v>20</v>
      </c>
      <c r="C8" s="22">
        <f>B8/A3</f>
        <v>0.10989010989010989</v>
      </c>
      <c r="E8" s="24" t="s">
        <v>126</v>
      </c>
      <c r="F8" s="21"/>
      <c r="G8" s="19">
        <v>0.109</v>
      </c>
      <c r="I8" s="24" t="s">
        <v>138</v>
      </c>
      <c r="J8" s="21">
        <v>16</v>
      </c>
      <c r="K8" s="19">
        <f>J8/A3</f>
        <v>8.7912087912087919E-2</v>
      </c>
      <c r="M8" s="24" t="s">
        <v>134</v>
      </c>
      <c r="N8" s="21">
        <v>134</v>
      </c>
      <c r="O8" s="22">
        <f>N8/A3</f>
        <v>0.73626373626373631</v>
      </c>
    </row>
    <row r="9" spans="1:26" x14ac:dyDescent="0.25">
      <c r="A9" s="20" t="s">
        <v>120</v>
      </c>
      <c r="B9" s="21">
        <v>35</v>
      </c>
      <c r="C9" s="22">
        <f>B9/A3</f>
        <v>0.19230769230769232</v>
      </c>
      <c r="E9" s="24" t="s">
        <v>127</v>
      </c>
      <c r="F9" s="21"/>
      <c r="G9" s="19">
        <v>0.17699999999999999</v>
      </c>
      <c r="I9" s="24" t="s">
        <v>137</v>
      </c>
      <c r="J9" s="21">
        <v>8</v>
      </c>
      <c r="K9" s="19">
        <f>J9/A3</f>
        <v>4.3956043956043959E-2</v>
      </c>
    </row>
    <row r="10" spans="1:26" x14ac:dyDescent="0.25">
      <c r="A10" s="20" t="s">
        <v>121</v>
      </c>
      <c r="B10" s="21">
        <v>43</v>
      </c>
      <c r="C10" s="22">
        <f>B10/A3</f>
        <v>0.23626373626373626</v>
      </c>
      <c r="E10" s="24" t="s">
        <v>128</v>
      </c>
      <c r="F10" s="21"/>
      <c r="G10" s="19">
        <v>8.5999999999999993E-2</v>
      </c>
      <c r="I10" s="24" t="s">
        <v>140</v>
      </c>
      <c r="J10" s="21">
        <v>5</v>
      </c>
      <c r="K10" s="19">
        <f>J10/A3</f>
        <v>2.7472527472527472E-2</v>
      </c>
    </row>
    <row r="11" spans="1:26" x14ac:dyDescent="0.25">
      <c r="A11" s="20" t="s">
        <v>122</v>
      </c>
      <c r="B11" s="21">
        <v>40</v>
      </c>
      <c r="C11" s="22">
        <f>B11/A3</f>
        <v>0.21978021978021978</v>
      </c>
      <c r="E11" s="24" t="s">
        <v>129</v>
      </c>
      <c r="F11" s="21"/>
      <c r="G11" s="19">
        <v>0.36</v>
      </c>
      <c r="I11" s="24" t="s">
        <v>139</v>
      </c>
      <c r="J11" s="21">
        <v>3</v>
      </c>
      <c r="K11" s="19">
        <f>J11/A3</f>
        <v>1.6483516483516484E-2</v>
      </c>
    </row>
    <row r="12" spans="1:26" x14ac:dyDescent="0.25">
      <c r="A12" s="20" t="s">
        <v>123</v>
      </c>
      <c r="B12" s="21">
        <v>28</v>
      </c>
      <c r="C12" s="22">
        <f>B12/A3</f>
        <v>0.15384615384615385</v>
      </c>
      <c r="E12" s="24" t="s">
        <v>130</v>
      </c>
      <c r="F12" s="21"/>
      <c r="G12" s="19">
        <v>0.20200000000000001</v>
      </c>
      <c r="I12" s="24" t="s">
        <v>141</v>
      </c>
      <c r="J12" s="21">
        <v>0</v>
      </c>
      <c r="K12" s="19">
        <f>J12/A3</f>
        <v>0</v>
      </c>
    </row>
    <row r="13" spans="1:26" x14ac:dyDescent="0.25">
      <c r="A13" s="20" t="s">
        <v>124</v>
      </c>
      <c r="B13" s="21">
        <v>12</v>
      </c>
      <c r="C13" s="22">
        <f>B13/A3</f>
        <v>6.5934065934065936E-2</v>
      </c>
      <c r="E13" s="24" t="s">
        <v>131</v>
      </c>
      <c r="F13" s="21"/>
      <c r="G13" s="19">
        <v>4.5999999999999999E-2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zoomScaleNormal="100" workbookViewId="0">
      <selection activeCell="Y42" sqref="Y42"/>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5" width="8.42578125" bestFit="1" customWidth="1"/>
    <col min="16" max="16" width="9.140625" style="10" bestFit="1" customWidth="1"/>
    <col min="17" max="18" width="8.42578125" bestFit="1" customWidth="1"/>
    <col min="19" max="19" width="9.140625" bestFit="1" customWidth="1"/>
    <col min="20" max="20" width="8.7109375" bestFit="1" customWidth="1"/>
    <col min="23" max="23" width="8.42578125" bestFit="1" customWidth="1"/>
    <col min="24"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0" t="s">
        <v>271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row>
    <row r="4" spans="1:26" ht="18.75" x14ac:dyDescent="0.3">
      <c r="A4" s="319" t="s">
        <v>272</v>
      </c>
      <c r="B4" s="319"/>
      <c r="C4" s="319"/>
      <c r="D4" s="319"/>
      <c r="E4" s="319"/>
      <c r="F4" s="319"/>
      <c r="G4" s="319"/>
      <c r="H4" s="319"/>
    </row>
    <row r="5" spans="1:26" ht="36" customHeight="1" x14ac:dyDescent="0.25">
      <c r="A5" s="317" t="s">
        <v>211</v>
      </c>
      <c r="B5" s="318" t="s">
        <v>143</v>
      </c>
      <c r="C5" s="318" t="s">
        <v>213</v>
      </c>
      <c r="D5" s="318" t="s">
        <v>273</v>
      </c>
      <c r="E5" s="318" t="s">
        <v>231</v>
      </c>
      <c r="F5" s="318"/>
      <c r="G5" s="318" t="s">
        <v>214</v>
      </c>
      <c r="H5" s="318"/>
      <c r="P5"/>
      <c r="R5" s="10"/>
    </row>
    <row r="6" spans="1:26" ht="15.75" thickBot="1" x14ac:dyDescent="0.3">
      <c r="A6" s="317"/>
      <c r="B6" s="318"/>
      <c r="C6" s="318"/>
      <c r="D6" s="320"/>
      <c r="E6" s="163" t="s">
        <v>157</v>
      </c>
      <c r="F6" s="163" t="s">
        <v>215</v>
      </c>
      <c r="G6" s="163" t="s">
        <v>157</v>
      </c>
      <c r="H6" s="163" t="s">
        <v>215</v>
      </c>
      <c r="P6"/>
      <c r="R6" s="10"/>
    </row>
    <row r="7" spans="1:26" ht="15.75" thickBot="1" x14ac:dyDescent="0.3">
      <c r="A7" s="194" t="s">
        <v>86</v>
      </c>
      <c r="B7" s="195">
        <v>1</v>
      </c>
      <c r="C7" s="196">
        <f>'1A'!B14</f>
        <v>14.17</v>
      </c>
      <c r="D7" s="197" t="s">
        <v>186</v>
      </c>
      <c r="E7" s="198">
        <f t="shared" ref="E7:E12" si="0">W19-B19</f>
        <v>-249</v>
      </c>
      <c r="F7" s="199">
        <f t="shared" ref="F7" si="1">W29</f>
        <v>-0.57772621809744784</v>
      </c>
      <c r="G7" s="200">
        <f t="shared" ref="G7:G12" si="2">S38-B38</f>
        <v>-4.0499999999999989</v>
      </c>
      <c r="H7" s="201">
        <f t="shared" ref="H7" si="3">S48</f>
        <v>-0.22228320526893519</v>
      </c>
      <c r="P7"/>
      <c r="R7" s="10"/>
    </row>
    <row r="8" spans="1:26" ht="15.75" thickTop="1" x14ac:dyDescent="0.25">
      <c r="A8" s="178" t="s">
        <v>212</v>
      </c>
      <c r="B8" s="164">
        <v>0.96</v>
      </c>
      <c r="C8" s="185">
        <f>S39</f>
        <v>28.89</v>
      </c>
      <c r="D8" s="187">
        <f>C8-C7</f>
        <v>14.72</v>
      </c>
      <c r="E8" s="174">
        <f t="shared" si="0"/>
        <v>-26</v>
      </c>
      <c r="F8" s="173">
        <f>W30</f>
        <v>-0.29545454545454547</v>
      </c>
      <c r="G8" s="175">
        <f t="shared" si="2"/>
        <v>11.23</v>
      </c>
      <c r="H8" s="177">
        <f>S49</f>
        <v>0.63590033975084936</v>
      </c>
      <c r="P8"/>
      <c r="R8" s="10"/>
    </row>
    <row r="9" spans="1:26" x14ac:dyDescent="0.25">
      <c r="A9" s="178" t="s">
        <v>289</v>
      </c>
      <c r="B9" s="164">
        <v>0.96</v>
      </c>
      <c r="C9" s="185">
        <f t="shared" ref="C9:C12" si="4">S40</f>
        <v>17.61</v>
      </c>
      <c r="D9" s="187">
        <f>C9-C7</f>
        <v>3.4399999999999995</v>
      </c>
      <c r="E9" s="174">
        <f t="shared" si="0"/>
        <v>98</v>
      </c>
      <c r="F9" s="173">
        <f>W31</f>
        <v>1.0652173913043479</v>
      </c>
      <c r="G9" s="175">
        <f t="shared" si="2"/>
        <v>1.0199999999999996</v>
      </c>
      <c r="H9" s="177">
        <f>S50</f>
        <v>6.1482820976491839E-2</v>
      </c>
      <c r="P9"/>
      <c r="R9" s="10"/>
    </row>
    <row r="10" spans="1:26" x14ac:dyDescent="0.25">
      <c r="A10" s="178" t="s">
        <v>291</v>
      </c>
      <c r="B10" s="164">
        <v>0.95</v>
      </c>
      <c r="C10" s="185">
        <f t="shared" si="4"/>
        <v>17.05</v>
      </c>
      <c r="D10" s="216">
        <f>C10-C7</f>
        <v>2.8800000000000008</v>
      </c>
      <c r="E10" s="174">
        <f t="shared" si="0"/>
        <v>86</v>
      </c>
      <c r="F10" s="173">
        <f>W32</f>
        <v>2.8666666666666667</v>
      </c>
      <c r="G10" s="175">
        <f t="shared" si="2"/>
        <v>-1.879999999999999</v>
      </c>
      <c r="H10" s="177">
        <f>S51</f>
        <v>-9.9313259376650767E-2</v>
      </c>
      <c r="P10"/>
      <c r="R10" s="10"/>
    </row>
    <row r="11" spans="1:26" x14ac:dyDescent="0.25">
      <c r="A11" s="178" t="s">
        <v>292</v>
      </c>
      <c r="B11" s="164">
        <v>0.92</v>
      </c>
      <c r="C11" s="185">
        <f t="shared" si="4"/>
        <v>18.72</v>
      </c>
      <c r="D11" s="187">
        <f>C11-C7</f>
        <v>4.5499999999999989</v>
      </c>
      <c r="E11" s="174">
        <f t="shared" si="0"/>
        <v>-159</v>
      </c>
      <c r="F11" s="173">
        <f>W33</f>
        <v>-0.10621242484969939</v>
      </c>
      <c r="G11" s="175">
        <f t="shared" si="2"/>
        <v>5.7499999999999982</v>
      </c>
      <c r="H11" s="177">
        <f>S52</f>
        <v>0.44333076329992271</v>
      </c>
      <c r="P11"/>
      <c r="R11" s="10"/>
    </row>
    <row r="12" spans="1:26" ht="15.75" thickBot="1" x14ac:dyDescent="0.3">
      <c r="A12" s="179" t="s">
        <v>293</v>
      </c>
      <c r="B12" s="180">
        <v>0.92</v>
      </c>
      <c r="C12" s="186">
        <f t="shared" si="4"/>
        <v>17.59</v>
      </c>
      <c r="D12" s="188">
        <f>C12-C7</f>
        <v>3.42</v>
      </c>
      <c r="E12" s="181">
        <f t="shared" si="0"/>
        <v>557</v>
      </c>
      <c r="F12" s="182">
        <f>W34</f>
        <v>0.30961645358532519</v>
      </c>
      <c r="G12" s="183">
        <f t="shared" si="2"/>
        <v>4.8900000000000006</v>
      </c>
      <c r="H12" s="184">
        <f>S53</f>
        <v>0.38503937007874023</v>
      </c>
      <c r="P12"/>
      <c r="R12" s="10"/>
    </row>
    <row r="13" spans="1:26" x14ac:dyDescent="0.25">
      <c r="A13" s="1"/>
      <c r="B13" s="35"/>
      <c r="C13" s="36"/>
      <c r="D13" s="36"/>
    </row>
    <row r="14" spans="1:26" x14ac:dyDescent="0.25">
      <c r="G14" s="214"/>
    </row>
    <row r="17" spans="1:26" ht="15.75" x14ac:dyDescent="0.25">
      <c r="A17" s="316" t="s">
        <v>332</v>
      </c>
      <c r="B17" s="316"/>
      <c r="C17" s="316"/>
      <c r="D17" s="316"/>
      <c r="E17" s="316"/>
      <c r="F17" s="316"/>
      <c r="G17" s="316"/>
      <c r="H17" s="316"/>
      <c r="I17" s="316"/>
      <c r="J17" s="316"/>
      <c r="K17" s="316"/>
      <c r="L17" s="316"/>
      <c r="M17" s="316"/>
      <c r="N17" s="316"/>
      <c r="O17" s="316"/>
      <c r="P17" s="316"/>
      <c r="Q17" s="316"/>
      <c r="R17" s="316"/>
      <c r="S17" s="316"/>
      <c r="T17" s="316"/>
      <c r="U17" s="316"/>
      <c r="V17" s="316"/>
      <c r="W17" s="316"/>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86</v>
      </c>
      <c r="B19" s="166">
        <v>431</v>
      </c>
      <c r="C19" s="166">
        <v>478</v>
      </c>
      <c r="D19" s="166">
        <v>538</v>
      </c>
      <c r="E19" s="166">
        <v>564</v>
      </c>
      <c r="F19" s="166">
        <v>612</v>
      </c>
      <c r="G19" s="166">
        <v>664</v>
      </c>
      <c r="H19" s="166">
        <v>594</v>
      </c>
      <c r="I19" s="166">
        <v>614</v>
      </c>
      <c r="J19" s="166">
        <v>631</v>
      </c>
      <c r="K19" s="166">
        <v>664</v>
      </c>
      <c r="L19" s="166">
        <v>732</v>
      </c>
      <c r="M19" s="166">
        <v>794</v>
      </c>
      <c r="N19" s="166">
        <v>1241</v>
      </c>
      <c r="O19" s="166">
        <v>1247</v>
      </c>
      <c r="P19" s="166">
        <v>1164</v>
      </c>
      <c r="Q19" s="166">
        <v>1059</v>
      </c>
      <c r="R19" s="166">
        <v>899</v>
      </c>
      <c r="S19" s="166">
        <v>684</v>
      </c>
      <c r="T19" s="166">
        <v>478</v>
      </c>
      <c r="U19" s="166">
        <v>296</v>
      </c>
      <c r="V19" s="166">
        <v>160</v>
      </c>
      <c r="W19" s="166">
        <v>182</v>
      </c>
    </row>
    <row r="20" spans="1:26" ht="15.75" thickTop="1" x14ac:dyDescent="0.25">
      <c r="A20" s="143" t="s">
        <v>212</v>
      </c>
      <c r="B20" s="146">
        <v>88</v>
      </c>
      <c r="C20" s="146">
        <v>89</v>
      </c>
      <c r="D20" s="146">
        <v>88</v>
      </c>
      <c r="E20" s="146">
        <v>87</v>
      </c>
      <c r="F20" s="146">
        <v>88</v>
      </c>
      <c r="G20" s="146">
        <v>67</v>
      </c>
      <c r="H20" s="146">
        <v>64</v>
      </c>
      <c r="I20" s="146">
        <v>69</v>
      </c>
      <c r="J20" s="146">
        <v>82</v>
      </c>
      <c r="K20" s="146">
        <v>84</v>
      </c>
      <c r="L20" s="146">
        <v>89</v>
      </c>
      <c r="M20" s="146">
        <v>86</v>
      </c>
      <c r="N20" s="146">
        <v>105</v>
      </c>
      <c r="O20" s="146">
        <v>105</v>
      </c>
      <c r="P20" s="146">
        <v>85</v>
      </c>
      <c r="Q20" s="146">
        <v>79</v>
      </c>
      <c r="R20" s="146">
        <v>70</v>
      </c>
      <c r="S20" s="146">
        <v>67</v>
      </c>
      <c r="T20" s="146">
        <v>63</v>
      </c>
      <c r="U20" s="146">
        <v>65</v>
      </c>
      <c r="V20" s="146">
        <v>63</v>
      </c>
      <c r="W20" s="146">
        <v>62</v>
      </c>
    </row>
    <row r="21" spans="1:26" x14ac:dyDescent="0.25">
      <c r="A21" s="143" t="s">
        <v>289</v>
      </c>
      <c r="B21" s="144">
        <v>92</v>
      </c>
      <c r="C21" s="144">
        <v>93</v>
      </c>
      <c r="D21" s="144">
        <v>94</v>
      </c>
      <c r="E21" s="144">
        <v>94</v>
      </c>
      <c r="F21" s="144">
        <v>107</v>
      </c>
      <c r="G21" s="144">
        <v>106</v>
      </c>
      <c r="H21" s="144">
        <v>114</v>
      </c>
      <c r="I21" s="144">
        <v>119</v>
      </c>
      <c r="J21" s="144">
        <v>125</v>
      </c>
      <c r="K21" s="144">
        <v>134</v>
      </c>
      <c r="L21" s="144">
        <v>138</v>
      </c>
      <c r="M21" s="144">
        <v>140</v>
      </c>
      <c r="N21" s="144">
        <v>146</v>
      </c>
      <c r="O21" s="144">
        <v>160</v>
      </c>
      <c r="P21" s="144">
        <v>173</v>
      </c>
      <c r="Q21" s="144">
        <v>178</v>
      </c>
      <c r="R21" s="144">
        <v>203</v>
      </c>
      <c r="S21" s="144">
        <v>210</v>
      </c>
      <c r="T21" s="144">
        <v>224</v>
      </c>
      <c r="U21" s="144">
        <v>153</v>
      </c>
      <c r="V21" s="144">
        <v>161</v>
      </c>
      <c r="W21" s="144">
        <v>190</v>
      </c>
    </row>
    <row r="22" spans="1:26" x14ac:dyDescent="0.25">
      <c r="A22" s="143" t="s">
        <v>291</v>
      </c>
      <c r="B22" s="144">
        <v>30</v>
      </c>
      <c r="C22" s="144">
        <v>41</v>
      </c>
      <c r="D22" s="144">
        <v>60</v>
      </c>
      <c r="E22" s="144">
        <v>65</v>
      </c>
      <c r="F22" s="144">
        <v>71</v>
      </c>
      <c r="G22" s="144">
        <v>74</v>
      </c>
      <c r="H22" s="144">
        <v>74</v>
      </c>
      <c r="I22" s="144">
        <v>69</v>
      </c>
      <c r="J22" s="144">
        <v>61</v>
      </c>
      <c r="K22" s="144">
        <v>61</v>
      </c>
      <c r="L22" s="144">
        <v>62</v>
      </c>
      <c r="M22" s="144">
        <v>59</v>
      </c>
      <c r="N22" s="144">
        <v>58</v>
      </c>
      <c r="O22" s="144">
        <v>54</v>
      </c>
      <c r="P22" s="144">
        <v>53</v>
      </c>
      <c r="Q22" s="144">
        <v>60</v>
      </c>
      <c r="R22" s="144">
        <v>58</v>
      </c>
      <c r="S22" s="144">
        <v>63</v>
      </c>
      <c r="T22" s="144">
        <v>66</v>
      </c>
      <c r="U22" s="144">
        <v>70</v>
      </c>
      <c r="V22" s="144">
        <v>93</v>
      </c>
      <c r="W22" s="144">
        <v>116</v>
      </c>
    </row>
    <row r="23" spans="1:26" x14ac:dyDescent="0.25">
      <c r="A23" s="178" t="s">
        <v>292</v>
      </c>
      <c r="B23" s="146">
        <v>1497</v>
      </c>
      <c r="C23" s="146">
        <v>1481</v>
      </c>
      <c r="D23" s="146">
        <v>1494</v>
      </c>
      <c r="E23" s="146">
        <v>1540</v>
      </c>
      <c r="F23" s="146">
        <v>1586</v>
      </c>
      <c r="G23" s="146">
        <v>1510</v>
      </c>
      <c r="H23" s="146">
        <v>1543</v>
      </c>
      <c r="I23" s="146">
        <v>1525</v>
      </c>
      <c r="J23" s="146">
        <v>1402</v>
      </c>
      <c r="K23" s="146">
        <v>1462</v>
      </c>
      <c r="L23" s="146">
        <v>1601</v>
      </c>
      <c r="M23" s="146">
        <v>1732</v>
      </c>
      <c r="N23" s="146">
        <v>1787</v>
      </c>
      <c r="O23" s="146">
        <v>1879</v>
      </c>
      <c r="P23" s="146">
        <v>1958</v>
      </c>
      <c r="Q23" s="146">
        <v>1979</v>
      </c>
      <c r="R23" s="146">
        <v>1891</v>
      </c>
      <c r="S23" s="146">
        <v>1767</v>
      </c>
      <c r="T23" s="146">
        <v>1538</v>
      </c>
      <c r="U23" s="146">
        <v>1306</v>
      </c>
      <c r="V23" s="146">
        <v>1317</v>
      </c>
      <c r="W23" s="146">
        <v>1338</v>
      </c>
    </row>
    <row r="24" spans="1:26" x14ac:dyDescent="0.25">
      <c r="A24" s="143" t="s">
        <v>293</v>
      </c>
      <c r="B24" s="146">
        <v>1799</v>
      </c>
      <c r="C24" s="146">
        <v>1711</v>
      </c>
      <c r="D24" s="146">
        <v>1747</v>
      </c>
      <c r="E24" s="146">
        <v>1779</v>
      </c>
      <c r="F24" s="146">
        <v>1805</v>
      </c>
      <c r="G24" s="146">
        <v>1826</v>
      </c>
      <c r="H24" s="146">
        <v>1829</v>
      </c>
      <c r="I24" s="146">
        <v>1808</v>
      </c>
      <c r="J24" s="146">
        <v>1642</v>
      </c>
      <c r="K24" s="146">
        <v>1730</v>
      </c>
      <c r="L24" s="146">
        <v>1874</v>
      </c>
      <c r="M24" s="146">
        <v>1905</v>
      </c>
      <c r="N24" s="146">
        <v>2048</v>
      </c>
      <c r="O24" s="146">
        <v>2215</v>
      </c>
      <c r="P24" s="146">
        <v>2307</v>
      </c>
      <c r="Q24" s="146">
        <v>2367</v>
      </c>
      <c r="R24" s="146">
        <v>2265</v>
      </c>
      <c r="S24" s="146">
        <v>2361</v>
      </c>
      <c r="T24" s="146">
        <v>2270</v>
      </c>
      <c r="U24" s="146">
        <v>2129</v>
      </c>
      <c r="V24" s="146">
        <v>2253</v>
      </c>
      <c r="W24" s="146">
        <v>2356</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6" t="s">
        <v>333</v>
      </c>
      <c r="B27" s="316"/>
      <c r="C27" s="316"/>
      <c r="D27" s="316"/>
      <c r="E27" s="316"/>
      <c r="F27" s="316"/>
      <c r="G27" s="316"/>
      <c r="H27" s="316"/>
      <c r="I27" s="316"/>
      <c r="J27" s="316"/>
      <c r="K27" s="316"/>
      <c r="L27" s="316"/>
      <c r="M27" s="316"/>
      <c r="N27" s="316"/>
      <c r="O27" s="316"/>
      <c r="P27" s="316"/>
      <c r="Q27" s="316"/>
      <c r="R27" s="316"/>
      <c r="S27" s="316"/>
      <c r="T27" s="316"/>
      <c r="U27" s="316"/>
      <c r="V27" s="316"/>
      <c r="W27" s="316"/>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86</v>
      </c>
      <c r="B29" s="167">
        <f t="shared" ref="B29:B34" si="5">(B19-B19)/B19</f>
        <v>0</v>
      </c>
      <c r="C29" s="167">
        <f t="shared" ref="C29:C34" si="6">(C19-B19)/B19</f>
        <v>0.10904872389791183</v>
      </c>
      <c r="D29" s="167">
        <f t="shared" ref="D29:D34" si="7">(D19-B19)/B19</f>
        <v>0.24825986078886311</v>
      </c>
      <c r="E29" s="167">
        <f t="shared" ref="E29:E34" si="8">(E19-B19)/B19</f>
        <v>0.308584686774942</v>
      </c>
      <c r="F29" s="167">
        <f t="shared" ref="F29:F34" si="9">(F19-B19)/B19</f>
        <v>0.41995359628770301</v>
      </c>
      <c r="G29" s="167">
        <f t="shared" ref="G29:G34" si="10">(G19-B19)/B19</f>
        <v>0.54060324825986084</v>
      </c>
      <c r="H29" s="167">
        <f t="shared" ref="H29:H34" si="11">(H19-B19)/B19</f>
        <v>0.37819025522041766</v>
      </c>
      <c r="I29" s="167">
        <f t="shared" ref="I29:I34" si="12">(I19-B19)/B19</f>
        <v>0.42459396751740142</v>
      </c>
      <c r="J29" s="167">
        <f t="shared" ref="J29:J34" si="13">(J19-B19)/B19</f>
        <v>0.46403712296983757</v>
      </c>
      <c r="K29" s="167">
        <f t="shared" ref="K29:K34" si="14">(K19-B19)/B19</f>
        <v>0.54060324825986084</v>
      </c>
      <c r="L29" s="167">
        <f t="shared" ref="L29:L34" si="15">(L19-B19)/B19</f>
        <v>0.69837587006960555</v>
      </c>
      <c r="M29" s="167">
        <f t="shared" ref="M29:M34" si="16">(M19-B19)/B19</f>
        <v>0.84222737819025517</v>
      </c>
      <c r="N29" s="167">
        <f t="shared" ref="N29:N34" si="17">(N19-B19)/B19</f>
        <v>1.8793503480278422</v>
      </c>
      <c r="O29" s="167">
        <f t="shared" ref="O29:O34" si="18">(O19-B19)/B19</f>
        <v>1.8932714617169373</v>
      </c>
      <c r="P29" s="167">
        <f t="shared" ref="P29:P34" si="19">(P19-B19)/B19</f>
        <v>1.7006960556844548</v>
      </c>
      <c r="Q29" s="167">
        <f t="shared" ref="Q29:Q34" si="20">(Q19-B19)/B19</f>
        <v>1.45707656612529</v>
      </c>
      <c r="R29" s="167">
        <f t="shared" ref="R29:R34" si="21">(R19-B19)/B19</f>
        <v>1.08584686774942</v>
      </c>
      <c r="S29" s="167">
        <f t="shared" ref="S29:S34" si="22">(S19-B19)/B19</f>
        <v>0.58700696055684454</v>
      </c>
      <c r="T29" s="167">
        <f t="shared" ref="T29:T34" si="23">(T19-B19)/B19</f>
        <v>0.10904872389791183</v>
      </c>
      <c r="U29" s="167">
        <f t="shared" ref="U29:U34" si="24">(U19-B19)/B19</f>
        <v>-0.31322505800464034</v>
      </c>
      <c r="V29" s="167">
        <f t="shared" ref="V29:V34" si="25">(V19-B19)/B19</f>
        <v>-0.62877030162412995</v>
      </c>
      <c r="W29" s="167">
        <f t="shared" ref="W29:W34" si="26">(W19-B19)/B19</f>
        <v>-0.57772621809744784</v>
      </c>
      <c r="Y29" t="s">
        <v>86</v>
      </c>
      <c r="Z29" s="215">
        <v>-4.05</v>
      </c>
    </row>
    <row r="30" spans="1:26" ht="15.75" thickTop="1" x14ac:dyDescent="0.25">
      <c r="A30" s="143" t="s">
        <v>212</v>
      </c>
      <c r="B30" s="147">
        <f t="shared" si="5"/>
        <v>0</v>
      </c>
      <c r="C30" s="147">
        <f t="shared" si="6"/>
        <v>1.1363636363636364E-2</v>
      </c>
      <c r="D30" s="147">
        <f t="shared" si="7"/>
        <v>0</v>
      </c>
      <c r="E30" s="147">
        <f t="shared" si="8"/>
        <v>-1.1363636363636364E-2</v>
      </c>
      <c r="F30" s="147">
        <f t="shared" si="9"/>
        <v>0</v>
      </c>
      <c r="G30" s="147">
        <f t="shared" si="10"/>
        <v>-0.23863636363636365</v>
      </c>
      <c r="H30" s="147">
        <f t="shared" si="11"/>
        <v>-0.27272727272727271</v>
      </c>
      <c r="I30" s="147">
        <f t="shared" si="12"/>
        <v>-0.21590909090909091</v>
      </c>
      <c r="J30" s="147">
        <f t="shared" si="13"/>
        <v>-6.8181818181818177E-2</v>
      </c>
      <c r="K30" s="147">
        <f t="shared" si="14"/>
        <v>-4.5454545454545456E-2</v>
      </c>
      <c r="L30" s="147">
        <f t="shared" si="15"/>
        <v>1.1363636363636364E-2</v>
      </c>
      <c r="M30" s="147">
        <f t="shared" si="16"/>
        <v>-2.2727272727272728E-2</v>
      </c>
      <c r="N30" s="147">
        <f t="shared" si="17"/>
        <v>0.19318181818181818</v>
      </c>
      <c r="O30" s="147">
        <f t="shared" si="18"/>
        <v>0.19318181818181818</v>
      </c>
      <c r="P30" s="147">
        <f t="shared" si="19"/>
        <v>-3.4090909090909088E-2</v>
      </c>
      <c r="Q30" s="147">
        <f t="shared" si="20"/>
        <v>-0.10227272727272728</v>
      </c>
      <c r="R30" s="147">
        <f t="shared" si="21"/>
        <v>-0.20454545454545456</v>
      </c>
      <c r="S30" s="147">
        <f t="shared" si="22"/>
        <v>-0.23863636363636365</v>
      </c>
      <c r="T30" s="147">
        <f t="shared" si="23"/>
        <v>-0.28409090909090912</v>
      </c>
      <c r="U30" s="147">
        <f t="shared" si="24"/>
        <v>-0.26136363636363635</v>
      </c>
      <c r="V30" s="147">
        <f t="shared" si="25"/>
        <v>-0.28409090909090912</v>
      </c>
      <c r="W30" s="147">
        <f t="shared" si="26"/>
        <v>-0.29545454545454547</v>
      </c>
      <c r="Y30" t="s">
        <v>291</v>
      </c>
      <c r="Z30" s="215">
        <v>-1.88</v>
      </c>
    </row>
    <row r="31" spans="1:26" x14ac:dyDescent="0.25">
      <c r="A31" s="143" t="s">
        <v>289</v>
      </c>
      <c r="B31" s="147">
        <f t="shared" si="5"/>
        <v>0</v>
      </c>
      <c r="C31" s="147">
        <f t="shared" si="6"/>
        <v>1.0869565217391304E-2</v>
      </c>
      <c r="D31" s="147">
        <f t="shared" si="7"/>
        <v>2.1739130434782608E-2</v>
      </c>
      <c r="E31" s="147">
        <f t="shared" si="8"/>
        <v>2.1739130434782608E-2</v>
      </c>
      <c r="F31" s="147">
        <f t="shared" si="9"/>
        <v>0.16304347826086957</v>
      </c>
      <c r="G31" s="147">
        <f t="shared" si="10"/>
        <v>0.15217391304347827</v>
      </c>
      <c r="H31" s="147">
        <f t="shared" si="11"/>
        <v>0.2391304347826087</v>
      </c>
      <c r="I31" s="147">
        <f t="shared" si="12"/>
        <v>0.29347826086956524</v>
      </c>
      <c r="J31" s="147">
        <f t="shared" si="13"/>
        <v>0.35869565217391303</v>
      </c>
      <c r="K31" s="147">
        <f t="shared" si="14"/>
        <v>0.45652173913043476</v>
      </c>
      <c r="L31" s="147">
        <f t="shared" si="15"/>
        <v>0.5</v>
      </c>
      <c r="M31" s="147">
        <f t="shared" si="16"/>
        <v>0.52173913043478259</v>
      </c>
      <c r="N31" s="147">
        <f t="shared" si="17"/>
        <v>0.58695652173913049</v>
      </c>
      <c r="O31" s="147">
        <f t="shared" si="18"/>
        <v>0.73913043478260865</v>
      </c>
      <c r="P31" s="147">
        <f t="shared" si="19"/>
        <v>0.88043478260869568</v>
      </c>
      <c r="Q31" s="147">
        <f t="shared" si="20"/>
        <v>0.93478260869565222</v>
      </c>
      <c r="R31" s="147">
        <f t="shared" si="21"/>
        <v>1.2065217391304348</v>
      </c>
      <c r="S31" s="147">
        <f t="shared" si="22"/>
        <v>1.2826086956521738</v>
      </c>
      <c r="T31" s="147">
        <f t="shared" si="23"/>
        <v>1.4347826086956521</v>
      </c>
      <c r="U31" s="147">
        <f t="shared" si="24"/>
        <v>0.66304347826086951</v>
      </c>
      <c r="V31" s="147">
        <f t="shared" si="25"/>
        <v>0.75</v>
      </c>
      <c r="W31" s="147">
        <f t="shared" si="26"/>
        <v>1.0652173913043479</v>
      </c>
      <c r="Y31" t="s">
        <v>289</v>
      </c>
      <c r="Z31" s="213">
        <v>1.02</v>
      </c>
    </row>
    <row r="32" spans="1:26" x14ac:dyDescent="0.25">
      <c r="A32" s="143" t="s">
        <v>291</v>
      </c>
      <c r="B32" s="147">
        <f t="shared" si="5"/>
        <v>0</v>
      </c>
      <c r="C32" s="147">
        <f t="shared" si="6"/>
        <v>0.36666666666666664</v>
      </c>
      <c r="D32" s="147">
        <f t="shared" si="7"/>
        <v>1</v>
      </c>
      <c r="E32" s="147">
        <f t="shared" si="8"/>
        <v>1.1666666666666667</v>
      </c>
      <c r="F32" s="147">
        <f t="shared" si="9"/>
        <v>1.3666666666666667</v>
      </c>
      <c r="G32" s="147">
        <f t="shared" si="10"/>
        <v>1.4666666666666666</v>
      </c>
      <c r="H32" s="147">
        <f t="shared" si="11"/>
        <v>1.4666666666666666</v>
      </c>
      <c r="I32" s="147">
        <f t="shared" si="12"/>
        <v>1.3</v>
      </c>
      <c r="J32" s="147">
        <f t="shared" si="13"/>
        <v>1.0333333333333334</v>
      </c>
      <c r="K32" s="147">
        <f t="shared" si="14"/>
        <v>1.0333333333333334</v>
      </c>
      <c r="L32" s="147">
        <f t="shared" si="15"/>
        <v>1.0666666666666667</v>
      </c>
      <c r="M32" s="147">
        <f t="shared" si="16"/>
        <v>0.96666666666666667</v>
      </c>
      <c r="N32" s="147">
        <f t="shared" si="17"/>
        <v>0.93333333333333335</v>
      </c>
      <c r="O32" s="147">
        <f t="shared" si="18"/>
        <v>0.8</v>
      </c>
      <c r="P32" s="147">
        <f t="shared" si="19"/>
        <v>0.76666666666666672</v>
      </c>
      <c r="Q32" s="147">
        <f t="shared" si="20"/>
        <v>1</v>
      </c>
      <c r="R32" s="147">
        <f t="shared" si="21"/>
        <v>0.93333333333333335</v>
      </c>
      <c r="S32" s="147">
        <f t="shared" si="22"/>
        <v>1.1000000000000001</v>
      </c>
      <c r="T32" s="147">
        <f t="shared" si="23"/>
        <v>1.2</v>
      </c>
      <c r="U32" s="147">
        <f t="shared" si="24"/>
        <v>1.3333333333333333</v>
      </c>
      <c r="V32" s="147">
        <f t="shared" si="25"/>
        <v>2.1</v>
      </c>
      <c r="W32" s="147">
        <f t="shared" si="26"/>
        <v>2.8666666666666667</v>
      </c>
      <c r="Y32" t="s">
        <v>293</v>
      </c>
      <c r="Z32" s="213">
        <v>4.8899999999999997</v>
      </c>
    </row>
    <row r="33" spans="1:26" x14ac:dyDescent="0.25">
      <c r="A33" s="178" t="s">
        <v>292</v>
      </c>
      <c r="B33" s="147">
        <f t="shared" si="5"/>
        <v>0</v>
      </c>
      <c r="C33" s="147">
        <f t="shared" si="6"/>
        <v>-1.068804275217101E-2</v>
      </c>
      <c r="D33" s="147">
        <f t="shared" si="7"/>
        <v>-2.004008016032064E-3</v>
      </c>
      <c r="E33" s="147">
        <f t="shared" si="8"/>
        <v>2.8724114896459586E-2</v>
      </c>
      <c r="F33" s="147">
        <f t="shared" si="9"/>
        <v>5.9452237808951237E-2</v>
      </c>
      <c r="G33" s="147">
        <f t="shared" si="10"/>
        <v>8.6840347361389451E-3</v>
      </c>
      <c r="H33" s="147">
        <f t="shared" si="11"/>
        <v>3.0728122912491648E-2</v>
      </c>
      <c r="I33" s="147">
        <f t="shared" si="12"/>
        <v>1.8704074816299265E-2</v>
      </c>
      <c r="J33" s="147">
        <f t="shared" si="13"/>
        <v>-6.3460253841015363E-2</v>
      </c>
      <c r="K33" s="147">
        <f t="shared" si="14"/>
        <v>-2.3380093520374082E-2</v>
      </c>
      <c r="L33" s="147">
        <f t="shared" si="15"/>
        <v>6.9472277889111561E-2</v>
      </c>
      <c r="M33" s="147">
        <f t="shared" si="16"/>
        <v>0.15698062792251169</v>
      </c>
      <c r="N33" s="147">
        <f t="shared" si="17"/>
        <v>0.19372077488309952</v>
      </c>
      <c r="O33" s="147">
        <f t="shared" si="18"/>
        <v>0.25517702070808285</v>
      </c>
      <c r="P33" s="147">
        <f t="shared" si="19"/>
        <v>0.30794923179692718</v>
      </c>
      <c r="Q33" s="147">
        <f t="shared" si="20"/>
        <v>0.32197728790915164</v>
      </c>
      <c r="R33" s="147">
        <f t="shared" si="21"/>
        <v>0.26319305277221111</v>
      </c>
      <c r="S33" s="147">
        <f t="shared" si="22"/>
        <v>0.18036072144288579</v>
      </c>
      <c r="T33" s="147">
        <f t="shared" si="23"/>
        <v>2.7388109552438211E-2</v>
      </c>
      <c r="U33" s="147">
        <f t="shared" si="24"/>
        <v>-0.12758851035404142</v>
      </c>
      <c r="V33" s="147">
        <f t="shared" si="25"/>
        <v>-0.12024048096192384</v>
      </c>
      <c r="W33" s="147">
        <f t="shared" si="26"/>
        <v>-0.10621242484969939</v>
      </c>
      <c r="Y33" t="s">
        <v>292</v>
      </c>
      <c r="Z33" s="213">
        <v>5.75</v>
      </c>
    </row>
    <row r="34" spans="1:26" x14ac:dyDescent="0.25">
      <c r="A34" s="143" t="s">
        <v>293</v>
      </c>
      <c r="B34" s="147">
        <f t="shared" si="5"/>
        <v>0</v>
      </c>
      <c r="C34" s="147">
        <f t="shared" si="6"/>
        <v>-4.8916064480266815E-2</v>
      </c>
      <c r="D34" s="147">
        <f t="shared" si="7"/>
        <v>-2.8904947192884937E-2</v>
      </c>
      <c r="E34" s="147">
        <f t="shared" si="8"/>
        <v>-1.1117287381878822E-2</v>
      </c>
      <c r="F34" s="147">
        <f t="shared" si="9"/>
        <v>3.3351862145636463E-3</v>
      </c>
      <c r="G34" s="147">
        <f t="shared" si="10"/>
        <v>1.500833796553641E-2</v>
      </c>
      <c r="H34" s="147">
        <f t="shared" si="11"/>
        <v>1.6675931072818232E-2</v>
      </c>
      <c r="I34" s="147">
        <f t="shared" si="12"/>
        <v>5.0027793218454693E-3</v>
      </c>
      <c r="J34" s="147">
        <f t="shared" si="13"/>
        <v>-8.7270705947748745E-2</v>
      </c>
      <c r="K34" s="147">
        <f t="shared" si="14"/>
        <v>-3.8354641467481937E-2</v>
      </c>
      <c r="L34" s="147">
        <f t="shared" si="15"/>
        <v>4.1689827682045578E-2</v>
      </c>
      <c r="M34" s="147">
        <f t="shared" si="16"/>
        <v>5.8921623123957753E-2</v>
      </c>
      <c r="N34" s="147">
        <f t="shared" si="17"/>
        <v>0.13841022790439134</v>
      </c>
      <c r="O34" s="147">
        <f t="shared" si="18"/>
        <v>0.2312395775430795</v>
      </c>
      <c r="P34" s="147">
        <f t="shared" si="19"/>
        <v>0.28237909949972206</v>
      </c>
      <c r="Q34" s="147">
        <f t="shared" si="20"/>
        <v>0.31573096164535852</v>
      </c>
      <c r="R34" s="147">
        <f t="shared" si="21"/>
        <v>0.25903279599777657</v>
      </c>
      <c r="S34" s="147">
        <f t="shared" si="22"/>
        <v>0.31239577543079489</v>
      </c>
      <c r="T34" s="147">
        <f t="shared" si="23"/>
        <v>0.26181211784324626</v>
      </c>
      <c r="U34" s="147">
        <f t="shared" si="24"/>
        <v>0.18343524180100054</v>
      </c>
      <c r="V34" s="147">
        <f t="shared" si="25"/>
        <v>0.25236242356864924</v>
      </c>
      <c r="W34" s="147">
        <f t="shared" si="26"/>
        <v>0.30961645358532519</v>
      </c>
      <c r="Y34" t="s">
        <v>212</v>
      </c>
      <c r="Z34" s="213">
        <v>11.23</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6" t="s">
        <v>334</v>
      </c>
      <c r="B36" s="316"/>
      <c r="C36" s="316"/>
      <c r="D36" s="316"/>
      <c r="E36" s="316"/>
      <c r="F36" s="316"/>
      <c r="G36" s="316"/>
      <c r="H36" s="316"/>
      <c r="I36" s="316"/>
      <c r="J36" s="316"/>
      <c r="K36" s="316"/>
      <c r="L36" s="316"/>
      <c r="M36" s="316"/>
      <c r="N36" s="316"/>
      <c r="O36" s="316"/>
      <c r="P36" s="316"/>
      <c r="Q36" s="316"/>
      <c r="R36" s="316"/>
      <c r="S36" s="316"/>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86</v>
      </c>
      <c r="B38" s="168">
        <v>18.22</v>
      </c>
      <c r="C38" s="168">
        <v>25.72</v>
      </c>
      <c r="D38" s="168">
        <v>27.08</v>
      </c>
      <c r="E38" s="168">
        <v>25.21</v>
      </c>
      <c r="F38" s="168">
        <v>16.39</v>
      </c>
      <c r="G38" s="168">
        <v>15.53</v>
      </c>
      <c r="H38" s="168">
        <v>17.04</v>
      </c>
      <c r="I38" s="168">
        <v>10.75</v>
      </c>
      <c r="J38" s="168">
        <v>10.67</v>
      </c>
      <c r="K38" s="168">
        <v>10.57</v>
      </c>
      <c r="L38" s="168">
        <v>10.8</v>
      </c>
      <c r="M38" s="168">
        <v>11.59</v>
      </c>
      <c r="N38" s="168">
        <v>12.13</v>
      </c>
      <c r="O38" s="168">
        <v>13.71</v>
      </c>
      <c r="P38" s="168">
        <v>13.52</v>
      </c>
      <c r="Q38" s="168">
        <v>13.78</v>
      </c>
      <c r="R38" s="168">
        <v>13.61</v>
      </c>
      <c r="S38" s="169">
        <v>14.17</v>
      </c>
    </row>
    <row r="39" spans="1:26" ht="15.75" thickTop="1" x14ac:dyDescent="0.25">
      <c r="A39" s="143" t="s">
        <v>212</v>
      </c>
      <c r="B39" s="150">
        <v>17.66</v>
      </c>
      <c r="C39" s="150">
        <v>18.850000000000001</v>
      </c>
      <c r="D39" s="150">
        <v>20.48</v>
      </c>
      <c r="E39" s="150">
        <v>22.19</v>
      </c>
      <c r="F39" s="150">
        <v>21.85</v>
      </c>
      <c r="G39" s="150">
        <v>25.57</v>
      </c>
      <c r="H39" s="150">
        <v>26.77</v>
      </c>
      <c r="I39" s="150">
        <v>26.86</v>
      </c>
      <c r="J39" s="150">
        <v>26.34</v>
      </c>
      <c r="K39" s="150">
        <v>26.9</v>
      </c>
      <c r="L39" s="150">
        <v>28.41</v>
      </c>
      <c r="M39" s="150">
        <v>28.57</v>
      </c>
      <c r="N39" s="150">
        <v>28.95</v>
      </c>
      <c r="O39" s="150">
        <v>28.45</v>
      </c>
      <c r="P39" s="150">
        <v>28.87</v>
      </c>
      <c r="Q39" s="150">
        <v>28.9</v>
      </c>
      <c r="R39" s="150">
        <v>27.43</v>
      </c>
      <c r="S39" s="151">
        <v>28.89</v>
      </c>
    </row>
    <row r="40" spans="1:26" x14ac:dyDescent="0.25">
      <c r="A40" s="143" t="s">
        <v>289</v>
      </c>
      <c r="B40" s="150">
        <v>16.59</v>
      </c>
      <c r="C40" s="150">
        <v>15.82</v>
      </c>
      <c r="D40" s="150">
        <v>15.9</v>
      </c>
      <c r="E40" s="150">
        <v>16.87</v>
      </c>
      <c r="F40" s="150">
        <v>15.03</v>
      </c>
      <c r="G40" s="150">
        <v>17.329999999999998</v>
      </c>
      <c r="H40" s="150">
        <v>15.53</v>
      </c>
      <c r="I40" s="150">
        <v>15.87</v>
      </c>
      <c r="J40" s="150">
        <v>16.39</v>
      </c>
      <c r="K40" s="150">
        <v>16.420000000000002</v>
      </c>
      <c r="L40" s="150">
        <v>16.329999999999998</v>
      </c>
      <c r="M40" s="150">
        <v>18.55</v>
      </c>
      <c r="N40" s="150">
        <v>18.73</v>
      </c>
      <c r="O40" s="150">
        <v>17.84</v>
      </c>
      <c r="P40" s="150">
        <v>17.850000000000001</v>
      </c>
      <c r="Q40" s="150">
        <v>18.440000000000001</v>
      </c>
      <c r="R40" s="150">
        <v>20.53</v>
      </c>
      <c r="S40" s="151">
        <v>17.61</v>
      </c>
    </row>
    <row r="41" spans="1:26" x14ac:dyDescent="0.25">
      <c r="A41" s="143" t="s">
        <v>291</v>
      </c>
      <c r="B41" s="150">
        <v>18.93</v>
      </c>
      <c r="C41" s="150">
        <v>26.31</v>
      </c>
      <c r="D41" s="150">
        <v>27.49</v>
      </c>
      <c r="E41" s="150">
        <v>25.62</v>
      </c>
      <c r="F41" s="150">
        <v>15.8</v>
      </c>
      <c r="G41" s="150">
        <v>15.66</v>
      </c>
      <c r="H41" s="150">
        <v>16.86</v>
      </c>
      <c r="I41" s="150">
        <v>21.39</v>
      </c>
      <c r="J41" s="150">
        <v>20.67</v>
      </c>
      <c r="K41" s="150">
        <v>19.05</v>
      </c>
      <c r="L41" s="150">
        <v>18.79</v>
      </c>
      <c r="M41" s="150">
        <v>28.33</v>
      </c>
      <c r="N41" s="150">
        <v>28.11</v>
      </c>
      <c r="O41" s="150">
        <v>22.89</v>
      </c>
      <c r="P41" s="150">
        <v>18.5</v>
      </c>
      <c r="Q41" s="150">
        <v>18.97</v>
      </c>
      <c r="R41" s="150">
        <v>20.76</v>
      </c>
      <c r="S41" s="151">
        <v>17.05</v>
      </c>
    </row>
    <row r="42" spans="1:26" x14ac:dyDescent="0.25">
      <c r="A42" s="178" t="s">
        <v>292</v>
      </c>
      <c r="B42" s="152">
        <v>12.97</v>
      </c>
      <c r="C42" s="152">
        <v>13.46</v>
      </c>
      <c r="D42" s="152">
        <v>13.42</v>
      </c>
      <c r="E42" s="152">
        <v>13.25</v>
      </c>
      <c r="F42" s="152">
        <v>13.68</v>
      </c>
      <c r="G42" s="152">
        <v>14.32</v>
      </c>
      <c r="H42" s="152">
        <v>15.25</v>
      </c>
      <c r="I42" s="152">
        <v>15.45</v>
      </c>
      <c r="J42" s="152">
        <v>15.32</v>
      </c>
      <c r="K42" s="152">
        <v>14.87</v>
      </c>
      <c r="L42" s="152">
        <v>14.97</v>
      </c>
      <c r="M42" s="152">
        <v>15.73</v>
      </c>
      <c r="N42" s="152">
        <v>16.399999999999999</v>
      </c>
      <c r="O42" s="152">
        <v>16.93</v>
      </c>
      <c r="P42" s="152">
        <v>17.670000000000002</v>
      </c>
      <c r="Q42" s="152">
        <v>18.09</v>
      </c>
      <c r="R42" s="152">
        <v>17.64</v>
      </c>
      <c r="S42" s="153">
        <v>18.72</v>
      </c>
    </row>
    <row r="43" spans="1:26" x14ac:dyDescent="0.25">
      <c r="A43" s="143" t="s">
        <v>293</v>
      </c>
      <c r="B43" s="152">
        <v>12.7</v>
      </c>
      <c r="C43" s="152">
        <v>13.02</v>
      </c>
      <c r="D43" s="152">
        <v>13.09</v>
      </c>
      <c r="E43" s="152">
        <v>13.47</v>
      </c>
      <c r="F43" s="152">
        <v>14.01</v>
      </c>
      <c r="G43" s="152">
        <v>13.97</v>
      </c>
      <c r="H43" s="152">
        <v>13.76</v>
      </c>
      <c r="I43" s="152">
        <v>13.29</v>
      </c>
      <c r="J43" s="152">
        <v>13.91</v>
      </c>
      <c r="K43" s="152">
        <v>14.1</v>
      </c>
      <c r="L43" s="152">
        <v>15.23</v>
      </c>
      <c r="M43" s="152">
        <v>15.37</v>
      </c>
      <c r="N43" s="152">
        <v>15.78</v>
      </c>
      <c r="O43" s="152">
        <v>15.81</v>
      </c>
      <c r="P43" s="152">
        <v>16.48</v>
      </c>
      <c r="Q43" s="152">
        <v>16.760000000000002</v>
      </c>
      <c r="R43" s="152">
        <v>16.989999999999998</v>
      </c>
      <c r="S43" s="153">
        <v>17.59</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6" t="s">
        <v>335</v>
      </c>
      <c r="B46" s="316"/>
      <c r="C46" s="316"/>
      <c r="D46" s="316"/>
      <c r="E46" s="316"/>
      <c r="F46" s="316"/>
      <c r="G46" s="316"/>
      <c r="H46" s="316"/>
      <c r="I46" s="316"/>
      <c r="J46" s="316"/>
      <c r="K46" s="316"/>
      <c r="L46" s="316"/>
      <c r="M46" s="316"/>
      <c r="N46" s="316"/>
      <c r="O46" s="316"/>
      <c r="P46" s="316"/>
      <c r="Q46" s="316"/>
      <c r="R46" s="316"/>
      <c r="S46" s="316"/>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86</v>
      </c>
      <c r="B48" s="167">
        <f>(B38-B38)/B38</f>
        <v>0</v>
      </c>
      <c r="C48" s="167">
        <f>(C38-B38)/B38</f>
        <v>0.41163556531284307</v>
      </c>
      <c r="D48" s="167">
        <f>(D38-B38)/B38</f>
        <v>0.48627881448957189</v>
      </c>
      <c r="E48" s="167">
        <f>(E38-B38)/B38</f>
        <v>0.38364434687156984</v>
      </c>
      <c r="F48" s="167">
        <f>(F38-B38)/B38</f>
        <v>-0.10043907793633361</v>
      </c>
      <c r="G48" s="167">
        <f>(G38-B38)/B38</f>
        <v>-0.14763995609220634</v>
      </c>
      <c r="H48" s="167">
        <f>(H38-B38)/B38</f>
        <v>-6.4763995609220623E-2</v>
      </c>
      <c r="I48" s="167">
        <f t="shared" ref="I48:I53" si="27">(I38-B38)/B38</f>
        <v>-0.40998902305159163</v>
      </c>
      <c r="J48" s="167">
        <f t="shared" ref="J48:J53" si="28">(J38-B38)/B38</f>
        <v>-0.41437980241492861</v>
      </c>
      <c r="K48" s="167">
        <f t="shared" ref="K48:K53" si="29">(K38-B38)/B38</f>
        <v>-0.41986827661909981</v>
      </c>
      <c r="L48" s="167">
        <f t="shared" ref="L48:L53" si="30">(L38-B38)/B38</f>
        <v>-0.40724478594950597</v>
      </c>
      <c r="M48" s="167">
        <f t="shared" ref="M48:M53" si="31">(M38-B38)/B38</f>
        <v>-0.3638858397365532</v>
      </c>
      <c r="N48" s="167">
        <f t="shared" ref="N48:N53" si="32">(N38-B38)/B38</f>
        <v>-0.33424807903402848</v>
      </c>
      <c r="O48" s="167">
        <f t="shared" ref="O48:O53" si="33">(O38-B38)/B38</f>
        <v>-0.24753018660812284</v>
      </c>
      <c r="P48" s="167">
        <f t="shared" ref="P48:P53" si="34">(P38-B38)/B38</f>
        <v>-0.25795828759604827</v>
      </c>
      <c r="Q48" s="167">
        <f t="shared" ref="Q48:Q53" si="35">(Q38-B38)/B38</f>
        <v>-0.24368825466520305</v>
      </c>
      <c r="R48" s="167">
        <f t="shared" ref="R48:R53" si="36">(R38-B38)/B38</f>
        <v>-0.25301866081229418</v>
      </c>
      <c r="S48" s="167">
        <f t="shared" ref="S48:S53" si="37">(S38-B38)/B38</f>
        <v>-0.22228320526893519</v>
      </c>
    </row>
    <row r="49" spans="1:19" ht="15.75" thickTop="1" x14ac:dyDescent="0.25">
      <c r="A49" s="143" t="s">
        <v>212</v>
      </c>
      <c r="B49" s="147">
        <f>(B39-B39)/B39</f>
        <v>0</v>
      </c>
      <c r="C49" s="147">
        <f>(C39-B39)/B39</f>
        <v>6.7383918459796216E-2</v>
      </c>
      <c r="D49" s="147">
        <f>(D39-B39)/B39</f>
        <v>0.15968289920724804</v>
      </c>
      <c r="E49" s="147">
        <f>(E39-B39)/B39</f>
        <v>0.25651189127972829</v>
      </c>
      <c r="F49" s="147">
        <f>(F39-B39)/B39</f>
        <v>0.23725934314835795</v>
      </c>
      <c r="G49" s="147">
        <f>(G39-B39)/B39</f>
        <v>0.44790486976217442</v>
      </c>
      <c r="H49" s="147">
        <f>(H39-B39)/B39</f>
        <v>0.51585503963759904</v>
      </c>
      <c r="I49" s="147">
        <f t="shared" si="27"/>
        <v>0.52095130237825593</v>
      </c>
      <c r="J49" s="147">
        <f t="shared" si="28"/>
        <v>0.49150622876557187</v>
      </c>
      <c r="K49" s="147">
        <f t="shared" si="29"/>
        <v>0.52321630804077002</v>
      </c>
      <c r="L49" s="147">
        <f t="shared" si="30"/>
        <v>0.60872027180067945</v>
      </c>
      <c r="M49" s="147">
        <f t="shared" si="31"/>
        <v>0.61778029445073612</v>
      </c>
      <c r="N49" s="147">
        <f t="shared" si="32"/>
        <v>0.63929784824462055</v>
      </c>
      <c r="O49" s="147">
        <f t="shared" si="33"/>
        <v>0.61098527746319364</v>
      </c>
      <c r="P49" s="147">
        <f t="shared" si="34"/>
        <v>0.63476783691959238</v>
      </c>
      <c r="Q49" s="147">
        <f t="shared" si="35"/>
        <v>0.63646659116647786</v>
      </c>
      <c r="R49" s="147">
        <f t="shared" si="36"/>
        <v>0.55322763306908262</v>
      </c>
      <c r="S49" s="147">
        <f t="shared" si="37"/>
        <v>0.63590033975084936</v>
      </c>
    </row>
    <row r="50" spans="1:19" x14ac:dyDescent="0.25">
      <c r="A50" s="143" t="s">
        <v>289</v>
      </c>
      <c r="B50" s="147">
        <f>(B40-B40)/B40</f>
        <v>0</v>
      </c>
      <c r="C50" s="147">
        <f>(C40-B40)/B40</f>
        <v>-4.6413502109704616E-2</v>
      </c>
      <c r="D50" s="147">
        <f>(D40-B40)/B40</f>
        <v>-4.1591320072332703E-2</v>
      </c>
      <c r="E50" s="147">
        <f>(E40-B40)/B40</f>
        <v>1.6877637130801756E-2</v>
      </c>
      <c r="F50" s="147">
        <f>(F40-B40)/B40</f>
        <v>-9.4032549728752288E-2</v>
      </c>
      <c r="G50" s="147">
        <f>(G40-B40)/B40</f>
        <v>4.460518384569008E-2</v>
      </c>
      <c r="H50" s="147">
        <f>(H40-B40)/B40</f>
        <v>-6.3893911995177854E-2</v>
      </c>
      <c r="I50" s="147">
        <f t="shared" si="27"/>
        <v>-4.3399638336347239E-2</v>
      </c>
      <c r="J50" s="147">
        <f t="shared" si="28"/>
        <v>-1.2055455093429734E-2</v>
      </c>
      <c r="K50" s="147">
        <f t="shared" si="29"/>
        <v>-1.0247136829415198E-2</v>
      </c>
      <c r="L50" s="147">
        <f t="shared" si="30"/>
        <v>-1.5672091621458804E-2</v>
      </c>
      <c r="M50" s="147">
        <f t="shared" si="31"/>
        <v>0.11814345991561187</v>
      </c>
      <c r="N50" s="147">
        <f t="shared" si="32"/>
        <v>0.12899336949969864</v>
      </c>
      <c r="O50" s="147">
        <f t="shared" si="33"/>
        <v>7.5346594333936104E-2</v>
      </c>
      <c r="P50" s="147">
        <f t="shared" si="34"/>
        <v>7.5949367088607694E-2</v>
      </c>
      <c r="Q50" s="147">
        <f t="shared" si="35"/>
        <v>0.11151295961422553</v>
      </c>
      <c r="R50" s="147">
        <f t="shared" si="36"/>
        <v>0.23749246534056667</v>
      </c>
      <c r="S50" s="147">
        <f t="shared" si="37"/>
        <v>6.1482820976491839E-2</v>
      </c>
    </row>
    <row r="51" spans="1:19" x14ac:dyDescent="0.25">
      <c r="A51" s="143" t="s">
        <v>291</v>
      </c>
      <c r="B51" s="147">
        <f>(B41-B41)/B41</f>
        <v>0</v>
      </c>
      <c r="C51" s="147">
        <f>(C41-B41)/B41</f>
        <v>0.38985736925515052</v>
      </c>
      <c r="D51" s="147">
        <f>(D41-B41)/B41</f>
        <v>0.4521922873745377</v>
      </c>
      <c r="E51" s="147">
        <f>(E41-B41)/B41</f>
        <v>0.35340729001584792</v>
      </c>
      <c r="F51" s="147">
        <f>(F41-B41)/B41</f>
        <v>-0.16534601162176435</v>
      </c>
      <c r="G51" s="147">
        <f>(G41-B41)/B41</f>
        <v>-0.17274167987321709</v>
      </c>
      <c r="H51" s="147">
        <f>(H41-B41)/B41</f>
        <v>-0.1093502377179081</v>
      </c>
      <c r="I51" s="147">
        <f t="shared" si="27"/>
        <v>0.12995245641838357</v>
      </c>
      <c r="J51" s="147">
        <f t="shared" si="28"/>
        <v>9.1917591125198206E-2</v>
      </c>
      <c r="K51" s="147">
        <f t="shared" si="29"/>
        <v>6.3391442155309556E-3</v>
      </c>
      <c r="L51" s="147">
        <f t="shared" si="30"/>
        <v>-7.3956682514527503E-3</v>
      </c>
      <c r="M51" s="147">
        <f t="shared" si="31"/>
        <v>0.49656629688325404</v>
      </c>
      <c r="N51" s="147">
        <f t="shared" si="32"/>
        <v>0.48494453248811409</v>
      </c>
      <c r="O51" s="147">
        <f t="shared" si="33"/>
        <v>0.20919175911251986</v>
      </c>
      <c r="P51" s="147">
        <f t="shared" si="34"/>
        <v>-2.2715266772319057E-2</v>
      </c>
      <c r="Q51" s="147">
        <f t="shared" si="35"/>
        <v>2.1130480718435894E-3</v>
      </c>
      <c r="R51" s="147">
        <f t="shared" si="36"/>
        <v>9.6671949286846373E-2</v>
      </c>
      <c r="S51" s="147">
        <f t="shared" si="37"/>
        <v>-9.9313259376650767E-2</v>
      </c>
    </row>
    <row r="52" spans="1:19" x14ac:dyDescent="0.25">
      <c r="A52" s="178" t="s">
        <v>292</v>
      </c>
      <c r="B52" s="147">
        <f t="shared" ref="B52:B53" si="38">(B42-B42)/B42</f>
        <v>0</v>
      </c>
      <c r="C52" s="147">
        <f t="shared" ref="C52:C53" si="39">(C42-B42)/B42</f>
        <v>3.7779491133384746E-2</v>
      </c>
      <c r="D52" s="147">
        <f t="shared" ref="D52:D53" si="40">(D42-B42)/B42</f>
        <v>3.4695451040863474E-2</v>
      </c>
      <c r="E52" s="147">
        <f t="shared" ref="E52:E53" si="41">(E42-B42)/B42</f>
        <v>2.158828064764837E-2</v>
      </c>
      <c r="F52" s="147">
        <f t="shared" ref="F52:F53" si="42">(F42-B42)/B42</f>
        <v>5.4741711642251278E-2</v>
      </c>
      <c r="G52" s="147">
        <f t="shared" ref="G52:G53" si="43">(G42-B42)/B42</f>
        <v>0.10408635312259056</v>
      </c>
      <c r="H52" s="147">
        <f t="shared" ref="H52:H53" si="44">(H42-B42)/B42</f>
        <v>0.17579028527370849</v>
      </c>
      <c r="I52" s="147">
        <f t="shared" si="27"/>
        <v>0.19121048573631447</v>
      </c>
      <c r="J52" s="147">
        <f t="shared" si="28"/>
        <v>0.18118735543562062</v>
      </c>
      <c r="K52" s="147">
        <f t="shared" si="29"/>
        <v>0.14649190439475701</v>
      </c>
      <c r="L52" s="147">
        <f t="shared" si="30"/>
        <v>0.15420200462606012</v>
      </c>
      <c r="M52" s="147">
        <f t="shared" si="31"/>
        <v>0.21279876638396297</v>
      </c>
      <c r="N52" s="147">
        <f t="shared" si="32"/>
        <v>0.26445643793369294</v>
      </c>
      <c r="O52" s="147">
        <f t="shared" si="33"/>
        <v>0.30531996915959897</v>
      </c>
      <c r="P52" s="147">
        <f t="shared" si="34"/>
        <v>0.3623747108712414</v>
      </c>
      <c r="Q52" s="147">
        <f t="shared" si="35"/>
        <v>0.39475713184271388</v>
      </c>
      <c r="R52" s="147">
        <f t="shared" si="36"/>
        <v>0.36006168080185041</v>
      </c>
      <c r="S52" s="147">
        <f t="shared" si="37"/>
        <v>0.44333076329992271</v>
      </c>
    </row>
    <row r="53" spans="1:19" x14ac:dyDescent="0.25">
      <c r="A53" s="143" t="s">
        <v>293</v>
      </c>
      <c r="B53" s="147">
        <f t="shared" si="38"/>
        <v>0</v>
      </c>
      <c r="C53" s="147">
        <f t="shared" si="39"/>
        <v>2.5196850393700811E-2</v>
      </c>
      <c r="D53" s="147">
        <f t="shared" si="40"/>
        <v>3.0708661417322883E-2</v>
      </c>
      <c r="E53" s="147">
        <f t="shared" si="41"/>
        <v>6.062992125984263E-2</v>
      </c>
      <c r="F53" s="147">
        <f t="shared" si="42"/>
        <v>0.10314960629921265</v>
      </c>
      <c r="G53" s="147">
        <f t="shared" si="43"/>
        <v>0.10000000000000012</v>
      </c>
      <c r="H53" s="147">
        <f t="shared" si="44"/>
        <v>8.3464566929133899E-2</v>
      </c>
      <c r="I53" s="147">
        <f t="shared" si="27"/>
        <v>4.6456692913385819E-2</v>
      </c>
      <c r="J53" s="147">
        <f t="shared" si="28"/>
        <v>9.5275590551181177E-2</v>
      </c>
      <c r="K53" s="147">
        <f t="shared" si="29"/>
        <v>0.11023622047244098</v>
      </c>
      <c r="L53" s="147">
        <f t="shared" si="30"/>
        <v>0.19921259842519695</v>
      </c>
      <c r="M53" s="147">
        <f t="shared" si="31"/>
        <v>0.21023622047244095</v>
      </c>
      <c r="N53" s="147">
        <f t="shared" si="32"/>
        <v>0.2425196850393701</v>
      </c>
      <c r="O53" s="147">
        <f t="shared" si="33"/>
        <v>0.24488188976377964</v>
      </c>
      <c r="P53" s="147">
        <f t="shared" si="34"/>
        <v>0.29763779527559064</v>
      </c>
      <c r="Q53" s="147">
        <f t="shared" si="35"/>
        <v>0.31968503937007892</v>
      </c>
      <c r="R53" s="147">
        <f t="shared" si="36"/>
        <v>0.33779527559055111</v>
      </c>
      <c r="S53" s="147">
        <f t="shared" si="37"/>
        <v>0.38503937007874023</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topLeftCell="I1" zoomScaleNormal="100" workbookViewId="0">
      <selection activeCell="J34" sqref="J34"/>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0" t="s">
        <v>278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row>
    <row r="3" spans="1:28" ht="15.75" x14ac:dyDescent="0.25">
      <c r="A3" s="316" t="s">
        <v>279</v>
      </c>
      <c r="B3" s="316"/>
      <c r="C3" s="316"/>
      <c r="D3" s="316"/>
      <c r="E3" s="316"/>
      <c r="F3" s="316"/>
      <c r="G3" s="316"/>
      <c r="H3" s="316"/>
      <c r="I3" s="316"/>
      <c r="J3" s="316"/>
      <c r="K3" s="316"/>
      <c r="L3" s="316"/>
      <c r="M3" s="316"/>
      <c r="N3" s="316"/>
      <c r="O3" s="316"/>
      <c r="P3" s="316"/>
      <c r="Q3" s="316"/>
      <c r="R3" s="316"/>
      <c r="S3" s="316"/>
      <c r="T3" s="316"/>
      <c r="U3" s="316"/>
      <c r="V3" s="316"/>
      <c r="W3" s="316"/>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315</v>
      </c>
      <c r="B5" s="144">
        <f>'5C'!B19</f>
        <v>431</v>
      </c>
      <c r="C5" s="144">
        <f>'5C'!C19</f>
        <v>478</v>
      </c>
      <c r="D5" s="144">
        <f>'5C'!D19</f>
        <v>538</v>
      </c>
      <c r="E5" s="144">
        <f>'5C'!E19</f>
        <v>564</v>
      </c>
      <c r="F5" s="144">
        <f>'5C'!F19</f>
        <v>612</v>
      </c>
      <c r="G5" s="144">
        <f>'5C'!G19</f>
        <v>664</v>
      </c>
      <c r="H5" s="144">
        <f>'5C'!H19</f>
        <v>594</v>
      </c>
      <c r="I5" s="144">
        <f>'5C'!I19</f>
        <v>614</v>
      </c>
      <c r="J5" s="144">
        <f>'5C'!J19</f>
        <v>631</v>
      </c>
      <c r="K5" s="144">
        <f>'5C'!K19</f>
        <v>664</v>
      </c>
      <c r="L5" s="144">
        <f>'5C'!L19</f>
        <v>732</v>
      </c>
      <c r="M5" s="144">
        <f>'5C'!M19</f>
        <v>794</v>
      </c>
      <c r="N5" s="144">
        <f>'5C'!N19</f>
        <v>1241</v>
      </c>
      <c r="O5" s="144">
        <f>'5C'!O19</f>
        <v>1247</v>
      </c>
      <c r="P5" s="144">
        <f>'5C'!P19</f>
        <v>1164</v>
      </c>
      <c r="Q5" s="144">
        <f>'5C'!Q19</f>
        <v>1059</v>
      </c>
      <c r="R5" s="144">
        <f>'5C'!R19</f>
        <v>899</v>
      </c>
      <c r="S5" s="144">
        <f>'5C'!S19</f>
        <v>684</v>
      </c>
      <c r="T5" s="144">
        <f>'5C'!T19</f>
        <v>478</v>
      </c>
      <c r="U5" s="144">
        <f>'5C'!U19</f>
        <v>296</v>
      </c>
      <c r="V5" s="144">
        <f>'5C'!V19</f>
        <v>160</v>
      </c>
      <c r="W5" s="144">
        <f>'5C'!W19</f>
        <v>182</v>
      </c>
      <c r="X5" s="145"/>
    </row>
    <row r="6" spans="1:28" x14ac:dyDescent="0.2">
      <c r="A6" s="143" t="s">
        <v>92</v>
      </c>
      <c r="B6" s="144">
        <v>11788</v>
      </c>
      <c r="C6" s="144">
        <v>12994</v>
      </c>
      <c r="D6" s="144">
        <v>14730</v>
      </c>
      <c r="E6" s="144">
        <v>15293</v>
      </c>
      <c r="F6" s="144">
        <v>15971</v>
      </c>
      <c r="G6" s="144">
        <v>16948</v>
      </c>
      <c r="H6" s="144">
        <v>15286</v>
      </c>
      <c r="I6" s="144">
        <v>16130</v>
      </c>
      <c r="J6" s="144">
        <v>16969</v>
      </c>
      <c r="K6" s="144">
        <v>16839</v>
      </c>
      <c r="L6" s="144">
        <v>18416</v>
      </c>
      <c r="M6" s="144">
        <v>19984</v>
      </c>
      <c r="N6" s="144">
        <v>20129</v>
      </c>
      <c r="O6" s="144">
        <v>19461</v>
      </c>
      <c r="P6" s="144">
        <v>20274</v>
      </c>
      <c r="Q6" s="144">
        <v>17889</v>
      </c>
      <c r="R6" s="144">
        <v>16823</v>
      </c>
      <c r="S6" s="144">
        <v>12657</v>
      </c>
      <c r="T6" s="144">
        <v>9202</v>
      </c>
      <c r="U6" s="144">
        <v>5328</v>
      </c>
      <c r="V6" s="144">
        <v>3931</v>
      </c>
      <c r="W6" s="144">
        <v>4850</v>
      </c>
      <c r="X6" s="145"/>
    </row>
    <row r="7" spans="1:28" x14ac:dyDescent="0.2">
      <c r="A7" s="143" t="s">
        <v>183</v>
      </c>
      <c r="B7" s="144">
        <v>258911</v>
      </c>
      <c r="C7" s="144">
        <v>285404</v>
      </c>
      <c r="D7" s="144">
        <v>316048</v>
      </c>
      <c r="E7" s="144">
        <v>332994</v>
      </c>
      <c r="F7" s="144">
        <v>353227</v>
      </c>
      <c r="G7" s="144">
        <v>384863</v>
      </c>
      <c r="H7" s="144">
        <v>374811</v>
      </c>
      <c r="I7" s="144">
        <v>421142</v>
      </c>
      <c r="J7" s="144">
        <v>470661</v>
      </c>
      <c r="K7" s="144">
        <v>501801</v>
      </c>
      <c r="L7" s="144">
        <v>545995</v>
      </c>
      <c r="M7" s="144">
        <v>597926</v>
      </c>
      <c r="N7" s="144">
        <v>611240</v>
      </c>
      <c r="O7" s="144">
        <v>608299</v>
      </c>
      <c r="P7" s="144">
        <v>617568</v>
      </c>
      <c r="Q7" s="144">
        <v>601294</v>
      </c>
      <c r="R7" s="144">
        <v>607182</v>
      </c>
      <c r="S7" s="144">
        <v>584568</v>
      </c>
      <c r="T7" s="144">
        <v>552221</v>
      </c>
      <c r="U7" s="144">
        <v>456070</v>
      </c>
      <c r="V7" s="144">
        <v>385327</v>
      </c>
      <c r="W7" s="144">
        <v>407035</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6" t="s">
        <v>280</v>
      </c>
      <c r="B10" s="316"/>
      <c r="C10" s="316"/>
      <c r="D10" s="316"/>
      <c r="E10" s="316"/>
      <c r="F10" s="316"/>
      <c r="G10" s="316"/>
      <c r="H10" s="316"/>
      <c r="I10" s="316"/>
      <c r="J10" s="316"/>
      <c r="K10" s="316"/>
      <c r="L10" s="316"/>
      <c r="M10" s="316"/>
      <c r="N10" s="316"/>
      <c r="O10" s="316"/>
      <c r="P10" s="316"/>
      <c r="Q10" s="316"/>
      <c r="R10" s="316"/>
      <c r="S10" s="316"/>
      <c r="T10" s="316"/>
      <c r="U10" s="316"/>
      <c r="V10" s="316"/>
      <c r="W10" s="316"/>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315</v>
      </c>
      <c r="B12" s="170">
        <f>(B5-B5)/B5</f>
        <v>0</v>
      </c>
      <c r="C12" s="170">
        <f>(C5-B5)/B5</f>
        <v>0.10904872389791183</v>
      </c>
      <c r="D12" s="170">
        <f>(D5-B5)/B5</f>
        <v>0.24825986078886311</v>
      </c>
      <c r="E12" s="170">
        <f>(E5-B5)/B5</f>
        <v>0.308584686774942</v>
      </c>
      <c r="F12" s="170">
        <f>(F5-B5)/B5</f>
        <v>0.41995359628770301</v>
      </c>
      <c r="G12" s="170">
        <f>(G5-B5)/B5</f>
        <v>0.54060324825986084</v>
      </c>
      <c r="H12" s="170">
        <f>(H5-B5)/B5</f>
        <v>0.37819025522041766</v>
      </c>
      <c r="I12" s="170">
        <f>(I5-B5)/B5</f>
        <v>0.42459396751740142</v>
      </c>
      <c r="J12" s="170">
        <f>(J5-B5)/B5</f>
        <v>0.46403712296983757</v>
      </c>
      <c r="K12" s="170">
        <f>(K5-B5)/B5</f>
        <v>0.54060324825986084</v>
      </c>
      <c r="L12" s="170">
        <f>(L5-B5)/B5</f>
        <v>0.69837587006960555</v>
      </c>
      <c r="M12" s="170">
        <f>(M5-B5)/B5</f>
        <v>0.84222737819025517</v>
      </c>
      <c r="N12" s="170">
        <f>(N5-B5)/B5</f>
        <v>1.8793503480278422</v>
      </c>
      <c r="O12" s="170">
        <f>(O5-B5)/B5</f>
        <v>1.8932714617169373</v>
      </c>
      <c r="P12" s="170">
        <f>(P5-B5)/B5</f>
        <v>1.7006960556844548</v>
      </c>
      <c r="Q12" s="170">
        <f>(Q5-B5)/B5</f>
        <v>1.45707656612529</v>
      </c>
      <c r="R12" s="170">
        <f>(R5-B5)/B5</f>
        <v>1.08584686774942</v>
      </c>
      <c r="S12" s="170">
        <f>(S5-B5)/B5</f>
        <v>0.58700696055684454</v>
      </c>
      <c r="T12" s="170">
        <f>(T5-B5)/B5</f>
        <v>0.10904872389791183</v>
      </c>
      <c r="U12" s="170">
        <f>(U5-B5)/B5</f>
        <v>-0.31322505800464034</v>
      </c>
      <c r="V12" s="170">
        <f>(V5-B5)/B5</f>
        <v>-0.62877030162412995</v>
      </c>
      <c r="W12" s="170">
        <f>(W5-B5)/B5</f>
        <v>-0.57772621809744784</v>
      </c>
    </row>
    <row r="13" spans="1:28" x14ac:dyDescent="0.2">
      <c r="A13" s="143" t="s">
        <v>92</v>
      </c>
      <c r="B13" s="170">
        <f>(B6-B6)/B6</f>
        <v>0</v>
      </c>
      <c r="C13" s="170">
        <f>(C6-B6)/B6</f>
        <v>0.10230743128605362</v>
      </c>
      <c r="D13" s="170">
        <f>(D6-B6)/B6</f>
        <v>0.2495758398371225</v>
      </c>
      <c r="E13" s="170">
        <f>(E6-B6)/B6</f>
        <v>0.29733627417712927</v>
      </c>
      <c r="F13" s="170">
        <f>(F6-B6)/B6</f>
        <v>0.35485239226331861</v>
      </c>
      <c r="G13" s="170">
        <f>(G6-B6)/B6</f>
        <v>0.43773328808958262</v>
      </c>
      <c r="H13" s="170">
        <f>(H6-B6)/B6</f>
        <v>0.29674244994910076</v>
      </c>
      <c r="I13" s="170">
        <f>(I6-B6)/B6</f>
        <v>0.36834068544282322</v>
      </c>
      <c r="J13" s="170">
        <f>(J6-B6)/B6</f>
        <v>0.43951476077366813</v>
      </c>
      <c r="K13" s="170">
        <f>(K6-B6)/B6</f>
        <v>0.42848659653885307</v>
      </c>
      <c r="L13" s="170">
        <f>(L6-B6)/B6</f>
        <v>0.56226671191041733</v>
      </c>
      <c r="M13" s="170">
        <f>(M6-B6)/B6</f>
        <v>0.69528333898880212</v>
      </c>
      <c r="N13" s="170">
        <f>(N6-B6)/B6</f>
        <v>0.70758398371224973</v>
      </c>
      <c r="O13" s="170">
        <f>(O6-B6)/B6</f>
        <v>0.65091618595181544</v>
      </c>
      <c r="P13" s="170">
        <f>(P6-B6)/B6</f>
        <v>0.71988462843569734</v>
      </c>
      <c r="Q13" s="170">
        <f>(Q6-B6)/B6</f>
        <v>0.51756023074312862</v>
      </c>
      <c r="R13" s="170">
        <f>(R6-B6)/B6</f>
        <v>0.42712928401764505</v>
      </c>
      <c r="S13" s="170">
        <f>(S6-B6)/B6</f>
        <v>7.3719036308109942E-2</v>
      </c>
      <c r="T13" s="170">
        <f>(T6-B6)/B6</f>
        <v>-0.21937563624024431</v>
      </c>
      <c r="U13" s="170">
        <f>(U6-B6)/B6</f>
        <v>-0.54801493043773331</v>
      </c>
      <c r="V13" s="170">
        <f>(V6-B6)/B6</f>
        <v>-0.66652527994570754</v>
      </c>
      <c r="W13" s="170">
        <f>(W6-B6)/B6</f>
        <v>-0.58856464200882253</v>
      </c>
    </row>
    <row r="14" spans="1:28" x14ac:dyDescent="0.2">
      <c r="A14" s="143" t="s">
        <v>183</v>
      </c>
      <c r="B14" s="170">
        <f>(B7-B7)/B7</f>
        <v>0</v>
      </c>
      <c r="C14" s="170">
        <f>(C7-B7)/B7</f>
        <v>0.10232473707181232</v>
      </c>
      <c r="D14" s="170">
        <f>(D7-B7)/B7</f>
        <v>0.22068201042056923</v>
      </c>
      <c r="E14" s="170">
        <f>(E7-B7)/B7</f>
        <v>0.28613307275473038</v>
      </c>
      <c r="F14" s="170">
        <f>(F7-B7)/B7</f>
        <v>0.36427961732023745</v>
      </c>
      <c r="G14" s="170">
        <f>(G7-B7)/B7</f>
        <v>0.48646832309171878</v>
      </c>
      <c r="H14" s="170">
        <f>(H7-B7)/B7</f>
        <v>0.44764417116306376</v>
      </c>
      <c r="I14" s="170">
        <f>(I7-B7)/B7</f>
        <v>0.62658983202722174</v>
      </c>
      <c r="J14" s="170">
        <f>(J7-B7)/B7</f>
        <v>0.8178486043466674</v>
      </c>
      <c r="K14" s="170">
        <f>(K7-B7)/B7</f>
        <v>0.93812159390678651</v>
      </c>
      <c r="L14" s="170">
        <f>(L7-B7)/B7</f>
        <v>1.1088134532715874</v>
      </c>
      <c r="M14" s="170">
        <f>(M7-B7)/B7</f>
        <v>1.3093881681349961</v>
      </c>
      <c r="N14" s="170">
        <f>(N7-B7)/B7</f>
        <v>1.3608112440182147</v>
      </c>
      <c r="O14" s="170">
        <f>(O7-B7)/B7</f>
        <v>1.3494521283375369</v>
      </c>
      <c r="P14" s="170">
        <f>(P7-B7)/B7</f>
        <v>1.385252075037368</v>
      </c>
      <c r="Q14" s="170">
        <f>(Q7-B7)/B7</f>
        <v>1.322396499183117</v>
      </c>
      <c r="R14" s="170">
        <f>(R7-B7)/B7</f>
        <v>1.3451379045309007</v>
      </c>
      <c r="S14" s="170">
        <f>(S7-B7)/B7</f>
        <v>1.2577951496846407</v>
      </c>
      <c r="T14" s="170">
        <f>(T7-B7)/B7</f>
        <v>1.1328603265214687</v>
      </c>
      <c r="U14" s="170">
        <f>(U7-B7)/B7</f>
        <v>0.76149333168540545</v>
      </c>
      <c r="V14" s="170">
        <f>(V7-B7)/B7</f>
        <v>0.48826044470879953</v>
      </c>
      <c r="W14" s="170">
        <f>(W7-B7)/B7</f>
        <v>0.57210392760446638</v>
      </c>
    </row>
    <row r="16" spans="1:28" ht="15.75" x14ac:dyDescent="0.25">
      <c r="A16" s="316" t="s">
        <v>281</v>
      </c>
      <c r="B16" s="316"/>
      <c r="C16" s="316"/>
      <c r="D16" s="316"/>
      <c r="E16" s="316"/>
      <c r="F16" s="316"/>
      <c r="G16" s="316"/>
      <c r="H16" s="316"/>
      <c r="I16" s="316"/>
      <c r="J16" s="316"/>
      <c r="K16" s="316"/>
      <c r="L16" s="316"/>
      <c r="M16" s="316"/>
      <c r="N16" s="316"/>
      <c r="O16" s="316"/>
      <c r="P16" s="316"/>
      <c r="Q16" s="316"/>
      <c r="R16" s="316"/>
      <c r="S16" s="316"/>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315</v>
      </c>
      <c r="B18" s="150">
        <f>'5C'!B38</f>
        <v>18.22</v>
      </c>
      <c r="C18" s="150">
        <f>'5C'!C38</f>
        <v>25.72</v>
      </c>
      <c r="D18" s="150">
        <f>'5C'!D38</f>
        <v>27.08</v>
      </c>
      <c r="E18" s="150">
        <f>'5C'!E38</f>
        <v>25.21</v>
      </c>
      <c r="F18" s="150">
        <f>'5C'!F38</f>
        <v>16.39</v>
      </c>
      <c r="G18" s="150">
        <f>'5C'!G38</f>
        <v>15.53</v>
      </c>
      <c r="H18" s="150">
        <f>'5C'!H38</f>
        <v>17.04</v>
      </c>
      <c r="I18" s="150">
        <f>'5C'!I38</f>
        <v>10.75</v>
      </c>
      <c r="J18" s="150">
        <f>'5C'!J38</f>
        <v>10.67</v>
      </c>
      <c r="K18" s="150">
        <f>'5C'!K38</f>
        <v>10.57</v>
      </c>
      <c r="L18" s="150">
        <f>'5C'!L38</f>
        <v>10.8</v>
      </c>
      <c r="M18" s="150">
        <f>'5C'!M38</f>
        <v>11.59</v>
      </c>
      <c r="N18" s="150">
        <f>'5C'!N38</f>
        <v>12.13</v>
      </c>
      <c r="O18" s="150">
        <f>'5C'!O38</f>
        <v>13.71</v>
      </c>
      <c r="P18" s="150">
        <f>'5C'!P38</f>
        <v>13.52</v>
      </c>
      <c r="Q18" s="150">
        <f>'5C'!Q38</f>
        <v>13.78</v>
      </c>
      <c r="R18" s="150">
        <f>'5C'!R38</f>
        <v>13.61</v>
      </c>
      <c r="S18" s="150">
        <f>'5C'!S38</f>
        <v>14.17</v>
      </c>
      <c r="T18"/>
      <c r="U18"/>
      <c r="V18"/>
      <c r="W18"/>
    </row>
    <row r="19" spans="1:23" ht="15" x14ac:dyDescent="0.25">
      <c r="A19" s="143" t="s">
        <v>92</v>
      </c>
      <c r="B19" s="150">
        <v>15.32</v>
      </c>
      <c r="C19" s="150">
        <v>21.01</v>
      </c>
      <c r="D19" s="150">
        <v>22.48</v>
      </c>
      <c r="E19" s="150">
        <v>23.22</v>
      </c>
      <c r="F19" s="150">
        <v>17.72</v>
      </c>
      <c r="G19" s="150">
        <v>17.16</v>
      </c>
      <c r="H19" s="150">
        <v>15.75</v>
      </c>
      <c r="I19" s="150">
        <v>11.16</v>
      </c>
      <c r="J19" s="150">
        <v>11.12</v>
      </c>
      <c r="K19" s="150">
        <v>11.2</v>
      </c>
      <c r="L19" s="150">
        <v>11.27</v>
      </c>
      <c r="M19" s="150">
        <v>12.13</v>
      </c>
      <c r="N19" s="150">
        <v>12.15</v>
      </c>
      <c r="O19" s="150">
        <v>13.42</v>
      </c>
      <c r="P19" s="150">
        <v>12.81</v>
      </c>
      <c r="Q19" s="150">
        <v>12.32</v>
      </c>
      <c r="R19" s="150">
        <v>14.44</v>
      </c>
      <c r="S19" s="218">
        <v>15.04</v>
      </c>
      <c r="T19"/>
      <c r="U19"/>
      <c r="V19"/>
      <c r="W19"/>
    </row>
    <row r="20" spans="1:23" ht="15" x14ac:dyDescent="0.25">
      <c r="A20" s="143" t="s">
        <v>183</v>
      </c>
      <c r="B20" s="150">
        <v>13.41</v>
      </c>
      <c r="C20" s="150">
        <v>13.53</v>
      </c>
      <c r="D20" s="150">
        <v>14.03</v>
      </c>
      <c r="E20" s="150">
        <v>14.6</v>
      </c>
      <c r="F20" s="150">
        <v>15.01</v>
      </c>
      <c r="G20" s="150">
        <v>14.22</v>
      </c>
      <c r="H20" s="150">
        <v>14.03</v>
      </c>
      <c r="I20" s="150">
        <v>12.7</v>
      </c>
      <c r="J20" s="150">
        <v>12.66</v>
      </c>
      <c r="K20" s="150">
        <v>12.92</v>
      </c>
      <c r="L20" s="150">
        <v>13.12</v>
      </c>
      <c r="M20" s="150">
        <v>13.53</v>
      </c>
      <c r="N20" s="150">
        <v>13.73</v>
      </c>
      <c r="O20" s="150">
        <v>13.89</v>
      </c>
      <c r="P20" s="150">
        <v>13.85</v>
      </c>
      <c r="Q20" s="150">
        <v>14.13</v>
      </c>
      <c r="R20" s="150">
        <v>14.48</v>
      </c>
      <c r="S20" s="218">
        <v>16.95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6" t="s">
        <v>282</v>
      </c>
      <c r="B23" s="316"/>
      <c r="C23" s="316"/>
      <c r="D23" s="316"/>
      <c r="E23" s="316"/>
      <c r="F23" s="316"/>
      <c r="G23" s="316"/>
      <c r="H23" s="316"/>
      <c r="I23" s="316"/>
      <c r="J23" s="316"/>
      <c r="K23" s="316"/>
      <c r="L23" s="316"/>
      <c r="M23" s="316"/>
      <c r="N23" s="316"/>
      <c r="O23" s="316"/>
      <c r="P23" s="316"/>
      <c r="Q23" s="316"/>
      <c r="R23" s="316"/>
      <c r="S23" s="316"/>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316</v>
      </c>
      <c r="B25" s="170">
        <f>(B18-B18)/B18</f>
        <v>0</v>
      </c>
      <c r="C25" s="170">
        <f>(C18-B18)/B18</f>
        <v>0.41163556531284307</v>
      </c>
      <c r="D25" s="170">
        <f>(D18-B18)/B18</f>
        <v>0.48627881448957189</v>
      </c>
      <c r="E25" s="170">
        <f>(E18-B18)/B18</f>
        <v>0.38364434687156984</v>
      </c>
      <c r="F25" s="170">
        <f>(F18-B18)/B18</f>
        <v>-0.10043907793633361</v>
      </c>
      <c r="G25" s="170">
        <f>(G18-B18)/B18</f>
        <v>-0.14763995609220634</v>
      </c>
      <c r="H25" s="170">
        <f>(H18-B18)/B18</f>
        <v>-6.4763995609220623E-2</v>
      </c>
      <c r="I25" s="170">
        <f>(I18-B18)/B18</f>
        <v>-0.40998902305159163</v>
      </c>
      <c r="J25" s="170">
        <f>(J18-B18)/B18</f>
        <v>-0.41437980241492861</v>
      </c>
      <c r="K25" s="170">
        <f>(K18-B18)/B18</f>
        <v>-0.41986827661909981</v>
      </c>
      <c r="L25" s="170">
        <f>(L18-B18)/B18</f>
        <v>-0.40724478594950597</v>
      </c>
      <c r="M25" s="170">
        <f>(M18-B18)/B18</f>
        <v>-0.3638858397365532</v>
      </c>
      <c r="N25" s="170">
        <f>(N18-B18)/B18</f>
        <v>-0.33424807903402848</v>
      </c>
      <c r="O25" s="170">
        <f>(O18-B18)/B18</f>
        <v>-0.24753018660812284</v>
      </c>
      <c r="P25" s="170">
        <f>(P18-B18)/B18</f>
        <v>-0.25795828759604827</v>
      </c>
      <c r="Q25" s="170">
        <f>(Q18-B18)/B18</f>
        <v>-0.24368825466520305</v>
      </c>
      <c r="R25" s="170">
        <f>(R18-B18)/B18</f>
        <v>-0.25301866081229418</v>
      </c>
      <c r="S25" s="170">
        <f>(S18-B18)/B18</f>
        <v>-0.22228320526893519</v>
      </c>
      <c r="T25"/>
      <c r="U25"/>
      <c r="V25"/>
      <c r="W25"/>
    </row>
    <row r="26" spans="1:23" ht="15" x14ac:dyDescent="0.25">
      <c r="A26" s="143" t="s">
        <v>92</v>
      </c>
      <c r="B26" s="170">
        <f>(B19-B19)/B19</f>
        <v>0</v>
      </c>
      <c r="C26" s="170">
        <f>(C19-B19)/B19</f>
        <v>0.37140992167101833</v>
      </c>
      <c r="D26" s="170">
        <f>(D19-B19)/B19</f>
        <v>0.46736292428198434</v>
      </c>
      <c r="E26" s="170">
        <f>(E19-B19)/B19</f>
        <v>0.51566579634464738</v>
      </c>
      <c r="F26" s="170">
        <f>(F19-B19)/B19</f>
        <v>0.15665796344647509</v>
      </c>
      <c r="G26" s="170">
        <f>(G19-B19)/B19</f>
        <v>0.12010443864229764</v>
      </c>
      <c r="H26" s="170">
        <f>(H19-B19)/B19</f>
        <v>2.8067885117493453E-2</v>
      </c>
      <c r="I26" s="170">
        <f>(I19-B19)/B19</f>
        <v>-0.27154046997389036</v>
      </c>
      <c r="J26" s="170">
        <f>(J19-B19)/B19</f>
        <v>-0.27415143603133163</v>
      </c>
      <c r="K26" s="170">
        <f>(K19-B19)/B19</f>
        <v>-0.26892950391644915</v>
      </c>
      <c r="L26" s="170">
        <f>(L19-B19)/B19</f>
        <v>-0.26436031331592691</v>
      </c>
      <c r="M26" s="170">
        <f>(M19-B19)/B19</f>
        <v>-0.20822454308093991</v>
      </c>
      <c r="N26" s="170">
        <f>(N19-B19)/B19</f>
        <v>-0.2069190600522193</v>
      </c>
      <c r="O26" s="170">
        <f>(O19-B19)/B19</f>
        <v>-0.12402088772845955</v>
      </c>
      <c r="P26" s="170">
        <f>(P19-B19)/B19</f>
        <v>-0.16383812010443863</v>
      </c>
      <c r="Q26" s="170">
        <f>(Q19-B19)/B19</f>
        <v>-0.195822454308094</v>
      </c>
      <c r="R26" s="170">
        <f>(R19-B19)/B19</f>
        <v>-5.7441253263707623E-2</v>
      </c>
      <c r="S26" s="170">
        <f>(S19-B19)/B19</f>
        <v>-1.8276762402088847E-2</v>
      </c>
      <c r="T26"/>
      <c r="U26"/>
      <c r="V26"/>
      <c r="W26"/>
    </row>
    <row r="27" spans="1:23" ht="15" x14ac:dyDescent="0.25">
      <c r="A27" s="143" t="s">
        <v>183</v>
      </c>
      <c r="B27" s="170">
        <f>(B20-B20)/B20</f>
        <v>0</v>
      </c>
      <c r="C27" s="170">
        <f>(C20-B20)/B20</f>
        <v>8.94854586129748E-3</v>
      </c>
      <c r="D27" s="170">
        <f>(D20-B20)/B20</f>
        <v>4.6234153616703896E-2</v>
      </c>
      <c r="E27" s="170">
        <f>(E20-B20)/B20</f>
        <v>8.8739746457867225E-2</v>
      </c>
      <c r="F27" s="170">
        <f>(F20-B20)/B20</f>
        <v>0.1193139448173005</v>
      </c>
      <c r="G27" s="170">
        <f>(G20-B20)/B20</f>
        <v>6.0402684563758427E-2</v>
      </c>
      <c r="H27" s="170">
        <f>(H20-B20)/B20</f>
        <v>4.6234153616703896E-2</v>
      </c>
      <c r="I27" s="170">
        <f>(I20-B20)/B20</f>
        <v>-5.2945563012677173E-2</v>
      </c>
      <c r="J27" s="170">
        <f>(J20-B20)/B20</f>
        <v>-5.5928411633109618E-2</v>
      </c>
      <c r="K27" s="170">
        <f>(K20-B20)/B20</f>
        <v>-3.65398956002983E-2</v>
      </c>
      <c r="L27" s="170">
        <f>(L20-B20)/B20</f>
        <v>-2.1625652498135788E-2</v>
      </c>
      <c r="M27" s="170">
        <f>(M20-B20)/B20</f>
        <v>8.94854586129748E-3</v>
      </c>
      <c r="N27" s="170">
        <f>(N20-B20)/B20</f>
        <v>2.3862788963460127E-2</v>
      </c>
      <c r="O27" s="170">
        <f>(O20-B20)/B20</f>
        <v>3.5794183445190191E-2</v>
      </c>
      <c r="P27" s="170">
        <f>(P20-B20)/B20</f>
        <v>3.2811334824757607E-2</v>
      </c>
      <c r="Q27" s="170">
        <f>(Q20-B20)/B20</f>
        <v>5.3691275167785282E-2</v>
      </c>
      <c r="R27" s="170">
        <f>(R20-B20)/B20</f>
        <v>7.9791200596569745E-2</v>
      </c>
      <c r="S27" s="170">
        <f>(S20-B20)/B20</f>
        <v>0.26398210290827734</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0" t="s">
        <v>283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4" spans="1:27" ht="15" x14ac:dyDescent="0.25">
      <c r="A4" s="321" t="s">
        <v>323</v>
      </c>
      <c r="B4" s="321"/>
      <c r="C4" s="321"/>
      <c r="D4" s="321"/>
    </row>
    <row r="5" spans="1:27" ht="15" x14ac:dyDescent="0.25">
      <c r="A5" s="322" t="s">
        <v>144</v>
      </c>
      <c r="B5" s="323"/>
      <c r="C5" s="322" t="s">
        <v>145</v>
      </c>
      <c r="D5" s="322"/>
    </row>
    <row r="6" spans="1:27" x14ac:dyDescent="0.2">
      <c r="A6" s="154" t="s">
        <v>158</v>
      </c>
      <c r="B6" s="155" t="s">
        <v>157</v>
      </c>
      <c r="C6" s="154" t="s">
        <v>158</v>
      </c>
      <c r="D6" s="156" t="s">
        <v>157</v>
      </c>
    </row>
    <row r="7" spans="1:27" x14ac:dyDescent="0.2">
      <c r="A7" s="1" t="s">
        <v>274</v>
      </c>
      <c r="B7" s="157">
        <v>0.16289999999999999</v>
      </c>
      <c r="C7" s="1" t="s">
        <v>274</v>
      </c>
      <c r="D7" s="158">
        <v>0.17380999999999999</v>
      </c>
    </row>
    <row r="8" spans="1:27" x14ac:dyDescent="0.2">
      <c r="A8" s="1" t="s">
        <v>87</v>
      </c>
      <c r="B8" s="157">
        <v>0.12797</v>
      </c>
      <c r="C8" s="1" t="s">
        <v>150</v>
      </c>
      <c r="D8" s="158">
        <v>0.1477</v>
      </c>
    </row>
    <row r="9" spans="1:27" x14ac:dyDescent="0.2">
      <c r="A9" s="1" t="s">
        <v>149</v>
      </c>
      <c r="B9" s="157">
        <v>8.9389999999999997E-2</v>
      </c>
      <c r="C9" s="1" t="s">
        <v>87</v>
      </c>
      <c r="D9" s="158">
        <v>0.14099</v>
      </c>
    </row>
    <row r="10" spans="1:27" x14ac:dyDescent="0.2">
      <c r="A10" s="1" t="s">
        <v>150</v>
      </c>
      <c r="B10" s="157">
        <v>6.361E-2</v>
      </c>
      <c r="C10" s="1" t="s">
        <v>114</v>
      </c>
      <c r="D10" s="158">
        <v>0.13317000000000001</v>
      </c>
    </row>
    <row r="11" spans="1:27" x14ac:dyDescent="0.2">
      <c r="A11" s="1" t="s">
        <v>275</v>
      </c>
      <c r="B11" s="157">
        <v>6.3310000000000005E-2</v>
      </c>
      <c r="C11" s="1" t="s">
        <v>149</v>
      </c>
      <c r="D11" s="158">
        <v>0.13009999999999999</v>
      </c>
    </row>
    <row r="12" spans="1:27" x14ac:dyDescent="0.2">
      <c r="A12" s="1" t="s">
        <v>151</v>
      </c>
      <c r="B12" s="157">
        <v>6.0670000000000002E-2</v>
      </c>
      <c r="C12" s="1" t="s">
        <v>276</v>
      </c>
      <c r="D12" s="158">
        <v>6.1080000000000002E-2</v>
      </c>
    </row>
    <row r="13" spans="1:27" x14ac:dyDescent="0.2">
      <c r="A13" s="1" t="s">
        <v>148</v>
      </c>
      <c r="B13" s="157">
        <v>5.8740000000000001E-2</v>
      </c>
      <c r="C13" s="1" t="s">
        <v>148</v>
      </c>
      <c r="D13" s="158">
        <v>5.8180000000000003E-2</v>
      </c>
    </row>
    <row r="14" spans="1:27" x14ac:dyDescent="0.2">
      <c r="A14" s="1" t="s">
        <v>147</v>
      </c>
      <c r="B14" s="157">
        <v>5.6640000000000003E-2</v>
      </c>
      <c r="C14" s="1" t="s">
        <v>151</v>
      </c>
      <c r="D14" s="158">
        <v>5.5716000000000002E-2</v>
      </c>
    </row>
    <row r="15" spans="1:27" x14ac:dyDescent="0.2">
      <c r="A15" s="1" t="s">
        <v>114</v>
      </c>
      <c r="B15" s="157">
        <v>5.1389999999999998E-2</v>
      </c>
      <c r="C15" s="1" t="s">
        <v>275</v>
      </c>
      <c r="D15" s="158">
        <v>5.024E-2</v>
      </c>
    </row>
    <row r="16" spans="1:27" x14ac:dyDescent="0.2">
      <c r="A16" s="1" t="s">
        <v>192</v>
      </c>
      <c r="B16" s="157">
        <v>5.0882999999999998E-2</v>
      </c>
      <c r="C16" s="1" t="s">
        <v>192</v>
      </c>
      <c r="D16" s="158">
        <v>4.8911000000000003E-2</v>
      </c>
    </row>
    <row r="17" spans="2:2" x14ac:dyDescent="0.2">
      <c r="B17" s="1" t="s">
        <v>277</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zoomScaleNormal="100" workbookViewId="0">
      <selection activeCell="E12" sqref="E12"/>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40" t="s">
        <v>96</v>
      </c>
      <c r="B1" s="240"/>
      <c r="C1" s="240"/>
      <c r="D1" s="240"/>
      <c r="E1" s="240"/>
      <c r="F1" s="240"/>
      <c r="G1" s="240"/>
      <c r="H1" s="240"/>
      <c r="I1" s="240"/>
      <c r="J1" s="240"/>
      <c r="K1" s="240"/>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13</v>
      </c>
    </row>
    <row r="4" spans="1:32" ht="18" x14ac:dyDescent="0.25">
      <c r="A4" s="87"/>
    </row>
    <row r="5" spans="1:32" ht="15" x14ac:dyDescent="0.25">
      <c r="A5" s="88" t="s">
        <v>14</v>
      </c>
    </row>
    <row r="6" spans="1:32" ht="70.5" customHeight="1" x14ac:dyDescent="0.2">
      <c r="A6" s="273" t="s">
        <v>298</v>
      </c>
      <c r="B6" s="273"/>
      <c r="C6" s="273"/>
      <c r="D6" s="273"/>
    </row>
    <row r="8" spans="1:32" ht="15" x14ac:dyDescent="0.25">
      <c r="A8" s="88" t="s">
        <v>15</v>
      </c>
    </row>
    <row r="9" spans="1:32" ht="91.5" customHeight="1" x14ac:dyDescent="0.2">
      <c r="A9" s="273" t="s">
        <v>304</v>
      </c>
      <c r="B9" s="273"/>
      <c r="C9" s="273"/>
      <c r="D9" s="273"/>
    </row>
    <row r="10" spans="1:32" ht="15.75" customHeight="1" x14ac:dyDescent="0.2">
      <c r="A10" s="89"/>
      <c r="B10" s="89"/>
      <c r="C10" s="89"/>
      <c r="D10" s="89"/>
    </row>
    <row r="11" spans="1:32" ht="30.75" customHeight="1" x14ac:dyDescent="0.2">
      <c r="A11" s="273" t="s">
        <v>16</v>
      </c>
      <c r="B11" s="273"/>
      <c r="C11" s="273"/>
      <c r="D11" s="273"/>
    </row>
    <row r="12" spans="1:32" ht="15" thickBot="1" x14ac:dyDescent="0.25">
      <c r="A12" s="89"/>
      <c r="B12" s="89"/>
      <c r="C12" s="89"/>
      <c r="D12" s="89"/>
    </row>
    <row r="13" spans="1:32" ht="15.75" thickBot="1" x14ac:dyDescent="0.25">
      <c r="A13" s="270" t="s">
        <v>17</v>
      </c>
      <c r="B13" s="271"/>
    </row>
    <row r="14" spans="1:32" ht="15.75" thickBot="1" x14ac:dyDescent="0.25">
      <c r="A14" s="90" t="s">
        <v>18</v>
      </c>
      <c r="B14" s="91" t="s">
        <v>19</v>
      </c>
    </row>
    <row r="15" spans="1:32" ht="15" thickBot="1" x14ac:dyDescent="0.25">
      <c r="A15" s="92" t="s">
        <v>20</v>
      </c>
      <c r="B15" s="93" t="s">
        <v>21</v>
      </c>
    </row>
    <row r="16" spans="1:32" ht="29.25" thickBot="1" x14ac:dyDescent="0.25">
      <c r="A16" s="92" t="s">
        <v>22</v>
      </c>
      <c r="B16" s="93" t="s">
        <v>23</v>
      </c>
    </row>
    <row r="17" spans="1:4" ht="29.25" thickBot="1" x14ac:dyDescent="0.25">
      <c r="A17" s="92" t="s">
        <v>24</v>
      </c>
      <c r="B17" s="93" t="s">
        <v>25</v>
      </c>
    </row>
    <row r="18" spans="1:4" ht="15" thickBot="1" x14ac:dyDescent="0.25">
      <c r="A18" s="92" t="s">
        <v>26</v>
      </c>
      <c r="B18" s="93" t="s">
        <v>27</v>
      </c>
    </row>
    <row r="19" spans="1:4" ht="15" thickBot="1" x14ac:dyDescent="0.25">
      <c r="A19" s="92" t="s">
        <v>28</v>
      </c>
      <c r="B19" s="93" t="s">
        <v>29</v>
      </c>
    </row>
    <row r="20" spans="1:4" ht="29.25" thickBot="1" x14ac:dyDescent="0.25">
      <c r="A20" s="92" t="s">
        <v>30</v>
      </c>
      <c r="B20" s="93" t="s">
        <v>31</v>
      </c>
    </row>
    <row r="21" spans="1:4" ht="15" thickBot="1" x14ac:dyDescent="0.25">
      <c r="A21" s="92" t="s">
        <v>32</v>
      </c>
      <c r="B21" s="93" t="s">
        <v>33</v>
      </c>
    </row>
    <row r="22" spans="1:4" ht="15" thickBot="1" x14ac:dyDescent="0.25">
      <c r="A22" s="92" t="s">
        <v>34</v>
      </c>
      <c r="B22" s="93" t="s">
        <v>35</v>
      </c>
    </row>
    <row r="24" spans="1:4" ht="60" customHeight="1" x14ac:dyDescent="0.2">
      <c r="A24" s="272" t="s">
        <v>36</v>
      </c>
      <c r="B24" s="272"/>
      <c r="C24" s="272"/>
      <c r="D24" s="272"/>
    </row>
    <row r="25" spans="1:4" ht="15" x14ac:dyDescent="0.25">
      <c r="A25" s="94" t="s">
        <v>37</v>
      </c>
      <c r="B25" s="95" t="s">
        <v>38</v>
      </c>
      <c r="C25" s="95" t="s">
        <v>39</v>
      </c>
      <c r="D25" s="95" t="s">
        <v>40</v>
      </c>
    </row>
    <row r="26" spans="1:4" x14ac:dyDescent="0.2">
      <c r="A26" s="96" t="s">
        <v>41</v>
      </c>
      <c r="B26" s="97" t="s">
        <v>42</v>
      </c>
      <c r="C26" s="97" t="s">
        <v>43</v>
      </c>
      <c r="D26" s="97" t="s">
        <v>44</v>
      </c>
    </row>
    <row r="27" spans="1:4" x14ac:dyDescent="0.2">
      <c r="A27" s="96" t="s">
        <v>45</v>
      </c>
      <c r="B27" s="97" t="s">
        <v>42</v>
      </c>
      <c r="C27" s="97" t="s">
        <v>42</v>
      </c>
      <c r="D27" s="97" t="s">
        <v>44</v>
      </c>
    </row>
    <row r="28" spans="1:4" ht="47.25" customHeight="1" x14ac:dyDescent="0.2">
      <c r="A28" s="96" t="s">
        <v>46</v>
      </c>
      <c r="B28" s="97" t="s">
        <v>42</v>
      </c>
      <c r="C28" s="97" t="s">
        <v>42</v>
      </c>
      <c r="D28" s="97" t="s">
        <v>44</v>
      </c>
    </row>
    <row r="29" spans="1:4" x14ac:dyDescent="0.2">
      <c r="A29" s="96" t="s">
        <v>47</v>
      </c>
      <c r="B29" s="97" t="s">
        <v>42</v>
      </c>
      <c r="C29" s="97" t="s">
        <v>42</v>
      </c>
      <c r="D29" s="97" t="s">
        <v>44</v>
      </c>
    </row>
    <row r="30" spans="1:4" x14ac:dyDescent="0.2">
      <c r="A30" s="96" t="s">
        <v>48</v>
      </c>
      <c r="B30" s="97" t="s">
        <v>42</v>
      </c>
      <c r="C30" s="97" t="s">
        <v>43</v>
      </c>
      <c r="D30" s="97" t="s">
        <v>49</v>
      </c>
    </row>
    <row r="31" spans="1:4" x14ac:dyDescent="0.2">
      <c r="A31" s="96" t="s">
        <v>50</v>
      </c>
      <c r="B31" s="97" t="s">
        <v>42</v>
      </c>
      <c r="C31" s="97" t="s">
        <v>42</v>
      </c>
      <c r="D31" s="97" t="s">
        <v>43</v>
      </c>
    </row>
    <row r="32" spans="1:4" x14ac:dyDescent="0.2">
      <c r="A32" s="96" t="s">
        <v>51</v>
      </c>
      <c r="B32" s="97" t="s">
        <v>42</v>
      </c>
      <c r="C32" s="97" t="s">
        <v>42</v>
      </c>
      <c r="D32" s="97" t="s">
        <v>42</v>
      </c>
    </row>
    <row r="33" spans="1:4" x14ac:dyDescent="0.2">
      <c r="A33" s="96" t="s">
        <v>52</v>
      </c>
      <c r="B33" s="97" t="s">
        <v>42</v>
      </c>
      <c r="C33" s="97" t="s">
        <v>42</v>
      </c>
      <c r="D33" s="97" t="s">
        <v>53</v>
      </c>
    </row>
    <row r="35" spans="1:4" x14ac:dyDescent="0.2">
      <c r="A35" s="98" t="s">
        <v>55</v>
      </c>
    </row>
    <row r="36" spans="1:4" ht="15.75" thickBot="1" x14ac:dyDescent="0.3">
      <c r="A36" s="44" t="s">
        <v>56</v>
      </c>
    </row>
    <row r="37" spans="1:4" ht="30.75" thickBot="1" x14ac:dyDescent="0.25">
      <c r="A37" s="99" t="s">
        <v>57</v>
      </c>
      <c r="B37" s="100" t="s">
        <v>58</v>
      </c>
      <c r="C37" s="100" t="s">
        <v>39</v>
      </c>
      <c r="D37" s="101" t="s">
        <v>59</v>
      </c>
    </row>
    <row r="38" spans="1:4" ht="57.75" thickBot="1" x14ac:dyDescent="0.25">
      <c r="A38" s="102" t="s">
        <v>60</v>
      </c>
      <c r="B38" s="103" t="s">
        <v>305</v>
      </c>
      <c r="C38" s="103" t="s">
        <v>61</v>
      </c>
      <c r="D38" s="103" t="s">
        <v>208</v>
      </c>
    </row>
    <row r="39" spans="1:4" ht="43.5" thickBot="1" x14ac:dyDescent="0.25">
      <c r="A39" s="104" t="s">
        <v>62</v>
      </c>
      <c r="B39" s="103" t="s">
        <v>63</v>
      </c>
      <c r="C39" s="103" t="s">
        <v>208</v>
      </c>
      <c r="D39" s="103" t="s">
        <v>208</v>
      </c>
    </row>
    <row r="40" spans="1:4" ht="57.75" thickBot="1" x14ac:dyDescent="0.25">
      <c r="A40" s="104" t="s">
        <v>64</v>
      </c>
      <c r="B40" s="103" t="s">
        <v>209</v>
      </c>
      <c r="C40" s="103" t="s">
        <v>65</v>
      </c>
      <c r="D40" s="103" t="s">
        <v>21</v>
      </c>
    </row>
    <row r="41" spans="1:4" ht="15.75" thickBot="1" x14ac:dyDescent="0.25">
      <c r="A41" s="102" t="s">
        <v>66</v>
      </c>
      <c r="B41" s="103" t="s">
        <v>67</v>
      </c>
      <c r="C41" s="103" t="s">
        <v>68</v>
      </c>
      <c r="D41" s="103" t="s">
        <v>69</v>
      </c>
    </row>
    <row r="42" spans="1:4" ht="43.5" thickBot="1" x14ac:dyDescent="0.25">
      <c r="A42" s="102" t="s">
        <v>70</v>
      </c>
      <c r="B42" s="103" t="s">
        <v>71</v>
      </c>
      <c r="C42" s="103" t="s">
        <v>72</v>
      </c>
      <c r="D42" s="103" t="s">
        <v>72</v>
      </c>
    </row>
    <row r="43" spans="1:4" ht="57.75" thickBot="1" x14ac:dyDescent="0.25">
      <c r="A43" s="102" t="s">
        <v>73</v>
      </c>
      <c r="B43" s="103" t="s">
        <v>301</v>
      </c>
      <c r="C43" s="103" t="s">
        <v>74</v>
      </c>
      <c r="D43" s="103" t="s">
        <v>75</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zoomScaleNormal="100" workbookViewId="0">
      <selection activeCell="H5" sqref="H5:H14"/>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0" t="s">
        <v>284</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3" spans="1:27" ht="15" x14ac:dyDescent="0.25">
      <c r="A3" s="193" t="s">
        <v>336</v>
      </c>
      <c r="B3" s="193"/>
      <c r="C3" s="193"/>
      <c r="D3" s="193"/>
      <c r="F3" s="321" t="s">
        <v>337</v>
      </c>
      <c r="G3" s="321"/>
      <c r="H3" s="321"/>
    </row>
    <row r="4" spans="1:27" ht="28.5" x14ac:dyDescent="0.2">
      <c r="A4" s="191" t="s">
        <v>165</v>
      </c>
      <c r="B4" s="191" t="s">
        <v>218</v>
      </c>
      <c r="C4" s="192" t="s">
        <v>164</v>
      </c>
      <c r="D4" s="1"/>
      <c r="F4" s="191" t="s">
        <v>219</v>
      </c>
      <c r="G4" s="192" t="s">
        <v>220</v>
      </c>
      <c r="H4" s="37" t="s">
        <v>221</v>
      </c>
      <c r="O4" s="1"/>
    </row>
    <row r="5" spans="1:27" ht="15" x14ac:dyDescent="0.25">
      <c r="A5" s="160">
        <v>43313</v>
      </c>
      <c r="B5">
        <v>0</v>
      </c>
      <c r="C5" s="217" t="s">
        <v>244</v>
      </c>
      <c r="D5" s="161"/>
      <c r="F5" s="1" t="s">
        <v>452</v>
      </c>
      <c r="G5" s="159">
        <v>2</v>
      </c>
      <c r="H5" s="202" t="s">
        <v>448</v>
      </c>
      <c r="O5" s="1"/>
    </row>
    <row r="6" spans="1:27" ht="15" x14ac:dyDescent="0.25">
      <c r="A6" s="160">
        <v>43344</v>
      </c>
      <c r="B6">
        <v>0</v>
      </c>
      <c r="C6" s="217" t="s">
        <v>244</v>
      </c>
      <c r="D6" s="161"/>
      <c r="F6" s="1" t="s">
        <v>436</v>
      </c>
      <c r="G6" s="159">
        <v>2</v>
      </c>
      <c r="H6" s="202" t="s">
        <v>299</v>
      </c>
      <c r="O6" s="1"/>
    </row>
    <row r="7" spans="1:27" ht="15" x14ac:dyDescent="0.25">
      <c r="A7" s="160">
        <v>43374</v>
      </c>
      <c r="B7">
        <v>0</v>
      </c>
      <c r="C7" s="217" t="s">
        <v>244</v>
      </c>
      <c r="D7" s="161"/>
      <c r="F7" s="1" t="s">
        <v>453</v>
      </c>
      <c r="G7" s="159">
        <v>1</v>
      </c>
      <c r="H7" s="202" t="s">
        <v>299</v>
      </c>
      <c r="O7" s="1"/>
    </row>
    <row r="8" spans="1:27" ht="15" x14ac:dyDescent="0.25">
      <c r="A8" s="160">
        <v>43405</v>
      </c>
      <c r="B8">
        <v>0</v>
      </c>
      <c r="C8" s="217" t="s">
        <v>244</v>
      </c>
      <c r="D8" s="161"/>
      <c r="F8" s="1" t="s">
        <v>454</v>
      </c>
      <c r="G8" s="159">
        <v>1</v>
      </c>
      <c r="H8" s="202" t="s">
        <v>299</v>
      </c>
      <c r="O8" s="1"/>
    </row>
    <row r="9" spans="1:27" ht="15" x14ac:dyDescent="0.25">
      <c r="A9" s="160">
        <v>43435</v>
      </c>
      <c r="B9">
        <v>2</v>
      </c>
      <c r="C9" s="217" t="s">
        <v>244</v>
      </c>
      <c r="D9" s="161"/>
      <c r="F9" s="1" t="s">
        <v>455</v>
      </c>
      <c r="G9" s="159">
        <v>1</v>
      </c>
      <c r="H9" s="202" t="s">
        <v>299</v>
      </c>
      <c r="O9" s="1"/>
    </row>
    <row r="10" spans="1:27" ht="15" x14ac:dyDescent="0.25">
      <c r="A10" s="160">
        <v>43466</v>
      </c>
      <c r="B10">
        <v>0</v>
      </c>
      <c r="C10" s="217" t="s">
        <v>244</v>
      </c>
      <c r="D10" s="161"/>
      <c r="F10" s="1" t="s">
        <v>456</v>
      </c>
      <c r="G10" s="159">
        <v>1</v>
      </c>
      <c r="H10" s="202" t="s">
        <v>299</v>
      </c>
      <c r="O10" s="1"/>
    </row>
    <row r="11" spans="1:27" ht="15" x14ac:dyDescent="0.25">
      <c r="A11" s="160">
        <v>43497</v>
      </c>
      <c r="B11">
        <v>0</v>
      </c>
      <c r="C11" s="217" t="s">
        <v>244</v>
      </c>
      <c r="D11" s="161"/>
      <c r="F11" s="1" t="s">
        <v>430</v>
      </c>
      <c r="G11" s="159">
        <v>1</v>
      </c>
      <c r="H11" s="202" t="s">
        <v>440</v>
      </c>
      <c r="O11" s="1"/>
    </row>
    <row r="12" spans="1:27" ht="15" x14ac:dyDescent="0.25">
      <c r="A12" s="160">
        <v>43525</v>
      </c>
      <c r="B12">
        <v>0</v>
      </c>
      <c r="C12" s="217" t="s">
        <v>244</v>
      </c>
      <c r="D12" s="161"/>
      <c r="F12" s="1" t="s">
        <v>457</v>
      </c>
      <c r="G12" s="159">
        <v>1</v>
      </c>
      <c r="H12" s="202" t="s">
        <v>299</v>
      </c>
      <c r="O12" s="1"/>
    </row>
    <row r="13" spans="1:27" ht="15" x14ac:dyDescent="0.25">
      <c r="A13" s="160">
        <v>43556</v>
      </c>
      <c r="B13">
        <v>0</v>
      </c>
      <c r="C13" s="217" t="s">
        <v>244</v>
      </c>
      <c r="D13" s="161"/>
      <c r="F13" s="1" t="s">
        <v>458</v>
      </c>
      <c r="G13" s="159">
        <v>1</v>
      </c>
      <c r="H13" s="202" t="s">
        <v>459</v>
      </c>
      <c r="O13" s="1"/>
    </row>
    <row r="14" spans="1:27" ht="15" x14ac:dyDescent="0.25">
      <c r="A14" s="160">
        <v>43586</v>
      </c>
      <c r="B14">
        <v>0</v>
      </c>
      <c r="C14" s="217" t="s">
        <v>244</v>
      </c>
      <c r="D14" s="161"/>
      <c r="F14" s="1" t="s">
        <v>435</v>
      </c>
      <c r="G14" s="159">
        <v>1</v>
      </c>
      <c r="H14" s="202" t="s">
        <v>300</v>
      </c>
      <c r="O14" s="1"/>
    </row>
    <row r="15" spans="1:27" ht="15" x14ac:dyDescent="0.25">
      <c r="A15" s="160">
        <v>43617</v>
      </c>
      <c r="B15">
        <v>0</v>
      </c>
      <c r="C15" s="217" t="s">
        <v>244</v>
      </c>
      <c r="D15" s="161"/>
      <c r="O15" s="1"/>
    </row>
    <row r="16" spans="1:27" ht="15" x14ac:dyDescent="0.25">
      <c r="A16" s="160">
        <v>43647</v>
      </c>
      <c r="B16">
        <v>0</v>
      </c>
      <c r="C16" s="217" t="s">
        <v>244</v>
      </c>
      <c r="D16" s="161"/>
      <c r="O16" s="1"/>
    </row>
    <row r="17" spans="1:15" ht="15" x14ac:dyDescent="0.25">
      <c r="A17" s="160">
        <v>43678</v>
      </c>
      <c r="B17">
        <v>0</v>
      </c>
      <c r="C17" s="217" t="s">
        <v>244</v>
      </c>
      <c r="D17" s="161"/>
      <c r="O17" s="1"/>
    </row>
    <row r="18" spans="1:15" ht="15" x14ac:dyDescent="0.25">
      <c r="A18" s="160">
        <v>43709</v>
      </c>
      <c r="B18">
        <v>1</v>
      </c>
      <c r="C18" s="217" t="s">
        <v>244</v>
      </c>
      <c r="D18" s="161"/>
      <c r="I18" s="39"/>
      <c r="O18" s="1"/>
    </row>
    <row r="19" spans="1:15" ht="15" x14ac:dyDescent="0.25">
      <c r="A19" s="160">
        <v>43739</v>
      </c>
      <c r="B19">
        <v>0</v>
      </c>
      <c r="C19" s="217" t="s">
        <v>244</v>
      </c>
      <c r="D19" s="161"/>
      <c r="I19" s="39"/>
      <c r="O19" s="1"/>
    </row>
    <row r="20" spans="1:15" ht="15" x14ac:dyDescent="0.25">
      <c r="A20" s="160">
        <v>43770</v>
      </c>
      <c r="B20">
        <v>0</v>
      </c>
      <c r="C20" s="217" t="s">
        <v>244</v>
      </c>
      <c r="D20" s="161"/>
      <c r="I20" s="39"/>
      <c r="O20" s="1"/>
    </row>
    <row r="21" spans="1:15" ht="15" x14ac:dyDescent="0.25">
      <c r="A21" s="160">
        <v>43800</v>
      </c>
      <c r="B21">
        <v>2</v>
      </c>
      <c r="C21" s="217" t="s">
        <v>244</v>
      </c>
      <c r="D21" s="161"/>
      <c r="I21" s="39"/>
      <c r="O21" s="1"/>
    </row>
    <row r="22" spans="1:15" ht="15" x14ac:dyDescent="0.25">
      <c r="A22" s="160">
        <v>43831</v>
      </c>
      <c r="B22">
        <v>0</v>
      </c>
      <c r="C22" s="217" t="s">
        <v>244</v>
      </c>
      <c r="D22" s="161"/>
      <c r="I22" s="39"/>
      <c r="O22" s="1"/>
    </row>
    <row r="23" spans="1:15" ht="15" x14ac:dyDescent="0.25">
      <c r="A23" s="160">
        <v>43862</v>
      </c>
      <c r="B23">
        <v>1</v>
      </c>
      <c r="C23" s="217" t="s">
        <v>244</v>
      </c>
      <c r="D23" s="161"/>
      <c r="O23" s="1"/>
    </row>
    <row r="24" spans="1:15" ht="15" x14ac:dyDescent="0.25">
      <c r="A24" s="160">
        <v>43891</v>
      </c>
      <c r="B24">
        <v>1</v>
      </c>
      <c r="C24" s="217" t="s">
        <v>244</v>
      </c>
      <c r="D24" s="161"/>
      <c r="O24" s="1"/>
    </row>
    <row r="25" spans="1:15" ht="15" x14ac:dyDescent="0.25">
      <c r="A25" s="160">
        <v>43922</v>
      </c>
      <c r="B25">
        <v>0</v>
      </c>
      <c r="C25" s="217" t="s">
        <v>244</v>
      </c>
      <c r="D25" s="161"/>
      <c r="O25" s="1"/>
    </row>
    <row r="26" spans="1:15" ht="15" x14ac:dyDescent="0.25">
      <c r="A26" s="160">
        <v>43952</v>
      </c>
      <c r="B26">
        <v>0</v>
      </c>
      <c r="C26" s="217" t="s">
        <v>244</v>
      </c>
      <c r="D26" s="161"/>
      <c r="O26" s="1"/>
    </row>
    <row r="27" spans="1:15" ht="15" x14ac:dyDescent="0.25">
      <c r="A27" s="160">
        <v>43983</v>
      </c>
      <c r="B27">
        <v>1</v>
      </c>
      <c r="C27" s="217" t="s">
        <v>244</v>
      </c>
      <c r="D27" s="161"/>
      <c r="O27" s="1"/>
    </row>
    <row r="28" spans="1:15" ht="15" x14ac:dyDescent="0.25">
      <c r="A28" s="160">
        <v>44013</v>
      </c>
      <c r="B28">
        <v>2</v>
      </c>
      <c r="C28" s="217" t="s">
        <v>244</v>
      </c>
      <c r="D28" s="161"/>
      <c r="O28" s="1"/>
    </row>
    <row r="29" spans="1:15" ht="15" x14ac:dyDescent="0.25">
      <c r="A29" s="160">
        <v>44044</v>
      </c>
      <c r="B29">
        <v>4</v>
      </c>
      <c r="C29" s="217" t="s">
        <v>244</v>
      </c>
      <c r="D29" s="161"/>
      <c r="O29" s="1"/>
    </row>
    <row r="30" spans="1:15" ht="15" x14ac:dyDescent="0.25">
      <c r="A30" s="160">
        <v>44075</v>
      </c>
      <c r="B30">
        <v>0</v>
      </c>
      <c r="C30" s="217" t="s">
        <v>244</v>
      </c>
      <c r="D30" s="161"/>
      <c r="O30" s="1"/>
    </row>
    <row r="31" spans="1:15" ht="15" x14ac:dyDescent="0.25">
      <c r="A31" s="160">
        <v>44105</v>
      </c>
      <c r="B31">
        <v>2</v>
      </c>
      <c r="C31" s="217" t="s">
        <v>244</v>
      </c>
      <c r="D31" s="161"/>
      <c r="O31" s="1"/>
    </row>
    <row r="32" spans="1:15" ht="15" x14ac:dyDescent="0.25">
      <c r="A32" s="160">
        <v>44136</v>
      </c>
      <c r="B32">
        <v>1</v>
      </c>
      <c r="C32" s="217" t="s">
        <v>244</v>
      </c>
      <c r="D32" s="161"/>
      <c r="O32" s="1"/>
    </row>
    <row r="33" spans="1:15" ht="15" x14ac:dyDescent="0.25">
      <c r="A33" s="160">
        <v>44166</v>
      </c>
      <c r="B33">
        <v>1</v>
      </c>
      <c r="C33" s="217" t="s">
        <v>244</v>
      </c>
      <c r="D33" s="161"/>
      <c r="O33" s="1"/>
    </row>
    <row r="34" spans="1:15" ht="15" x14ac:dyDescent="0.25">
      <c r="A34" s="160">
        <v>44197</v>
      </c>
      <c r="B34">
        <v>3</v>
      </c>
      <c r="C34" s="217" t="s">
        <v>244</v>
      </c>
      <c r="D34" s="161"/>
      <c r="O34" s="1"/>
    </row>
    <row r="35" spans="1:15" ht="15" x14ac:dyDescent="0.25">
      <c r="A35" s="160">
        <v>44228</v>
      </c>
      <c r="B35">
        <v>0</v>
      </c>
      <c r="C35" s="217" t="s">
        <v>244</v>
      </c>
      <c r="D35" s="161"/>
      <c r="O35" s="1"/>
    </row>
    <row r="36" spans="1:15" ht="15" x14ac:dyDescent="0.25">
      <c r="A36" s="160">
        <v>44256</v>
      </c>
      <c r="B36">
        <v>1</v>
      </c>
      <c r="C36" s="217" t="s">
        <v>244</v>
      </c>
      <c r="D36" s="161"/>
      <c r="O36" s="1"/>
    </row>
    <row r="37" spans="1:15" ht="15" x14ac:dyDescent="0.25">
      <c r="A37" s="160">
        <v>44287</v>
      </c>
      <c r="B37">
        <v>0</v>
      </c>
      <c r="C37" s="217" t="s">
        <v>244</v>
      </c>
      <c r="D37" s="161"/>
      <c r="O37" s="1"/>
    </row>
    <row r="38" spans="1:15" ht="15" x14ac:dyDescent="0.25">
      <c r="A38" s="160">
        <v>44317</v>
      </c>
      <c r="B38">
        <v>0</v>
      </c>
      <c r="C38" s="217" t="s">
        <v>244</v>
      </c>
      <c r="D38" s="161"/>
      <c r="O38" s="1"/>
    </row>
    <row r="39" spans="1:15" ht="15" x14ac:dyDescent="0.25">
      <c r="A39" s="160">
        <v>44348</v>
      </c>
      <c r="B39">
        <v>0</v>
      </c>
      <c r="C39" s="217" t="s">
        <v>244</v>
      </c>
      <c r="D39" s="161"/>
      <c r="O39" s="1"/>
    </row>
    <row r="40" spans="1:15" ht="15" x14ac:dyDescent="0.25">
      <c r="A40" s="160">
        <v>44378</v>
      </c>
      <c r="B40">
        <v>1</v>
      </c>
      <c r="C40" s="217" t="s">
        <v>244</v>
      </c>
      <c r="D40" s="161"/>
      <c r="O40" s="1"/>
    </row>
    <row r="41" spans="1:15" ht="15" x14ac:dyDescent="0.25">
      <c r="A41" s="160">
        <v>44409</v>
      </c>
      <c r="B41">
        <v>2</v>
      </c>
      <c r="C41" s="217" t="s">
        <v>244</v>
      </c>
      <c r="D41" s="161"/>
      <c r="O41" s="1"/>
    </row>
    <row r="42" spans="1:15" ht="15" x14ac:dyDescent="0.25">
      <c r="A42" s="160">
        <v>44440</v>
      </c>
      <c r="B42">
        <v>2</v>
      </c>
      <c r="C42" s="217" t="s">
        <v>244</v>
      </c>
      <c r="D42" s="161"/>
      <c r="O42" s="1"/>
    </row>
    <row r="43" spans="1:15" ht="15" x14ac:dyDescent="0.25">
      <c r="A43" s="160">
        <v>44470</v>
      </c>
      <c r="B43">
        <v>0</v>
      </c>
      <c r="C43" s="217" t="s">
        <v>244</v>
      </c>
      <c r="D43" s="161"/>
      <c r="O43" s="1"/>
    </row>
    <row r="44" spans="1:15" ht="15" x14ac:dyDescent="0.25">
      <c r="A44" s="160">
        <v>44501</v>
      </c>
      <c r="B44">
        <v>1</v>
      </c>
      <c r="C44" s="217" t="s">
        <v>244</v>
      </c>
      <c r="D44" s="161"/>
      <c r="O44" s="1"/>
    </row>
    <row r="45" spans="1:15" ht="15" x14ac:dyDescent="0.25">
      <c r="A45" s="160">
        <v>44531</v>
      </c>
      <c r="B45">
        <v>1</v>
      </c>
      <c r="C45" s="217" t="s">
        <v>244</v>
      </c>
      <c r="D45" s="161"/>
      <c r="O45" s="1"/>
    </row>
    <row r="46" spans="1:15" ht="15" x14ac:dyDescent="0.25">
      <c r="A46" s="160">
        <v>44562</v>
      </c>
      <c r="B46">
        <v>1</v>
      </c>
      <c r="C46" s="217" t="s">
        <v>244</v>
      </c>
      <c r="D46" s="161"/>
      <c r="O46" s="1"/>
    </row>
    <row r="47" spans="1:15" ht="15" x14ac:dyDescent="0.25">
      <c r="A47" s="160">
        <v>44593</v>
      </c>
      <c r="B47">
        <v>0</v>
      </c>
      <c r="C47" s="217" t="s">
        <v>244</v>
      </c>
      <c r="D47" s="161"/>
      <c r="O47" s="1"/>
    </row>
    <row r="48" spans="1:15" ht="15" x14ac:dyDescent="0.25">
      <c r="A48" s="160">
        <v>44621</v>
      </c>
      <c r="B48">
        <v>1</v>
      </c>
      <c r="C48" s="217" t="s">
        <v>244</v>
      </c>
      <c r="D48" s="161"/>
      <c r="O48" s="1"/>
    </row>
    <row r="49" spans="1:15" ht="15" x14ac:dyDescent="0.25">
      <c r="A49" s="160">
        <v>44652</v>
      </c>
      <c r="B49">
        <v>2</v>
      </c>
      <c r="C49" s="217" t="s">
        <v>244</v>
      </c>
      <c r="D49" s="161"/>
      <c r="O49" s="1"/>
    </row>
    <row r="50" spans="1:15" ht="15" x14ac:dyDescent="0.25">
      <c r="A50" s="160">
        <v>44682</v>
      </c>
      <c r="B50">
        <v>1</v>
      </c>
      <c r="C50" s="217" t="s">
        <v>244</v>
      </c>
      <c r="D50" s="161"/>
      <c r="O50" s="1"/>
    </row>
    <row r="51" spans="1:15" ht="15" x14ac:dyDescent="0.25">
      <c r="A51" s="160">
        <v>44713</v>
      </c>
      <c r="B51">
        <v>0</v>
      </c>
      <c r="C51" s="217" t="s">
        <v>244</v>
      </c>
      <c r="D51" s="161"/>
      <c r="O51" s="1"/>
    </row>
    <row r="52" spans="1:15" ht="15" x14ac:dyDescent="0.25">
      <c r="A52" s="160">
        <v>44743</v>
      </c>
      <c r="B52">
        <v>1</v>
      </c>
      <c r="C52" s="217" t="s">
        <v>244</v>
      </c>
      <c r="D52" s="161"/>
      <c r="O52" s="1"/>
    </row>
    <row r="53" spans="1:15" ht="15" x14ac:dyDescent="0.25">
      <c r="A53" s="160">
        <v>44774</v>
      </c>
      <c r="B53">
        <v>1</v>
      </c>
      <c r="C53" s="217" t="s">
        <v>244</v>
      </c>
      <c r="D53" s="161"/>
      <c r="O53" s="1"/>
    </row>
    <row r="54" spans="1:15" ht="15" x14ac:dyDescent="0.25">
      <c r="A54" s="160">
        <v>44805</v>
      </c>
      <c r="B54">
        <v>0</v>
      </c>
      <c r="C54" s="217" t="s">
        <v>244</v>
      </c>
      <c r="D54" s="161"/>
      <c r="O54" s="1"/>
    </row>
    <row r="55" spans="1:15" ht="15" x14ac:dyDescent="0.25">
      <c r="A55" s="160">
        <v>44835</v>
      </c>
      <c r="B55">
        <v>4</v>
      </c>
      <c r="C55" s="217" t="s">
        <v>244</v>
      </c>
      <c r="D55" s="161"/>
      <c r="O55" s="1"/>
    </row>
    <row r="56" spans="1:15" ht="15" x14ac:dyDescent="0.25">
      <c r="A56" s="160">
        <v>44866</v>
      </c>
      <c r="B56">
        <v>1</v>
      </c>
      <c r="C56" s="217" t="s">
        <v>244</v>
      </c>
      <c r="D56" s="161"/>
      <c r="O56" s="1"/>
    </row>
    <row r="57" spans="1:15" ht="15" x14ac:dyDescent="0.25">
      <c r="A57" s="160">
        <v>44896</v>
      </c>
      <c r="B57">
        <v>2</v>
      </c>
      <c r="C57" s="217" t="s">
        <v>244</v>
      </c>
      <c r="D57" s="161"/>
      <c r="O57" s="1"/>
    </row>
    <row r="58" spans="1:15" ht="15" x14ac:dyDescent="0.25">
      <c r="A58" s="160">
        <v>44927</v>
      </c>
      <c r="B58">
        <v>0</v>
      </c>
      <c r="C58" s="217" t="s">
        <v>244</v>
      </c>
      <c r="D58" s="161"/>
      <c r="O58" s="1"/>
    </row>
    <row r="59" spans="1:15" ht="15" x14ac:dyDescent="0.25">
      <c r="A59" s="160">
        <v>44958</v>
      </c>
      <c r="B59">
        <v>1</v>
      </c>
      <c r="C59" s="217" t="s">
        <v>244</v>
      </c>
      <c r="D59" s="161"/>
      <c r="O59" s="1"/>
    </row>
    <row r="60" spans="1:15" ht="15" x14ac:dyDescent="0.25">
      <c r="A60" s="160">
        <v>44986</v>
      </c>
      <c r="B60">
        <v>0</v>
      </c>
      <c r="C60" s="217" t="s">
        <v>244</v>
      </c>
      <c r="D60" s="161"/>
      <c r="O60" s="1"/>
    </row>
    <row r="61" spans="1:15" ht="15" x14ac:dyDescent="0.25">
      <c r="A61" s="160">
        <v>45017</v>
      </c>
      <c r="B61">
        <v>1</v>
      </c>
      <c r="C61" s="217" t="s">
        <v>244</v>
      </c>
      <c r="D61" s="161"/>
      <c r="O61" s="1"/>
    </row>
    <row r="62" spans="1:15" ht="15" x14ac:dyDescent="0.25">
      <c r="A62" s="160">
        <v>45047</v>
      </c>
      <c r="B62">
        <v>0</v>
      </c>
      <c r="C62" s="217" t="s">
        <v>244</v>
      </c>
      <c r="D62" s="161"/>
      <c r="O62" s="1"/>
    </row>
    <row r="63" spans="1:15" ht="15" x14ac:dyDescent="0.25">
      <c r="A63" s="160">
        <v>45078</v>
      </c>
      <c r="B63">
        <v>0</v>
      </c>
      <c r="C63" s="217" t="s">
        <v>244</v>
      </c>
      <c r="D63" s="1"/>
      <c r="O63" s="1"/>
    </row>
    <row r="64" spans="1:15" ht="15" x14ac:dyDescent="0.25">
      <c r="A64" s="160">
        <v>45108</v>
      </c>
      <c r="B64">
        <v>1</v>
      </c>
      <c r="C64" s="217" t="s">
        <v>244</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72"/>
  <sheetViews>
    <sheetView zoomScaleNormal="100" workbookViewId="0">
      <selection activeCell="G22" sqref="G22"/>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0" t="s">
        <v>285</v>
      </c>
      <c r="B1" s="240"/>
      <c r="C1" s="240"/>
      <c r="D1" s="240"/>
      <c r="E1" s="240"/>
      <c r="F1" s="240"/>
      <c r="G1" s="240"/>
      <c r="H1" s="240"/>
      <c r="I1" s="240"/>
      <c r="J1" s="240"/>
      <c r="K1" s="240"/>
      <c r="L1" s="240"/>
      <c r="M1" s="240"/>
      <c r="N1" s="240"/>
      <c r="O1" s="240"/>
      <c r="P1" s="240"/>
      <c r="Q1" s="240"/>
      <c r="R1" s="240"/>
      <c r="S1" s="240"/>
      <c r="T1" s="240"/>
      <c r="U1" s="240"/>
      <c r="V1" s="240"/>
      <c r="W1" s="240"/>
      <c r="X1" s="240"/>
      <c r="Y1" s="240"/>
    </row>
    <row r="4" spans="1:25" ht="15" x14ac:dyDescent="0.25">
      <c r="A4" s="321" t="s">
        <v>460</v>
      </c>
      <c r="B4" s="321"/>
      <c r="C4" s="321"/>
      <c r="D4" s="321"/>
      <c r="E4" s="321"/>
      <c r="F4" s="193"/>
    </row>
    <row r="5" spans="1:25" ht="28.5" x14ac:dyDescent="0.2">
      <c r="A5" s="191" t="s">
        <v>355</v>
      </c>
      <c r="B5" s="191" t="s">
        <v>356</v>
      </c>
      <c r="C5" s="219" t="s">
        <v>116</v>
      </c>
      <c r="D5" s="37" t="s">
        <v>357</v>
      </c>
      <c r="E5" s="37" t="s">
        <v>358</v>
      </c>
    </row>
    <row r="6" spans="1:25" x14ac:dyDescent="0.2">
      <c r="A6" s="222" t="s">
        <v>364</v>
      </c>
      <c r="B6" s="220" t="s">
        <v>399</v>
      </c>
      <c r="C6" s="159">
        <v>45</v>
      </c>
      <c r="D6" s="221">
        <v>31</v>
      </c>
      <c r="E6" s="221">
        <v>14</v>
      </c>
    </row>
    <row r="7" spans="1:25" x14ac:dyDescent="0.2">
      <c r="A7" s="222" t="s">
        <v>361</v>
      </c>
      <c r="B7" s="220" t="s">
        <v>397</v>
      </c>
      <c r="C7" s="159">
        <v>19</v>
      </c>
      <c r="D7" s="221">
        <v>25</v>
      </c>
      <c r="E7" s="221">
        <v>-6</v>
      </c>
    </row>
    <row r="8" spans="1:25" x14ac:dyDescent="0.2">
      <c r="A8" s="222" t="s">
        <v>360</v>
      </c>
      <c r="B8" s="220" t="s">
        <v>396</v>
      </c>
      <c r="C8" s="159">
        <v>16</v>
      </c>
      <c r="D8" s="221">
        <v>23</v>
      </c>
      <c r="E8" s="221">
        <v>-6</v>
      </c>
    </row>
    <row r="9" spans="1:25" x14ac:dyDescent="0.2">
      <c r="A9" s="222" t="s">
        <v>359</v>
      </c>
      <c r="B9" s="220" t="s">
        <v>395</v>
      </c>
      <c r="C9" s="159">
        <v>10</v>
      </c>
      <c r="D9" s="221">
        <v>21</v>
      </c>
      <c r="E9" s="221" t="s">
        <v>428</v>
      </c>
    </row>
    <row r="10" spans="1:25" x14ac:dyDescent="0.2">
      <c r="A10" s="222" t="s">
        <v>363</v>
      </c>
      <c r="B10" s="220" t="s">
        <v>398</v>
      </c>
      <c r="C10" s="159">
        <v>17</v>
      </c>
      <c r="D10" s="221">
        <v>18</v>
      </c>
      <c r="E10" s="221">
        <v>-1</v>
      </c>
    </row>
    <row r="11" spans="1:25" x14ac:dyDescent="0.2">
      <c r="A11" s="222" t="s">
        <v>362</v>
      </c>
      <c r="B11" s="220" t="s">
        <v>396</v>
      </c>
      <c r="C11" s="159">
        <v>11</v>
      </c>
      <c r="D11" s="221">
        <v>15</v>
      </c>
      <c r="E11" s="221">
        <v>-4</v>
      </c>
    </row>
    <row r="12" spans="1:25" x14ac:dyDescent="0.2">
      <c r="A12" s="222" t="s">
        <v>365</v>
      </c>
      <c r="B12" s="220" t="s">
        <v>400</v>
      </c>
      <c r="C12" s="159">
        <v>10</v>
      </c>
      <c r="D12" s="221">
        <v>12</v>
      </c>
      <c r="E12" s="221" t="s">
        <v>428</v>
      </c>
    </row>
    <row r="13" spans="1:25" x14ac:dyDescent="0.2">
      <c r="A13" s="222" t="s">
        <v>369</v>
      </c>
      <c r="B13" s="220" t="s">
        <v>404</v>
      </c>
      <c r="C13" s="159">
        <v>10</v>
      </c>
      <c r="D13" s="221">
        <v>10</v>
      </c>
      <c r="E13" s="221" t="s">
        <v>428</v>
      </c>
    </row>
    <row r="14" spans="1:25" x14ac:dyDescent="0.2">
      <c r="A14" s="222" t="s">
        <v>371</v>
      </c>
      <c r="B14" s="220" t="s">
        <v>406</v>
      </c>
      <c r="C14" s="159">
        <v>10</v>
      </c>
      <c r="D14" s="221">
        <v>10</v>
      </c>
      <c r="E14" s="221" t="s">
        <v>428</v>
      </c>
    </row>
    <row r="15" spans="1:25" x14ac:dyDescent="0.2">
      <c r="A15" s="222" t="s">
        <v>372</v>
      </c>
      <c r="B15" s="220" t="s">
        <v>407</v>
      </c>
      <c r="C15" s="159">
        <v>10</v>
      </c>
      <c r="D15" s="221">
        <v>10</v>
      </c>
      <c r="E15" s="221" t="s">
        <v>428</v>
      </c>
    </row>
    <row r="16" spans="1:25" x14ac:dyDescent="0.2">
      <c r="A16" s="222" t="s">
        <v>366</v>
      </c>
      <c r="B16" s="220" t="s">
        <v>401</v>
      </c>
      <c r="C16" s="159">
        <v>10</v>
      </c>
      <c r="D16" s="221">
        <v>10</v>
      </c>
      <c r="E16" s="221" t="s">
        <v>428</v>
      </c>
    </row>
    <row r="17" spans="1:8" x14ac:dyDescent="0.2">
      <c r="A17" s="222" t="s">
        <v>370</v>
      </c>
      <c r="B17" s="220" t="s">
        <v>405</v>
      </c>
      <c r="C17" s="159">
        <v>10</v>
      </c>
      <c r="D17" s="221">
        <v>10</v>
      </c>
      <c r="E17" s="221" t="s">
        <v>428</v>
      </c>
    </row>
    <row r="18" spans="1:8" x14ac:dyDescent="0.2">
      <c r="A18" s="222" t="s">
        <v>373</v>
      </c>
      <c r="B18" s="220" t="s">
        <v>408</v>
      </c>
      <c r="C18" s="159">
        <v>10</v>
      </c>
      <c r="D18" s="221">
        <v>10</v>
      </c>
      <c r="E18" s="221" t="s">
        <v>428</v>
      </c>
    </row>
    <row r="19" spans="1:8" x14ac:dyDescent="0.2">
      <c r="A19" s="222" t="s">
        <v>375</v>
      </c>
      <c r="B19" s="220" t="s">
        <v>410</v>
      </c>
      <c r="C19" s="159">
        <v>0</v>
      </c>
      <c r="D19" s="221">
        <v>10</v>
      </c>
      <c r="E19" s="221" t="s">
        <v>428</v>
      </c>
      <c r="H19" s="39"/>
    </row>
    <row r="20" spans="1:8" x14ac:dyDescent="0.2">
      <c r="A20" s="222" t="s">
        <v>367</v>
      </c>
      <c r="B20" s="220" t="s">
        <v>402</v>
      </c>
      <c r="C20" s="159">
        <v>12</v>
      </c>
      <c r="D20" s="221">
        <v>10</v>
      </c>
      <c r="E20" s="221" t="s">
        <v>428</v>
      </c>
      <c r="H20" s="39"/>
    </row>
    <row r="21" spans="1:8" x14ac:dyDescent="0.2">
      <c r="A21" s="222" t="s">
        <v>368</v>
      </c>
      <c r="B21" s="220" t="s">
        <v>403</v>
      </c>
      <c r="C21" s="159">
        <v>10</v>
      </c>
      <c r="D21" s="221">
        <v>10</v>
      </c>
      <c r="E21" s="221" t="s">
        <v>428</v>
      </c>
      <c r="H21" s="39"/>
    </row>
    <row r="22" spans="1:8" x14ac:dyDescent="0.2">
      <c r="A22" s="222" t="s">
        <v>376</v>
      </c>
      <c r="B22" s="220" t="s">
        <v>411</v>
      </c>
      <c r="C22" s="159">
        <v>0</v>
      </c>
      <c r="D22" s="221">
        <v>10</v>
      </c>
      <c r="E22" s="221" t="s">
        <v>428</v>
      </c>
    </row>
    <row r="23" spans="1:8" x14ac:dyDescent="0.2">
      <c r="A23" s="222" t="s">
        <v>377</v>
      </c>
      <c r="B23" s="220" t="s">
        <v>412</v>
      </c>
      <c r="C23" s="159">
        <v>10</v>
      </c>
      <c r="D23" s="221">
        <v>10</v>
      </c>
      <c r="E23" s="221" t="s">
        <v>428</v>
      </c>
    </row>
    <row r="24" spans="1:8" x14ac:dyDescent="0.2">
      <c r="A24" s="222" t="s">
        <v>378</v>
      </c>
      <c r="B24" s="220" t="s">
        <v>413</v>
      </c>
      <c r="C24" s="159">
        <v>10</v>
      </c>
      <c r="D24" s="221">
        <v>10</v>
      </c>
      <c r="E24" s="221" t="s">
        <v>428</v>
      </c>
    </row>
    <row r="25" spans="1:8" x14ac:dyDescent="0.2">
      <c r="A25" s="222" t="s">
        <v>379</v>
      </c>
      <c r="B25" s="220" t="s">
        <v>414</v>
      </c>
      <c r="C25" s="159">
        <v>11</v>
      </c>
      <c r="D25" s="221">
        <v>10</v>
      </c>
      <c r="E25" s="221" t="s">
        <v>428</v>
      </c>
    </row>
    <row r="26" spans="1:8" x14ac:dyDescent="0.2">
      <c r="A26" s="222" t="s">
        <v>380</v>
      </c>
      <c r="B26" s="220" t="s">
        <v>415</v>
      </c>
      <c r="C26" s="159">
        <v>10</v>
      </c>
      <c r="D26" s="221">
        <v>10</v>
      </c>
      <c r="E26" s="221" t="s">
        <v>428</v>
      </c>
    </row>
    <row r="27" spans="1:8" x14ac:dyDescent="0.2">
      <c r="A27" s="222" t="s">
        <v>382</v>
      </c>
      <c r="B27" s="220" t="s">
        <v>416</v>
      </c>
      <c r="C27" s="159">
        <v>10</v>
      </c>
      <c r="D27" s="221">
        <v>10</v>
      </c>
      <c r="E27" s="221" t="s">
        <v>428</v>
      </c>
    </row>
    <row r="28" spans="1:8" x14ac:dyDescent="0.2">
      <c r="A28" s="222" t="s">
        <v>383</v>
      </c>
      <c r="B28" s="220" t="s">
        <v>417</v>
      </c>
      <c r="C28" s="159">
        <v>10</v>
      </c>
      <c r="D28" s="221">
        <v>10</v>
      </c>
      <c r="E28" s="221" t="s">
        <v>428</v>
      </c>
    </row>
    <row r="29" spans="1:8" x14ac:dyDescent="0.2">
      <c r="A29" s="222" t="s">
        <v>384</v>
      </c>
      <c r="B29" s="220" t="s">
        <v>418</v>
      </c>
      <c r="C29" s="159">
        <v>10</v>
      </c>
      <c r="D29" s="221">
        <v>10</v>
      </c>
      <c r="E29" s="221" t="s">
        <v>428</v>
      </c>
    </row>
    <row r="30" spans="1:8" x14ac:dyDescent="0.2">
      <c r="A30" s="222" t="s">
        <v>385</v>
      </c>
      <c r="B30" s="220" t="s">
        <v>419</v>
      </c>
      <c r="C30" s="159">
        <v>10</v>
      </c>
      <c r="D30" s="221">
        <v>10</v>
      </c>
      <c r="E30" s="221" t="s">
        <v>428</v>
      </c>
    </row>
    <row r="31" spans="1:8" x14ac:dyDescent="0.2">
      <c r="A31" s="222" t="s">
        <v>386</v>
      </c>
      <c r="B31" s="220" t="s">
        <v>420</v>
      </c>
      <c r="C31" s="159">
        <v>0</v>
      </c>
      <c r="D31" s="221">
        <v>10</v>
      </c>
      <c r="E31" s="221" t="s">
        <v>428</v>
      </c>
    </row>
    <row r="32" spans="1:8" x14ac:dyDescent="0.2">
      <c r="A32" s="222" t="s">
        <v>387</v>
      </c>
      <c r="B32" s="220" t="s">
        <v>421</v>
      </c>
      <c r="C32" s="159">
        <v>0</v>
      </c>
      <c r="D32" s="221">
        <v>0</v>
      </c>
      <c r="E32" s="221">
        <v>0</v>
      </c>
    </row>
    <row r="33" spans="1:33" x14ac:dyDescent="0.2">
      <c r="A33" s="222" t="s">
        <v>388</v>
      </c>
      <c r="B33" s="220" t="s">
        <v>422</v>
      </c>
      <c r="C33" s="159">
        <v>0</v>
      </c>
      <c r="D33" s="221">
        <v>0</v>
      </c>
      <c r="E33" s="221">
        <v>0</v>
      </c>
    </row>
    <row r="34" spans="1:33" x14ac:dyDescent="0.2">
      <c r="A34" s="222" t="s">
        <v>374</v>
      </c>
      <c r="B34" s="220" t="s">
        <v>409</v>
      </c>
      <c r="C34" s="159">
        <v>10</v>
      </c>
      <c r="D34" s="221">
        <v>0</v>
      </c>
      <c r="E34" s="221" t="s">
        <v>428</v>
      </c>
    </row>
    <row r="35" spans="1:33" x14ac:dyDescent="0.2">
      <c r="A35" s="222" t="s">
        <v>389</v>
      </c>
      <c r="B35" s="220" t="s">
        <v>423</v>
      </c>
      <c r="C35" s="159">
        <v>0</v>
      </c>
      <c r="D35" s="221">
        <v>0</v>
      </c>
      <c r="E35" s="221">
        <v>0</v>
      </c>
    </row>
    <row r="36" spans="1:33" x14ac:dyDescent="0.2">
      <c r="A36" s="222" t="s">
        <v>390</v>
      </c>
      <c r="B36" s="220" t="s">
        <v>424</v>
      </c>
      <c r="C36" s="159">
        <v>0</v>
      </c>
      <c r="D36" s="221">
        <v>0</v>
      </c>
      <c r="E36" s="221">
        <v>0</v>
      </c>
    </row>
    <row r="37" spans="1:33" x14ac:dyDescent="0.2">
      <c r="A37" s="222" t="s">
        <v>381</v>
      </c>
      <c r="B37" s="220" t="s">
        <v>396</v>
      </c>
      <c r="C37" s="159">
        <v>0</v>
      </c>
      <c r="D37" s="221">
        <v>0</v>
      </c>
      <c r="E37" s="221">
        <v>0</v>
      </c>
    </row>
    <row r="38" spans="1:33" x14ac:dyDescent="0.2">
      <c r="A38" s="222" t="s">
        <v>391</v>
      </c>
      <c r="B38" s="220" t="s">
        <v>425</v>
      </c>
      <c r="C38" s="159">
        <v>0</v>
      </c>
      <c r="D38" s="221">
        <v>0</v>
      </c>
      <c r="E38" s="221">
        <v>0</v>
      </c>
    </row>
    <row r="39" spans="1:33" x14ac:dyDescent="0.2">
      <c r="A39" s="222" t="s">
        <v>392</v>
      </c>
      <c r="B39" s="220" t="s">
        <v>398</v>
      </c>
      <c r="C39" s="159">
        <v>0</v>
      </c>
      <c r="D39" s="221">
        <v>0</v>
      </c>
      <c r="E39" s="221">
        <v>0</v>
      </c>
    </row>
    <row r="40" spans="1:33" x14ac:dyDescent="0.2">
      <c r="A40" s="222" t="s">
        <v>393</v>
      </c>
      <c r="B40" s="220" t="s">
        <v>426</v>
      </c>
      <c r="C40" s="159">
        <v>0</v>
      </c>
      <c r="D40" s="221">
        <v>0</v>
      </c>
      <c r="E40" s="221">
        <v>0</v>
      </c>
    </row>
    <row r="41" spans="1:33" x14ac:dyDescent="0.2">
      <c r="A41" s="222" t="s">
        <v>394</v>
      </c>
      <c r="B41" s="220" t="s">
        <v>427</v>
      </c>
      <c r="C41" s="159">
        <v>0</v>
      </c>
      <c r="D41" s="221">
        <v>0</v>
      </c>
      <c r="E41" s="221">
        <v>0</v>
      </c>
    </row>
    <row r="42" spans="1:33" x14ac:dyDescent="0.2">
      <c r="E42" s="1"/>
      <c r="H42" s="40"/>
      <c r="M42" s="1"/>
      <c r="AB42" s="84"/>
      <c r="AG42" s="1"/>
    </row>
    <row r="43" spans="1:33" x14ac:dyDescent="0.2">
      <c r="E43" s="1"/>
      <c r="H43" s="40"/>
      <c r="M43" s="1"/>
      <c r="AB43" s="84"/>
      <c r="AG43" s="1"/>
    </row>
    <row r="44" spans="1:33" x14ac:dyDescent="0.2">
      <c r="E44" s="1"/>
      <c r="H44" s="40"/>
      <c r="M44" s="1"/>
      <c r="AB44" s="84"/>
      <c r="AG44" s="1"/>
    </row>
    <row r="45" spans="1:33" x14ac:dyDescent="0.2">
      <c r="E45" s="1"/>
      <c r="H45" s="40"/>
      <c r="M45" s="1"/>
      <c r="AB45" s="84"/>
      <c r="AG45" s="1"/>
    </row>
    <row r="46" spans="1:33" x14ac:dyDescent="0.2">
      <c r="E46" s="1"/>
      <c r="H46" s="40"/>
      <c r="M46" s="1"/>
      <c r="AB46" s="84"/>
      <c r="AG46" s="1"/>
    </row>
    <row r="47" spans="1:33" x14ac:dyDescent="0.2">
      <c r="E47" s="1"/>
      <c r="H47" s="40"/>
      <c r="M47" s="1"/>
      <c r="AB47" s="84"/>
      <c r="AG47" s="1"/>
    </row>
    <row r="48" spans="1:33" x14ac:dyDescent="0.2">
      <c r="E48" s="1"/>
      <c r="H48" s="40"/>
      <c r="M48" s="1"/>
      <c r="AB48" s="84"/>
      <c r="AG48" s="1"/>
    </row>
    <row r="49" spans="1:33" x14ac:dyDescent="0.2">
      <c r="E49" s="1"/>
      <c r="H49" s="40"/>
      <c r="M49" s="1"/>
      <c r="AB49" s="84"/>
      <c r="AG49" s="1"/>
    </row>
    <row r="50" spans="1:33" x14ac:dyDescent="0.2">
      <c r="E50" s="1"/>
      <c r="H50" s="40"/>
      <c r="M50" s="1"/>
      <c r="AB50" s="84"/>
      <c r="AG50" s="1"/>
    </row>
    <row r="51" spans="1:33" x14ac:dyDescent="0.2">
      <c r="E51" s="1"/>
      <c r="H51" s="40"/>
      <c r="M51" s="1"/>
      <c r="AB51" s="84"/>
      <c r="AG51" s="1"/>
    </row>
    <row r="52" spans="1:33" x14ac:dyDescent="0.2">
      <c r="E52" s="1"/>
      <c r="H52" s="40"/>
      <c r="M52" s="1"/>
      <c r="AB52" s="84"/>
      <c r="AG52" s="1"/>
    </row>
    <row r="53" spans="1:33" x14ac:dyDescent="0.2">
      <c r="E53" s="1"/>
      <c r="H53" s="40"/>
      <c r="M53" s="1"/>
      <c r="AB53" s="84"/>
      <c r="AG53" s="1"/>
    </row>
    <row r="54" spans="1:33" x14ac:dyDescent="0.2">
      <c r="E54" s="1"/>
      <c r="H54" s="40"/>
      <c r="M54" s="1"/>
      <c r="AB54" s="84"/>
      <c r="AG54" s="1"/>
    </row>
    <row r="55" spans="1:33" x14ac:dyDescent="0.2">
      <c r="A55" s="161"/>
      <c r="E55" s="1"/>
      <c r="H55" s="40"/>
      <c r="M55" s="1"/>
      <c r="AB55" s="84"/>
      <c r="AG55" s="1"/>
    </row>
    <row r="56" spans="1:33" x14ac:dyDescent="0.2">
      <c r="E56" s="1"/>
      <c r="H56" s="40"/>
      <c r="M56" s="1"/>
      <c r="AB56" s="84"/>
      <c r="AG56" s="1"/>
    </row>
    <row r="57" spans="1:33" x14ac:dyDescent="0.2">
      <c r="E57" s="1"/>
      <c r="H57" s="40"/>
      <c r="M57" s="1"/>
      <c r="AB57" s="84"/>
      <c r="AG57" s="1"/>
    </row>
    <row r="58" spans="1:33" x14ac:dyDescent="0.2">
      <c r="E58" s="1"/>
      <c r="H58" s="40"/>
      <c r="M58" s="1"/>
      <c r="AB58" s="84"/>
      <c r="AG58" s="1"/>
    </row>
    <row r="59" spans="1:33" x14ac:dyDescent="0.2">
      <c r="E59" s="1"/>
      <c r="H59" s="40"/>
      <c r="M59" s="1"/>
      <c r="AB59" s="84"/>
      <c r="AG59" s="1"/>
    </row>
    <row r="60" spans="1:33" x14ac:dyDescent="0.2">
      <c r="E60" s="1"/>
      <c r="H60" s="40"/>
      <c r="M60" s="1"/>
      <c r="AB60" s="84"/>
      <c r="AG60" s="1"/>
    </row>
    <row r="61" spans="1:33" x14ac:dyDescent="0.2">
      <c r="E61" s="1"/>
      <c r="H61" s="40"/>
      <c r="M61" s="1"/>
      <c r="AB61" s="84"/>
      <c r="AG61" s="1"/>
    </row>
    <row r="62" spans="1:33" x14ac:dyDescent="0.2">
      <c r="E62" s="1"/>
      <c r="H62" s="40"/>
      <c r="M62" s="1"/>
      <c r="AB62" s="84"/>
      <c r="AG62" s="1"/>
    </row>
    <row r="63" spans="1:33" x14ac:dyDescent="0.2">
      <c r="E63" s="1"/>
      <c r="H63" s="40"/>
      <c r="M63" s="1"/>
      <c r="AB63" s="84"/>
      <c r="AG63" s="1"/>
    </row>
    <row r="64" spans="1:33" x14ac:dyDescent="0.2">
      <c r="E64" s="1"/>
      <c r="H64" s="40"/>
      <c r="M64" s="1"/>
      <c r="AB64" s="84"/>
      <c r="AG64" s="1"/>
    </row>
    <row r="65" spans="1:33" x14ac:dyDescent="0.2">
      <c r="A65" s="39"/>
      <c r="E65" s="1"/>
      <c r="H65" s="40"/>
      <c r="M65" s="1"/>
      <c r="AB65" s="84"/>
      <c r="AG65" s="1"/>
    </row>
    <row r="66" spans="1:33" x14ac:dyDescent="0.2">
      <c r="A66" s="39"/>
      <c r="E66" s="1"/>
      <c r="H66" s="40"/>
      <c r="M66" s="1"/>
      <c r="AB66" s="84"/>
      <c r="AG66" s="1"/>
    </row>
    <row r="67" spans="1:33" x14ac:dyDescent="0.2">
      <c r="A67" s="39"/>
      <c r="E67" s="1"/>
      <c r="H67" s="40"/>
      <c r="M67" s="1"/>
      <c r="AB67" s="84"/>
      <c r="AG67" s="1"/>
    </row>
    <row r="68" spans="1:33" x14ac:dyDescent="0.2">
      <c r="A68" s="39"/>
      <c r="E68" s="1"/>
      <c r="H68" s="40"/>
      <c r="M68" s="1"/>
      <c r="AB68" s="84"/>
      <c r="AG68" s="1"/>
    </row>
    <row r="69" spans="1:33" x14ac:dyDescent="0.2">
      <c r="A69" s="39"/>
      <c r="E69" s="1"/>
      <c r="H69" s="40"/>
      <c r="M69" s="1"/>
      <c r="AB69" s="84"/>
      <c r="AG69" s="1"/>
    </row>
    <row r="70" spans="1:33" x14ac:dyDescent="0.2">
      <c r="A70" s="39"/>
      <c r="E70" s="1"/>
      <c r="H70" s="40"/>
      <c r="M70" s="1"/>
      <c r="AB70" s="84"/>
      <c r="AG70" s="1"/>
    </row>
    <row r="71" spans="1:33" x14ac:dyDescent="0.2">
      <c r="A71" s="39"/>
      <c r="E71" s="1"/>
      <c r="H71" s="40"/>
      <c r="M71" s="1"/>
      <c r="AB71" s="84"/>
      <c r="AG71" s="1"/>
    </row>
    <row r="72" spans="1:33" x14ac:dyDescent="0.2">
      <c r="A72" s="39"/>
      <c r="E72" s="1"/>
      <c r="H72" s="40"/>
      <c r="M72" s="1"/>
      <c r="AB72" s="84"/>
      <c r="AG72" s="1"/>
    </row>
  </sheetData>
  <mergeCells count="2">
    <mergeCell ref="A1:Y1"/>
    <mergeCell ref="A4:E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topLeftCell="H20" zoomScaleNormal="100" workbookViewId="0">
      <selection activeCell="AG47" sqref="AG47"/>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40" t="s">
        <v>98</v>
      </c>
      <c r="B1" s="240"/>
      <c r="C1" s="240"/>
      <c r="D1" s="240"/>
      <c r="E1" s="240"/>
      <c r="F1" s="240"/>
      <c r="G1" s="240"/>
      <c r="H1" s="240"/>
      <c r="I1" s="240"/>
      <c r="J1" s="240"/>
      <c r="K1" s="240"/>
      <c r="L1" s="240"/>
      <c r="M1" s="240"/>
      <c r="N1" s="240"/>
      <c r="O1" s="240"/>
      <c r="P1" s="240"/>
      <c r="Q1" s="240"/>
      <c r="R1" s="240"/>
    </row>
    <row r="2" spans="1:28" ht="15" thickBot="1" x14ac:dyDescent="0.25">
      <c r="B2" s="38"/>
      <c r="C2" s="38"/>
      <c r="P2" s="1"/>
      <c r="Q2" s="40"/>
    </row>
    <row r="3" spans="1:28" ht="12.75" customHeight="1" thickBot="1" x14ac:dyDescent="0.25">
      <c r="A3" s="304" t="s">
        <v>76</v>
      </c>
      <c r="B3" s="260" t="s">
        <v>100</v>
      </c>
      <c r="C3" s="261"/>
      <c r="D3" s="299" t="s">
        <v>77</v>
      </c>
      <c r="E3" s="300"/>
      <c r="F3" s="211" t="s">
        <v>78</v>
      </c>
      <c r="G3" s="210" t="s">
        <v>78</v>
      </c>
      <c r="H3" s="210" t="s">
        <v>78</v>
      </c>
      <c r="I3" s="277" t="s">
        <v>78</v>
      </c>
      <c r="J3" s="277"/>
      <c r="K3" s="277" t="s">
        <v>79</v>
      </c>
      <c r="L3" s="277"/>
      <c r="M3" s="210" t="s">
        <v>80</v>
      </c>
      <c r="N3" s="210" t="s">
        <v>80</v>
      </c>
      <c r="O3" s="212" t="s">
        <v>80</v>
      </c>
      <c r="P3" s="1"/>
      <c r="Q3" s="40"/>
      <c r="W3" s="308" t="s">
        <v>41</v>
      </c>
      <c r="X3" s="308"/>
      <c r="Y3" s="308"/>
      <c r="Z3" s="308"/>
      <c r="AA3" s="308"/>
      <c r="AB3" s="308"/>
    </row>
    <row r="4" spans="1:28" ht="14.45" customHeight="1" thickBot="1" x14ac:dyDescent="0.3">
      <c r="A4" s="305"/>
      <c r="B4" s="262" t="s">
        <v>101</v>
      </c>
      <c r="C4" s="264" t="s">
        <v>195</v>
      </c>
      <c r="D4" s="311" t="s">
        <v>101</v>
      </c>
      <c r="E4" s="313" t="s">
        <v>195</v>
      </c>
      <c r="F4" s="288" t="s">
        <v>196</v>
      </c>
      <c r="G4" s="286" t="s">
        <v>197</v>
      </c>
      <c r="H4" s="286" t="s">
        <v>198</v>
      </c>
      <c r="I4" s="278" t="s">
        <v>199</v>
      </c>
      <c r="J4" s="279"/>
      <c r="K4" s="278" t="s">
        <v>200</v>
      </c>
      <c r="L4" s="279"/>
      <c r="M4" s="290" t="s">
        <v>201</v>
      </c>
      <c r="N4" s="290" t="s">
        <v>202</v>
      </c>
      <c r="O4" s="281" t="s">
        <v>203</v>
      </c>
      <c r="P4" s="1"/>
      <c r="Q4" s="40"/>
      <c r="U4" s="1" t="s">
        <v>167</v>
      </c>
      <c r="V4" s="44" t="s">
        <v>170</v>
      </c>
      <c r="W4" s="44" t="s">
        <v>168</v>
      </c>
      <c r="X4" s="44" t="s">
        <v>171</v>
      </c>
      <c r="Y4" s="44" t="s">
        <v>172</v>
      </c>
      <c r="Z4" s="44" t="s">
        <v>173</v>
      </c>
      <c r="AA4" s="44" t="s">
        <v>174</v>
      </c>
    </row>
    <row r="5" spans="1:28" ht="27" customHeight="1" thickBot="1" x14ac:dyDescent="0.25">
      <c r="A5" s="306"/>
      <c r="B5" s="307"/>
      <c r="C5" s="310"/>
      <c r="D5" s="312"/>
      <c r="E5" s="314"/>
      <c r="F5" s="289"/>
      <c r="G5" s="287"/>
      <c r="H5" s="287"/>
      <c r="I5" s="45" t="s">
        <v>168</v>
      </c>
      <c r="J5" s="45" t="s">
        <v>169</v>
      </c>
      <c r="K5" s="206" t="s">
        <v>171</v>
      </c>
      <c r="L5" s="206" t="s">
        <v>287</v>
      </c>
      <c r="M5" s="291"/>
      <c r="N5" s="291"/>
      <c r="O5" s="282"/>
      <c r="P5" s="1"/>
      <c r="Q5" s="40"/>
      <c r="U5" s="1">
        <v>0</v>
      </c>
      <c r="V5" s="46">
        <f>H6</f>
        <v>22.39641686017718</v>
      </c>
      <c r="W5" s="46">
        <f>I6</f>
        <v>28.030357142857145</v>
      </c>
      <c r="X5" s="46">
        <f>K6</f>
        <v>30.833392857142861</v>
      </c>
      <c r="Y5" s="46">
        <f>M6</f>
        <v>33.91673214285715</v>
      </c>
      <c r="Z5" s="46">
        <f>N6</f>
        <v>37.308405357142867</v>
      </c>
      <c r="AA5" s="46">
        <f>O6</f>
        <v>41.03924589285716</v>
      </c>
    </row>
    <row r="6" spans="1:28" x14ac:dyDescent="0.2">
      <c r="A6" s="47" t="s">
        <v>41</v>
      </c>
      <c r="B6" s="48">
        <f>'1A'!B11</f>
        <v>13.29</v>
      </c>
      <c r="C6" s="49">
        <f>'1A'!C11</f>
        <v>27643.199999999997</v>
      </c>
      <c r="D6" s="50">
        <f>'1A'!D11</f>
        <v>28.030357142857145</v>
      </c>
      <c r="E6" s="141">
        <f>'1A'!E11</f>
        <v>58303.142857142862</v>
      </c>
      <c r="F6" s="51">
        <f>'1A'!F11</f>
        <v>22.39641686017718</v>
      </c>
      <c r="G6" s="52">
        <f>'1A'!G11</f>
        <v>22.39641686017718</v>
      </c>
      <c r="H6" s="52">
        <f>'1A'!H11</f>
        <v>22.39641686017718</v>
      </c>
      <c r="I6" s="53">
        <f>'1A'!I11</f>
        <v>28.030357142857145</v>
      </c>
      <c r="J6" s="54">
        <f>'1A'!J11</f>
        <v>29.431875000000005</v>
      </c>
      <c r="K6" s="53">
        <f>'1A'!K11</f>
        <v>30.833392857142861</v>
      </c>
      <c r="L6" s="53">
        <f>'1A'!L11</f>
        <v>32.375062500000006</v>
      </c>
      <c r="M6" s="53">
        <f>'1A'!M11</f>
        <v>33.91673214285715</v>
      </c>
      <c r="N6" s="53">
        <f>'1A'!N11</f>
        <v>37.308405357142867</v>
      </c>
      <c r="O6" s="53">
        <f>'1A'!O11</f>
        <v>41.03924589285716</v>
      </c>
      <c r="P6" s="46"/>
      <c r="Q6" s="158"/>
      <c r="U6" s="1">
        <v>1</v>
      </c>
      <c r="V6" s="46">
        <f t="shared" ref="V6:V25" si="0">V5*1.025</f>
        <v>22.956327281681606</v>
      </c>
      <c r="W6" s="46">
        <f t="shared" ref="W6:W25" si="1">W5*1.025</f>
        <v>28.73111607142857</v>
      </c>
      <c r="X6" s="46">
        <f t="shared" ref="X6:X25" si="2">X5*1.025</f>
        <v>31.60422767857143</v>
      </c>
      <c r="Y6" s="46">
        <f t="shared" ref="Y6:Y25" si="3">Y5*1.025</f>
        <v>34.764650446428575</v>
      </c>
      <c r="Z6" s="46">
        <f t="shared" ref="Z6:Z25" si="4">Z5*1.025</f>
        <v>38.241115491071433</v>
      </c>
      <c r="AA6" s="46">
        <f t="shared" ref="AA6:AA25" si="5">AA5*1.025</f>
        <v>42.065227040178584</v>
      </c>
    </row>
    <row r="7" spans="1:28" x14ac:dyDescent="0.2">
      <c r="A7" s="283" t="s">
        <v>102</v>
      </c>
      <c r="B7" s="284"/>
      <c r="C7" s="284"/>
      <c r="D7" s="284"/>
      <c r="E7" s="284"/>
      <c r="F7" s="284"/>
      <c r="G7" s="284"/>
      <c r="H7" s="285"/>
      <c r="I7" s="55">
        <f>I6-H6</f>
        <v>5.6339402826799656</v>
      </c>
      <c r="J7" s="55">
        <f t="shared" ref="J7:O7" si="6">J6-I6</f>
        <v>1.4015178571428599</v>
      </c>
      <c r="K7" s="55">
        <f t="shared" si="6"/>
        <v>1.4015178571428564</v>
      </c>
      <c r="L7" s="55">
        <f>L6-K6</f>
        <v>1.5416696428571441</v>
      </c>
      <c r="M7" s="55">
        <f t="shared" si="6"/>
        <v>1.5416696428571441</v>
      </c>
      <c r="N7" s="55">
        <f t="shared" si="6"/>
        <v>3.3916732142857171</v>
      </c>
      <c r="O7" s="55">
        <f t="shared" si="6"/>
        <v>3.7308405357142931</v>
      </c>
      <c r="P7" s="1"/>
      <c r="U7" s="1">
        <v>2</v>
      </c>
      <c r="V7" s="46">
        <f t="shared" si="0"/>
        <v>23.530235463723645</v>
      </c>
      <c r="W7" s="46">
        <f t="shared" si="1"/>
        <v>29.449393973214281</v>
      </c>
      <c r="X7" s="46">
        <f t="shared" si="2"/>
        <v>32.394333370535712</v>
      </c>
      <c r="Y7" s="46">
        <f t="shared" si="3"/>
        <v>35.633766707589288</v>
      </c>
      <c r="Z7" s="46">
        <f t="shared" si="4"/>
        <v>39.197143378348215</v>
      </c>
      <c r="AA7" s="46">
        <f t="shared" si="5"/>
        <v>43.116857716183048</v>
      </c>
    </row>
    <row r="8" spans="1:28" x14ac:dyDescent="0.2">
      <c r="A8" s="56" t="s">
        <v>48</v>
      </c>
      <c r="B8" s="57">
        <f>'1A'!B19</f>
        <v>13.29</v>
      </c>
      <c r="C8" s="58">
        <f>'1A'!C19</f>
        <v>27643.199999999997</v>
      </c>
      <c r="D8" s="57">
        <f>'1A'!D19</f>
        <v>25.482142857142858</v>
      </c>
      <c r="E8" s="58">
        <f>'1A'!E19</f>
        <v>53002.857142857145</v>
      </c>
      <c r="F8" s="59">
        <f>'1A'!F19</f>
        <v>20.360378963797437</v>
      </c>
      <c r="G8" s="60">
        <f>'1A'!G19</f>
        <v>20.360378963797437</v>
      </c>
      <c r="H8" s="60">
        <f>'1A'!H19</f>
        <v>20.360378963797437</v>
      </c>
      <c r="I8" s="61">
        <f>'1A'!I19</f>
        <v>25.482142857142858</v>
      </c>
      <c r="J8" s="61">
        <f>'1A'!J19</f>
        <v>26.756250000000001</v>
      </c>
      <c r="K8" s="61">
        <f>'1A'!K19</f>
        <v>28.030357142857145</v>
      </c>
      <c r="L8" s="61">
        <f>'1A'!L19</f>
        <v>29.431875000000005</v>
      </c>
      <c r="M8" s="61">
        <f>'1A'!M19</f>
        <v>30.833392857142861</v>
      </c>
      <c r="N8" s="61">
        <f>'1A'!N19</f>
        <v>33.91673214285715</v>
      </c>
      <c r="O8" s="62">
        <f>'1A'!O19</f>
        <v>37.308405357142867</v>
      </c>
      <c r="P8" s="1"/>
      <c r="U8" s="1">
        <v>3</v>
      </c>
      <c r="V8" s="46">
        <f t="shared" si="0"/>
        <v>24.118491350316734</v>
      </c>
      <c r="W8" s="46">
        <f t="shared" si="1"/>
        <v>30.185628822544636</v>
      </c>
      <c r="X8" s="46">
        <f t="shared" si="2"/>
        <v>33.204191704799101</v>
      </c>
      <c r="Y8" s="46">
        <f t="shared" si="3"/>
        <v>36.524610875279016</v>
      </c>
      <c r="Z8" s="46">
        <f t="shared" si="4"/>
        <v>40.17707196280692</v>
      </c>
      <c r="AA8" s="46">
        <f t="shared" si="5"/>
        <v>44.194779159087624</v>
      </c>
    </row>
    <row r="9" spans="1:28" x14ac:dyDescent="0.2">
      <c r="A9" s="283" t="s">
        <v>102</v>
      </c>
      <c r="B9" s="284"/>
      <c r="C9" s="284"/>
      <c r="D9" s="284"/>
      <c r="E9" s="284"/>
      <c r="F9" s="284"/>
      <c r="G9" s="284"/>
      <c r="H9" s="285"/>
      <c r="I9" s="55">
        <f>I8-H8</f>
        <v>5.1217638933454204</v>
      </c>
      <c r="J9" s="55">
        <f t="shared" ref="J9:O9" si="7">J8-I8</f>
        <v>1.2741071428571438</v>
      </c>
      <c r="K9" s="55">
        <f t="shared" si="7"/>
        <v>1.2741071428571438</v>
      </c>
      <c r="L9" s="55">
        <f>L8-K8</f>
        <v>1.4015178571428599</v>
      </c>
      <c r="M9" s="55">
        <f>M8-L8</f>
        <v>1.4015178571428564</v>
      </c>
      <c r="N9" s="55">
        <f t="shared" si="7"/>
        <v>3.0833392857142883</v>
      </c>
      <c r="O9" s="55">
        <f t="shared" si="7"/>
        <v>3.3916732142857171</v>
      </c>
      <c r="P9" s="1"/>
      <c r="U9" s="1">
        <v>4</v>
      </c>
      <c r="V9" s="46">
        <f t="shared" si="0"/>
        <v>24.721453634074649</v>
      </c>
      <c r="W9" s="46">
        <f t="shared" si="1"/>
        <v>30.940269543108251</v>
      </c>
      <c r="X9" s="46">
        <f t="shared" si="2"/>
        <v>34.034296497419078</v>
      </c>
      <c r="Y9" s="46">
        <f t="shared" si="3"/>
        <v>37.437726147160987</v>
      </c>
      <c r="Z9" s="46">
        <f t="shared" si="4"/>
        <v>41.181498761877087</v>
      </c>
      <c r="AA9" s="46">
        <f t="shared" si="5"/>
        <v>45.299648638064809</v>
      </c>
    </row>
    <row r="10" spans="1:28" x14ac:dyDescent="0.2">
      <c r="P10" s="1"/>
      <c r="Q10" s="40"/>
      <c r="U10" s="1">
        <v>5</v>
      </c>
      <c r="V10" s="46">
        <f t="shared" si="0"/>
        <v>25.339489974926511</v>
      </c>
      <c r="W10" s="46">
        <f t="shared" si="1"/>
        <v>31.713776281685956</v>
      </c>
      <c r="X10" s="46">
        <f t="shared" si="2"/>
        <v>34.885153909854552</v>
      </c>
      <c r="Y10" s="46">
        <f t="shared" si="3"/>
        <v>38.373669300840007</v>
      </c>
      <c r="Z10" s="46">
        <f t="shared" si="4"/>
        <v>42.211036230924009</v>
      </c>
      <c r="AA10" s="46">
        <f t="shared" si="5"/>
        <v>46.432139854016427</v>
      </c>
    </row>
    <row r="11" spans="1:28" x14ac:dyDescent="0.2">
      <c r="P11" s="1"/>
      <c r="Q11" s="40"/>
      <c r="U11" s="1">
        <v>6</v>
      </c>
      <c r="V11" s="46">
        <f t="shared" si="0"/>
        <v>25.972977224299672</v>
      </c>
      <c r="W11" s="46">
        <f t="shared" si="1"/>
        <v>32.506620688728098</v>
      </c>
      <c r="X11" s="46">
        <f t="shared" si="2"/>
        <v>35.757282757600912</v>
      </c>
      <c r="Y11" s="46">
        <f t="shared" si="3"/>
        <v>39.333011033361004</v>
      </c>
      <c r="Z11" s="46">
        <f t="shared" si="4"/>
        <v>43.266312136697103</v>
      </c>
      <c r="AA11" s="46">
        <f t="shared" si="5"/>
        <v>47.592943350366831</v>
      </c>
    </row>
    <row r="12" spans="1:28" x14ac:dyDescent="0.2">
      <c r="P12" s="1"/>
      <c r="Q12" s="40"/>
      <c r="U12" s="1">
        <v>7</v>
      </c>
      <c r="V12" s="46">
        <f t="shared" si="0"/>
        <v>26.622301654907162</v>
      </c>
      <c r="W12" s="46">
        <f t="shared" si="1"/>
        <v>33.319286205946298</v>
      </c>
      <c r="X12" s="46">
        <f t="shared" si="2"/>
        <v>36.651214826540929</v>
      </c>
      <c r="Y12" s="46">
        <f t="shared" si="3"/>
        <v>40.316336309195023</v>
      </c>
      <c r="Z12" s="46">
        <f t="shared" si="4"/>
        <v>44.347969940114524</v>
      </c>
      <c r="AA12" s="46">
        <f t="shared" si="5"/>
        <v>48.782766934125995</v>
      </c>
    </row>
    <row r="13" spans="1:28" x14ac:dyDescent="0.2">
      <c r="P13" s="1"/>
      <c r="Q13" s="40"/>
      <c r="U13" s="1">
        <v>8</v>
      </c>
      <c r="V13" s="46">
        <f t="shared" si="0"/>
        <v>27.28785919627984</v>
      </c>
      <c r="W13" s="46">
        <f t="shared" si="1"/>
        <v>34.152268361094954</v>
      </c>
      <c r="X13" s="46">
        <f t="shared" si="2"/>
        <v>37.567495197204451</v>
      </c>
      <c r="Y13" s="46">
        <f t="shared" si="3"/>
        <v>41.324244716924895</v>
      </c>
      <c r="Z13" s="46">
        <f t="shared" si="4"/>
        <v>45.456669188617383</v>
      </c>
      <c r="AA13" s="46">
        <f t="shared" si="5"/>
        <v>50.002336107479138</v>
      </c>
    </row>
    <row r="14" spans="1:28" ht="16.5" thickBot="1" x14ac:dyDescent="0.3">
      <c r="A14" s="28" t="s">
        <v>105</v>
      </c>
      <c r="B14" s="28"/>
      <c r="C14" s="28"/>
      <c r="D14" s="28"/>
      <c r="E14" s="28"/>
      <c r="F14" s="28"/>
      <c r="G14" s="28"/>
      <c r="H14" s="28"/>
      <c r="I14" s="28"/>
      <c r="J14" s="28"/>
      <c r="K14" s="28"/>
      <c r="L14" s="28"/>
      <c r="M14" s="28"/>
      <c r="N14" s="28"/>
      <c r="O14" s="28"/>
      <c r="P14" s="28"/>
      <c r="Q14" s="28"/>
      <c r="R14" s="28"/>
      <c r="S14" s="28"/>
      <c r="T14" s="28"/>
      <c r="U14" s="1">
        <v>9</v>
      </c>
      <c r="V14" s="46">
        <f t="shared" si="0"/>
        <v>27.970055676186835</v>
      </c>
      <c r="W14" s="46">
        <f t="shared" si="1"/>
        <v>35.006075070122328</v>
      </c>
      <c r="X14" s="46">
        <f t="shared" si="2"/>
        <v>38.506682577134562</v>
      </c>
      <c r="Y14" s="46">
        <f t="shared" si="3"/>
        <v>42.357350834848013</v>
      </c>
      <c r="Z14" s="46">
        <f t="shared" si="4"/>
        <v>46.593085918332811</v>
      </c>
      <c r="AA14" s="46">
        <f t="shared" si="5"/>
        <v>51.252394510166113</v>
      </c>
    </row>
    <row r="15" spans="1:28" ht="15.75" thickBot="1" x14ac:dyDescent="0.3">
      <c r="A15" s="296" t="s">
        <v>104</v>
      </c>
      <c r="B15" s="301" t="s">
        <v>78</v>
      </c>
      <c r="C15" s="280"/>
      <c r="D15" s="280"/>
      <c r="E15" s="280" t="s">
        <v>78</v>
      </c>
      <c r="F15" s="280"/>
      <c r="G15" s="280"/>
      <c r="H15" s="280" t="s">
        <v>79</v>
      </c>
      <c r="I15" s="280"/>
      <c r="J15" s="280"/>
      <c r="K15" s="280" t="s">
        <v>80</v>
      </c>
      <c r="L15" s="280"/>
      <c r="M15" s="280"/>
      <c r="N15" s="280" t="s">
        <v>80</v>
      </c>
      <c r="O15" s="280"/>
      <c r="P15" s="295"/>
      <c r="Q15" s="280" t="s">
        <v>80</v>
      </c>
      <c r="R15" s="280"/>
      <c r="S15" s="295"/>
      <c r="T15" s="63"/>
      <c r="U15" s="1">
        <v>10</v>
      </c>
      <c r="V15" s="46">
        <f t="shared" si="0"/>
        <v>28.669307068091502</v>
      </c>
      <c r="W15" s="46">
        <f t="shared" si="1"/>
        <v>35.881226946875387</v>
      </c>
      <c r="X15" s="46">
        <f t="shared" si="2"/>
        <v>39.469349641562921</v>
      </c>
      <c r="Y15" s="46">
        <f t="shared" si="3"/>
        <v>43.416284605719213</v>
      </c>
      <c r="Z15" s="46">
        <f t="shared" si="4"/>
        <v>47.757913066291124</v>
      </c>
      <c r="AA15" s="46">
        <f t="shared" si="5"/>
        <v>52.533704372920262</v>
      </c>
    </row>
    <row r="16" spans="1:28" ht="15" x14ac:dyDescent="0.2">
      <c r="A16" s="297"/>
      <c r="B16" s="302" t="s">
        <v>204</v>
      </c>
      <c r="C16" s="303"/>
      <c r="D16" s="303"/>
      <c r="E16" s="274" t="s">
        <v>199</v>
      </c>
      <c r="F16" s="275"/>
      <c r="G16" s="276"/>
      <c r="H16" s="274" t="s">
        <v>200</v>
      </c>
      <c r="I16" s="275"/>
      <c r="J16" s="276"/>
      <c r="K16" s="292" t="s">
        <v>205</v>
      </c>
      <c r="L16" s="293"/>
      <c r="M16" s="294"/>
      <c r="N16" s="292" t="s">
        <v>202</v>
      </c>
      <c r="O16" s="293"/>
      <c r="P16" s="294"/>
      <c r="Q16" s="292" t="s">
        <v>206</v>
      </c>
      <c r="R16" s="293"/>
      <c r="S16" s="294"/>
      <c r="T16" s="64"/>
      <c r="U16" s="1">
        <v>11</v>
      </c>
      <c r="V16" s="46">
        <f t="shared" si="0"/>
        <v>29.386039744793788</v>
      </c>
      <c r="W16" s="46">
        <f t="shared" si="1"/>
        <v>36.778257620547265</v>
      </c>
      <c r="X16" s="46">
        <f t="shared" si="2"/>
        <v>40.456083382601989</v>
      </c>
      <c r="Y16" s="46">
        <f t="shared" si="3"/>
        <v>44.50169172086219</v>
      </c>
      <c r="Z16" s="46">
        <f t="shared" si="4"/>
        <v>48.951860892948396</v>
      </c>
      <c r="AA16" s="46">
        <f t="shared" si="5"/>
        <v>53.847046982243263</v>
      </c>
    </row>
    <row r="17" spans="1:27" ht="15" thickBot="1" x14ac:dyDescent="0.25">
      <c r="A17" s="298"/>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30.120690738413629</v>
      </c>
      <c r="W17" s="46">
        <f t="shared" si="1"/>
        <v>37.697714061060942</v>
      </c>
      <c r="X17" s="46">
        <f t="shared" si="2"/>
        <v>41.467485467167037</v>
      </c>
      <c r="Y17" s="46">
        <f t="shared" si="3"/>
        <v>45.614234013883738</v>
      </c>
      <c r="Z17" s="46">
        <f t="shared" si="4"/>
        <v>50.175657415272099</v>
      </c>
      <c r="AA17" s="46">
        <f t="shared" si="5"/>
        <v>55.193223156799341</v>
      </c>
    </row>
    <row r="18" spans="1:27" x14ac:dyDescent="0.2">
      <c r="A18" s="72" t="s">
        <v>3</v>
      </c>
      <c r="B18" s="73">
        <f>H6</f>
        <v>22.39641686017718</v>
      </c>
      <c r="C18" s="73">
        <f>MEDIAN(B18,D18)</f>
        <v>23.257454105246957</v>
      </c>
      <c r="D18" s="73">
        <f>B18*((1.025)^3)</f>
        <v>24.118491350316738</v>
      </c>
      <c r="E18" s="74">
        <f>I6</f>
        <v>28.030357142857145</v>
      </c>
      <c r="F18" s="73">
        <f>MEDIAN(E18,G18)</f>
        <v>29.107992982700893</v>
      </c>
      <c r="G18" s="75">
        <f>E18*((1.025)^3)</f>
        <v>30.185628822544643</v>
      </c>
      <c r="H18" s="73">
        <f>K6</f>
        <v>30.833392857142861</v>
      </c>
      <c r="I18" s="73">
        <f>MEDIAN(H18,J18)</f>
        <v>32.018792280970985</v>
      </c>
      <c r="J18" s="75">
        <f>H18*((1.025)^3)</f>
        <v>33.204191704799108</v>
      </c>
      <c r="K18" s="74">
        <f>M6</f>
        <v>33.91673214285715</v>
      </c>
      <c r="L18" s="73">
        <f>MEDIAN(K18,M18)</f>
        <v>35.220671509068083</v>
      </c>
      <c r="M18" s="75">
        <f>K18*((1.025)^3)</f>
        <v>36.524610875279024</v>
      </c>
      <c r="N18" s="74">
        <f>N6</f>
        <v>37.308405357142867</v>
      </c>
      <c r="O18" s="73">
        <f>MEDIAN(N18,P18)</f>
        <v>38.742738659974897</v>
      </c>
      <c r="P18" s="75">
        <f>N18*((1.025)^3)</f>
        <v>40.177071962806927</v>
      </c>
      <c r="Q18" s="74">
        <f>O6</f>
        <v>41.03924589285716</v>
      </c>
      <c r="R18" s="73">
        <f>MEDIAN(Q18,S18)</f>
        <v>42.617012525972392</v>
      </c>
      <c r="S18" s="75">
        <f>Q18*((1.025)^3)</f>
        <v>44.194779159087624</v>
      </c>
      <c r="T18" s="73"/>
      <c r="U18" s="1">
        <v>13</v>
      </c>
      <c r="V18" s="46">
        <f t="shared" si="0"/>
        <v>30.873708006873965</v>
      </c>
      <c r="W18" s="46">
        <f t="shared" si="1"/>
        <v>38.640156912587464</v>
      </c>
      <c r="X18" s="46">
        <f t="shared" si="2"/>
        <v>42.504172603846207</v>
      </c>
      <c r="Y18" s="46">
        <f t="shared" si="3"/>
        <v>46.75458986423083</v>
      </c>
      <c r="Z18" s="46">
        <f t="shared" si="4"/>
        <v>51.430048850653897</v>
      </c>
      <c r="AA18" s="46">
        <f t="shared" si="5"/>
        <v>56.57305373571932</v>
      </c>
    </row>
    <row r="19" spans="1:27" x14ac:dyDescent="0.2">
      <c r="A19" s="76" t="s">
        <v>4</v>
      </c>
      <c r="B19" s="73">
        <f>B18*((1.025)^4)</f>
        <v>24.721453634074653</v>
      </c>
      <c r="C19" s="73">
        <f t="shared" ref="C19:C23" si="8">MEDIAN(B19,D19)</f>
        <v>25.347215429187166</v>
      </c>
      <c r="D19" s="73">
        <f>B18*((1.025)^6)</f>
        <v>25.972977224299679</v>
      </c>
      <c r="E19" s="74">
        <f>E18*((1.025)^4)</f>
        <v>30.940269543108254</v>
      </c>
      <c r="F19" s="73">
        <f t="shared" ref="F19:F23" si="9">MEDIAN(E19,G19)</f>
        <v>31.723445115918182</v>
      </c>
      <c r="G19" s="75">
        <f>E18*((1.025)^6)</f>
        <v>32.506620688728106</v>
      </c>
      <c r="H19" s="73">
        <f>H18*((1.025)^4)</f>
        <v>34.034296497419085</v>
      </c>
      <c r="I19" s="73">
        <f t="shared" ref="I19:I23" si="10">MEDIAN(H19,J19)</f>
        <v>34.895789627509998</v>
      </c>
      <c r="J19" s="75">
        <f>H18*((1.025)^6)</f>
        <v>35.757282757600919</v>
      </c>
      <c r="K19" s="74">
        <f>K18*((1.025)^4)</f>
        <v>37.437726147160994</v>
      </c>
      <c r="L19" s="73">
        <f t="shared" ref="L19:L23" si="11">MEDIAN(K19,M19)</f>
        <v>38.385368590261002</v>
      </c>
      <c r="M19" s="75">
        <f>K18*((1.025)^6)</f>
        <v>39.333011033361011</v>
      </c>
      <c r="N19" s="74">
        <f>N18*((1.025)^4)</f>
        <v>41.181498761877094</v>
      </c>
      <c r="O19" s="73">
        <f t="shared" ref="O19:O23" si="12">MEDIAN(N19,P19)</f>
        <v>42.223905449287102</v>
      </c>
      <c r="P19" s="75">
        <f>N18*((1.025)^6)</f>
        <v>43.266312136697117</v>
      </c>
      <c r="Q19" s="74">
        <f>Q18*((1.025)^4)</f>
        <v>45.299648638064809</v>
      </c>
      <c r="R19" s="73">
        <f t="shared" ref="R19:R23" si="13">MEDIAN(Q19,S19)</f>
        <v>46.446295994215816</v>
      </c>
      <c r="S19" s="75">
        <f>Q18*((1.025)^6)</f>
        <v>47.592943350366831</v>
      </c>
      <c r="T19" s="73"/>
      <c r="U19" s="1">
        <v>14</v>
      </c>
      <c r="V19" s="46">
        <f t="shared" si="0"/>
        <v>31.64555070704581</v>
      </c>
      <c r="W19" s="46">
        <f t="shared" si="1"/>
        <v>39.60616083540215</v>
      </c>
      <c r="X19" s="46">
        <f t="shared" si="2"/>
        <v>43.566776918942359</v>
      </c>
      <c r="Y19" s="46">
        <f t="shared" si="3"/>
        <v>47.923454610836593</v>
      </c>
      <c r="Z19" s="46">
        <f t="shared" si="4"/>
        <v>52.715800071920242</v>
      </c>
      <c r="AA19" s="46">
        <f t="shared" si="5"/>
        <v>57.987380079112299</v>
      </c>
    </row>
    <row r="20" spans="1:27" x14ac:dyDescent="0.2">
      <c r="A20" s="76" t="s">
        <v>5</v>
      </c>
      <c r="B20" s="73">
        <f>B18*((1.025)^7)</f>
        <v>26.622301654907172</v>
      </c>
      <c r="C20" s="73">
        <f t="shared" si="8"/>
        <v>27.296178665547007</v>
      </c>
      <c r="D20" s="73">
        <f>B18*((1.025)^9)</f>
        <v>27.970055676186842</v>
      </c>
      <c r="E20" s="74">
        <f>E18*((1.025)^7)</f>
        <v>33.319286205946312</v>
      </c>
      <c r="F20" s="73">
        <f t="shared" si="9"/>
        <v>34.162680638034324</v>
      </c>
      <c r="G20" s="75">
        <f>E18*((1.025)^9)</f>
        <v>35.006075070122336</v>
      </c>
      <c r="H20" s="73">
        <f>H18*((1.025)^7)</f>
        <v>36.651214826540944</v>
      </c>
      <c r="I20" s="73">
        <f t="shared" si="10"/>
        <v>37.57894870183776</v>
      </c>
      <c r="J20" s="75">
        <f>H18*((1.025)^9)</f>
        <v>38.506682577134569</v>
      </c>
      <c r="K20" s="74">
        <f>K18*((1.025)^7)</f>
        <v>40.316336309195037</v>
      </c>
      <c r="L20" s="73">
        <f t="shared" si="11"/>
        <v>41.336843572021536</v>
      </c>
      <c r="M20" s="75">
        <f>K18*((1.025)^9)</f>
        <v>42.357350834848027</v>
      </c>
      <c r="N20" s="74">
        <f>N18*((1.025)^7)</f>
        <v>44.347969940114545</v>
      </c>
      <c r="O20" s="73">
        <f t="shared" si="12"/>
        <v>45.470527929223692</v>
      </c>
      <c r="P20" s="75">
        <f>N18*((1.025)^9)</f>
        <v>46.593085918332832</v>
      </c>
      <c r="Q20" s="74">
        <f>Q18*((1.025)^7)</f>
        <v>48.782766934126009</v>
      </c>
      <c r="R20" s="73">
        <f t="shared" si="13"/>
        <v>50.017580722146064</v>
      </c>
      <c r="S20" s="75">
        <f>Q18*((1.025)^9)</f>
        <v>51.252394510166127</v>
      </c>
      <c r="T20" s="73"/>
      <c r="U20" s="1">
        <v>15</v>
      </c>
      <c r="V20" s="46">
        <f t="shared" si="0"/>
        <v>32.436689474721952</v>
      </c>
      <c r="W20" s="46">
        <f t="shared" si="1"/>
        <v>40.596314856287201</v>
      </c>
      <c r="X20" s="46">
        <f t="shared" si="2"/>
        <v>44.655946341915914</v>
      </c>
      <c r="Y20" s="46">
        <f t="shared" si="3"/>
        <v>49.121540976107504</v>
      </c>
      <c r="Z20" s="46">
        <f t="shared" si="4"/>
        <v>54.033695073718242</v>
      </c>
      <c r="AA20" s="46">
        <f t="shared" si="5"/>
        <v>59.437064581090098</v>
      </c>
    </row>
    <row r="21" spans="1:27" x14ac:dyDescent="0.2">
      <c r="A21" s="76" t="s">
        <v>6</v>
      </c>
      <c r="B21" s="73">
        <f>B18*((1.025)^10)</f>
        <v>28.669307068091513</v>
      </c>
      <c r="C21" s="73">
        <f t="shared" si="8"/>
        <v>29.394998903252578</v>
      </c>
      <c r="D21" s="73">
        <f>B18*((1.025)^12)</f>
        <v>30.120690738413643</v>
      </c>
      <c r="E21" s="74">
        <f>E18*((1.025)^10)</f>
        <v>35.881226946875394</v>
      </c>
      <c r="F21" s="73">
        <f t="shared" si="9"/>
        <v>36.789470503968175</v>
      </c>
      <c r="G21" s="75">
        <f>E18*((1.025)^12)</f>
        <v>37.697714061060957</v>
      </c>
      <c r="H21" s="73">
        <f>H18*((1.025)^10)</f>
        <v>39.469349641562935</v>
      </c>
      <c r="I21" s="73">
        <f t="shared" si="10"/>
        <v>40.46841755436499</v>
      </c>
      <c r="J21" s="75">
        <f>H18*((1.025)^12)</f>
        <v>41.467485467167052</v>
      </c>
      <c r="K21" s="74">
        <f>K18*((1.025)^10)</f>
        <v>43.416284605719227</v>
      </c>
      <c r="L21" s="73">
        <f t="shared" si="11"/>
        <v>44.515259309801493</v>
      </c>
      <c r="M21" s="75">
        <f>K18*((1.025)^12)</f>
        <v>45.61423401388376</v>
      </c>
      <c r="N21" s="74">
        <f>N18*((1.025)^10)</f>
        <v>47.757913066291152</v>
      </c>
      <c r="O21" s="73">
        <f t="shared" si="12"/>
        <v>48.966785240781647</v>
      </c>
      <c r="P21" s="75">
        <f>N18*((1.025)^12)</f>
        <v>50.175657415272141</v>
      </c>
      <c r="Q21" s="74">
        <f>Q18*((1.025)^10)</f>
        <v>52.533704372920276</v>
      </c>
      <c r="R21" s="73">
        <f t="shared" si="13"/>
        <v>53.863463764859816</v>
      </c>
      <c r="S21" s="75">
        <f>Q18*((1.025)^12)</f>
        <v>55.193223156799363</v>
      </c>
      <c r="T21" s="73"/>
      <c r="U21" s="1">
        <v>16</v>
      </c>
      <c r="V21" s="46">
        <f t="shared" si="0"/>
        <v>33.247606711589995</v>
      </c>
      <c r="W21" s="46">
        <f t="shared" si="1"/>
        <v>41.611222727694376</v>
      </c>
      <c r="X21" s="46">
        <f t="shared" si="2"/>
        <v>45.772345000463808</v>
      </c>
      <c r="Y21" s="46">
        <f t="shared" si="3"/>
        <v>50.349579500510188</v>
      </c>
      <c r="Z21" s="46">
        <f t="shared" si="4"/>
        <v>55.38453745056119</v>
      </c>
      <c r="AA21" s="46">
        <f t="shared" si="5"/>
        <v>60.922991195617342</v>
      </c>
    </row>
    <row r="22" spans="1:27" x14ac:dyDescent="0.2">
      <c r="A22" s="76" t="s">
        <v>107</v>
      </c>
      <c r="B22" s="73">
        <f>B18*((1.025)^13)</f>
        <v>30.873708006873983</v>
      </c>
      <c r="C22" s="73">
        <f t="shared" si="8"/>
        <v>31.655198740797982</v>
      </c>
      <c r="D22" s="73">
        <f>B18*((1.025)^15)</f>
        <v>32.43668947472198</v>
      </c>
      <c r="E22" s="74">
        <f>E18*((1.025)^13)</f>
        <v>38.640156912587479</v>
      </c>
      <c r="F22" s="73">
        <f t="shared" si="9"/>
        <v>39.618235884437347</v>
      </c>
      <c r="G22" s="75">
        <f>E18*((1.025)^15)</f>
        <v>40.596314856287215</v>
      </c>
      <c r="H22" s="73">
        <f>H18*((1.025)^13)</f>
        <v>42.504172603846229</v>
      </c>
      <c r="I22" s="73">
        <f t="shared" si="10"/>
        <v>43.580059472881089</v>
      </c>
      <c r="J22" s="75">
        <f>H18*((1.025)^15)</f>
        <v>44.655946341915943</v>
      </c>
      <c r="K22" s="74">
        <f>K18*((1.025)^13)</f>
        <v>46.754589864230852</v>
      </c>
      <c r="L22" s="73">
        <f t="shared" si="11"/>
        <v>47.938065420169195</v>
      </c>
      <c r="M22" s="75">
        <f>K18*((1.025)^15)</f>
        <v>49.121540976107539</v>
      </c>
      <c r="N22" s="74">
        <f>N18*((1.025)^13)</f>
        <v>51.430048850653939</v>
      </c>
      <c r="O22" s="73">
        <f t="shared" si="12"/>
        <v>52.731871962186119</v>
      </c>
      <c r="P22" s="75">
        <f>N18*((1.025)^15)</f>
        <v>54.033695073718299</v>
      </c>
      <c r="Q22" s="74">
        <f>Q18*((1.025)^13)</f>
        <v>56.573053735719341</v>
      </c>
      <c r="R22" s="73">
        <f t="shared" si="13"/>
        <v>58.005059158404734</v>
      </c>
      <c r="S22" s="75">
        <f>Q18*((1.025)^15)</f>
        <v>59.437064581090134</v>
      </c>
      <c r="T22" s="73"/>
      <c r="U22" s="1">
        <v>17</v>
      </c>
      <c r="V22" s="46">
        <f t="shared" si="0"/>
        <v>34.078796879379745</v>
      </c>
      <c r="W22" s="46">
        <f t="shared" si="1"/>
        <v>42.651503295886734</v>
      </c>
      <c r="X22" s="46">
        <f t="shared" si="2"/>
        <v>46.916653625475398</v>
      </c>
      <c r="Y22" s="46">
        <f t="shared" si="3"/>
        <v>51.608318988022937</v>
      </c>
      <c r="Z22" s="46">
        <f t="shared" si="4"/>
        <v>56.769150886825216</v>
      </c>
      <c r="AA22" s="46">
        <f t="shared" si="5"/>
        <v>62.446065975507771</v>
      </c>
    </row>
    <row r="23" spans="1:27" x14ac:dyDescent="0.2">
      <c r="A23" s="77" t="s">
        <v>108</v>
      </c>
      <c r="B23" s="78">
        <f>B18*((1.025)^16)</f>
        <v>33.247606711590024</v>
      </c>
      <c r="C23" s="78">
        <f t="shared" si="8"/>
        <v>34.973371791136671</v>
      </c>
      <c r="D23" s="78">
        <f>B18*((1.025)^20)</f>
        <v>36.699136870683326</v>
      </c>
      <c r="E23" s="79">
        <f>E18*((1.025)^16)</f>
        <v>41.611222727694397</v>
      </c>
      <c r="F23" s="78">
        <f t="shared" si="9"/>
        <v>43.771113384595722</v>
      </c>
      <c r="G23" s="80">
        <f>E18*((1.025)^20)</f>
        <v>45.93100404149704</v>
      </c>
      <c r="H23" s="79">
        <f>H18*((1.025)^16)</f>
        <v>45.772345000463837</v>
      </c>
      <c r="I23" s="78">
        <f t="shared" si="10"/>
        <v>48.148224723055293</v>
      </c>
      <c r="J23" s="80">
        <f>H18*((1.025)^20)</f>
        <v>50.524104445646742</v>
      </c>
      <c r="K23" s="78">
        <f>K18*((1.025)^16)</f>
        <v>50.349579500510224</v>
      </c>
      <c r="L23" s="78">
        <f t="shared" si="11"/>
        <v>52.963047195360822</v>
      </c>
      <c r="M23" s="80">
        <f>K18*((1.025)^20)</f>
        <v>55.576514890211421</v>
      </c>
      <c r="N23" s="78">
        <f>N18*((1.025)^16)</f>
        <v>55.384537450561247</v>
      </c>
      <c r="O23" s="78">
        <f t="shared" si="12"/>
        <v>58.259351914896911</v>
      </c>
      <c r="P23" s="78">
        <f>N18*((1.025)^20)</f>
        <v>61.134166379232568</v>
      </c>
      <c r="Q23" s="79">
        <f>Q18*((1.025)^16)</f>
        <v>60.922991195617385</v>
      </c>
      <c r="R23" s="78">
        <f t="shared" si="13"/>
        <v>64.085287106386602</v>
      </c>
      <c r="S23" s="80">
        <f>Q18*((1.025)^20)</f>
        <v>67.247583017155833</v>
      </c>
      <c r="T23" s="73"/>
      <c r="U23" s="1">
        <v>18</v>
      </c>
      <c r="V23" s="46">
        <f t="shared" si="0"/>
        <v>34.930766801364236</v>
      </c>
      <c r="W23" s="46">
        <f t="shared" si="1"/>
        <v>43.7177908782839</v>
      </c>
      <c r="X23" s="46">
        <f t="shared" si="2"/>
        <v>48.089569966112279</v>
      </c>
      <c r="Y23" s="46">
        <f t="shared" si="3"/>
        <v>52.898526962723508</v>
      </c>
      <c r="Z23" s="46">
        <f t="shared" si="4"/>
        <v>58.188379658995842</v>
      </c>
      <c r="AA23" s="46">
        <f t="shared" si="5"/>
        <v>64.007217624895461</v>
      </c>
    </row>
    <row r="24" spans="1:27" ht="15" x14ac:dyDescent="0.25">
      <c r="A24" s="44"/>
      <c r="B24" s="36"/>
      <c r="C24" s="46"/>
      <c r="D24" s="36"/>
      <c r="E24" s="81"/>
      <c r="F24" s="81"/>
      <c r="G24" s="81"/>
      <c r="H24" s="81"/>
      <c r="I24" s="73"/>
      <c r="J24" s="73"/>
      <c r="M24" s="40"/>
      <c r="P24" s="1"/>
      <c r="U24" s="1">
        <v>19</v>
      </c>
      <c r="V24" s="46">
        <f t="shared" si="0"/>
        <v>35.804035971398335</v>
      </c>
      <c r="W24" s="46">
        <f t="shared" si="1"/>
        <v>44.810735650240993</v>
      </c>
      <c r="X24" s="46">
        <f t="shared" si="2"/>
        <v>49.291809215265083</v>
      </c>
      <c r="Y24" s="46">
        <f t="shared" si="3"/>
        <v>54.220990136791592</v>
      </c>
      <c r="Z24" s="46">
        <f t="shared" si="4"/>
        <v>59.643089150470736</v>
      </c>
      <c r="AA24" s="46">
        <f t="shared" si="5"/>
        <v>65.607398065517842</v>
      </c>
    </row>
    <row r="25" spans="1:27" ht="15" x14ac:dyDescent="0.25">
      <c r="A25" s="44"/>
      <c r="B25" s="36"/>
      <c r="C25" s="46"/>
      <c r="D25" s="36"/>
      <c r="E25" s="81"/>
      <c r="F25" s="81"/>
      <c r="G25" s="81"/>
      <c r="H25" s="81"/>
      <c r="I25" s="73"/>
      <c r="J25" s="73"/>
      <c r="M25" s="40"/>
      <c r="P25" s="1"/>
      <c r="U25" s="1">
        <v>20</v>
      </c>
      <c r="V25" s="46">
        <f t="shared" si="0"/>
        <v>36.69913687068329</v>
      </c>
      <c r="W25" s="46">
        <f t="shared" si="1"/>
        <v>45.931004041497012</v>
      </c>
      <c r="X25" s="46">
        <f t="shared" si="2"/>
        <v>50.524104445646707</v>
      </c>
      <c r="Y25" s="46">
        <f t="shared" si="3"/>
        <v>55.576514890211378</v>
      </c>
      <c r="Z25" s="46">
        <f t="shared" si="4"/>
        <v>61.134166379232497</v>
      </c>
      <c r="AA25" s="46">
        <f t="shared" si="5"/>
        <v>67.247583017155776</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106</v>
      </c>
      <c r="B28" s="28"/>
      <c r="C28" s="28"/>
      <c r="D28" s="28"/>
      <c r="E28" s="28"/>
      <c r="F28" s="28"/>
      <c r="G28" s="28"/>
      <c r="H28" s="28"/>
      <c r="I28" s="28"/>
      <c r="J28" s="28"/>
      <c r="K28" s="28"/>
      <c r="L28" s="28"/>
      <c r="M28" s="28"/>
      <c r="N28" s="28"/>
      <c r="O28" s="28"/>
      <c r="P28" s="28"/>
      <c r="Q28" s="28"/>
      <c r="R28" s="28"/>
      <c r="S28" s="28"/>
      <c r="U28" s="46"/>
      <c r="V28" s="46" t="s">
        <v>48</v>
      </c>
      <c r="W28" s="46"/>
      <c r="X28" s="46"/>
      <c r="Y28" s="46"/>
      <c r="Z28" s="46"/>
      <c r="AA28" s="46"/>
    </row>
    <row r="29" spans="1:27" ht="15.75" thickBot="1" x14ac:dyDescent="0.3">
      <c r="A29" s="296" t="s">
        <v>104</v>
      </c>
      <c r="B29" s="301" t="s">
        <v>78</v>
      </c>
      <c r="C29" s="280"/>
      <c r="D29" s="280"/>
      <c r="E29" s="280" t="s">
        <v>78</v>
      </c>
      <c r="F29" s="280"/>
      <c r="G29" s="280"/>
      <c r="H29" s="280" t="s">
        <v>79</v>
      </c>
      <c r="I29" s="280"/>
      <c r="J29" s="280"/>
      <c r="K29" s="280" t="s">
        <v>80</v>
      </c>
      <c r="L29" s="280"/>
      <c r="M29" s="280"/>
      <c r="N29" s="280" t="s">
        <v>80</v>
      </c>
      <c r="O29" s="280"/>
      <c r="P29" s="295"/>
      <c r="Q29" s="280" t="s">
        <v>80</v>
      </c>
      <c r="R29" s="280"/>
      <c r="S29" s="295"/>
      <c r="U29" s="46" t="s">
        <v>167</v>
      </c>
      <c r="V29" s="46" t="s">
        <v>170</v>
      </c>
      <c r="W29" s="46" t="s">
        <v>168</v>
      </c>
      <c r="X29" s="46" t="s">
        <v>171</v>
      </c>
      <c r="Y29" s="46" t="s">
        <v>172</v>
      </c>
      <c r="Z29" s="46" t="s">
        <v>173</v>
      </c>
      <c r="AA29" s="46" t="s">
        <v>174</v>
      </c>
    </row>
    <row r="30" spans="1:27" ht="15" x14ac:dyDescent="0.2">
      <c r="A30" s="297"/>
      <c r="B30" s="302" t="s">
        <v>103</v>
      </c>
      <c r="C30" s="303"/>
      <c r="D30" s="309"/>
      <c r="E30" s="292" t="s">
        <v>199</v>
      </c>
      <c r="F30" s="293"/>
      <c r="G30" s="293"/>
      <c r="H30" s="274" t="s">
        <v>200</v>
      </c>
      <c r="I30" s="275"/>
      <c r="J30" s="276"/>
      <c r="K30" s="292" t="s">
        <v>201</v>
      </c>
      <c r="L30" s="293"/>
      <c r="M30" s="294"/>
      <c r="N30" s="292" t="s">
        <v>202</v>
      </c>
      <c r="O30" s="293"/>
      <c r="P30" s="294"/>
      <c r="Q30" s="292" t="s">
        <v>207</v>
      </c>
      <c r="R30" s="293"/>
      <c r="S30" s="294"/>
      <c r="U30" s="1">
        <v>0</v>
      </c>
      <c r="V30" s="208">
        <f>H8</f>
        <v>20.360378963797437</v>
      </c>
      <c r="W30" s="208">
        <f>I8</f>
        <v>25.482142857142858</v>
      </c>
      <c r="X30" s="208">
        <f>K8</f>
        <v>28.030357142857145</v>
      </c>
      <c r="Y30" s="208">
        <f>M8</f>
        <v>30.833392857142861</v>
      </c>
      <c r="Z30" s="208">
        <f>N8</f>
        <v>33.91673214285715</v>
      </c>
      <c r="AA30" s="208">
        <f>O8</f>
        <v>37.308405357142867</v>
      </c>
    </row>
    <row r="31" spans="1:27" ht="15" thickBot="1" x14ac:dyDescent="0.25">
      <c r="A31" s="298"/>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208">
        <f t="shared" ref="V31:V50" si="14">V30*1.025</f>
        <v>20.869388437892372</v>
      </c>
      <c r="W31" s="208">
        <f t="shared" ref="W31:W50" si="15">W30*1.025</f>
        <v>26.119196428571428</v>
      </c>
      <c r="X31" s="208">
        <f t="shared" ref="X31:X50" si="16">X30*1.025</f>
        <v>28.73111607142857</v>
      </c>
      <c r="Y31" s="208">
        <f t="shared" ref="Y31:Y50" si="17">Y30*1.025</f>
        <v>31.60422767857143</v>
      </c>
      <c r="Z31" s="208">
        <f t="shared" ref="Z31:Z50" si="18">Z30*1.025</f>
        <v>34.764650446428575</v>
      </c>
      <c r="AA31" s="208">
        <f t="shared" ref="AA31:AA50" si="19">AA30*1.025</f>
        <v>38.241115491071433</v>
      </c>
    </row>
    <row r="32" spans="1:27" x14ac:dyDescent="0.2">
      <c r="A32" s="72" t="s">
        <v>3</v>
      </c>
      <c r="B32" s="73">
        <f>F8</f>
        <v>20.360378963797437</v>
      </c>
      <c r="C32" s="73">
        <f>MEDIAN(B32,D32)</f>
        <v>21.143140095679055</v>
      </c>
      <c r="D32" s="75">
        <f>B32*((1.025)^3)</f>
        <v>21.925901227560672</v>
      </c>
      <c r="E32" s="73">
        <f>I8</f>
        <v>25.482142857142858</v>
      </c>
      <c r="F32" s="73">
        <f>MEDIAN(E32,G32)</f>
        <v>26.461811802455358</v>
      </c>
      <c r="G32" s="73">
        <f>E32*((1.025)^3)</f>
        <v>27.441480747767855</v>
      </c>
      <c r="H32" s="74">
        <f>K8</f>
        <v>28.030357142857145</v>
      </c>
      <c r="I32" s="73">
        <f>MEDIAN(H32,J32)</f>
        <v>29.107992982700893</v>
      </c>
      <c r="J32" s="75">
        <f>H32*((1.025)^3)</f>
        <v>30.185628822544643</v>
      </c>
      <c r="K32" s="74">
        <f>M8</f>
        <v>30.833392857142861</v>
      </c>
      <c r="L32" s="73">
        <f>MEDIAN(K32,M32)</f>
        <v>32.018792280970985</v>
      </c>
      <c r="M32" s="75">
        <f>K32*((1.025)^3)</f>
        <v>33.204191704799108</v>
      </c>
      <c r="N32" s="74">
        <f>N8</f>
        <v>33.91673214285715</v>
      </c>
      <c r="O32" s="73">
        <f>MEDIAN(N32,P32)</f>
        <v>35.220671509068083</v>
      </c>
      <c r="P32" s="75">
        <f>N32*((1.025)^3)</f>
        <v>36.524610875279024</v>
      </c>
      <c r="Q32" s="74">
        <f>O8</f>
        <v>37.308405357142867</v>
      </c>
      <c r="R32" s="73">
        <f>MEDIAN(Q32,S32)</f>
        <v>38.742738659974897</v>
      </c>
      <c r="S32" s="75">
        <f>Q32*((1.025)^3)</f>
        <v>40.177071962806927</v>
      </c>
      <c r="U32" s="1">
        <v>2</v>
      </c>
      <c r="V32" s="208">
        <f t="shared" si="14"/>
        <v>21.391123148839679</v>
      </c>
      <c r="W32" s="208">
        <f t="shared" si="15"/>
        <v>26.772176339285711</v>
      </c>
      <c r="X32" s="208">
        <f t="shared" si="16"/>
        <v>29.449393973214281</v>
      </c>
      <c r="Y32" s="208">
        <f t="shared" si="17"/>
        <v>32.394333370535712</v>
      </c>
      <c r="Z32" s="208">
        <f t="shared" si="18"/>
        <v>35.633766707589288</v>
      </c>
      <c r="AA32" s="208">
        <f t="shared" si="19"/>
        <v>39.197143378348215</v>
      </c>
    </row>
    <row r="33" spans="1:27" x14ac:dyDescent="0.2">
      <c r="A33" s="76" t="s">
        <v>4</v>
      </c>
      <c r="B33" s="73">
        <f>B32*((1.025)^4)</f>
        <v>22.474048758249687</v>
      </c>
      <c r="C33" s="73">
        <f t="shared" ref="C33:C37" si="20">MEDIAN(B33,D33)</f>
        <v>23.042923117442882</v>
      </c>
      <c r="D33" s="75">
        <f>B32*((1.025)^6)</f>
        <v>23.611797476636074</v>
      </c>
      <c r="E33" s="73">
        <f>E32*((1.025)^4)</f>
        <v>28.127517766462049</v>
      </c>
      <c r="F33" s="73">
        <f t="shared" ref="F33:F37" si="21">MEDIAN(E33,G33)</f>
        <v>28.839495559925616</v>
      </c>
      <c r="G33" s="73">
        <f>E32*((1.025)^6)</f>
        <v>29.551473353389184</v>
      </c>
      <c r="H33" s="74">
        <f>H32*((1.025)^4)</f>
        <v>30.940269543108254</v>
      </c>
      <c r="I33" s="73">
        <f t="shared" ref="I33:I37" si="22">MEDIAN(H33,J33)</f>
        <v>31.723445115918182</v>
      </c>
      <c r="J33" s="75">
        <f>H32*((1.025)^6)</f>
        <v>32.506620688728106</v>
      </c>
      <c r="K33" s="74">
        <f>K32*((1.025)^4)</f>
        <v>34.034296497419085</v>
      </c>
      <c r="L33" s="73">
        <f t="shared" ref="L33:L37" si="23">MEDIAN(K33,M33)</f>
        <v>34.895789627509998</v>
      </c>
      <c r="M33" s="75">
        <f>K32*((1.025)^6)</f>
        <v>35.757282757600919</v>
      </c>
      <c r="N33" s="74">
        <f>N32*((1.025)^4)</f>
        <v>37.437726147160994</v>
      </c>
      <c r="O33" s="73">
        <f t="shared" ref="O33:O37" si="24">MEDIAN(N33,P33)</f>
        <v>38.385368590261002</v>
      </c>
      <c r="P33" s="75">
        <f>N32*((1.025)^6)</f>
        <v>39.333011033361011</v>
      </c>
      <c r="Q33" s="74">
        <f>Q32*((1.025)^4)</f>
        <v>41.181498761877094</v>
      </c>
      <c r="R33" s="73">
        <f t="shared" ref="R33:R37" si="25">MEDIAN(Q33,S33)</f>
        <v>42.223905449287102</v>
      </c>
      <c r="S33" s="75">
        <f>Q32*((1.025)^6)</f>
        <v>43.266312136697117</v>
      </c>
      <c r="U33" s="1">
        <v>3</v>
      </c>
      <c r="V33" s="208">
        <f t="shared" si="14"/>
        <v>21.925901227560669</v>
      </c>
      <c r="W33" s="208">
        <f t="shared" si="15"/>
        <v>27.441480747767852</v>
      </c>
      <c r="X33" s="208">
        <f t="shared" si="16"/>
        <v>30.185628822544636</v>
      </c>
      <c r="Y33" s="208">
        <f t="shared" si="17"/>
        <v>33.204191704799101</v>
      </c>
      <c r="Z33" s="208">
        <f t="shared" si="18"/>
        <v>36.524610875279016</v>
      </c>
      <c r="AA33" s="208">
        <f t="shared" si="19"/>
        <v>40.17707196280692</v>
      </c>
    </row>
    <row r="34" spans="1:27" x14ac:dyDescent="0.2">
      <c r="A34" s="76" t="s">
        <v>5</v>
      </c>
      <c r="B34" s="73">
        <f>B32*((1.025)^7)</f>
        <v>24.202092413551977</v>
      </c>
      <c r="C34" s="73">
        <f t="shared" si="20"/>
        <v>24.814707877770008</v>
      </c>
      <c r="D34" s="75">
        <f>B32*((1.025)^9)</f>
        <v>25.427323341988039</v>
      </c>
      <c r="E34" s="73">
        <f>E32*((1.025)^7)</f>
        <v>30.290260187223915</v>
      </c>
      <c r="F34" s="73">
        <f t="shared" si="21"/>
        <v>31.056982398213016</v>
      </c>
      <c r="G34" s="73">
        <f>E32*((1.025)^9)</f>
        <v>31.823704609202117</v>
      </c>
      <c r="H34" s="74">
        <f>H32*((1.025)^7)</f>
        <v>33.319286205946312</v>
      </c>
      <c r="I34" s="73">
        <f t="shared" si="22"/>
        <v>34.162680638034324</v>
      </c>
      <c r="J34" s="75">
        <f>H32*((1.025)^9)</f>
        <v>35.006075070122336</v>
      </c>
      <c r="K34" s="74">
        <f>K32*((1.025)^7)</f>
        <v>36.651214826540944</v>
      </c>
      <c r="L34" s="73">
        <f t="shared" si="23"/>
        <v>37.57894870183776</v>
      </c>
      <c r="M34" s="75">
        <f>K32*((1.025)^9)</f>
        <v>38.506682577134569</v>
      </c>
      <c r="N34" s="74">
        <f>N32*((1.025)^7)</f>
        <v>40.316336309195037</v>
      </c>
      <c r="O34" s="73">
        <f t="shared" si="24"/>
        <v>41.336843572021536</v>
      </c>
      <c r="P34" s="75">
        <f>N32*((1.025)^9)</f>
        <v>42.357350834848027</v>
      </c>
      <c r="Q34" s="74">
        <f>Q32*((1.025)^7)</f>
        <v>44.347969940114545</v>
      </c>
      <c r="R34" s="73">
        <f t="shared" si="25"/>
        <v>45.470527929223692</v>
      </c>
      <c r="S34" s="75">
        <f>Q32*((1.025)^9)</f>
        <v>46.593085918332832</v>
      </c>
      <c r="U34" s="1">
        <v>4</v>
      </c>
      <c r="V34" s="208">
        <f t="shared" si="14"/>
        <v>22.474048758249683</v>
      </c>
      <c r="W34" s="208">
        <f t="shared" si="15"/>
        <v>28.127517766462045</v>
      </c>
      <c r="X34" s="208">
        <f t="shared" si="16"/>
        <v>30.940269543108251</v>
      </c>
      <c r="Y34" s="208">
        <f t="shared" si="17"/>
        <v>34.034296497419078</v>
      </c>
      <c r="Z34" s="208">
        <f t="shared" si="18"/>
        <v>37.437726147160987</v>
      </c>
      <c r="AA34" s="208">
        <f t="shared" si="19"/>
        <v>41.181498761877087</v>
      </c>
    </row>
    <row r="35" spans="1:27" x14ac:dyDescent="0.2">
      <c r="A35" s="76" t="s">
        <v>6</v>
      </c>
      <c r="B35" s="73">
        <f>B32*((1.025)^10)</f>
        <v>26.06300642553774</v>
      </c>
      <c r="C35" s="73">
        <f t="shared" si="20"/>
        <v>26.72272627568416</v>
      </c>
      <c r="D35" s="75">
        <f>B32*((1.025)^12)</f>
        <v>27.382446125830583</v>
      </c>
      <c r="E35" s="73">
        <f>E32*((1.025)^10)</f>
        <v>32.619297224432174</v>
      </c>
      <c r="F35" s="73">
        <f t="shared" si="21"/>
        <v>33.44497318542561</v>
      </c>
      <c r="G35" s="73">
        <f>E32*((1.025)^12)</f>
        <v>34.270649146419046</v>
      </c>
      <c r="H35" s="74">
        <f>H32*((1.025)^10)</f>
        <v>35.881226946875394</v>
      </c>
      <c r="I35" s="73">
        <f t="shared" si="22"/>
        <v>36.789470503968175</v>
      </c>
      <c r="J35" s="75">
        <f>H32*((1.025)^12)</f>
        <v>37.697714061060957</v>
      </c>
      <c r="K35" s="74">
        <f>K32*((1.025)^10)</f>
        <v>39.469349641562935</v>
      </c>
      <c r="L35" s="73">
        <f t="shared" si="23"/>
        <v>40.46841755436499</v>
      </c>
      <c r="M35" s="75">
        <f>K32*((1.025)^12)</f>
        <v>41.467485467167052</v>
      </c>
      <c r="N35" s="74">
        <f>N32*((1.025)^10)</f>
        <v>43.416284605719227</v>
      </c>
      <c r="O35" s="73">
        <f t="shared" si="24"/>
        <v>44.515259309801493</v>
      </c>
      <c r="P35" s="75">
        <f>N32*((1.025)^12)</f>
        <v>45.61423401388376</v>
      </c>
      <c r="Q35" s="74">
        <f>Q32*((1.025)^10)</f>
        <v>47.757913066291152</v>
      </c>
      <c r="R35" s="73">
        <f t="shared" si="25"/>
        <v>48.966785240781647</v>
      </c>
      <c r="S35" s="75">
        <f>Q32*((1.025)^12)</f>
        <v>50.175657415272141</v>
      </c>
      <c r="U35" s="1">
        <v>5</v>
      </c>
      <c r="V35" s="208">
        <f t="shared" si="14"/>
        <v>23.035899977205922</v>
      </c>
      <c r="W35" s="208">
        <f t="shared" si="15"/>
        <v>28.830705710623594</v>
      </c>
      <c r="X35" s="208">
        <f t="shared" si="16"/>
        <v>31.713776281685956</v>
      </c>
      <c r="Y35" s="208">
        <f t="shared" si="17"/>
        <v>34.885153909854552</v>
      </c>
      <c r="Z35" s="208">
        <f t="shared" si="18"/>
        <v>38.373669300840007</v>
      </c>
      <c r="AA35" s="208">
        <f t="shared" si="19"/>
        <v>42.211036230924009</v>
      </c>
    </row>
    <row r="36" spans="1:27" x14ac:dyDescent="0.2">
      <c r="A36" s="76" t="s">
        <v>107</v>
      </c>
      <c r="B36" s="73">
        <f>B32*((1.025)^13)</f>
        <v>28.067007278976348</v>
      </c>
      <c r="C36" s="73">
        <f t="shared" si="20"/>
        <v>28.777453400725438</v>
      </c>
      <c r="D36" s="73">
        <f>B32*((1.025)^15)</f>
        <v>29.487899522474528</v>
      </c>
      <c r="E36" s="74">
        <f>E32*((1.025)^13)</f>
        <v>35.127415375079522</v>
      </c>
      <c r="F36" s="73">
        <f t="shared" si="21"/>
        <v>36.01657807676122</v>
      </c>
      <c r="G36" s="75">
        <f>E32*((1.025)^15)</f>
        <v>36.905740778442926</v>
      </c>
      <c r="H36" s="73">
        <f>H32*((1.025)^13)</f>
        <v>38.640156912587479</v>
      </c>
      <c r="I36" s="73">
        <f t="shared" si="22"/>
        <v>39.618235884437347</v>
      </c>
      <c r="J36" s="75">
        <f>H32*((1.025)^15)</f>
        <v>40.596314856287215</v>
      </c>
      <c r="K36" s="74">
        <f>K32*((1.025)^13)</f>
        <v>42.504172603846229</v>
      </c>
      <c r="L36" s="73">
        <f t="shared" si="23"/>
        <v>43.580059472881089</v>
      </c>
      <c r="M36" s="75">
        <f>K32*((1.025)^15)</f>
        <v>44.655946341915943</v>
      </c>
      <c r="N36" s="74">
        <f>N32*((1.025)^13)</f>
        <v>46.754589864230852</v>
      </c>
      <c r="O36" s="73">
        <f t="shared" si="24"/>
        <v>47.938065420169195</v>
      </c>
      <c r="P36" s="75">
        <f>N32*((1.025)^15)</f>
        <v>49.121540976107539</v>
      </c>
      <c r="Q36" s="74">
        <f>Q32*((1.025)^13)</f>
        <v>51.430048850653939</v>
      </c>
      <c r="R36" s="73">
        <f t="shared" si="25"/>
        <v>52.731871962186119</v>
      </c>
      <c r="S36" s="75">
        <f>Q32*((1.025)^15)</f>
        <v>54.033695073718299</v>
      </c>
      <c r="T36" s="46"/>
      <c r="U36" s="1">
        <v>6</v>
      </c>
      <c r="V36" s="208">
        <f t="shared" si="14"/>
        <v>23.611797476636067</v>
      </c>
      <c r="W36" s="208">
        <f t="shared" si="15"/>
        <v>29.551473353389181</v>
      </c>
      <c r="X36" s="208">
        <f t="shared" si="16"/>
        <v>32.506620688728098</v>
      </c>
      <c r="Y36" s="208">
        <f t="shared" si="17"/>
        <v>35.757282757600912</v>
      </c>
      <c r="Z36" s="208">
        <f t="shared" si="18"/>
        <v>39.333011033361004</v>
      </c>
      <c r="AA36" s="208">
        <f t="shared" si="19"/>
        <v>43.266312136697103</v>
      </c>
    </row>
    <row r="37" spans="1:27" x14ac:dyDescent="0.2">
      <c r="A37" s="77" t="s">
        <v>108</v>
      </c>
      <c r="B37" s="78">
        <f>B32*((1.025)^16)</f>
        <v>30.225097010536388</v>
      </c>
      <c r="C37" s="78">
        <f t="shared" si="20"/>
        <v>31.793974355578797</v>
      </c>
      <c r="D37" s="78">
        <f>B32*((1.025)^20)</f>
        <v>33.362851700621206</v>
      </c>
      <c r="E37" s="79">
        <f>E32*((1.025)^16)</f>
        <v>37.828384297903995</v>
      </c>
      <c r="F37" s="78">
        <f t="shared" si="21"/>
        <v>39.791921258723377</v>
      </c>
      <c r="G37" s="80">
        <f>E32*((1.025)^20)</f>
        <v>41.75545821954276</v>
      </c>
      <c r="H37" s="79">
        <f>H32*((1.025)^16)</f>
        <v>41.611222727694397</v>
      </c>
      <c r="I37" s="78">
        <f t="shared" si="22"/>
        <v>43.771113384595722</v>
      </c>
      <c r="J37" s="80">
        <f>H32*((1.025)^20)</f>
        <v>45.93100404149704</v>
      </c>
      <c r="K37" s="78">
        <f>K32*((1.025)^16)</f>
        <v>45.772345000463837</v>
      </c>
      <c r="L37" s="78">
        <f t="shared" si="23"/>
        <v>48.148224723055293</v>
      </c>
      <c r="M37" s="80">
        <f>K32*((1.025)^20)</f>
        <v>50.524104445646742</v>
      </c>
      <c r="N37" s="78">
        <f>N32*((1.025)^16)</f>
        <v>50.349579500510224</v>
      </c>
      <c r="O37" s="78">
        <f t="shared" si="24"/>
        <v>52.963047195360822</v>
      </c>
      <c r="P37" s="78">
        <f>N32*((1.025)^20)</f>
        <v>55.576514890211421</v>
      </c>
      <c r="Q37" s="79">
        <f>Q32*((1.025)^16)</f>
        <v>55.384537450561247</v>
      </c>
      <c r="R37" s="78">
        <f t="shared" si="25"/>
        <v>58.259351914896911</v>
      </c>
      <c r="S37" s="80">
        <f>Q32*((1.025)^20)</f>
        <v>61.134166379232568</v>
      </c>
      <c r="U37" s="1">
        <v>7</v>
      </c>
      <c r="V37" s="208">
        <f t="shared" si="14"/>
        <v>24.202092413551966</v>
      </c>
      <c r="W37" s="208">
        <f t="shared" si="15"/>
        <v>30.290260187223907</v>
      </c>
      <c r="X37" s="208">
        <f t="shared" si="16"/>
        <v>33.319286205946298</v>
      </c>
      <c r="Y37" s="208">
        <f t="shared" si="17"/>
        <v>36.651214826540929</v>
      </c>
      <c r="Z37" s="208">
        <f t="shared" si="18"/>
        <v>40.316336309195023</v>
      </c>
      <c r="AA37" s="208">
        <f t="shared" si="19"/>
        <v>44.347969940114524</v>
      </c>
    </row>
    <row r="38" spans="1:27" ht="15" x14ac:dyDescent="0.25">
      <c r="A38" s="44"/>
      <c r="B38" s="36"/>
      <c r="C38" s="46"/>
      <c r="D38" s="36"/>
      <c r="E38" s="81"/>
      <c r="F38" s="81"/>
      <c r="G38" s="81"/>
      <c r="H38" s="81"/>
      <c r="I38" s="73"/>
      <c r="J38" s="73"/>
      <c r="M38" s="40"/>
      <c r="P38" s="1"/>
      <c r="U38" s="1">
        <v>8</v>
      </c>
      <c r="V38" s="208">
        <f t="shared" si="14"/>
        <v>24.807144723890762</v>
      </c>
      <c r="W38" s="208">
        <f t="shared" si="15"/>
        <v>31.047516691904502</v>
      </c>
      <c r="X38" s="208">
        <f t="shared" si="16"/>
        <v>34.152268361094954</v>
      </c>
      <c r="Y38" s="208">
        <f t="shared" si="17"/>
        <v>37.567495197204451</v>
      </c>
      <c r="Z38" s="208">
        <f t="shared" si="18"/>
        <v>41.324244716924895</v>
      </c>
      <c r="AA38" s="208">
        <f t="shared" si="19"/>
        <v>45.456669188617383</v>
      </c>
    </row>
    <row r="39" spans="1:27" x14ac:dyDescent="0.2">
      <c r="O39" s="40"/>
      <c r="P39" s="1"/>
      <c r="U39" s="1">
        <v>9</v>
      </c>
      <c r="V39" s="208">
        <f t="shared" si="14"/>
        <v>25.427323341988028</v>
      </c>
      <c r="W39" s="208">
        <f t="shared" si="15"/>
        <v>31.82370460920211</v>
      </c>
      <c r="X39" s="208">
        <f t="shared" si="16"/>
        <v>35.006075070122328</v>
      </c>
      <c r="Y39" s="208">
        <f t="shared" si="17"/>
        <v>38.506682577134562</v>
      </c>
      <c r="Z39" s="208">
        <f t="shared" si="18"/>
        <v>42.357350834848013</v>
      </c>
      <c r="AA39" s="208">
        <f t="shared" si="19"/>
        <v>46.593085918332811</v>
      </c>
    </row>
    <row r="40" spans="1:27" x14ac:dyDescent="0.2">
      <c r="U40" s="1">
        <v>10</v>
      </c>
      <c r="V40" s="208">
        <f t="shared" si="14"/>
        <v>26.063006425537726</v>
      </c>
      <c r="W40" s="208">
        <f t="shared" si="15"/>
        <v>32.61929722443216</v>
      </c>
      <c r="X40" s="208">
        <f t="shared" si="16"/>
        <v>35.881226946875387</v>
      </c>
      <c r="Y40" s="208">
        <f t="shared" si="17"/>
        <v>39.469349641562921</v>
      </c>
      <c r="Z40" s="208">
        <f t="shared" si="18"/>
        <v>43.416284605719213</v>
      </c>
      <c r="AA40" s="208">
        <f t="shared" si="19"/>
        <v>47.757913066291124</v>
      </c>
    </row>
    <row r="41" spans="1:27" x14ac:dyDescent="0.2">
      <c r="U41" s="1">
        <v>11</v>
      </c>
      <c r="V41" s="208">
        <f t="shared" si="14"/>
        <v>26.714581586176166</v>
      </c>
      <c r="W41" s="208">
        <f t="shared" si="15"/>
        <v>33.434779655042959</v>
      </c>
      <c r="X41" s="208">
        <f t="shared" si="16"/>
        <v>36.778257620547265</v>
      </c>
      <c r="Y41" s="208">
        <f t="shared" si="17"/>
        <v>40.456083382601989</v>
      </c>
      <c r="Z41" s="208">
        <f t="shared" si="18"/>
        <v>44.50169172086219</v>
      </c>
      <c r="AA41" s="208">
        <f t="shared" si="19"/>
        <v>48.951860892948396</v>
      </c>
    </row>
    <row r="42" spans="1:27" x14ac:dyDescent="0.2">
      <c r="D42" s="83"/>
      <c r="U42" s="1">
        <v>12</v>
      </c>
      <c r="V42" s="208">
        <f t="shared" si="14"/>
        <v>27.382446125830569</v>
      </c>
      <c r="W42" s="208">
        <f t="shared" si="15"/>
        <v>34.270649146419032</v>
      </c>
      <c r="X42" s="208">
        <f t="shared" si="16"/>
        <v>37.697714061060942</v>
      </c>
      <c r="Y42" s="208">
        <f t="shared" si="17"/>
        <v>41.467485467167037</v>
      </c>
      <c r="Z42" s="208">
        <f t="shared" si="18"/>
        <v>45.614234013883738</v>
      </c>
      <c r="AA42" s="208">
        <f t="shared" si="19"/>
        <v>50.175657415272099</v>
      </c>
    </row>
    <row r="43" spans="1:27" x14ac:dyDescent="0.2">
      <c r="D43" s="83"/>
      <c r="G43" s="35"/>
      <c r="U43" s="1">
        <v>13</v>
      </c>
      <c r="V43" s="208">
        <f t="shared" si="14"/>
        <v>28.06700727897633</v>
      </c>
      <c r="W43" s="208">
        <f t="shared" si="15"/>
        <v>35.127415375079508</v>
      </c>
      <c r="X43" s="208">
        <f t="shared" si="16"/>
        <v>38.640156912587464</v>
      </c>
      <c r="Y43" s="208">
        <f t="shared" si="17"/>
        <v>42.504172603846207</v>
      </c>
      <c r="Z43" s="208">
        <f t="shared" si="18"/>
        <v>46.75458986423083</v>
      </c>
      <c r="AA43" s="208">
        <f t="shared" si="19"/>
        <v>51.430048850653897</v>
      </c>
    </row>
    <row r="44" spans="1:27" x14ac:dyDescent="0.2">
      <c r="D44" s="83"/>
      <c r="U44" s="1">
        <v>14</v>
      </c>
      <c r="V44" s="208">
        <f t="shared" si="14"/>
        <v>28.768682460950735</v>
      </c>
      <c r="W44" s="208">
        <f t="shared" si="15"/>
        <v>36.005600759456492</v>
      </c>
      <c r="X44" s="208">
        <f t="shared" si="16"/>
        <v>39.60616083540215</v>
      </c>
      <c r="Y44" s="208">
        <f t="shared" si="17"/>
        <v>43.566776918942359</v>
      </c>
      <c r="Z44" s="208">
        <f t="shared" si="18"/>
        <v>47.923454610836593</v>
      </c>
      <c r="AA44" s="208">
        <f t="shared" si="19"/>
        <v>52.715800071920242</v>
      </c>
    </row>
    <row r="45" spans="1:27" x14ac:dyDescent="0.2">
      <c r="U45" s="1">
        <v>15</v>
      </c>
      <c r="V45" s="208">
        <f t="shared" si="14"/>
        <v>29.4878995224745</v>
      </c>
      <c r="W45" s="208">
        <f t="shared" si="15"/>
        <v>36.905740778442897</v>
      </c>
      <c r="X45" s="208">
        <f t="shared" si="16"/>
        <v>40.596314856287201</v>
      </c>
      <c r="Y45" s="208">
        <f t="shared" si="17"/>
        <v>44.655946341915914</v>
      </c>
      <c r="Z45" s="208">
        <f t="shared" si="18"/>
        <v>49.121540976107504</v>
      </c>
      <c r="AA45" s="208">
        <f t="shared" si="19"/>
        <v>54.033695073718242</v>
      </c>
    </row>
    <row r="46" spans="1:27" x14ac:dyDescent="0.2">
      <c r="U46" s="1">
        <v>16</v>
      </c>
      <c r="V46" s="208">
        <f t="shared" si="14"/>
        <v>30.225097010536359</v>
      </c>
      <c r="W46" s="208">
        <f t="shared" si="15"/>
        <v>37.828384297903966</v>
      </c>
      <c r="X46" s="208">
        <f t="shared" si="16"/>
        <v>41.611222727694376</v>
      </c>
      <c r="Y46" s="208">
        <f t="shared" si="17"/>
        <v>45.772345000463808</v>
      </c>
      <c r="Z46" s="208">
        <f t="shared" si="18"/>
        <v>50.349579500510188</v>
      </c>
      <c r="AA46" s="208">
        <f t="shared" si="19"/>
        <v>55.38453745056119</v>
      </c>
    </row>
    <row r="47" spans="1:27" x14ac:dyDescent="0.2">
      <c r="U47" s="1">
        <v>17</v>
      </c>
      <c r="V47" s="208">
        <f t="shared" si="14"/>
        <v>30.980724435799765</v>
      </c>
      <c r="W47" s="208">
        <f t="shared" si="15"/>
        <v>38.774093905351563</v>
      </c>
      <c r="X47" s="208">
        <f t="shared" si="16"/>
        <v>42.651503295886734</v>
      </c>
      <c r="Y47" s="208">
        <f t="shared" si="17"/>
        <v>46.916653625475398</v>
      </c>
      <c r="Z47" s="208">
        <f t="shared" si="18"/>
        <v>51.608318988022937</v>
      </c>
      <c r="AA47" s="208">
        <f t="shared" si="19"/>
        <v>56.769150886825216</v>
      </c>
    </row>
    <row r="48" spans="1:27" x14ac:dyDescent="0.2">
      <c r="U48" s="1">
        <v>18</v>
      </c>
      <c r="V48" s="208">
        <f t="shared" si="14"/>
        <v>31.755242546694756</v>
      </c>
      <c r="W48" s="208">
        <f t="shared" si="15"/>
        <v>39.74344625298535</v>
      </c>
      <c r="X48" s="208">
        <f t="shared" si="16"/>
        <v>43.7177908782839</v>
      </c>
      <c r="Y48" s="208">
        <f t="shared" si="17"/>
        <v>48.089569966112279</v>
      </c>
      <c r="Z48" s="208">
        <f t="shared" si="18"/>
        <v>52.898526962723508</v>
      </c>
      <c r="AA48" s="208">
        <f t="shared" si="19"/>
        <v>58.188379658995842</v>
      </c>
    </row>
    <row r="49" spans="1:27" x14ac:dyDescent="0.2">
      <c r="U49" s="1">
        <v>19</v>
      </c>
      <c r="V49" s="208">
        <f t="shared" si="14"/>
        <v>32.549123610362123</v>
      </c>
      <c r="W49" s="208">
        <f t="shared" si="15"/>
        <v>40.737032409309982</v>
      </c>
      <c r="X49" s="208">
        <f t="shared" si="16"/>
        <v>44.810735650240993</v>
      </c>
      <c r="Y49" s="208">
        <f t="shared" si="17"/>
        <v>49.291809215265083</v>
      </c>
      <c r="Z49" s="208">
        <f t="shared" si="18"/>
        <v>54.220990136791592</v>
      </c>
      <c r="AA49" s="208">
        <f t="shared" si="19"/>
        <v>59.643089150470736</v>
      </c>
    </row>
    <row r="50" spans="1:27" x14ac:dyDescent="0.2">
      <c r="U50" s="1">
        <v>20</v>
      </c>
      <c r="V50" s="208">
        <f t="shared" si="14"/>
        <v>33.362851700621171</v>
      </c>
      <c r="W50" s="208">
        <f t="shared" si="15"/>
        <v>41.755458219542732</v>
      </c>
      <c r="X50" s="208">
        <f t="shared" si="16"/>
        <v>45.931004041497012</v>
      </c>
      <c r="Y50" s="208">
        <f t="shared" si="17"/>
        <v>50.524104445646707</v>
      </c>
      <c r="Z50" s="208">
        <f t="shared" si="18"/>
        <v>55.576514890211378</v>
      </c>
      <c r="AA50" s="208">
        <f t="shared" si="19"/>
        <v>61.134166379232497</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topLeftCell="A1048540" zoomScaleNormal="100" workbookViewId="0">
      <selection activeCell="E34" sqref="E34:E1048576"/>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0" t="s">
        <v>112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row>
    <row r="2" spans="1:26" ht="15.75" customHeight="1" x14ac:dyDescent="0.25">
      <c r="A2" s="223" t="s">
        <v>462</v>
      </c>
    </row>
    <row r="3" spans="1:26" ht="15.75" customHeight="1" x14ac:dyDescent="0.25">
      <c r="A3" s="12">
        <v>315</v>
      </c>
    </row>
    <row r="4" spans="1:26" ht="20.25" x14ac:dyDescent="0.3">
      <c r="A4" s="171"/>
      <c r="B4" s="171"/>
      <c r="C4" s="171"/>
      <c r="D4" s="171"/>
      <c r="E4" s="171"/>
      <c r="F4" s="171"/>
      <c r="G4" s="171"/>
      <c r="H4" s="171"/>
      <c r="I4" s="171"/>
      <c r="J4" s="171"/>
      <c r="K4" s="171"/>
      <c r="L4" s="171"/>
      <c r="M4" s="171"/>
      <c r="N4" s="171"/>
      <c r="O4" s="171"/>
    </row>
    <row r="5" spans="1:26" ht="15.75" x14ac:dyDescent="0.25">
      <c r="A5" s="315" t="s">
        <v>306</v>
      </c>
      <c r="B5" s="315"/>
      <c r="C5" s="315"/>
      <c r="E5" s="315" t="s">
        <v>307</v>
      </c>
      <c r="F5" s="315"/>
      <c r="G5" s="315"/>
      <c r="I5" s="315" t="s">
        <v>308</v>
      </c>
      <c r="J5" s="315"/>
      <c r="K5" s="315"/>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2</v>
      </c>
      <c r="C7" s="19">
        <f>B7/A3</f>
        <v>6.3492063492063492E-3</v>
      </c>
      <c r="E7" s="23" t="s">
        <v>125</v>
      </c>
      <c r="F7" s="18"/>
      <c r="G7" s="19">
        <v>1.4999999999999999E-2</v>
      </c>
      <c r="I7" s="23" t="s">
        <v>136</v>
      </c>
      <c r="J7" s="18">
        <v>271</v>
      </c>
      <c r="K7" s="19">
        <f>J7/A3</f>
        <v>0.86031746031746037</v>
      </c>
      <c r="M7" s="23" t="s">
        <v>133</v>
      </c>
      <c r="N7" s="18">
        <v>5</v>
      </c>
      <c r="O7" s="19">
        <f>N7/A3</f>
        <v>1.5873015873015872E-2</v>
      </c>
    </row>
    <row r="8" spans="1:26" x14ac:dyDescent="0.25">
      <c r="A8" s="20" t="s">
        <v>119</v>
      </c>
      <c r="B8" s="21">
        <v>60</v>
      </c>
      <c r="C8" s="22">
        <f>B8/A3</f>
        <v>0.19047619047619047</v>
      </c>
      <c r="E8" s="24" t="s">
        <v>126</v>
      </c>
      <c r="F8" s="21"/>
      <c r="G8" s="19">
        <v>0.125</v>
      </c>
      <c r="I8" s="24" t="s">
        <v>138</v>
      </c>
      <c r="J8" s="21">
        <v>21</v>
      </c>
      <c r="K8" s="19">
        <f>J8/A3</f>
        <v>6.6666666666666666E-2</v>
      </c>
      <c r="M8" s="24" t="s">
        <v>134</v>
      </c>
      <c r="N8" s="21">
        <v>310</v>
      </c>
      <c r="O8" s="22">
        <f>N8/A3</f>
        <v>0.98412698412698407</v>
      </c>
    </row>
    <row r="9" spans="1:26" x14ac:dyDescent="0.25">
      <c r="A9" s="20" t="s">
        <v>120</v>
      </c>
      <c r="B9" s="21">
        <v>97</v>
      </c>
      <c r="C9" s="22">
        <f>B9/A3</f>
        <v>0.30793650793650795</v>
      </c>
      <c r="E9" s="24" t="s">
        <v>127</v>
      </c>
      <c r="F9" s="21"/>
      <c r="G9" s="19">
        <v>0.20499999999999999</v>
      </c>
      <c r="I9" s="24" t="s">
        <v>137</v>
      </c>
      <c r="J9" s="21">
        <v>13</v>
      </c>
      <c r="K9" s="19">
        <f>J9/A3</f>
        <v>4.1269841269841269E-2</v>
      </c>
    </row>
    <row r="10" spans="1:26" x14ac:dyDescent="0.25">
      <c r="A10" s="20" t="s">
        <v>121</v>
      </c>
      <c r="B10" s="21">
        <v>73</v>
      </c>
      <c r="C10" s="22">
        <f>B10/A3</f>
        <v>0.23174603174603176</v>
      </c>
      <c r="E10" s="24" t="s">
        <v>128</v>
      </c>
      <c r="F10" s="21"/>
      <c r="G10" s="19">
        <v>0.13500000000000001</v>
      </c>
      <c r="I10" s="24" t="s">
        <v>140</v>
      </c>
      <c r="J10" s="21">
        <v>5</v>
      </c>
      <c r="K10" s="19">
        <f>J10/A3</f>
        <v>1.5873015873015872E-2</v>
      </c>
    </row>
    <row r="11" spans="1:26" x14ac:dyDescent="0.25">
      <c r="A11" s="20" t="s">
        <v>122</v>
      </c>
      <c r="B11" s="21">
        <v>49</v>
      </c>
      <c r="C11" s="22">
        <f>B11/A3</f>
        <v>0.15555555555555556</v>
      </c>
      <c r="E11" s="24" t="s">
        <v>129</v>
      </c>
      <c r="F11" s="21"/>
      <c r="G11" s="19">
        <v>0.35299999999999998</v>
      </c>
      <c r="I11" s="24" t="s">
        <v>139</v>
      </c>
      <c r="J11" s="21">
        <v>4</v>
      </c>
      <c r="K11" s="19">
        <f>J11/A3</f>
        <v>1.2698412698412698E-2</v>
      </c>
    </row>
    <row r="12" spans="1:26" x14ac:dyDescent="0.25">
      <c r="A12" s="20" t="s">
        <v>123</v>
      </c>
      <c r="B12" s="21">
        <v>27</v>
      </c>
      <c r="C12" s="22">
        <f>B12/A3</f>
        <v>8.5714285714285715E-2</v>
      </c>
      <c r="E12" s="24" t="s">
        <v>130</v>
      </c>
      <c r="F12" s="21"/>
      <c r="G12" s="19">
        <v>0.154</v>
      </c>
      <c r="I12" s="24" t="s">
        <v>141</v>
      </c>
      <c r="J12" s="21">
        <v>1</v>
      </c>
      <c r="K12" s="19">
        <f>J12/A3</f>
        <v>3.1746031746031746E-3</v>
      </c>
    </row>
    <row r="13" spans="1:26" x14ac:dyDescent="0.25">
      <c r="A13" s="20" t="s">
        <v>124</v>
      </c>
      <c r="B13" s="21">
        <v>7</v>
      </c>
      <c r="C13" s="22">
        <f>B13/A3</f>
        <v>2.2222222222222223E-2</v>
      </c>
      <c r="E13" s="24" t="s">
        <v>131</v>
      </c>
      <c r="F13" s="21"/>
      <c r="G13" s="19">
        <v>1.2E-2</v>
      </c>
      <c r="I13" s="24" t="s">
        <v>142</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zoomScaleNormal="100" workbookViewId="0">
      <selection activeCell="AB20" sqref="AB20"/>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7" width="7.5703125" bestFit="1" customWidth="1"/>
    <col min="18" max="18" width="8"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0" t="s">
        <v>113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row>
    <row r="4" spans="1:26" ht="18.75" x14ac:dyDescent="0.3">
      <c r="A4" s="319" t="s">
        <v>194</v>
      </c>
      <c r="B4" s="319"/>
      <c r="C4" s="319"/>
      <c r="D4" s="319"/>
      <c r="E4" s="319"/>
      <c r="F4" s="319"/>
      <c r="G4" s="319"/>
      <c r="H4" s="319"/>
    </row>
    <row r="5" spans="1:26" ht="36" customHeight="1" x14ac:dyDescent="0.25">
      <c r="A5" s="317" t="s">
        <v>211</v>
      </c>
      <c r="B5" s="318" t="s">
        <v>143</v>
      </c>
      <c r="C5" s="318" t="s">
        <v>213</v>
      </c>
      <c r="D5" s="318" t="s">
        <v>257</v>
      </c>
      <c r="E5" s="318" t="s">
        <v>231</v>
      </c>
      <c r="F5" s="318"/>
      <c r="G5" s="318" t="s">
        <v>214</v>
      </c>
      <c r="H5" s="318"/>
      <c r="P5"/>
      <c r="R5" s="10"/>
    </row>
    <row r="6" spans="1:26" ht="15.75" thickBot="1" x14ac:dyDescent="0.3">
      <c r="A6" s="317"/>
      <c r="B6" s="318"/>
      <c r="C6" s="318"/>
      <c r="D6" s="320"/>
      <c r="E6" s="163" t="s">
        <v>157</v>
      </c>
      <c r="F6" s="163" t="s">
        <v>215</v>
      </c>
      <c r="G6" s="163" t="s">
        <v>157</v>
      </c>
      <c r="H6" s="163" t="s">
        <v>215</v>
      </c>
      <c r="P6"/>
      <c r="R6" s="10"/>
    </row>
    <row r="7" spans="1:26" ht="15.75" thickBot="1" x14ac:dyDescent="0.3">
      <c r="A7" s="194" t="s">
        <v>85</v>
      </c>
      <c r="B7" s="195">
        <v>1</v>
      </c>
      <c r="C7" s="196">
        <f>'1A'!B11</f>
        <v>13.29</v>
      </c>
      <c r="D7" s="197" t="s">
        <v>186</v>
      </c>
      <c r="E7" s="198">
        <f t="shared" ref="E7:E12" si="0">W19-B19</f>
        <v>109</v>
      </c>
      <c r="F7" s="199">
        <f t="shared" ref="F7:F12" si="1">W29</f>
        <v>0.529126213592233</v>
      </c>
      <c r="G7" s="200">
        <f t="shared" ref="G7:G12" si="2">S38-B38</f>
        <v>2.7399999999999984</v>
      </c>
      <c r="H7" s="201">
        <f t="shared" ref="H7:H12" si="3">S48</f>
        <v>0.25971563981042639</v>
      </c>
      <c r="P7"/>
      <c r="R7" s="10"/>
    </row>
    <row r="8" spans="1:26" ht="15.75" thickTop="1" x14ac:dyDescent="0.25">
      <c r="A8" s="178" t="s">
        <v>212</v>
      </c>
      <c r="B8" s="172">
        <v>0.97</v>
      </c>
      <c r="C8" s="185">
        <f>S39</f>
        <v>28.89</v>
      </c>
      <c r="D8" s="203">
        <f>C8-C7</f>
        <v>15.600000000000001</v>
      </c>
      <c r="E8" s="174">
        <f t="shared" si="0"/>
        <v>-26</v>
      </c>
      <c r="F8" s="173">
        <f t="shared" si="1"/>
        <v>-0.29545454545454547</v>
      </c>
      <c r="G8" s="176">
        <f t="shared" si="2"/>
        <v>11.23</v>
      </c>
      <c r="H8" s="177">
        <f t="shared" si="3"/>
        <v>0.63590033975084936</v>
      </c>
      <c r="P8"/>
      <c r="R8" s="10"/>
    </row>
    <row r="9" spans="1:26" x14ac:dyDescent="0.25">
      <c r="A9" s="178" t="s">
        <v>289</v>
      </c>
      <c r="B9" s="164">
        <v>0.96</v>
      </c>
      <c r="C9" s="185">
        <f t="shared" ref="C9:C12" si="4">S40</f>
        <v>17.61</v>
      </c>
      <c r="D9" s="203">
        <f>C9-C7</f>
        <v>4.32</v>
      </c>
      <c r="E9" s="174">
        <f t="shared" si="0"/>
        <v>98</v>
      </c>
      <c r="F9" s="173">
        <f t="shared" si="1"/>
        <v>1.0652173913043479</v>
      </c>
      <c r="G9" s="175">
        <f t="shared" si="2"/>
        <v>1.0199999999999996</v>
      </c>
      <c r="H9" s="177">
        <f>S50</f>
        <v>6.1482820976491839E-2</v>
      </c>
      <c r="P9"/>
      <c r="R9" s="10"/>
    </row>
    <row r="10" spans="1:26" x14ac:dyDescent="0.25">
      <c r="A10" s="178" t="s">
        <v>261</v>
      </c>
      <c r="B10" s="164">
        <v>0.93</v>
      </c>
      <c r="C10" s="185">
        <f t="shared" si="4"/>
        <v>15.62</v>
      </c>
      <c r="D10" s="209">
        <f>C10-C7</f>
        <v>2.33</v>
      </c>
      <c r="E10" s="174">
        <f t="shared" si="0"/>
        <v>-57</v>
      </c>
      <c r="F10" s="173">
        <f t="shared" si="1"/>
        <v>-0.18627450980392157</v>
      </c>
      <c r="G10" s="175">
        <f t="shared" si="2"/>
        <v>5.35</v>
      </c>
      <c r="H10" s="177">
        <f t="shared" si="3"/>
        <v>0.52093476144109052</v>
      </c>
      <c r="P10"/>
      <c r="R10" s="10"/>
    </row>
    <row r="11" spans="1:26" x14ac:dyDescent="0.25">
      <c r="A11" s="178" t="s">
        <v>290</v>
      </c>
      <c r="B11" s="164">
        <v>0.93</v>
      </c>
      <c r="C11" s="185">
        <f t="shared" si="4"/>
        <v>17.68</v>
      </c>
      <c r="D11" s="203">
        <f>C11-C7</f>
        <v>4.3900000000000006</v>
      </c>
      <c r="E11" s="174">
        <f t="shared" si="0"/>
        <v>-3</v>
      </c>
      <c r="F11" s="173">
        <f t="shared" si="1"/>
        <v>-0.23076923076923078</v>
      </c>
      <c r="G11" s="175">
        <f t="shared" si="2"/>
        <v>1.879999999999999</v>
      </c>
      <c r="H11" s="177">
        <f t="shared" si="3"/>
        <v>0.11898734177215183</v>
      </c>
      <c r="P11"/>
      <c r="R11" s="10"/>
    </row>
    <row r="12" spans="1:26" ht="15.75" thickBot="1" x14ac:dyDescent="0.3">
      <c r="A12" s="179" t="s">
        <v>288</v>
      </c>
      <c r="B12" s="180">
        <v>0.92</v>
      </c>
      <c r="C12" s="186">
        <f t="shared" si="4"/>
        <v>18.48</v>
      </c>
      <c r="D12" s="204">
        <f>C12-C7</f>
        <v>5.1900000000000013</v>
      </c>
      <c r="E12" s="181">
        <f t="shared" si="0"/>
        <v>-58</v>
      </c>
      <c r="F12" s="182">
        <f t="shared" si="1"/>
        <v>-1.6439909297052153E-2</v>
      </c>
      <c r="G12" s="183">
        <f t="shared" si="2"/>
        <v>6.8600000000000012</v>
      </c>
      <c r="H12" s="184">
        <f t="shared" si="3"/>
        <v>0.59036144578313265</v>
      </c>
      <c r="P12"/>
      <c r="R12" s="10"/>
    </row>
    <row r="13" spans="1:26" x14ac:dyDescent="0.25">
      <c r="A13" s="1"/>
      <c r="B13" s="35"/>
      <c r="C13" s="36"/>
      <c r="D13" s="36"/>
    </row>
    <row r="14" spans="1:26" x14ac:dyDescent="0.25">
      <c r="G14" s="214"/>
    </row>
    <row r="15" spans="1:26" x14ac:dyDescent="0.25">
      <c r="G15" s="214"/>
    </row>
    <row r="17" spans="1:26" ht="15.75" x14ac:dyDescent="0.25">
      <c r="A17" s="316" t="s">
        <v>310</v>
      </c>
      <c r="B17" s="316"/>
      <c r="C17" s="316"/>
      <c r="D17" s="316"/>
      <c r="E17" s="316"/>
      <c r="F17" s="316"/>
      <c r="G17" s="316"/>
      <c r="H17" s="316"/>
      <c r="I17" s="316"/>
      <c r="J17" s="316"/>
      <c r="K17" s="316"/>
      <c r="L17" s="316"/>
      <c r="M17" s="316"/>
      <c r="N17" s="316"/>
      <c r="O17" s="316"/>
      <c r="P17" s="316"/>
      <c r="Q17" s="316"/>
      <c r="R17" s="316"/>
      <c r="S17" s="316"/>
      <c r="T17" s="316"/>
      <c r="U17" s="316"/>
      <c r="V17" s="316"/>
      <c r="W17" s="316"/>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85</v>
      </c>
      <c r="B19" s="166">
        <v>206</v>
      </c>
      <c r="C19" s="166">
        <v>219</v>
      </c>
      <c r="D19" s="166">
        <v>211</v>
      </c>
      <c r="E19" s="166">
        <v>214</v>
      </c>
      <c r="F19" s="166">
        <v>213</v>
      </c>
      <c r="G19" s="166">
        <v>200</v>
      </c>
      <c r="H19" s="166">
        <v>218</v>
      </c>
      <c r="I19" s="166">
        <v>216</v>
      </c>
      <c r="J19" s="166">
        <v>219</v>
      </c>
      <c r="K19" s="166">
        <v>212</v>
      </c>
      <c r="L19" s="166">
        <v>200</v>
      </c>
      <c r="M19" s="166">
        <v>196</v>
      </c>
      <c r="N19" s="166">
        <v>202</v>
      </c>
      <c r="O19" s="166">
        <v>205</v>
      </c>
      <c r="P19" s="166">
        <v>231</v>
      </c>
      <c r="Q19" s="166">
        <v>247</v>
      </c>
      <c r="R19" s="166">
        <v>275</v>
      </c>
      <c r="S19" s="166">
        <v>283</v>
      </c>
      <c r="T19" s="166">
        <v>296</v>
      </c>
      <c r="U19" s="166">
        <v>262</v>
      </c>
      <c r="V19" s="166">
        <v>306</v>
      </c>
      <c r="W19" s="166">
        <v>315</v>
      </c>
    </row>
    <row r="20" spans="1:26" ht="15.75" thickTop="1" x14ac:dyDescent="0.25">
      <c r="A20" s="143" t="s">
        <v>212</v>
      </c>
      <c r="B20" s="144">
        <v>88</v>
      </c>
      <c r="C20" s="144">
        <v>89</v>
      </c>
      <c r="D20" s="144">
        <v>88</v>
      </c>
      <c r="E20" s="144">
        <v>87</v>
      </c>
      <c r="F20" s="144">
        <v>88</v>
      </c>
      <c r="G20" s="144">
        <v>67</v>
      </c>
      <c r="H20" s="144">
        <v>64</v>
      </c>
      <c r="I20" s="144">
        <v>69</v>
      </c>
      <c r="J20" s="144">
        <v>82</v>
      </c>
      <c r="K20" s="144">
        <v>84</v>
      </c>
      <c r="L20" s="144">
        <v>89</v>
      </c>
      <c r="M20" s="144">
        <v>86</v>
      </c>
      <c r="N20" s="144">
        <v>105</v>
      </c>
      <c r="O20" s="144">
        <v>105</v>
      </c>
      <c r="P20" s="144">
        <v>85</v>
      </c>
      <c r="Q20" s="144">
        <v>79</v>
      </c>
      <c r="R20" s="144">
        <v>70</v>
      </c>
      <c r="S20" s="144">
        <v>67</v>
      </c>
      <c r="T20" s="144">
        <v>63</v>
      </c>
      <c r="U20" s="144">
        <v>65</v>
      </c>
      <c r="V20" s="144">
        <v>63</v>
      </c>
      <c r="W20" s="144">
        <v>62</v>
      </c>
    </row>
    <row r="21" spans="1:26" x14ac:dyDescent="0.25">
      <c r="A21" s="143" t="s">
        <v>289</v>
      </c>
      <c r="B21" s="144">
        <v>92</v>
      </c>
      <c r="C21" s="144">
        <v>93</v>
      </c>
      <c r="D21" s="144">
        <v>94</v>
      </c>
      <c r="E21" s="144">
        <v>94</v>
      </c>
      <c r="F21" s="144">
        <v>107</v>
      </c>
      <c r="G21" s="144">
        <v>106</v>
      </c>
      <c r="H21" s="144">
        <v>114</v>
      </c>
      <c r="I21" s="144">
        <v>119</v>
      </c>
      <c r="J21" s="144">
        <v>125</v>
      </c>
      <c r="K21" s="144">
        <v>134</v>
      </c>
      <c r="L21" s="144">
        <v>138</v>
      </c>
      <c r="M21" s="144">
        <v>140</v>
      </c>
      <c r="N21" s="144">
        <v>146</v>
      </c>
      <c r="O21" s="144">
        <v>160</v>
      </c>
      <c r="P21" s="144">
        <v>173</v>
      </c>
      <c r="Q21" s="144">
        <v>178</v>
      </c>
      <c r="R21" s="144">
        <v>203</v>
      </c>
      <c r="S21" s="144">
        <v>210</v>
      </c>
      <c r="T21" s="144">
        <v>224</v>
      </c>
      <c r="U21" s="144">
        <v>153</v>
      </c>
      <c r="V21" s="144">
        <v>161</v>
      </c>
      <c r="W21" s="144">
        <v>190</v>
      </c>
    </row>
    <row r="22" spans="1:26" x14ac:dyDescent="0.25">
      <c r="A22" s="143" t="s">
        <v>261</v>
      </c>
      <c r="B22" s="144">
        <v>306</v>
      </c>
      <c r="C22" s="144">
        <v>307</v>
      </c>
      <c r="D22" s="144">
        <v>325</v>
      </c>
      <c r="E22" s="144">
        <v>318</v>
      </c>
      <c r="F22" s="144">
        <v>304</v>
      </c>
      <c r="G22" s="144">
        <v>305</v>
      </c>
      <c r="H22" s="144">
        <v>323</v>
      </c>
      <c r="I22" s="144">
        <v>429</v>
      </c>
      <c r="J22" s="144">
        <v>421</v>
      </c>
      <c r="K22" s="144">
        <v>407</v>
      </c>
      <c r="L22" s="144">
        <v>393</v>
      </c>
      <c r="M22" s="144">
        <v>402</v>
      </c>
      <c r="N22" s="144">
        <v>415</v>
      </c>
      <c r="O22" s="144">
        <v>506</v>
      </c>
      <c r="P22" s="144">
        <v>498</v>
      </c>
      <c r="Q22" s="144">
        <v>510</v>
      </c>
      <c r="R22" s="144">
        <v>460</v>
      </c>
      <c r="S22" s="144">
        <v>390</v>
      </c>
      <c r="T22" s="144">
        <v>352</v>
      </c>
      <c r="U22" s="144">
        <v>320</v>
      </c>
      <c r="V22" s="144">
        <v>268</v>
      </c>
      <c r="W22" s="144">
        <v>249</v>
      </c>
    </row>
    <row r="23" spans="1:26" x14ac:dyDescent="0.25">
      <c r="A23" s="143" t="s">
        <v>290</v>
      </c>
      <c r="B23" s="144">
        <v>13</v>
      </c>
      <c r="C23" s="144">
        <v>15</v>
      </c>
      <c r="D23" s="144">
        <v>10</v>
      </c>
      <c r="E23" s="144">
        <v>10</v>
      </c>
      <c r="F23" s="144">
        <v>10</v>
      </c>
      <c r="G23" s="144">
        <v>13</v>
      </c>
      <c r="H23" s="144">
        <v>13</v>
      </c>
      <c r="I23" s="144">
        <v>11</v>
      </c>
      <c r="J23" s="144">
        <v>10</v>
      </c>
      <c r="K23" s="144">
        <v>11</v>
      </c>
      <c r="L23" s="144">
        <v>14</v>
      </c>
      <c r="M23" s="144">
        <v>21</v>
      </c>
      <c r="N23" s="144">
        <v>18</v>
      </c>
      <c r="O23" s="144">
        <v>18</v>
      </c>
      <c r="P23" s="144">
        <v>15</v>
      </c>
      <c r="Q23" s="144">
        <v>17</v>
      </c>
      <c r="R23" s="144">
        <v>19</v>
      </c>
      <c r="S23" s="144">
        <v>18</v>
      </c>
      <c r="T23" s="144">
        <v>10</v>
      </c>
      <c r="U23" s="144">
        <v>10</v>
      </c>
      <c r="V23" s="144">
        <v>10</v>
      </c>
      <c r="W23" s="144">
        <v>10</v>
      </c>
    </row>
    <row r="24" spans="1:26" x14ac:dyDescent="0.25">
      <c r="A24" s="143" t="s">
        <v>288</v>
      </c>
      <c r="B24" s="146">
        <v>3528</v>
      </c>
      <c r="C24" s="146">
        <v>3392</v>
      </c>
      <c r="D24" s="146">
        <v>3270</v>
      </c>
      <c r="E24" s="146">
        <v>3298</v>
      </c>
      <c r="F24" s="146">
        <v>3337</v>
      </c>
      <c r="G24" s="146">
        <v>3338</v>
      </c>
      <c r="H24" s="146">
        <v>3272</v>
      </c>
      <c r="I24" s="146">
        <v>3077</v>
      </c>
      <c r="J24" s="146">
        <v>2878</v>
      </c>
      <c r="K24" s="146">
        <v>2995</v>
      </c>
      <c r="L24" s="146">
        <v>3161</v>
      </c>
      <c r="M24" s="146">
        <v>3137</v>
      </c>
      <c r="N24" s="146">
        <v>3073</v>
      </c>
      <c r="O24" s="146">
        <v>3132</v>
      </c>
      <c r="P24" s="146">
        <v>3198</v>
      </c>
      <c r="Q24" s="146">
        <v>3211</v>
      </c>
      <c r="R24" s="146">
        <v>3327</v>
      </c>
      <c r="S24" s="146">
        <v>3491</v>
      </c>
      <c r="T24" s="146">
        <v>3620</v>
      </c>
      <c r="U24" s="146">
        <v>3621</v>
      </c>
      <c r="V24" s="146">
        <v>3761</v>
      </c>
      <c r="W24" s="146">
        <v>3470</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6" t="s">
        <v>311</v>
      </c>
      <c r="B27" s="316"/>
      <c r="C27" s="316"/>
      <c r="D27" s="316"/>
      <c r="E27" s="316"/>
      <c r="F27" s="316"/>
      <c r="G27" s="316"/>
      <c r="H27" s="316"/>
      <c r="I27" s="316"/>
      <c r="J27" s="316"/>
      <c r="K27" s="316"/>
      <c r="L27" s="316"/>
      <c r="M27" s="316"/>
      <c r="N27" s="316"/>
      <c r="O27" s="316"/>
      <c r="P27" s="316"/>
      <c r="Q27" s="316"/>
      <c r="R27" s="316"/>
      <c r="S27" s="316"/>
      <c r="T27" s="316"/>
      <c r="U27" s="316"/>
      <c r="V27" s="316"/>
      <c r="W27" s="316"/>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85</v>
      </c>
      <c r="B29" s="167">
        <f t="shared" ref="B29:B34" si="5">(B19-B19)/B19</f>
        <v>0</v>
      </c>
      <c r="C29" s="167">
        <f t="shared" ref="C29:C34" si="6">(C19-B19)/B19</f>
        <v>6.3106796116504854E-2</v>
      </c>
      <c r="D29" s="167">
        <f t="shared" ref="D29:D34" si="7">(D19-B19)/B19</f>
        <v>2.4271844660194174E-2</v>
      </c>
      <c r="E29" s="167">
        <f t="shared" ref="E29:E34" si="8">(E19-B19)/B19</f>
        <v>3.8834951456310676E-2</v>
      </c>
      <c r="F29" s="167">
        <f t="shared" ref="F29:F34" si="9">(F19-B19)/B19</f>
        <v>3.3980582524271843E-2</v>
      </c>
      <c r="G29" s="167">
        <f t="shared" ref="G29:G34" si="10">(G19-B19)/B19</f>
        <v>-2.9126213592233011E-2</v>
      </c>
      <c r="H29" s="167">
        <f t="shared" ref="H29:H34" si="11">(H19-B19)/B19</f>
        <v>5.8252427184466021E-2</v>
      </c>
      <c r="I29" s="167">
        <f t="shared" ref="I29:I34" si="12">(I19-B19)/B19</f>
        <v>4.8543689320388349E-2</v>
      </c>
      <c r="J29" s="167">
        <f t="shared" ref="J29:J34" si="13">(J19-B19)/B19</f>
        <v>6.3106796116504854E-2</v>
      </c>
      <c r="K29" s="167">
        <f t="shared" ref="K29:K34" si="14">(K19-B19)/B19</f>
        <v>2.9126213592233011E-2</v>
      </c>
      <c r="L29" s="167">
        <f t="shared" ref="L29:L34" si="15">(L19-B19)/B19</f>
        <v>-2.9126213592233011E-2</v>
      </c>
      <c r="M29" s="167">
        <f t="shared" ref="M29:M34" si="16">(M19-B19)/B19</f>
        <v>-4.8543689320388349E-2</v>
      </c>
      <c r="N29" s="167">
        <f t="shared" ref="N29:N34" si="17">(N19-B19)/B19</f>
        <v>-1.9417475728155338E-2</v>
      </c>
      <c r="O29" s="167">
        <f t="shared" ref="O29:O34" si="18">(O19-B19)/B19</f>
        <v>-4.8543689320388345E-3</v>
      </c>
      <c r="P29" s="167">
        <f t="shared" ref="P29:P34" si="19">(P19-B19)/B19</f>
        <v>0.12135922330097088</v>
      </c>
      <c r="Q29" s="167">
        <f t="shared" ref="Q29:Q34" si="20">(Q19-B19)/B19</f>
        <v>0.19902912621359223</v>
      </c>
      <c r="R29" s="167">
        <f t="shared" ref="R29:R34" si="21">(R19-B19)/B19</f>
        <v>0.33495145631067963</v>
      </c>
      <c r="S29" s="167">
        <f t="shared" ref="S29:S34" si="22">(S19-B19)/B19</f>
        <v>0.37378640776699029</v>
      </c>
      <c r="T29" s="167">
        <f t="shared" ref="T29:T34" si="23">(T19-B19)/B19</f>
        <v>0.43689320388349512</v>
      </c>
      <c r="U29" s="167">
        <f t="shared" ref="U29:U34" si="24">(U19-B19)/B19</f>
        <v>0.27184466019417475</v>
      </c>
      <c r="V29" s="167">
        <f t="shared" ref="V29:V34" si="25">(V19-B19)/B19</f>
        <v>0.4854368932038835</v>
      </c>
      <c r="W29" s="167">
        <f t="shared" ref="W29:W34" si="26">(W19-B19)/B19</f>
        <v>0.529126213592233</v>
      </c>
      <c r="Y29" s="214" t="s">
        <v>289</v>
      </c>
      <c r="Z29" s="215">
        <v>1.02</v>
      </c>
    </row>
    <row r="30" spans="1:26" ht="15.75" thickTop="1" x14ac:dyDescent="0.25">
      <c r="A30" s="143" t="s">
        <v>212</v>
      </c>
      <c r="B30" s="147">
        <f t="shared" si="5"/>
        <v>0</v>
      </c>
      <c r="C30" s="147">
        <f t="shared" si="6"/>
        <v>1.1363636363636364E-2</v>
      </c>
      <c r="D30" s="147">
        <f t="shared" si="7"/>
        <v>0</v>
      </c>
      <c r="E30" s="147">
        <f t="shared" si="8"/>
        <v>-1.1363636363636364E-2</v>
      </c>
      <c r="F30" s="147">
        <f t="shared" si="9"/>
        <v>0</v>
      </c>
      <c r="G30" s="147">
        <f t="shared" si="10"/>
        <v>-0.23863636363636365</v>
      </c>
      <c r="H30" s="147">
        <f t="shared" si="11"/>
        <v>-0.27272727272727271</v>
      </c>
      <c r="I30" s="147">
        <f t="shared" si="12"/>
        <v>-0.21590909090909091</v>
      </c>
      <c r="J30" s="147">
        <f t="shared" si="13"/>
        <v>-6.8181818181818177E-2</v>
      </c>
      <c r="K30" s="147">
        <f t="shared" si="14"/>
        <v>-4.5454545454545456E-2</v>
      </c>
      <c r="L30" s="147">
        <f t="shared" si="15"/>
        <v>1.1363636363636364E-2</v>
      </c>
      <c r="M30" s="147">
        <f t="shared" si="16"/>
        <v>-2.2727272727272728E-2</v>
      </c>
      <c r="N30" s="147">
        <f t="shared" si="17"/>
        <v>0.19318181818181818</v>
      </c>
      <c r="O30" s="147">
        <f t="shared" si="18"/>
        <v>0.19318181818181818</v>
      </c>
      <c r="P30" s="147">
        <f t="shared" si="19"/>
        <v>-3.4090909090909088E-2</v>
      </c>
      <c r="Q30" s="147">
        <f t="shared" si="20"/>
        <v>-0.10227272727272728</v>
      </c>
      <c r="R30" s="147">
        <f t="shared" si="21"/>
        <v>-0.20454545454545456</v>
      </c>
      <c r="S30" s="147">
        <f t="shared" si="22"/>
        <v>-0.23863636363636365</v>
      </c>
      <c r="T30" s="147">
        <f t="shared" si="23"/>
        <v>-0.28409090909090912</v>
      </c>
      <c r="U30" s="147">
        <f t="shared" si="24"/>
        <v>-0.26136363636363635</v>
      </c>
      <c r="V30" s="147">
        <f t="shared" si="25"/>
        <v>-0.28409090909090912</v>
      </c>
      <c r="W30" s="147">
        <f t="shared" si="26"/>
        <v>-0.29545454545454547</v>
      </c>
      <c r="Y30" s="214" t="s">
        <v>290</v>
      </c>
      <c r="Z30" s="215">
        <v>1.88</v>
      </c>
    </row>
    <row r="31" spans="1:26" x14ac:dyDescent="0.25">
      <c r="A31" s="143" t="s">
        <v>289</v>
      </c>
      <c r="B31" s="147">
        <f t="shared" si="5"/>
        <v>0</v>
      </c>
      <c r="C31" s="147">
        <f t="shared" si="6"/>
        <v>1.0869565217391304E-2</v>
      </c>
      <c r="D31" s="147">
        <f t="shared" si="7"/>
        <v>2.1739130434782608E-2</v>
      </c>
      <c r="E31" s="147">
        <f t="shared" si="8"/>
        <v>2.1739130434782608E-2</v>
      </c>
      <c r="F31" s="147">
        <f t="shared" si="9"/>
        <v>0.16304347826086957</v>
      </c>
      <c r="G31" s="147">
        <f t="shared" si="10"/>
        <v>0.15217391304347827</v>
      </c>
      <c r="H31" s="147">
        <f t="shared" si="11"/>
        <v>0.2391304347826087</v>
      </c>
      <c r="I31" s="147">
        <f t="shared" si="12"/>
        <v>0.29347826086956524</v>
      </c>
      <c r="J31" s="147">
        <f t="shared" si="13"/>
        <v>0.35869565217391303</v>
      </c>
      <c r="K31" s="147">
        <f t="shared" si="14"/>
        <v>0.45652173913043476</v>
      </c>
      <c r="L31" s="147">
        <f t="shared" si="15"/>
        <v>0.5</v>
      </c>
      <c r="M31" s="147">
        <f t="shared" si="16"/>
        <v>0.52173913043478259</v>
      </c>
      <c r="N31" s="147">
        <f t="shared" si="17"/>
        <v>0.58695652173913049</v>
      </c>
      <c r="O31" s="147">
        <f t="shared" si="18"/>
        <v>0.73913043478260865</v>
      </c>
      <c r="P31" s="147">
        <f t="shared" si="19"/>
        <v>0.88043478260869568</v>
      </c>
      <c r="Q31" s="147">
        <f t="shared" si="20"/>
        <v>0.93478260869565222</v>
      </c>
      <c r="R31" s="147">
        <f t="shared" si="21"/>
        <v>1.2065217391304348</v>
      </c>
      <c r="S31" s="147">
        <f t="shared" si="22"/>
        <v>1.2826086956521738</v>
      </c>
      <c r="T31" s="147">
        <f t="shared" si="23"/>
        <v>1.4347826086956521</v>
      </c>
      <c r="U31" s="147">
        <f t="shared" si="24"/>
        <v>0.66304347826086951</v>
      </c>
      <c r="V31" s="147">
        <f t="shared" si="25"/>
        <v>0.75</v>
      </c>
      <c r="W31" s="147">
        <f t="shared" si="26"/>
        <v>1.0652173913043479</v>
      </c>
      <c r="Y31" s="214" t="s">
        <v>85</v>
      </c>
      <c r="Z31" s="215">
        <v>2.74</v>
      </c>
    </row>
    <row r="32" spans="1:26" x14ac:dyDescent="0.25">
      <c r="A32" s="143" t="s">
        <v>261</v>
      </c>
      <c r="B32" s="147">
        <f t="shared" si="5"/>
        <v>0</v>
      </c>
      <c r="C32" s="147">
        <f t="shared" si="6"/>
        <v>3.2679738562091504E-3</v>
      </c>
      <c r="D32" s="147">
        <f t="shared" si="7"/>
        <v>6.2091503267973858E-2</v>
      </c>
      <c r="E32" s="147">
        <f t="shared" si="8"/>
        <v>3.9215686274509803E-2</v>
      </c>
      <c r="F32" s="147">
        <f t="shared" si="9"/>
        <v>-6.5359477124183009E-3</v>
      </c>
      <c r="G32" s="147">
        <f t="shared" si="10"/>
        <v>-3.2679738562091504E-3</v>
      </c>
      <c r="H32" s="147">
        <f t="shared" si="11"/>
        <v>5.5555555555555552E-2</v>
      </c>
      <c r="I32" s="147">
        <f t="shared" si="12"/>
        <v>0.40196078431372551</v>
      </c>
      <c r="J32" s="147">
        <f t="shared" si="13"/>
        <v>0.37581699346405228</v>
      </c>
      <c r="K32" s="147">
        <f t="shared" si="14"/>
        <v>0.33006535947712418</v>
      </c>
      <c r="L32" s="147">
        <f t="shared" si="15"/>
        <v>0.28431372549019607</v>
      </c>
      <c r="M32" s="147">
        <f t="shared" si="16"/>
        <v>0.31372549019607843</v>
      </c>
      <c r="N32" s="147">
        <f t="shared" si="17"/>
        <v>0.3562091503267974</v>
      </c>
      <c r="O32" s="147">
        <f t="shared" si="18"/>
        <v>0.65359477124183007</v>
      </c>
      <c r="P32" s="147">
        <f t="shared" si="19"/>
        <v>0.62745098039215685</v>
      </c>
      <c r="Q32" s="147">
        <f t="shared" si="20"/>
        <v>0.66666666666666663</v>
      </c>
      <c r="R32" s="147">
        <f t="shared" si="21"/>
        <v>0.50326797385620914</v>
      </c>
      <c r="S32" s="147">
        <f t="shared" si="22"/>
        <v>0.27450980392156865</v>
      </c>
      <c r="T32" s="147">
        <f t="shared" si="23"/>
        <v>0.15032679738562091</v>
      </c>
      <c r="U32" s="147">
        <f t="shared" si="24"/>
        <v>4.5751633986928102E-2</v>
      </c>
      <c r="V32" s="147">
        <f t="shared" si="25"/>
        <v>-0.12418300653594772</v>
      </c>
      <c r="W32" s="147">
        <f t="shared" si="26"/>
        <v>-0.18627450980392157</v>
      </c>
      <c r="Y32" s="214" t="s">
        <v>261</v>
      </c>
      <c r="Z32" s="215">
        <v>5.35</v>
      </c>
    </row>
    <row r="33" spans="1:26" x14ac:dyDescent="0.25">
      <c r="A33" s="143" t="s">
        <v>290</v>
      </c>
      <c r="B33" s="147">
        <f t="shared" si="5"/>
        <v>0</v>
      </c>
      <c r="C33" s="147">
        <f t="shared" si="6"/>
        <v>0.15384615384615385</v>
      </c>
      <c r="D33" s="147">
        <f t="shared" si="7"/>
        <v>-0.23076923076923078</v>
      </c>
      <c r="E33" s="147">
        <f t="shared" si="8"/>
        <v>-0.23076923076923078</v>
      </c>
      <c r="F33" s="147">
        <f t="shared" si="9"/>
        <v>-0.23076923076923078</v>
      </c>
      <c r="G33" s="147">
        <f t="shared" si="10"/>
        <v>0</v>
      </c>
      <c r="H33" s="147">
        <f t="shared" si="11"/>
        <v>0</v>
      </c>
      <c r="I33" s="147">
        <f t="shared" si="12"/>
        <v>-0.15384615384615385</v>
      </c>
      <c r="J33" s="147">
        <f t="shared" si="13"/>
        <v>-0.23076923076923078</v>
      </c>
      <c r="K33" s="147">
        <f t="shared" si="14"/>
        <v>-0.15384615384615385</v>
      </c>
      <c r="L33" s="147">
        <f t="shared" si="15"/>
        <v>7.6923076923076927E-2</v>
      </c>
      <c r="M33" s="147">
        <f t="shared" si="16"/>
        <v>0.61538461538461542</v>
      </c>
      <c r="N33" s="147">
        <f t="shared" si="17"/>
        <v>0.38461538461538464</v>
      </c>
      <c r="O33" s="147">
        <f t="shared" si="18"/>
        <v>0.38461538461538464</v>
      </c>
      <c r="P33" s="147">
        <f t="shared" si="19"/>
        <v>0.15384615384615385</v>
      </c>
      <c r="Q33" s="147">
        <f t="shared" si="20"/>
        <v>0.30769230769230771</v>
      </c>
      <c r="R33" s="147">
        <f t="shared" si="21"/>
        <v>0.46153846153846156</v>
      </c>
      <c r="S33" s="147">
        <f t="shared" si="22"/>
        <v>0.38461538461538464</v>
      </c>
      <c r="T33" s="147">
        <f t="shared" si="23"/>
        <v>-0.23076923076923078</v>
      </c>
      <c r="U33" s="147">
        <f t="shared" si="24"/>
        <v>-0.23076923076923078</v>
      </c>
      <c r="V33" s="147">
        <f t="shared" si="25"/>
        <v>-0.23076923076923078</v>
      </c>
      <c r="W33" s="147">
        <f t="shared" si="26"/>
        <v>-0.23076923076923078</v>
      </c>
      <c r="Y33" s="214" t="s">
        <v>288</v>
      </c>
      <c r="Z33" s="215">
        <v>6.86</v>
      </c>
    </row>
    <row r="34" spans="1:26" x14ac:dyDescent="0.25">
      <c r="A34" s="143" t="s">
        <v>288</v>
      </c>
      <c r="B34" s="147">
        <f t="shared" si="5"/>
        <v>0</v>
      </c>
      <c r="C34" s="147">
        <f t="shared" si="6"/>
        <v>-3.8548752834467119E-2</v>
      </c>
      <c r="D34" s="147">
        <f t="shared" si="7"/>
        <v>-7.312925170068027E-2</v>
      </c>
      <c r="E34" s="147">
        <f t="shared" si="8"/>
        <v>-6.5192743764172334E-2</v>
      </c>
      <c r="F34" s="147">
        <f t="shared" si="9"/>
        <v>-5.4138321995464853E-2</v>
      </c>
      <c r="G34" s="147">
        <f t="shared" si="10"/>
        <v>-5.3854875283446714E-2</v>
      </c>
      <c r="H34" s="147">
        <f t="shared" si="11"/>
        <v>-7.2562358276643993E-2</v>
      </c>
      <c r="I34" s="147">
        <f t="shared" si="12"/>
        <v>-0.1278344671201814</v>
      </c>
      <c r="J34" s="147">
        <f t="shared" si="13"/>
        <v>-0.18424036281179137</v>
      </c>
      <c r="K34" s="147">
        <f t="shared" si="14"/>
        <v>-0.15107709750566894</v>
      </c>
      <c r="L34" s="147">
        <f t="shared" si="15"/>
        <v>-0.10402494331065759</v>
      </c>
      <c r="M34" s="147">
        <f t="shared" si="16"/>
        <v>-0.11082766439909297</v>
      </c>
      <c r="N34" s="147">
        <f t="shared" si="17"/>
        <v>-0.12896825396825398</v>
      </c>
      <c r="O34" s="147">
        <f t="shared" si="18"/>
        <v>-0.11224489795918367</v>
      </c>
      <c r="P34" s="147">
        <f t="shared" si="19"/>
        <v>-9.3537414965986401E-2</v>
      </c>
      <c r="Q34" s="147">
        <f t="shared" si="20"/>
        <v>-8.9852607709750565E-2</v>
      </c>
      <c r="R34" s="147">
        <f t="shared" si="21"/>
        <v>-5.6972789115646259E-2</v>
      </c>
      <c r="S34" s="147">
        <f t="shared" si="22"/>
        <v>-1.0487528344671202E-2</v>
      </c>
      <c r="T34" s="147">
        <f t="shared" si="23"/>
        <v>2.6077097505668934E-2</v>
      </c>
      <c r="U34" s="147">
        <f t="shared" si="24"/>
        <v>2.6360544217687076E-2</v>
      </c>
      <c r="V34" s="147">
        <f t="shared" si="25"/>
        <v>6.6043083900226757E-2</v>
      </c>
      <c r="W34" s="147">
        <f t="shared" si="26"/>
        <v>-1.6439909297052153E-2</v>
      </c>
      <c r="Y34" s="214" t="s">
        <v>212</v>
      </c>
      <c r="Z34" s="215">
        <v>11.23</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6" t="s">
        <v>312</v>
      </c>
      <c r="B36" s="316"/>
      <c r="C36" s="316"/>
      <c r="D36" s="316"/>
      <c r="E36" s="316"/>
      <c r="F36" s="316"/>
      <c r="G36" s="316"/>
      <c r="H36" s="316"/>
      <c r="I36" s="316"/>
      <c r="J36" s="316"/>
      <c r="K36" s="316"/>
      <c r="L36" s="316"/>
      <c r="M36" s="316"/>
      <c r="N36" s="316"/>
      <c r="O36" s="316"/>
      <c r="P36" s="316"/>
      <c r="Q36" s="316"/>
      <c r="R36" s="316"/>
      <c r="S36" s="316"/>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85</v>
      </c>
      <c r="B38" s="168">
        <v>10.55</v>
      </c>
      <c r="C38" s="168">
        <v>11.66</v>
      </c>
      <c r="D38" s="168">
        <v>13.56</v>
      </c>
      <c r="E38" s="168">
        <v>11.64</v>
      </c>
      <c r="F38" s="168">
        <v>11.85</v>
      </c>
      <c r="G38" s="168">
        <v>9.89</v>
      </c>
      <c r="H38" s="168">
        <v>11.26</v>
      </c>
      <c r="I38" s="168">
        <v>12.63</v>
      </c>
      <c r="J38" s="168">
        <v>13.86</v>
      </c>
      <c r="K38" s="168">
        <v>11.64</v>
      </c>
      <c r="L38" s="168">
        <v>11.8</v>
      </c>
      <c r="M38" s="168">
        <v>11.26</v>
      </c>
      <c r="N38" s="168">
        <v>12.54</v>
      </c>
      <c r="O38" s="168">
        <v>13.22</v>
      </c>
      <c r="P38" s="168">
        <v>15.21</v>
      </c>
      <c r="Q38" s="168">
        <v>13.03</v>
      </c>
      <c r="R38" s="168">
        <v>12.94</v>
      </c>
      <c r="S38" s="169">
        <v>13.29</v>
      </c>
    </row>
    <row r="39" spans="1:26" ht="15.75" thickTop="1" x14ac:dyDescent="0.25">
      <c r="A39" s="143" t="s">
        <v>212</v>
      </c>
      <c r="B39" s="150">
        <v>17.66</v>
      </c>
      <c r="C39" s="150">
        <v>18.850000000000001</v>
      </c>
      <c r="D39" s="150">
        <v>20.48</v>
      </c>
      <c r="E39" s="150">
        <v>22.19</v>
      </c>
      <c r="F39" s="150">
        <v>21.85</v>
      </c>
      <c r="G39" s="150">
        <v>25.57</v>
      </c>
      <c r="H39" s="150">
        <v>26.77</v>
      </c>
      <c r="I39" s="150">
        <v>26.86</v>
      </c>
      <c r="J39" s="150">
        <v>26.34</v>
      </c>
      <c r="K39" s="150">
        <v>26.9</v>
      </c>
      <c r="L39" s="150">
        <v>28.41</v>
      </c>
      <c r="M39" s="150">
        <v>28.57</v>
      </c>
      <c r="N39" s="150">
        <v>28.95</v>
      </c>
      <c r="O39" s="150">
        <v>28.45</v>
      </c>
      <c r="P39" s="150">
        <v>28.87</v>
      </c>
      <c r="Q39" s="150">
        <v>28.9</v>
      </c>
      <c r="R39" s="150">
        <v>27.43</v>
      </c>
      <c r="S39" s="151">
        <v>28.89</v>
      </c>
    </row>
    <row r="40" spans="1:26" x14ac:dyDescent="0.25">
      <c r="A40" s="143" t="s">
        <v>289</v>
      </c>
      <c r="B40" s="150">
        <v>16.59</v>
      </c>
      <c r="C40" s="150">
        <v>15.82</v>
      </c>
      <c r="D40" s="150">
        <v>15.9</v>
      </c>
      <c r="E40" s="150">
        <v>16.87</v>
      </c>
      <c r="F40" s="150">
        <v>15.03</v>
      </c>
      <c r="G40" s="150">
        <v>17.329999999999998</v>
      </c>
      <c r="H40" s="150">
        <v>15.53</v>
      </c>
      <c r="I40" s="150">
        <v>15.87</v>
      </c>
      <c r="J40" s="150">
        <v>16.39</v>
      </c>
      <c r="K40" s="150">
        <v>16.420000000000002</v>
      </c>
      <c r="L40" s="150">
        <v>16.329999999999998</v>
      </c>
      <c r="M40" s="150">
        <v>18.55</v>
      </c>
      <c r="N40" s="150">
        <v>18.73</v>
      </c>
      <c r="O40" s="150">
        <v>17.84</v>
      </c>
      <c r="P40" s="150">
        <v>17.850000000000001</v>
      </c>
      <c r="Q40" s="150">
        <v>18.440000000000001</v>
      </c>
      <c r="R40" s="150">
        <v>20.53</v>
      </c>
      <c r="S40" s="151">
        <v>17.61</v>
      </c>
    </row>
    <row r="41" spans="1:26" x14ac:dyDescent="0.25">
      <c r="A41" s="143" t="s">
        <v>261</v>
      </c>
      <c r="B41" s="150">
        <v>10.27</v>
      </c>
      <c r="C41" s="150">
        <v>8.73</v>
      </c>
      <c r="D41" s="150">
        <v>9.15</v>
      </c>
      <c r="E41" s="150">
        <v>9.65</v>
      </c>
      <c r="F41" s="150">
        <v>10.039999999999999</v>
      </c>
      <c r="G41" s="150">
        <v>10.15</v>
      </c>
      <c r="H41" s="150">
        <v>10.97</v>
      </c>
      <c r="I41" s="150">
        <v>10.62</v>
      </c>
      <c r="J41" s="150">
        <v>10.57</v>
      </c>
      <c r="K41" s="150">
        <v>10.68</v>
      </c>
      <c r="L41" s="150">
        <v>11.1</v>
      </c>
      <c r="M41" s="150">
        <v>11.63</v>
      </c>
      <c r="N41" s="150">
        <v>12.17</v>
      </c>
      <c r="O41" s="150">
        <v>12.54</v>
      </c>
      <c r="P41" s="150">
        <v>13.54</v>
      </c>
      <c r="Q41" s="150">
        <v>14.22</v>
      </c>
      <c r="R41" s="150">
        <v>15.51</v>
      </c>
      <c r="S41" s="151">
        <v>15.62</v>
      </c>
    </row>
    <row r="42" spans="1:26" x14ac:dyDescent="0.25">
      <c r="A42" s="143" t="s">
        <v>290</v>
      </c>
      <c r="B42" s="150">
        <v>15.8</v>
      </c>
      <c r="C42" s="150">
        <v>15.8</v>
      </c>
      <c r="D42" s="150">
        <v>17.28</v>
      </c>
      <c r="E42" s="150">
        <v>20.47</v>
      </c>
      <c r="F42" s="150">
        <v>20.47</v>
      </c>
      <c r="G42" s="150">
        <v>19.93</v>
      </c>
      <c r="H42" s="150">
        <v>17.41</v>
      </c>
      <c r="I42" s="150">
        <v>18.850000000000001</v>
      </c>
      <c r="J42" s="150">
        <v>17.55</v>
      </c>
      <c r="K42" s="150">
        <v>15.53</v>
      </c>
      <c r="L42" s="150">
        <v>18.28</v>
      </c>
      <c r="M42" s="150">
        <v>17.34</v>
      </c>
      <c r="N42" s="150">
        <v>17.18</v>
      </c>
      <c r="O42" s="150">
        <v>17.68</v>
      </c>
      <c r="P42" s="150">
        <v>17.68</v>
      </c>
      <c r="Q42" s="150">
        <v>17.68</v>
      </c>
      <c r="R42" s="150">
        <v>17.68</v>
      </c>
      <c r="S42" s="151">
        <v>17.68</v>
      </c>
    </row>
    <row r="43" spans="1:26" x14ac:dyDescent="0.25">
      <c r="A43" s="143" t="s">
        <v>288</v>
      </c>
      <c r="B43" s="150">
        <v>11.62</v>
      </c>
      <c r="C43" s="150">
        <v>11.56</v>
      </c>
      <c r="D43" s="150">
        <v>12.19</v>
      </c>
      <c r="E43" s="150">
        <v>12.19</v>
      </c>
      <c r="F43" s="150">
        <v>12.52</v>
      </c>
      <c r="G43" s="150">
        <v>12.62</v>
      </c>
      <c r="H43" s="150">
        <v>12.61</v>
      </c>
      <c r="I43" s="150">
        <v>12.54</v>
      </c>
      <c r="J43" s="150">
        <v>12.85</v>
      </c>
      <c r="K43" s="150">
        <v>13.46</v>
      </c>
      <c r="L43" s="150">
        <v>14.37</v>
      </c>
      <c r="M43" s="150">
        <v>15.76</v>
      </c>
      <c r="N43" s="150">
        <v>16.190000000000001</v>
      </c>
      <c r="O43" s="150">
        <v>16.600000000000001</v>
      </c>
      <c r="P43" s="150">
        <v>16.78</v>
      </c>
      <c r="Q43" s="150">
        <v>17.39</v>
      </c>
      <c r="R43" s="150">
        <v>17.75</v>
      </c>
      <c r="S43" s="151">
        <v>18.48</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6" t="s">
        <v>313</v>
      </c>
      <c r="B46" s="316"/>
      <c r="C46" s="316"/>
      <c r="D46" s="316"/>
      <c r="E46" s="316"/>
      <c r="F46" s="316"/>
      <c r="G46" s="316"/>
      <c r="H46" s="316"/>
      <c r="I46" s="316"/>
      <c r="J46" s="316"/>
      <c r="K46" s="316"/>
      <c r="L46" s="316"/>
      <c r="M46" s="316"/>
      <c r="N46" s="316"/>
      <c r="O46" s="316"/>
      <c r="P46" s="316"/>
      <c r="Q46" s="316"/>
      <c r="R46" s="316"/>
      <c r="S46" s="316"/>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85</v>
      </c>
      <c r="B48" s="167">
        <f t="shared" ref="B48:B53" si="27">(B38-B38)/B38</f>
        <v>0</v>
      </c>
      <c r="C48" s="167">
        <f t="shared" ref="C48:C53" si="28">(C38-B38)/B38</f>
        <v>0.10521327014218003</v>
      </c>
      <c r="D48" s="167">
        <f t="shared" ref="D48:D53" si="29">(D38-B38)/B38</f>
        <v>0.28530805687203786</v>
      </c>
      <c r="E48" s="167">
        <f t="shared" ref="E48:E53" si="30">(E38-B38)/B38</f>
        <v>0.10331753554502368</v>
      </c>
      <c r="F48" s="167">
        <f t="shared" ref="F48:F53" si="31">(F38-B38)/B38</f>
        <v>0.12322274881516576</v>
      </c>
      <c r="G48" s="167">
        <f t="shared" ref="G48:G53" si="32">(G38-B38)/B38</f>
        <v>-6.2559241706161145E-2</v>
      </c>
      <c r="H48" s="167">
        <f t="shared" ref="H48:H53" si="33">(H38-B38)/B38</f>
        <v>6.7298578199052037E-2</v>
      </c>
      <c r="I48" s="167">
        <f t="shared" ref="I48:I53" si="34">(I38-B38)/B38</f>
        <v>0.19715639810426538</v>
      </c>
      <c r="J48" s="167">
        <f t="shared" ref="J48:J53" si="35">(J38-B38)/B38</f>
        <v>0.31374407582938374</v>
      </c>
      <c r="K48" s="167">
        <f t="shared" ref="K48:K53" si="36">(K38-B38)/B38</f>
        <v>0.10331753554502368</v>
      </c>
      <c r="L48" s="167">
        <f t="shared" ref="L48:L53" si="37">(L38-B38)/B38</f>
        <v>0.11848341232227487</v>
      </c>
      <c r="M48" s="167">
        <f t="shared" ref="M48:M53" si="38">(M38-B38)/B38</f>
        <v>6.7298578199052037E-2</v>
      </c>
      <c r="N48" s="167">
        <f t="shared" ref="N48:N53" si="39">(N38-B38)/B38</f>
        <v>0.18862559241706145</v>
      </c>
      <c r="O48" s="167">
        <f t="shared" ref="O48:O53" si="40">(O38-B38)/B38</f>
        <v>0.2530805687203791</v>
      </c>
      <c r="P48" s="167">
        <f t="shared" ref="P48:P53" si="41">(P38-B38)/B38</f>
        <v>0.44170616113744077</v>
      </c>
      <c r="Q48" s="167">
        <f t="shared" ref="Q48:Q53" si="42">(Q38-B38)/B38</f>
        <v>0.23507109004739321</v>
      </c>
      <c r="R48" s="167">
        <f t="shared" ref="R48:R53" si="43">(R38-B38)/B38</f>
        <v>0.22654028436018944</v>
      </c>
      <c r="S48" s="167">
        <f t="shared" ref="S48:S53" si="44">(S38-B38)/B38</f>
        <v>0.25971563981042639</v>
      </c>
    </row>
    <row r="49" spans="1:19" ht="15.75" thickTop="1" x14ac:dyDescent="0.25">
      <c r="A49" s="143" t="s">
        <v>212</v>
      </c>
      <c r="B49" s="147">
        <f t="shared" si="27"/>
        <v>0</v>
      </c>
      <c r="C49" s="147">
        <f t="shared" si="28"/>
        <v>6.7383918459796216E-2</v>
      </c>
      <c r="D49" s="147">
        <f t="shared" si="29"/>
        <v>0.15968289920724804</v>
      </c>
      <c r="E49" s="147">
        <f t="shared" si="30"/>
        <v>0.25651189127972829</v>
      </c>
      <c r="F49" s="147">
        <f t="shared" si="31"/>
        <v>0.23725934314835795</v>
      </c>
      <c r="G49" s="147">
        <f t="shared" si="32"/>
        <v>0.44790486976217442</v>
      </c>
      <c r="H49" s="147">
        <f t="shared" si="33"/>
        <v>0.51585503963759904</v>
      </c>
      <c r="I49" s="147">
        <f t="shared" si="34"/>
        <v>0.52095130237825593</v>
      </c>
      <c r="J49" s="147">
        <f t="shared" si="35"/>
        <v>0.49150622876557187</v>
      </c>
      <c r="K49" s="147">
        <f t="shared" si="36"/>
        <v>0.52321630804077002</v>
      </c>
      <c r="L49" s="147">
        <f t="shared" si="37"/>
        <v>0.60872027180067945</v>
      </c>
      <c r="M49" s="147">
        <f t="shared" si="38"/>
        <v>0.61778029445073612</v>
      </c>
      <c r="N49" s="147">
        <f t="shared" si="39"/>
        <v>0.63929784824462055</v>
      </c>
      <c r="O49" s="147">
        <f t="shared" si="40"/>
        <v>0.61098527746319364</v>
      </c>
      <c r="P49" s="147">
        <f t="shared" si="41"/>
        <v>0.63476783691959238</v>
      </c>
      <c r="Q49" s="147">
        <f t="shared" si="42"/>
        <v>0.63646659116647786</v>
      </c>
      <c r="R49" s="147">
        <f t="shared" si="43"/>
        <v>0.55322763306908262</v>
      </c>
      <c r="S49" s="147">
        <f t="shared" si="44"/>
        <v>0.63590033975084936</v>
      </c>
    </row>
    <row r="50" spans="1:19" x14ac:dyDescent="0.25">
      <c r="A50" s="143" t="s">
        <v>289</v>
      </c>
      <c r="B50" s="147">
        <f t="shared" si="27"/>
        <v>0</v>
      </c>
      <c r="C50" s="147">
        <f t="shared" si="28"/>
        <v>-4.6413502109704616E-2</v>
      </c>
      <c r="D50" s="147">
        <f t="shared" si="29"/>
        <v>-4.1591320072332703E-2</v>
      </c>
      <c r="E50" s="147">
        <f t="shared" si="30"/>
        <v>1.6877637130801756E-2</v>
      </c>
      <c r="F50" s="147">
        <f t="shared" si="31"/>
        <v>-9.4032549728752288E-2</v>
      </c>
      <c r="G50" s="147">
        <f t="shared" si="32"/>
        <v>4.460518384569008E-2</v>
      </c>
      <c r="H50" s="147">
        <f t="shared" si="33"/>
        <v>-6.3893911995177854E-2</v>
      </c>
      <c r="I50" s="147">
        <f t="shared" si="34"/>
        <v>-4.3399638336347239E-2</v>
      </c>
      <c r="J50" s="147">
        <f t="shared" si="35"/>
        <v>-1.2055455093429734E-2</v>
      </c>
      <c r="K50" s="147">
        <f t="shared" si="36"/>
        <v>-1.0247136829415198E-2</v>
      </c>
      <c r="L50" s="147">
        <f t="shared" si="37"/>
        <v>-1.5672091621458804E-2</v>
      </c>
      <c r="M50" s="147">
        <f t="shared" si="38"/>
        <v>0.11814345991561187</v>
      </c>
      <c r="N50" s="147">
        <f t="shared" si="39"/>
        <v>0.12899336949969864</v>
      </c>
      <c r="O50" s="147">
        <f t="shared" si="40"/>
        <v>7.5346594333936104E-2</v>
      </c>
      <c r="P50" s="147">
        <f t="shared" si="41"/>
        <v>7.5949367088607694E-2</v>
      </c>
      <c r="Q50" s="147">
        <f t="shared" si="42"/>
        <v>0.11151295961422553</v>
      </c>
      <c r="R50" s="147">
        <f t="shared" si="43"/>
        <v>0.23749246534056667</v>
      </c>
      <c r="S50" s="147">
        <f t="shared" si="44"/>
        <v>6.1482820976491839E-2</v>
      </c>
    </row>
    <row r="51" spans="1:19" x14ac:dyDescent="0.25">
      <c r="A51" s="143" t="s">
        <v>261</v>
      </c>
      <c r="B51" s="147">
        <f t="shared" si="27"/>
        <v>0</v>
      </c>
      <c r="C51" s="147">
        <f t="shared" si="28"/>
        <v>-0.14995131450827645</v>
      </c>
      <c r="D51" s="147">
        <f t="shared" si="29"/>
        <v>-0.10905550146056468</v>
      </c>
      <c r="E51" s="147">
        <f t="shared" si="30"/>
        <v>-6.0370009737098274E-2</v>
      </c>
      <c r="F51" s="147">
        <f t="shared" si="31"/>
        <v>-2.2395326192794589E-2</v>
      </c>
      <c r="G51" s="147">
        <f t="shared" si="32"/>
        <v>-1.1684518013631863E-2</v>
      </c>
      <c r="H51" s="147">
        <f t="shared" si="33"/>
        <v>6.8159688412853081E-2</v>
      </c>
      <c r="I51" s="147">
        <f t="shared" si="34"/>
        <v>3.407984420642645E-2</v>
      </c>
      <c r="J51" s="147">
        <f t="shared" si="35"/>
        <v>2.9211295034079914E-2</v>
      </c>
      <c r="K51" s="147">
        <f t="shared" si="36"/>
        <v>3.9922103213242466E-2</v>
      </c>
      <c r="L51" s="147">
        <f t="shared" si="37"/>
        <v>8.0817916260954248E-2</v>
      </c>
      <c r="M51" s="147">
        <f t="shared" si="38"/>
        <v>0.13242453748782876</v>
      </c>
      <c r="N51" s="147">
        <f t="shared" si="39"/>
        <v>0.18500486854917239</v>
      </c>
      <c r="O51" s="147">
        <f t="shared" si="40"/>
        <v>0.22103213242453745</v>
      </c>
      <c r="P51" s="147">
        <f t="shared" si="41"/>
        <v>0.3184031158714703</v>
      </c>
      <c r="Q51" s="147">
        <f t="shared" si="42"/>
        <v>0.38461538461538475</v>
      </c>
      <c r="R51" s="147">
        <f t="shared" si="43"/>
        <v>0.51022395326192804</v>
      </c>
      <c r="S51" s="147">
        <f t="shared" si="44"/>
        <v>0.52093476144109052</v>
      </c>
    </row>
    <row r="52" spans="1:19" x14ac:dyDescent="0.25">
      <c r="A52" s="143" t="s">
        <v>290</v>
      </c>
      <c r="B52" s="147">
        <f t="shared" si="27"/>
        <v>0</v>
      </c>
      <c r="C52" s="147">
        <f t="shared" si="28"/>
        <v>0</v>
      </c>
      <c r="D52" s="147">
        <f t="shared" si="29"/>
        <v>9.3670886075949394E-2</v>
      </c>
      <c r="E52" s="147">
        <f t="shared" si="30"/>
        <v>0.29556962025316441</v>
      </c>
      <c r="F52" s="147">
        <f t="shared" si="31"/>
        <v>0.29556962025316441</v>
      </c>
      <c r="G52" s="147">
        <f t="shared" si="32"/>
        <v>0.26139240506329109</v>
      </c>
      <c r="H52" s="147">
        <f t="shared" si="33"/>
        <v>0.10189873417721515</v>
      </c>
      <c r="I52" s="147">
        <f t="shared" si="34"/>
        <v>0.19303797468354433</v>
      </c>
      <c r="J52" s="147">
        <f t="shared" si="35"/>
        <v>0.11075949367088607</v>
      </c>
      <c r="K52" s="147">
        <f t="shared" si="36"/>
        <v>-1.7088607594936793E-2</v>
      </c>
      <c r="L52" s="147">
        <f t="shared" si="37"/>
        <v>0.15696202531645573</v>
      </c>
      <c r="M52" s="147">
        <f t="shared" si="38"/>
        <v>9.7468354430379683E-2</v>
      </c>
      <c r="N52" s="147">
        <f t="shared" si="39"/>
        <v>8.7341772151898672E-2</v>
      </c>
      <c r="O52" s="147">
        <f t="shared" si="40"/>
        <v>0.11898734177215183</v>
      </c>
      <c r="P52" s="147">
        <f t="shared" si="41"/>
        <v>0.11898734177215183</v>
      </c>
      <c r="Q52" s="147">
        <f t="shared" si="42"/>
        <v>0.11898734177215183</v>
      </c>
      <c r="R52" s="147">
        <f t="shared" si="43"/>
        <v>0.11898734177215183</v>
      </c>
      <c r="S52" s="147">
        <f t="shared" si="44"/>
        <v>0.11898734177215183</v>
      </c>
    </row>
    <row r="53" spans="1:19" x14ac:dyDescent="0.25">
      <c r="A53" s="143" t="s">
        <v>288</v>
      </c>
      <c r="B53" s="147">
        <f t="shared" si="27"/>
        <v>0</v>
      </c>
      <c r="C53" s="147">
        <f t="shared" si="28"/>
        <v>-5.1635111876074634E-3</v>
      </c>
      <c r="D53" s="147">
        <f t="shared" si="29"/>
        <v>4.9053356282271976E-2</v>
      </c>
      <c r="E53" s="147">
        <f t="shared" si="30"/>
        <v>4.9053356282271976E-2</v>
      </c>
      <c r="F53" s="147">
        <f t="shared" si="31"/>
        <v>7.7452667814113627E-2</v>
      </c>
      <c r="G53" s="147">
        <f t="shared" si="32"/>
        <v>8.6058519793459562E-2</v>
      </c>
      <c r="H53" s="147">
        <f t="shared" si="33"/>
        <v>8.5197934595524979E-2</v>
      </c>
      <c r="I53" s="147">
        <f t="shared" si="34"/>
        <v>7.9173838209982791E-2</v>
      </c>
      <c r="J53" s="147">
        <f t="shared" si="35"/>
        <v>0.10585197934595529</v>
      </c>
      <c r="K53" s="147">
        <f t="shared" si="36"/>
        <v>0.15834767641996572</v>
      </c>
      <c r="L53" s="147">
        <f t="shared" si="37"/>
        <v>0.23666092943201378</v>
      </c>
      <c r="M53" s="147">
        <f t="shared" si="38"/>
        <v>0.35628227194492262</v>
      </c>
      <c r="N53" s="147">
        <f t="shared" si="39"/>
        <v>0.39328743545611033</v>
      </c>
      <c r="O53" s="147">
        <f t="shared" si="40"/>
        <v>0.42857142857142877</v>
      </c>
      <c r="P53" s="147">
        <f t="shared" si="41"/>
        <v>0.44406196213425148</v>
      </c>
      <c r="Q53" s="147">
        <f t="shared" si="42"/>
        <v>0.49655765920826178</v>
      </c>
      <c r="R53" s="147">
        <f t="shared" si="43"/>
        <v>0.52753872633390719</v>
      </c>
      <c r="S53" s="147">
        <f t="shared" si="44"/>
        <v>0.59036144578313265</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topLeftCell="J1" zoomScaleNormal="100" workbookViewId="0">
      <selection activeCell="W30" sqref="W30"/>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0" t="s">
        <v>163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row>
    <row r="3" spans="1:28" ht="15.75" x14ac:dyDescent="0.25">
      <c r="A3" s="316" t="s">
        <v>232</v>
      </c>
      <c r="B3" s="316"/>
      <c r="C3" s="316"/>
      <c r="D3" s="316"/>
      <c r="E3" s="316"/>
      <c r="F3" s="316"/>
      <c r="G3" s="316"/>
      <c r="H3" s="316"/>
      <c r="I3" s="316"/>
      <c r="J3" s="316"/>
      <c r="K3" s="316"/>
      <c r="L3" s="316"/>
      <c r="M3" s="316"/>
      <c r="N3" s="316"/>
      <c r="O3" s="316"/>
      <c r="P3" s="316"/>
      <c r="Q3" s="316"/>
      <c r="R3" s="316"/>
      <c r="S3" s="316"/>
      <c r="T3" s="316"/>
      <c r="U3" s="316"/>
      <c r="V3" s="316"/>
      <c r="W3" s="316"/>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315</v>
      </c>
      <c r="B5" s="144">
        <f>'2C'!B19</f>
        <v>206</v>
      </c>
      <c r="C5" s="144">
        <f>'2C'!C19</f>
        <v>219</v>
      </c>
      <c r="D5" s="144">
        <f>'2C'!D19</f>
        <v>211</v>
      </c>
      <c r="E5" s="144">
        <f>'2C'!E19</f>
        <v>214</v>
      </c>
      <c r="F5" s="144">
        <f>'2C'!F19</f>
        <v>213</v>
      </c>
      <c r="G5" s="144">
        <f>'2C'!G19</f>
        <v>200</v>
      </c>
      <c r="H5" s="144">
        <f>'2C'!H19</f>
        <v>218</v>
      </c>
      <c r="I5" s="144">
        <f>'2C'!I19</f>
        <v>216</v>
      </c>
      <c r="J5" s="144">
        <f>'2C'!J19</f>
        <v>219</v>
      </c>
      <c r="K5" s="144">
        <f>'2C'!K19</f>
        <v>212</v>
      </c>
      <c r="L5" s="144">
        <f>'2C'!L19</f>
        <v>200</v>
      </c>
      <c r="M5" s="144">
        <f>'2C'!M19</f>
        <v>196</v>
      </c>
      <c r="N5" s="144">
        <f>'2C'!N19</f>
        <v>202</v>
      </c>
      <c r="O5" s="144">
        <f>'2C'!O19</f>
        <v>205</v>
      </c>
      <c r="P5" s="144">
        <f>'2C'!P19</f>
        <v>231</v>
      </c>
      <c r="Q5" s="144">
        <f>'2C'!Q19</f>
        <v>247</v>
      </c>
      <c r="R5" s="144">
        <f>'2C'!R19</f>
        <v>275</v>
      </c>
      <c r="S5" s="144">
        <f>'2C'!S19</f>
        <v>283</v>
      </c>
      <c r="T5" s="144">
        <f>'2C'!T19</f>
        <v>296</v>
      </c>
      <c r="U5" s="144">
        <f>'2C'!U19</f>
        <v>262</v>
      </c>
      <c r="V5" s="144">
        <f>'2C'!V19</f>
        <v>306</v>
      </c>
      <c r="W5" s="144">
        <f>'2C'!W19</f>
        <v>315</v>
      </c>
      <c r="X5" s="145"/>
    </row>
    <row r="6" spans="1:28" x14ac:dyDescent="0.2">
      <c r="A6" s="143" t="s">
        <v>92</v>
      </c>
      <c r="B6" s="144">
        <v>10223.878244699999</v>
      </c>
      <c r="C6" s="144">
        <v>10406.3483512</v>
      </c>
      <c r="D6" s="144">
        <v>10426.300502</v>
      </c>
      <c r="E6" s="144">
        <v>10325.835215200001</v>
      </c>
      <c r="F6" s="144">
        <v>10337.8251642</v>
      </c>
      <c r="G6" s="144">
        <v>10431.0832467</v>
      </c>
      <c r="H6" s="144">
        <v>10415.613489199999</v>
      </c>
      <c r="I6" s="144">
        <v>10318.4262389</v>
      </c>
      <c r="J6" s="144">
        <v>10080.554326699999</v>
      </c>
      <c r="K6" s="144">
        <v>9843.7264589000006</v>
      </c>
      <c r="L6" s="144">
        <v>9401.7835870899999</v>
      </c>
      <c r="M6" s="144">
        <v>9154.3144978100008</v>
      </c>
      <c r="N6" s="144">
        <v>9293.6152576799996</v>
      </c>
      <c r="O6" s="144">
        <v>9242.5260605599997</v>
      </c>
      <c r="P6" s="144">
        <v>9752.3197509099991</v>
      </c>
      <c r="Q6" s="144">
        <v>10444.903679700001</v>
      </c>
      <c r="R6" s="144">
        <v>11289.819695599999</v>
      </c>
      <c r="S6" s="144">
        <v>11564.178667800001</v>
      </c>
      <c r="T6" s="144">
        <v>11861.5368174</v>
      </c>
      <c r="U6" s="144">
        <v>9920.1906641900005</v>
      </c>
      <c r="V6" s="144">
        <v>10222.8116157</v>
      </c>
      <c r="W6" s="144">
        <v>10464.968896099999</v>
      </c>
      <c r="X6" s="145"/>
    </row>
    <row r="7" spans="1:28" x14ac:dyDescent="0.2">
      <c r="A7" s="143" t="s">
        <v>183</v>
      </c>
      <c r="B7" s="144">
        <v>417376</v>
      </c>
      <c r="C7" s="144">
        <v>431280</v>
      </c>
      <c r="D7" s="144">
        <v>437127</v>
      </c>
      <c r="E7" s="144">
        <v>438787</v>
      </c>
      <c r="F7" s="144">
        <v>443404</v>
      </c>
      <c r="G7" s="144">
        <v>460455</v>
      </c>
      <c r="H7" s="144">
        <v>481816</v>
      </c>
      <c r="I7" s="144">
        <v>490798</v>
      </c>
      <c r="J7" s="144">
        <v>481072</v>
      </c>
      <c r="K7" s="144">
        <v>462439</v>
      </c>
      <c r="L7" s="144">
        <v>432777</v>
      </c>
      <c r="M7" s="144">
        <v>461993</v>
      </c>
      <c r="N7" s="144">
        <v>437273</v>
      </c>
      <c r="O7" s="144">
        <v>439688</v>
      </c>
      <c r="P7" s="144">
        <v>455541</v>
      </c>
      <c r="Q7" s="144">
        <v>471603</v>
      </c>
      <c r="R7" s="144">
        <v>495590</v>
      </c>
      <c r="S7" s="144">
        <v>508667</v>
      </c>
      <c r="T7" s="144">
        <v>525179</v>
      </c>
      <c r="U7" s="144">
        <v>459262</v>
      </c>
      <c r="V7" s="144">
        <v>484541</v>
      </c>
      <c r="W7" s="144">
        <v>506315</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6" t="s">
        <v>191</v>
      </c>
      <c r="B10" s="316"/>
      <c r="C10" s="316"/>
      <c r="D10" s="316"/>
      <c r="E10" s="316"/>
      <c r="F10" s="316"/>
      <c r="G10" s="316"/>
      <c r="H10" s="316"/>
      <c r="I10" s="316"/>
      <c r="J10" s="316"/>
      <c r="K10" s="316"/>
      <c r="L10" s="316"/>
      <c r="M10" s="316"/>
      <c r="N10" s="316"/>
      <c r="O10" s="316"/>
      <c r="P10" s="316"/>
      <c r="Q10" s="316"/>
      <c r="R10" s="316"/>
      <c r="S10" s="316"/>
      <c r="T10" s="316"/>
      <c r="U10" s="316"/>
      <c r="V10" s="316"/>
      <c r="W10" s="316"/>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315</v>
      </c>
      <c r="B12" s="170">
        <f>(B5-B5)/B5</f>
        <v>0</v>
      </c>
      <c r="C12" s="170">
        <f>(C5-B5)/B5</f>
        <v>6.3106796116504854E-2</v>
      </c>
      <c r="D12" s="170">
        <f>(D5-B5)/B5</f>
        <v>2.4271844660194174E-2</v>
      </c>
      <c r="E12" s="170">
        <f>(E5-B5)/B5</f>
        <v>3.8834951456310676E-2</v>
      </c>
      <c r="F12" s="170">
        <f>(F5-B5)/B5</f>
        <v>3.3980582524271843E-2</v>
      </c>
      <c r="G12" s="170">
        <f>(G5-B5)/B5</f>
        <v>-2.9126213592233011E-2</v>
      </c>
      <c r="H12" s="170">
        <f>(H5-B5)/B5</f>
        <v>5.8252427184466021E-2</v>
      </c>
      <c r="I12" s="170">
        <f>(I5-B5)/B5</f>
        <v>4.8543689320388349E-2</v>
      </c>
      <c r="J12" s="170">
        <f>(J5-B5)/B5</f>
        <v>6.3106796116504854E-2</v>
      </c>
      <c r="K12" s="170">
        <f>(K5-B5)/B5</f>
        <v>2.9126213592233011E-2</v>
      </c>
      <c r="L12" s="170">
        <f>(L5-B5)/B5</f>
        <v>-2.9126213592233011E-2</v>
      </c>
      <c r="M12" s="170">
        <f>(M5-B5)/B5</f>
        <v>-4.8543689320388349E-2</v>
      </c>
      <c r="N12" s="170">
        <f>(N5-B5)/B5</f>
        <v>-1.9417475728155338E-2</v>
      </c>
      <c r="O12" s="170">
        <f>(O5-B5)/B5</f>
        <v>-4.8543689320388345E-3</v>
      </c>
      <c r="P12" s="170">
        <f>(P5-B5)/B5</f>
        <v>0.12135922330097088</v>
      </c>
      <c r="Q12" s="170">
        <f>(Q5-B5)/B5</f>
        <v>0.19902912621359223</v>
      </c>
      <c r="R12" s="170">
        <f>(R5-B5)/B5</f>
        <v>0.33495145631067963</v>
      </c>
      <c r="S12" s="170">
        <f>(S5-B5)/B5</f>
        <v>0.37378640776699029</v>
      </c>
      <c r="T12" s="170">
        <f>(T5-B5)/B5</f>
        <v>0.43689320388349512</v>
      </c>
      <c r="U12" s="170">
        <f>(U5-B5)/B5</f>
        <v>0.27184466019417475</v>
      </c>
      <c r="V12" s="170">
        <f>(V5-B5)/B5</f>
        <v>0.4854368932038835</v>
      </c>
      <c r="W12" s="170">
        <f>(W5-B5)/B5</f>
        <v>0.529126213592233</v>
      </c>
    </row>
    <row r="13" spans="1:28" x14ac:dyDescent="0.2">
      <c r="A13" s="143" t="s">
        <v>92</v>
      </c>
      <c r="B13" s="170">
        <f>(B6-B6)/B6</f>
        <v>0</v>
      </c>
      <c r="C13" s="170">
        <f>(C6-B6)/B6</f>
        <v>1.7847445180070715E-2</v>
      </c>
      <c r="D13" s="170">
        <f>(D6-B6)/B6</f>
        <v>1.9798969867910465E-2</v>
      </c>
      <c r="E13" s="170">
        <f>(E6-B6)/B6</f>
        <v>9.9724359054114489E-3</v>
      </c>
      <c r="F13" s="170">
        <f>(F6-B6)/B6</f>
        <v>1.1145175712462107E-2</v>
      </c>
      <c r="G13" s="170">
        <f>(G6-B6)/B6</f>
        <v>2.0266771281965777E-2</v>
      </c>
      <c r="H13" s="170">
        <f>(H6-B6)/B6</f>
        <v>1.8753670565217671E-2</v>
      </c>
      <c r="I13" s="170">
        <f>(I6-B6)/B6</f>
        <v>9.2477621443715179E-3</v>
      </c>
      <c r="J13" s="170">
        <f>(J6-B6)/B6</f>
        <v>-1.4018547029773008E-2</v>
      </c>
      <c r="K13" s="170">
        <f>(K6-B6)/B6</f>
        <v>-3.7182737969035123E-2</v>
      </c>
      <c r="L13" s="170">
        <f>(L6-B6)/B6</f>
        <v>-8.0409276982163672E-2</v>
      </c>
      <c r="M13" s="170">
        <f>(M6-B6)/B6</f>
        <v>-0.10461428836405151</v>
      </c>
      <c r="N13" s="170">
        <f>(N6-B6)/B6</f>
        <v>-9.0989247402495518E-2</v>
      </c>
      <c r="O13" s="170">
        <f>(O6-B6)/B6</f>
        <v>-9.5986294109940834E-2</v>
      </c>
      <c r="P13" s="170">
        <f>(P6-B6)/B6</f>
        <v>-4.6123250150641566E-2</v>
      </c>
      <c r="Q13" s="170">
        <f>(Q6-B6)/B6</f>
        <v>2.1618551171086148E-2</v>
      </c>
      <c r="R13" s="170">
        <f>(R6-B6)/B6</f>
        <v>0.10425999071854927</v>
      </c>
      <c r="S13" s="170">
        <f>(S6-B6)/B6</f>
        <v>0.13109510804227403</v>
      </c>
      <c r="T13" s="170">
        <f>(T6-B6)/B6</f>
        <v>0.16017978046138734</v>
      </c>
      <c r="U13" s="170">
        <f>(U6-B6)/B6</f>
        <v>-2.9703755584866133E-2</v>
      </c>
      <c r="V13" s="170">
        <f>(V6-B6)/B6</f>
        <v>-1.0432724006195455E-4</v>
      </c>
      <c r="W13" s="170">
        <f>(W6-B6)/B6</f>
        <v>2.3581134832565114E-2</v>
      </c>
    </row>
    <row r="14" spans="1:28" x14ac:dyDescent="0.2">
      <c r="A14" s="143" t="s">
        <v>183</v>
      </c>
      <c r="B14" s="170">
        <f>(B7-B7)/B7</f>
        <v>0</v>
      </c>
      <c r="C14" s="170">
        <f>(C7-B7)/B7</f>
        <v>3.3312888139231771E-2</v>
      </c>
      <c r="D14" s="170">
        <f>(D7-B7)/B7</f>
        <v>4.7321839300774361E-2</v>
      </c>
      <c r="E14" s="170">
        <f>(E7-B7)/B7</f>
        <v>5.1299068465843749E-2</v>
      </c>
      <c r="F14" s="170">
        <f>(F7-B7)/B7</f>
        <v>6.2361036571340948E-2</v>
      </c>
      <c r="G14" s="170">
        <f>(G7-B7)/B7</f>
        <v>0.10321388867591812</v>
      </c>
      <c r="H14" s="170">
        <f>(H7-B7)/B7</f>
        <v>0.15439316108257303</v>
      </c>
      <c r="I14" s="170">
        <f>(I7-B7)/B7</f>
        <v>0.17591332515525571</v>
      </c>
      <c r="J14" s="170">
        <f>(J7-B7)/B7</f>
        <v>0.15261059572184313</v>
      </c>
      <c r="K14" s="170">
        <f>(K7-B7)/B7</f>
        <v>0.10796739630453117</v>
      </c>
      <c r="L14" s="170">
        <f>(L7-B7)/B7</f>
        <v>3.6899582151345547E-2</v>
      </c>
      <c r="M14" s="170">
        <f>(M7-B7)/B7</f>
        <v>0.10689881545656674</v>
      </c>
      <c r="N14" s="170">
        <f>(N7-B7)/B7</f>
        <v>4.7671643793605764E-2</v>
      </c>
      <c r="O14" s="170">
        <f>(O7-B7)/B7</f>
        <v>5.3457793452426586E-2</v>
      </c>
      <c r="P14" s="170">
        <f>(P7-B7)/B7</f>
        <v>9.1440331978839218E-2</v>
      </c>
      <c r="Q14" s="170">
        <f>(Q7-B7)/B7</f>
        <v>0.1299236180326612</v>
      </c>
      <c r="R14" s="170">
        <f>(R7-B7)/B7</f>
        <v>0.18739457946791382</v>
      </c>
      <c r="S14" s="170">
        <f>(S7-B7)/B7</f>
        <v>0.21872604078816224</v>
      </c>
      <c r="T14" s="170">
        <f>(T7-B7)/B7</f>
        <v>0.25828749137468376</v>
      </c>
      <c r="U14" s="170">
        <f>(U7-B7)/B7</f>
        <v>0.10035555470367247</v>
      </c>
      <c r="V14" s="170">
        <f>(V7-B7)/B7</f>
        <v>0.16092204630836465</v>
      </c>
      <c r="W14" s="170">
        <f>(W7-B7)/B7</f>
        <v>0.21309083416391936</v>
      </c>
    </row>
    <row r="16" spans="1:28" ht="15.75" x14ac:dyDescent="0.25">
      <c r="A16" s="316" t="s">
        <v>216</v>
      </c>
      <c r="B16" s="316"/>
      <c r="C16" s="316"/>
      <c r="D16" s="316"/>
      <c r="E16" s="316"/>
      <c r="F16" s="316"/>
      <c r="G16" s="316"/>
      <c r="H16" s="316"/>
      <c r="I16" s="316"/>
      <c r="J16" s="316"/>
      <c r="K16" s="316"/>
      <c r="L16" s="316"/>
      <c r="M16" s="316"/>
      <c r="N16" s="316"/>
      <c r="O16" s="316"/>
      <c r="P16" s="316"/>
      <c r="Q16" s="316"/>
      <c r="R16" s="316"/>
      <c r="S16" s="316"/>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315</v>
      </c>
      <c r="B18" s="150">
        <f>'2C'!B38</f>
        <v>10.55</v>
      </c>
      <c r="C18" s="150">
        <f>'2C'!C38</f>
        <v>11.66</v>
      </c>
      <c r="D18" s="150">
        <f>'2C'!D38</f>
        <v>13.56</v>
      </c>
      <c r="E18" s="150">
        <f>'2C'!E38</f>
        <v>11.64</v>
      </c>
      <c r="F18" s="150">
        <f>'2C'!F38</f>
        <v>11.85</v>
      </c>
      <c r="G18" s="150">
        <f>'2C'!G38</f>
        <v>9.89</v>
      </c>
      <c r="H18" s="150">
        <f>'2C'!H38</f>
        <v>11.26</v>
      </c>
      <c r="I18" s="150">
        <f>'2C'!I38</f>
        <v>12.63</v>
      </c>
      <c r="J18" s="150">
        <f>'2C'!J38</f>
        <v>13.86</v>
      </c>
      <c r="K18" s="150">
        <f>'2C'!K38</f>
        <v>11.64</v>
      </c>
      <c r="L18" s="150">
        <f>'2C'!L38</f>
        <v>11.8</v>
      </c>
      <c r="M18" s="150">
        <f>'2C'!M38</f>
        <v>11.26</v>
      </c>
      <c r="N18" s="150">
        <f>'2C'!N38</f>
        <v>12.54</v>
      </c>
      <c r="O18" s="150">
        <f>'2C'!O38</f>
        <v>13.22</v>
      </c>
      <c r="P18" s="150">
        <f>'2C'!P38</f>
        <v>15.21</v>
      </c>
      <c r="Q18" s="150">
        <f>'2C'!Q38</f>
        <v>13.03</v>
      </c>
      <c r="R18" s="150">
        <f>'2C'!R38</f>
        <v>12.94</v>
      </c>
      <c r="S18" s="150">
        <f>'2C'!S38</f>
        <v>13.29</v>
      </c>
      <c r="T18"/>
      <c r="U18"/>
      <c r="V18"/>
      <c r="W18"/>
    </row>
    <row r="19" spans="1:23" ht="15" x14ac:dyDescent="0.25">
      <c r="A19" s="143" t="s">
        <v>92</v>
      </c>
      <c r="B19" s="150">
        <v>11.950703619</v>
      </c>
      <c r="C19" s="150">
        <v>12.7218602584</v>
      </c>
      <c r="D19" s="150">
        <v>13.450546281499999</v>
      </c>
      <c r="E19" s="150">
        <v>13.4149667769</v>
      </c>
      <c r="F19" s="150">
        <v>13.5452090059</v>
      </c>
      <c r="G19" s="150">
        <v>13.3002916718</v>
      </c>
      <c r="H19" s="150">
        <v>14.7625792061</v>
      </c>
      <c r="I19" s="150">
        <v>14.240575402799999</v>
      </c>
      <c r="J19" s="150">
        <v>13.6809499044</v>
      </c>
      <c r="K19" s="150">
        <v>13.1296714025</v>
      </c>
      <c r="L19" s="150">
        <v>13.243366787699999</v>
      </c>
      <c r="M19" s="150">
        <v>13.2414405317</v>
      </c>
      <c r="N19" s="150">
        <v>13.8703135468</v>
      </c>
      <c r="O19" s="150">
        <v>14.9999548341</v>
      </c>
      <c r="P19" s="150">
        <v>14.7460593342</v>
      </c>
      <c r="Q19" s="150">
        <v>14.459550802900001</v>
      </c>
      <c r="R19" s="150">
        <v>14.308846518199999</v>
      </c>
      <c r="S19" s="151">
        <v>16.033598811299999</v>
      </c>
      <c r="T19"/>
      <c r="U19"/>
      <c r="V19"/>
      <c r="W19"/>
    </row>
    <row r="20" spans="1:23" ht="15" x14ac:dyDescent="0.25">
      <c r="A20" s="143" t="s">
        <v>183</v>
      </c>
      <c r="B20" s="150">
        <v>9.1469948142750006</v>
      </c>
      <c r="C20" s="150">
        <v>9.4138598378600005</v>
      </c>
      <c r="D20" s="150">
        <v>9.6571817522999996</v>
      </c>
      <c r="E20" s="150">
        <v>9.9829763805249989</v>
      </c>
      <c r="F20" s="150">
        <v>10.236425033749999</v>
      </c>
      <c r="G20" s="150">
        <v>10.586753305535002</v>
      </c>
      <c r="H20" s="150">
        <v>10.868000803305002</v>
      </c>
      <c r="I20" s="150">
        <v>11.029074677535</v>
      </c>
      <c r="J20" s="150">
        <v>11.18556834278</v>
      </c>
      <c r="K20" s="150">
        <v>11.365397242075</v>
      </c>
      <c r="L20" s="150">
        <v>11.608575985485</v>
      </c>
      <c r="M20" s="150">
        <v>11.855303834364999</v>
      </c>
      <c r="N20" s="150">
        <v>12.15442310145</v>
      </c>
      <c r="O20" s="150">
        <v>12.564287656449999</v>
      </c>
      <c r="P20" s="150">
        <v>12.98715874735</v>
      </c>
      <c r="Q20" s="150">
        <v>13.501677372250001</v>
      </c>
      <c r="R20" s="150">
        <v>13.546109894800001</v>
      </c>
      <c r="S20" s="151">
        <v>14.91118134925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6" t="s">
        <v>217</v>
      </c>
      <c r="B23" s="316"/>
      <c r="C23" s="316"/>
      <c r="D23" s="316"/>
      <c r="E23" s="316"/>
      <c r="F23" s="316"/>
      <c r="G23" s="316"/>
      <c r="H23" s="316"/>
      <c r="I23" s="316"/>
      <c r="J23" s="316"/>
      <c r="K23" s="316"/>
      <c r="L23" s="316"/>
      <c r="M23" s="316"/>
      <c r="N23" s="316"/>
      <c r="O23" s="316"/>
      <c r="P23" s="316"/>
      <c r="Q23" s="316"/>
      <c r="R23" s="316"/>
      <c r="S23" s="316"/>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316</v>
      </c>
      <c r="B25" s="170">
        <f>(B18-B18)/B18</f>
        <v>0</v>
      </c>
      <c r="C25" s="170">
        <f>(C18-B18)/B18</f>
        <v>0.10521327014218003</v>
      </c>
      <c r="D25" s="170">
        <f>(D18-B18)/B18</f>
        <v>0.28530805687203786</v>
      </c>
      <c r="E25" s="170">
        <f>(E18-B18)/B18</f>
        <v>0.10331753554502368</v>
      </c>
      <c r="F25" s="170">
        <f>(F18-B18)/B18</f>
        <v>0.12322274881516576</v>
      </c>
      <c r="G25" s="170">
        <f>(G18-B18)/B18</f>
        <v>-6.2559241706161145E-2</v>
      </c>
      <c r="H25" s="170">
        <f>(H18-B18)/B18</f>
        <v>6.7298578199052037E-2</v>
      </c>
      <c r="I25" s="170">
        <f>(I18-B18)/B18</f>
        <v>0.19715639810426538</v>
      </c>
      <c r="J25" s="170">
        <f>(J18-B18)/B18</f>
        <v>0.31374407582938374</v>
      </c>
      <c r="K25" s="170">
        <f>(K18-B18)/B18</f>
        <v>0.10331753554502368</v>
      </c>
      <c r="L25" s="170">
        <f>(L18-B18)/B18</f>
        <v>0.11848341232227487</v>
      </c>
      <c r="M25" s="170">
        <f>(M18-B18)/B18</f>
        <v>6.7298578199052037E-2</v>
      </c>
      <c r="N25" s="170">
        <f>(N18-B18)/B18</f>
        <v>0.18862559241706145</v>
      </c>
      <c r="O25" s="170">
        <f>(O18-B18)/B18</f>
        <v>0.2530805687203791</v>
      </c>
      <c r="P25" s="170">
        <f>(P18-B18)/B18</f>
        <v>0.44170616113744077</v>
      </c>
      <c r="Q25" s="170">
        <f>(Q18-B18)/B18</f>
        <v>0.23507109004739321</v>
      </c>
      <c r="R25" s="170">
        <f>(R18-B18)/B18</f>
        <v>0.22654028436018944</v>
      </c>
      <c r="S25" s="170">
        <f>(S18-B18)/B18</f>
        <v>0.25971563981042639</v>
      </c>
      <c r="T25"/>
      <c r="U25"/>
      <c r="V25"/>
      <c r="W25"/>
    </row>
    <row r="26" spans="1:23" ht="15" x14ac:dyDescent="0.25">
      <c r="A26" s="143" t="s">
        <v>92</v>
      </c>
      <c r="B26" s="170">
        <f>(B19-B19)/B19</f>
        <v>0</v>
      </c>
      <c r="C26" s="170">
        <f>(C19-B19)/B19</f>
        <v>6.4528136918563059E-2</v>
      </c>
      <c r="D26" s="170">
        <f>(D19-B19)/B19</f>
        <v>0.12550245661815695</v>
      </c>
      <c r="E26" s="170">
        <f>(E19-B19)/B19</f>
        <v>0.12252526751412524</v>
      </c>
      <c r="F26" s="170">
        <f>(F19-B19)/B19</f>
        <v>0.13342355711716858</v>
      </c>
      <c r="G26" s="170">
        <f>(G19-B19)/B19</f>
        <v>0.11292958940545873</v>
      </c>
      <c r="H26" s="170">
        <f>(H19-B19)/B19</f>
        <v>0.23528954250271072</v>
      </c>
      <c r="I26" s="170">
        <f>(I19-B19)/B19</f>
        <v>0.19160978774165338</v>
      </c>
      <c r="J26" s="170">
        <f>(J19-B19)/B19</f>
        <v>0.14478195933577856</v>
      </c>
      <c r="K26" s="170">
        <f>(K19-B19)/B19</f>
        <v>9.8652583235818853E-2</v>
      </c>
      <c r="L26" s="170">
        <f>(L19-B19)/B19</f>
        <v>0.10816628124262403</v>
      </c>
      <c r="M26" s="170">
        <f>(M19-B19)/B19</f>
        <v>0.10800509776243659</v>
      </c>
      <c r="N26" s="170">
        <f>(N19-B19)/B19</f>
        <v>0.16062735626277938</v>
      </c>
      <c r="O26" s="170">
        <f>(O19-B19)/B19</f>
        <v>0.25515244225888956</v>
      </c>
      <c r="P26" s="170">
        <f>(P19-B19)/B19</f>
        <v>0.2339072078363455</v>
      </c>
      <c r="Q26" s="170">
        <f>(Q19-B19)/B19</f>
        <v>0.20993301012931767</v>
      </c>
      <c r="R26" s="170">
        <f>(R19-B19)/B19</f>
        <v>0.19732251542502241</v>
      </c>
      <c r="S26" s="170">
        <f>(S19-B19)/B19</f>
        <v>0.34164475351967966</v>
      </c>
      <c r="T26"/>
      <c r="U26"/>
      <c r="V26"/>
      <c r="W26"/>
    </row>
    <row r="27" spans="1:23" ht="15" x14ac:dyDescent="0.25">
      <c r="A27" s="143" t="s">
        <v>183</v>
      </c>
      <c r="B27" s="170">
        <f>(B20-B20)/B20</f>
        <v>0</v>
      </c>
      <c r="C27" s="170">
        <f>(C20-B20)/B20</f>
        <v>2.9175158508729496E-2</v>
      </c>
      <c r="D27" s="170">
        <f>(D20-B20)/B20</f>
        <v>5.5776454276413291E-2</v>
      </c>
      <c r="E27" s="170">
        <f>(E20-B20)/B20</f>
        <v>9.139412268446323E-2</v>
      </c>
      <c r="F27" s="170">
        <f>(F20-B20)/B20</f>
        <v>0.11910252947501507</v>
      </c>
      <c r="G27" s="170">
        <f>(G20-B20)/B20</f>
        <v>0.15740235131795224</v>
      </c>
      <c r="H27" s="170">
        <f>(H20-B20)/B20</f>
        <v>0.1881498813516502</v>
      </c>
      <c r="I27" s="170">
        <f>(I20-B20)/B20</f>
        <v>0.20575936703525671</v>
      </c>
      <c r="J27" s="170">
        <f>(J20-B20)/B20</f>
        <v>0.22286811897209746</v>
      </c>
      <c r="K27" s="170">
        <f>(K20-B20)/B20</f>
        <v>0.24252800759632134</v>
      </c>
      <c r="L27" s="170">
        <f>(L20-B20)/B20</f>
        <v>0.26911365111614605</v>
      </c>
      <c r="M27" s="170">
        <f>(M20-B20)/B20</f>
        <v>0.29608730245078441</v>
      </c>
      <c r="N27" s="170">
        <f>(N20-B20)/B20</f>
        <v>0.32878867302751075</v>
      </c>
      <c r="O27" s="170">
        <f>(O20-B20)/B20</f>
        <v>0.37359733022280672</v>
      </c>
      <c r="P27" s="170">
        <f>(P20-B20)/B20</f>
        <v>0.41982793376923699</v>
      </c>
      <c r="Q27" s="170">
        <f>(Q20-B20)/B20</f>
        <v>0.47607795198254477</v>
      </c>
      <c r="R27" s="170">
        <f>(R20-B20)/B20</f>
        <v>0.48093556078764194</v>
      </c>
      <c r="S27" s="170">
        <f>(S20-B20)/B20</f>
        <v>0.63017271267928177</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0" t="s">
        <v>154</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4" spans="1:27" ht="15" x14ac:dyDescent="0.25">
      <c r="A4" s="321" t="s">
        <v>314</v>
      </c>
      <c r="B4" s="321"/>
      <c r="C4" s="321"/>
      <c r="D4" s="321"/>
    </row>
    <row r="5" spans="1:27" ht="15" x14ac:dyDescent="0.25">
      <c r="A5" s="322" t="s">
        <v>144</v>
      </c>
      <c r="B5" s="323"/>
      <c r="C5" s="322" t="s">
        <v>145</v>
      </c>
      <c r="D5" s="322"/>
    </row>
    <row r="6" spans="1:27" x14ac:dyDescent="0.2">
      <c r="A6" s="154" t="s">
        <v>158</v>
      </c>
      <c r="B6" s="155" t="s">
        <v>157</v>
      </c>
      <c r="C6" s="154" t="s">
        <v>158</v>
      </c>
      <c r="D6" s="156" t="s">
        <v>157</v>
      </c>
    </row>
    <row r="7" spans="1:27" x14ac:dyDescent="0.2">
      <c r="A7" s="1" t="s">
        <v>153</v>
      </c>
      <c r="B7" s="157">
        <v>0.20798</v>
      </c>
      <c r="C7" s="1" t="s">
        <v>153</v>
      </c>
      <c r="D7" s="158">
        <v>0.1502</v>
      </c>
    </row>
    <row r="8" spans="1:27" x14ac:dyDescent="0.2">
      <c r="A8" s="1" t="s">
        <v>146</v>
      </c>
      <c r="B8" s="157">
        <v>0.13219</v>
      </c>
      <c r="C8" s="1" t="s">
        <v>146</v>
      </c>
      <c r="D8" s="158">
        <v>0.1414</v>
      </c>
    </row>
    <row r="9" spans="1:27" x14ac:dyDescent="0.2">
      <c r="A9" s="1" t="s">
        <v>149</v>
      </c>
      <c r="B9" s="157">
        <v>8.3299999999999999E-2</v>
      </c>
      <c r="C9" s="1" t="s">
        <v>148</v>
      </c>
      <c r="D9" s="158">
        <v>0.1195</v>
      </c>
    </row>
    <row r="10" spans="1:27" x14ac:dyDescent="0.2">
      <c r="A10" s="1" t="s">
        <v>148</v>
      </c>
      <c r="B10" s="157">
        <v>7.8700000000000006E-2</v>
      </c>
      <c r="C10" s="1" t="s">
        <v>152</v>
      </c>
      <c r="D10" s="158">
        <v>0.10111000000000001</v>
      </c>
    </row>
    <row r="11" spans="1:27" x14ac:dyDescent="0.2">
      <c r="A11" s="1" t="s">
        <v>150</v>
      </c>
      <c r="B11" s="157">
        <v>6.7900000000000002E-2</v>
      </c>
      <c r="C11" s="1" t="s">
        <v>114</v>
      </c>
      <c r="D11" s="158">
        <v>9.7350000000000006E-2</v>
      </c>
    </row>
    <row r="12" spans="1:27" x14ac:dyDescent="0.2">
      <c r="A12" s="1" t="s">
        <v>114</v>
      </c>
      <c r="B12" s="157">
        <v>6.6890000000000005E-2</v>
      </c>
      <c r="C12" s="1" t="s">
        <v>149</v>
      </c>
      <c r="D12" s="158">
        <v>9.1444999999999999E-2</v>
      </c>
    </row>
    <row r="13" spans="1:27" x14ac:dyDescent="0.2">
      <c r="A13" s="1" t="s">
        <v>88</v>
      </c>
      <c r="B13" s="157">
        <v>6.6583000000000003E-2</v>
      </c>
      <c r="C13" s="1" t="s">
        <v>151</v>
      </c>
      <c r="D13" s="158">
        <v>8.9149999999999993E-2</v>
      </c>
    </row>
    <row r="14" spans="1:27" x14ac:dyDescent="0.2">
      <c r="A14" s="1" t="s">
        <v>152</v>
      </c>
      <c r="B14" s="157">
        <v>6.6389000000000004E-2</v>
      </c>
      <c r="C14" s="1" t="s">
        <v>192</v>
      </c>
      <c r="D14" s="158">
        <v>7.17E-2</v>
      </c>
    </row>
    <row r="15" spans="1:27" x14ac:dyDescent="0.2">
      <c r="A15" s="1" t="s">
        <v>147</v>
      </c>
      <c r="B15" s="157">
        <v>6.565E-2</v>
      </c>
      <c r="C15" s="1" t="s">
        <v>150</v>
      </c>
      <c r="D15" s="158">
        <v>6.9260000000000002E-2</v>
      </c>
    </row>
    <row r="16" spans="1:27" x14ac:dyDescent="0.2">
      <c r="A16" s="1" t="s">
        <v>151</v>
      </c>
      <c r="B16" s="157">
        <v>6.0319999999999999E-2</v>
      </c>
      <c r="C16" s="1" t="s">
        <v>193</v>
      </c>
      <c r="D16" s="158">
        <v>6.8640000000000007E-2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topLeftCell="B1" zoomScaleNormal="100" workbookViewId="0">
      <selection activeCell="O9" sqref="O9"/>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0" t="s">
        <v>162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3" spans="1:27" ht="15" x14ac:dyDescent="0.25">
      <c r="A3" s="193" t="s">
        <v>317</v>
      </c>
      <c r="B3" s="193"/>
      <c r="C3" s="193"/>
      <c r="D3" s="193"/>
      <c r="F3" s="321" t="s">
        <v>318</v>
      </c>
      <c r="G3" s="321"/>
      <c r="H3" s="321"/>
    </row>
    <row r="4" spans="1:27" ht="28.5" x14ac:dyDescent="0.2">
      <c r="A4" s="191" t="s">
        <v>165</v>
      </c>
      <c r="B4" s="191" t="s">
        <v>218</v>
      </c>
      <c r="C4" s="192" t="s">
        <v>164</v>
      </c>
      <c r="D4" s="1"/>
      <c r="F4" s="191" t="s">
        <v>219</v>
      </c>
      <c r="G4" s="192" t="s">
        <v>220</v>
      </c>
      <c r="H4" s="37" t="s">
        <v>221</v>
      </c>
      <c r="O4" s="1"/>
    </row>
    <row r="5" spans="1:27" ht="15" x14ac:dyDescent="0.25">
      <c r="A5" s="160">
        <v>43313</v>
      </c>
      <c r="B5">
        <v>4</v>
      </c>
      <c r="C5" s="217" t="s">
        <v>244</v>
      </c>
      <c r="D5" s="1"/>
      <c r="F5" s="1" t="s">
        <v>339</v>
      </c>
      <c r="G5" s="159">
        <v>28</v>
      </c>
      <c r="H5" s="202" t="s">
        <v>349</v>
      </c>
      <c r="O5" s="1"/>
    </row>
    <row r="6" spans="1:27" ht="15" x14ac:dyDescent="0.25">
      <c r="A6" s="160">
        <v>43344</v>
      </c>
      <c r="B6">
        <v>4</v>
      </c>
      <c r="C6" s="217" t="s">
        <v>244</v>
      </c>
      <c r="D6" s="1"/>
      <c r="F6" s="1" t="s">
        <v>340</v>
      </c>
      <c r="G6" s="159">
        <v>20</v>
      </c>
      <c r="H6" s="202" t="s">
        <v>350</v>
      </c>
      <c r="O6" s="1"/>
    </row>
    <row r="7" spans="1:27" ht="15" x14ac:dyDescent="0.25">
      <c r="A7" s="160">
        <v>43374</v>
      </c>
      <c r="B7">
        <v>5</v>
      </c>
      <c r="C7" s="217" t="s">
        <v>244</v>
      </c>
      <c r="D7" s="1"/>
      <c r="F7" s="1" t="s">
        <v>341</v>
      </c>
      <c r="G7" s="159">
        <v>8</v>
      </c>
      <c r="H7" s="202" t="s">
        <v>351</v>
      </c>
      <c r="O7" s="1"/>
    </row>
    <row r="8" spans="1:27" ht="15" x14ac:dyDescent="0.25">
      <c r="A8" s="160">
        <v>43405</v>
      </c>
      <c r="B8">
        <v>4</v>
      </c>
      <c r="C8" s="217" t="s">
        <v>244</v>
      </c>
      <c r="D8" s="1"/>
      <c r="F8" s="1" t="s">
        <v>342</v>
      </c>
      <c r="G8" s="159">
        <v>7</v>
      </c>
      <c r="H8" s="202" t="s">
        <v>299</v>
      </c>
      <c r="O8" s="1"/>
    </row>
    <row r="9" spans="1:27" ht="15" x14ac:dyDescent="0.25">
      <c r="A9" s="160">
        <v>43435</v>
      </c>
      <c r="B9">
        <v>3</v>
      </c>
      <c r="C9" s="217" t="s">
        <v>244</v>
      </c>
      <c r="D9" s="161"/>
      <c r="F9" s="1" t="s">
        <v>343</v>
      </c>
      <c r="G9" s="159">
        <v>7</v>
      </c>
      <c r="H9" s="202" t="s">
        <v>352</v>
      </c>
      <c r="O9" s="1"/>
    </row>
    <row r="10" spans="1:27" ht="15" x14ac:dyDescent="0.25">
      <c r="A10" s="160">
        <v>43466</v>
      </c>
      <c r="B10">
        <v>5</v>
      </c>
      <c r="C10" s="217" t="s">
        <v>244</v>
      </c>
      <c r="D10" s="161"/>
      <c r="F10" s="1" t="s">
        <v>344</v>
      </c>
      <c r="G10" s="159">
        <v>6</v>
      </c>
      <c r="H10" s="202" t="s">
        <v>296</v>
      </c>
      <c r="O10" s="1"/>
    </row>
    <row r="11" spans="1:27" ht="15" x14ac:dyDescent="0.25">
      <c r="A11" s="160">
        <v>43497</v>
      </c>
      <c r="B11">
        <v>3</v>
      </c>
      <c r="C11" s="217" t="s">
        <v>244</v>
      </c>
      <c r="D11" s="161"/>
      <c r="F11" s="1" t="s">
        <v>345</v>
      </c>
      <c r="G11" s="159">
        <v>5</v>
      </c>
      <c r="H11" s="202" t="s">
        <v>295</v>
      </c>
      <c r="O11" s="1"/>
    </row>
    <row r="12" spans="1:27" ht="15" x14ac:dyDescent="0.25">
      <c r="A12" s="160">
        <v>43525</v>
      </c>
      <c r="B12">
        <v>8</v>
      </c>
      <c r="C12" s="217" t="s">
        <v>244</v>
      </c>
      <c r="D12" s="161"/>
      <c r="F12" s="1" t="s">
        <v>346</v>
      </c>
      <c r="G12" s="159">
        <v>5</v>
      </c>
      <c r="H12" s="202" t="s">
        <v>353</v>
      </c>
      <c r="O12" s="1"/>
    </row>
    <row r="13" spans="1:27" ht="15" x14ac:dyDescent="0.25">
      <c r="A13" s="160">
        <v>43556</v>
      </c>
      <c r="B13">
        <v>8</v>
      </c>
      <c r="C13" s="217" t="s">
        <v>244</v>
      </c>
      <c r="D13" s="161"/>
      <c r="F13" s="1" t="s">
        <v>347</v>
      </c>
      <c r="G13" s="159">
        <v>4</v>
      </c>
      <c r="H13" s="202" t="s">
        <v>353</v>
      </c>
      <c r="O13" s="1"/>
    </row>
    <row r="14" spans="1:27" ht="15" x14ac:dyDescent="0.25">
      <c r="A14" s="160">
        <v>43586</v>
      </c>
      <c r="B14">
        <v>11</v>
      </c>
      <c r="C14" s="217" t="s">
        <v>244</v>
      </c>
      <c r="D14" s="161"/>
      <c r="F14" s="1" t="s">
        <v>348</v>
      </c>
      <c r="G14" s="159">
        <v>4</v>
      </c>
      <c r="H14" s="202" t="s">
        <v>354</v>
      </c>
      <c r="O14" s="1"/>
    </row>
    <row r="15" spans="1:27" ht="15" x14ac:dyDescent="0.25">
      <c r="A15" s="160">
        <v>43617</v>
      </c>
      <c r="B15">
        <v>5</v>
      </c>
      <c r="C15" s="217" t="s">
        <v>244</v>
      </c>
      <c r="D15" s="161"/>
      <c r="O15" s="1"/>
    </row>
    <row r="16" spans="1:27" ht="15" x14ac:dyDescent="0.25">
      <c r="A16" s="160">
        <v>43647</v>
      </c>
      <c r="B16">
        <v>6</v>
      </c>
      <c r="C16" s="217" t="s">
        <v>244</v>
      </c>
      <c r="D16" s="161"/>
      <c r="O16" s="1"/>
    </row>
    <row r="17" spans="1:15" ht="15" x14ac:dyDescent="0.25">
      <c r="A17" s="160">
        <v>43678</v>
      </c>
      <c r="B17">
        <v>12</v>
      </c>
      <c r="C17" s="217" t="s">
        <v>244</v>
      </c>
      <c r="D17" s="161"/>
      <c r="O17" s="1"/>
    </row>
    <row r="18" spans="1:15" ht="15" x14ac:dyDescent="0.25">
      <c r="A18" s="160">
        <v>43709</v>
      </c>
      <c r="B18">
        <v>14</v>
      </c>
      <c r="C18" s="217" t="s">
        <v>244</v>
      </c>
      <c r="D18" s="161"/>
      <c r="I18" s="39"/>
      <c r="O18" s="1"/>
    </row>
    <row r="19" spans="1:15" ht="15" x14ac:dyDescent="0.25">
      <c r="A19" s="160">
        <v>43739</v>
      </c>
      <c r="B19">
        <v>4</v>
      </c>
      <c r="C19" s="217" t="s">
        <v>244</v>
      </c>
      <c r="D19" s="161"/>
      <c r="I19" s="39"/>
      <c r="O19" s="1"/>
    </row>
    <row r="20" spans="1:15" ht="15" x14ac:dyDescent="0.25">
      <c r="A20" s="160">
        <v>43770</v>
      </c>
      <c r="B20">
        <v>6</v>
      </c>
      <c r="C20" s="217" t="s">
        <v>244</v>
      </c>
      <c r="D20" s="161"/>
      <c r="I20" s="39"/>
      <c r="O20" s="1"/>
    </row>
    <row r="21" spans="1:15" ht="15" x14ac:dyDescent="0.25">
      <c r="A21" s="160">
        <v>43800</v>
      </c>
      <c r="B21">
        <v>11</v>
      </c>
      <c r="C21" s="217" t="s">
        <v>244</v>
      </c>
      <c r="D21" s="161"/>
      <c r="I21" s="39"/>
      <c r="O21" s="1"/>
    </row>
    <row r="22" spans="1:15" ht="15" x14ac:dyDescent="0.25">
      <c r="A22" s="160">
        <v>43831</v>
      </c>
      <c r="B22">
        <v>6</v>
      </c>
      <c r="C22" s="217" t="s">
        <v>244</v>
      </c>
      <c r="D22" s="161"/>
      <c r="I22" s="39"/>
      <c r="O22" s="1"/>
    </row>
    <row r="23" spans="1:15" ht="15" x14ac:dyDescent="0.25">
      <c r="A23" s="160">
        <v>43862</v>
      </c>
      <c r="B23">
        <v>1</v>
      </c>
      <c r="C23" s="217" t="s">
        <v>244</v>
      </c>
      <c r="D23" s="161"/>
      <c r="O23" s="1"/>
    </row>
    <row r="24" spans="1:15" ht="15" x14ac:dyDescent="0.25">
      <c r="A24" s="160">
        <v>43891</v>
      </c>
      <c r="B24">
        <v>9</v>
      </c>
      <c r="C24" s="217" t="s">
        <v>244</v>
      </c>
      <c r="D24" s="161"/>
      <c r="O24" s="1"/>
    </row>
    <row r="25" spans="1:15" ht="15" x14ac:dyDescent="0.25">
      <c r="A25" s="160">
        <v>43922</v>
      </c>
      <c r="B25">
        <v>4</v>
      </c>
      <c r="C25" s="217" t="s">
        <v>244</v>
      </c>
      <c r="D25" s="161"/>
      <c r="O25" s="1"/>
    </row>
    <row r="26" spans="1:15" ht="15" x14ac:dyDescent="0.25">
      <c r="A26" s="160">
        <v>43952</v>
      </c>
      <c r="B26">
        <v>2</v>
      </c>
      <c r="C26" s="217" t="s">
        <v>244</v>
      </c>
      <c r="D26" s="161"/>
      <c r="O26" s="1"/>
    </row>
    <row r="27" spans="1:15" ht="15" x14ac:dyDescent="0.25">
      <c r="A27" s="160">
        <v>43983</v>
      </c>
      <c r="B27">
        <v>14</v>
      </c>
      <c r="C27" s="217" t="s">
        <v>244</v>
      </c>
      <c r="D27" s="161"/>
      <c r="O27" s="1"/>
    </row>
    <row r="28" spans="1:15" ht="15" x14ac:dyDescent="0.25">
      <c r="A28" s="160">
        <v>44013</v>
      </c>
      <c r="B28">
        <v>13</v>
      </c>
      <c r="C28" s="217" t="s">
        <v>244</v>
      </c>
      <c r="D28" s="161"/>
      <c r="O28" s="1"/>
    </row>
    <row r="29" spans="1:15" ht="15" x14ac:dyDescent="0.25">
      <c r="A29" s="160">
        <v>44044</v>
      </c>
      <c r="B29">
        <v>19</v>
      </c>
      <c r="C29" s="217" t="s">
        <v>244</v>
      </c>
      <c r="D29" s="161"/>
      <c r="O29" s="1"/>
    </row>
    <row r="30" spans="1:15" ht="15" x14ac:dyDescent="0.25">
      <c r="A30" s="160">
        <v>44075</v>
      </c>
      <c r="B30">
        <v>11</v>
      </c>
      <c r="C30" s="217" t="s">
        <v>244</v>
      </c>
      <c r="D30" s="161"/>
      <c r="O30" s="1"/>
    </row>
    <row r="31" spans="1:15" ht="15" x14ac:dyDescent="0.25">
      <c r="A31" s="160">
        <v>44105</v>
      </c>
      <c r="B31">
        <v>6</v>
      </c>
      <c r="C31" s="217" t="s">
        <v>244</v>
      </c>
      <c r="D31" s="161"/>
      <c r="O31" s="1"/>
    </row>
    <row r="32" spans="1:15" ht="15" x14ac:dyDescent="0.25">
      <c r="A32" s="160">
        <v>44136</v>
      </c>
      <c r="B32">
        <v>16</v>
      </c>
      <c r="C32" s="217" t="s">
        <v>244</v>
      </c>
      <c r="D32" s="161"/>
      <c r="O32" s="1"/>
    </row>
    <row r="33" spans="1:15" ht="15" x14ac:dyDescent="0.25">
      <c r="A33" s="160">
        <v>44166</v>
      </c>
      <c r="B33">
        <v>8</v>
      </c>
      <c r="C33" s="217" t="s">
        <v>244</v>
      </c>
      <c r="D33" s="161"/>
      <c r="O33" s="1"/>
    </row>
    <row r="34" spans="1:15" ht="15" x14ac:dyDescent="0.25">
      <c r="A34" s="160">
        <v>44197</v>
      </c>
      <c r="B34">
        <v>13</v>
      </c>
      <c r="C34" s="217" t="s">
        <v>244</v>
      </c>
      <c r="D34" s="161"/>
      <c r="O34" s="1"/>
    </row>
    <row r="35" spans="1:15" ht="15" x14ac:dyDescent="0.25">
      <c r="A35" s="160">
        <v>44228</v>
      </c>
      <c r="B35">
        <v>8</v>
      </c>
      <c r="C35" s="217" t="s">
        <v>244</v>
      </c>
      <c r="D35" s="161"/>
      <c r="O35" s="1"/>
    </row>
    <row r="36" spans="1:15" ht="15" x14ac:dyDescent="0.25">
      <c r="A36" s="160">
        <v>44256</v>
      </c>
      <c r="B36">
        <v>17</v>
      </c>
      <c r="C36" s="217" t="s">
        <v>244</v>
      </c>
      <c r="D36" s="161"/>
      <c r="O36" s="1"/>
    </row>
    <row r="37" spans="1:15" ht="15" x14ac:dyDescent="0.25">
      <c r="A37" s="160">
        <v>44287</v>
      </c>
      <c r="B37">
        <v>8</v>
      </c>
      <c r="C37" s="217" t="s">
        <v>244</v>
      </c>
      <c r="D37" s="161"/>
      <c r="O37" s="1"/>
    </row>
    <row r="38" spans="1:15" ht="15" x14ac:dyDescent="0.25">
      <c r="A38" s="160">
        <v>44317</v>
      </c>
      <c r="B38">
        <v>22</v>
      </c>
      <c r="C38" s="217" t="s">
        <v>244</v>
      </c>
      <c r="D38" s="161"/>
      <c r="O38" s="1"/>
    </row>
    <row r="39" spans="1:15" ht="15" x14ac:dyDescent="0.25">
      <c r="A39" s="160">
        <v>44348</v>
      </c>
      <c r="B39">
        <v>8</v>
      </c>
      <c r="C39" s="217" t="s">
        <v>244</v>
      </c>
      <c r="D39" s="161"/>
      <c r="O39" s="1"/>
    </row>
    <row r="40" spans="1:15" ht="15" x14ac:dyDescent="0.25">
      <c r="A40" s="160">
        <v>44378</v>
      </c>
      <c r="B40">
        <v>14</v>
      </c>
      <c r="C40" s="217" t="s">
        <v>244</v>
      </c>
      <c r="D40" s="161"/>
      <c r="O40" s="1"/>
    </row>
    <row r="41" spans="1:15" ht="15" x14ac:dyDescent="0.25">
      <c r="A41" s="160">
        <v>44409</v>
      </c>
      <c r="B41">
        <v>14</v>
      </c>
      <c r="C41" s="217" t="s">
        <v>244</v>
      </c>
      <c r="D41" s="161"/>
      <c r="O41" s="1"/>
    </row>
    <row r="42" spans="1:15" ht="15" x14ac:dyDescent="0.25">
      <c r="A42" s="160">
        <v>44440</v>
      </c>
      <c r="B42">
        <v>17</v>
      </c>
      <c r="C42" s="217" t="s">
        <v>244</v>
      </c>
      <c r="D42" s="161"/>
      <c r="O42" s="1"/>
    </row>
    <row r="43" spans="1:15" ht="15" x14ac:dyDescent="0.25">
      <c r="A43" s="160">
        <v>44470</v>
      </c>
      <c r="B43">
        <v>7</v>
      </c>
      <c r="C43" s="217" t="s">
        <v>244</v>
      </c>
      <c r="D43" s="161"/>
      <c r="O43" s="1"/>
    </row>
    <row r="44" spans="1:15" ht="15" x14ac:dyDescent="0.25">
      <c r="A44" s="160">
        <v>44501</v>
      </c>
      <c r="B44">
        <v>8</v>
      </c>
      <c r="C44" s="217" t="s">
        <v>244</v>
      </c>
      <c r="D44" s="161"/>
      <c r="O44" s="1"/>
    </row>
    <row r="45" spans="1:15" ht="15" x14ac:dyDescent="0.25">
      <c r="A45" s="160">
        <v>44531</v>
      </c>
      <c r="B45">
        <v>13</v>
      </c>
      <c r="C45" s="217" t="s">
        <v>244</v>
      </c>
      <c r="D45" s="161"/>
      <c r="O45" s="1"/>
    </row>
    <row r="46" spans="1:15" ht="15" x14ac:dyDescent="0.25">
      <c r="A46" s="160">
        <v>44562</v>
      </c>
      <c r="B46">
        <v>6</v>
      </c>
      <c r="C46" s="217" t="s">
        <v>244</v>
      </c>
      <c r="D46" s="161"/>
      <c r="O46" s="1"/>
    </row>
    <row r="47" spans="1:15" ht="15" x14ac:dyDescent="0.25">
      <c r="A47" s="160">
        <v>44593</v>
      </c>
      <c r="B47">
        <v>12</v>
      </c>
      <c r="C47" s="217" t="s">
        <v>244</v>
      </c>
      <c r="D47" s="161"/>
      <c r="O47" s="1"/>
    </row>
    <row r="48" spans="1:15" ht="15" x14ac:dyDescent="0.25">
      <c r="A48" s="160">
        <v>44621</v>
      </c>
      <c r="B48">
        <v>9</v>
      </c>
      <c r="C48" s="217" t="s">
        <v>244</v>
      </c>
      <c r="D48" s="161"/>
      <c r="O48" s="1"/>
    </row>
    <row r="49" spans="1:15" ht="15" x14ac:dyDescent="0.25">
      <c r="A49" s="160">
        <v>44652</v>
      </c>
      <c r="B49">
        <v>8</v>
      </c>
      <c r="C49" s="217" t="s">
        <v>244</v>
      </c>
      <c r="D49" s="161"/>
      <c r="O49" s="1"/>
    </row>
    <row r="50" spans="1:15" ht="15" x14ac:dyDescent="0.25">
      <c r="A50" s="160">
        <v>44682</v>
      </c>
      <c r="B50">
        <v>10</v>
      </c>
      <c r="C50" s="217" t="s">
        <v>244</v>
      </c>
      <c r="D50" s="161"/>
      <c r="O50" s="1"/>
    </row>
    <row r="51" spans="1:15" ht="15" x14ac:dyDescent="0.25">
      <c r="A51" s="160">
        <v>44713</v>
      </c>
      <c r="B51">
        <v>14</v>
      </c>
      <c r="C51" s="217" t="s">
        <v>244</v>
      </c>
      <c r="D51" s="161"/>
      <c r="O51" s="1"/>
    </row>
    <row r="52" spans="1:15" ht="15" x14ac:dyDescent="0.25">
      <c r="A52" s="160">
        <v>44743</v>
      </c>
      <c r="B52">
        <v>11</v>
      </c>
      <c r="C52" s="217" t="s">
        <v>244</v>
      </c>
      <c r="D52" s="161"/>
      <c r="O52" s="1"/>
    </row>
    <row r="53" spans="1:15" ht="15" x14ac:dyDescent="0.25">
      <c r="A53" s="160">
        <v>44774</v>
      </c>
      <c r="B53">
        <v>12</v>
      </c>
      <c r="C53" s="217" t="s">
        <v>244</v>
      </c>
      <c r="D53" s="161"/>
      <c r="O53" s="1"/>
    </row>
    <row r="54" spans="1:15" ht="15" x14ac:dyDescent="0.25">
      <c r="A54" s="160">
        <v>44805</v>
      </c>
      <c r="B54">
        <v>7</v>
      </c>
      <c r="C54" s="217" t="s">
        <v>244</v>
      </c>
      <c r="D54" s="161"/>
      <c r="O54" s="1"/>
    </row>
    <row r="55" spans="1:15" ht="15" x14ac:dyDescent="0.25">
      <c r="A55" s="160">
        <v>44835</v>
      </c>
      <c r="B55">
        <v>11</v>
      </c>
      <c r="C55" s="217" t="s">
        <v>244</v>
      </c>
      <c r="D55" s="161"/>
      <c r="O55" s="1"/>
    </row>
    <row r="56" spans="1:15" ht="15" x14ac:dyDescent="0.25">
      <c r="A56" s="160">
        <v>44866</v>
      </c>
      <c r="B56">
        <v>3</v>
      </c>
      <c r="C56" s="217" t="s">
        <v>244</v>
      </c>
      <c r="D56" s="161"/>
      <c r="O56" s="1"/>
    </row>
    <row r="57" spans="1:15" ht="15" x14ac:dyDescent="0.25">
      <c r="A57" s="160">
        <v>44896</v>
      </c>
      <c r="B57">
        <v>13</v>
      </c>
      <c r="C57" s="217" t="s">
        <v>244</v>
      </c>
      <c r="D57" s="161"/>
      <c r="O57" s="1"/>
    </row>
    <row r="58" spans="1:15" ht="15" x14ac:dyDescent="0.25">
      <c r="A58" s="160">
        <v>44927</v>
      </c>
      <c r="B58">
        <v>16</v>
      </c>
      <c r="C58" s="217" t="s">
        <v>244</v>
      </c>
      <c r="D58" s="161"/>
      <c r="O58" s="1"/>
    </row>
    <row r="59" spans="1:15" ht="15" x14ac:dyDescent="0.25">
      <c r="A59" s="160">
        <v>44958</v>
      </c>
      <c r="B59">
        <v>14</v>
      </c>
      <c r="C59" s="217" t="s">
        <v>244</v>
      </c>
      <c r="D59" s="161"/>
      <c r="O59" s="1"/>
    </row>
    <row r="60" spans="1:15" ht="15" x14ac:dyDescent="0.25">
      <c r="A60" s="160">
        <v>44986</v>
      </c>
      <c r="B60">
        <v>15</v>
      </c>
      <c r="C60" s="217" t="s">
        <v>244</v>
      </c>
      <c r="D60" s="161"/>
      <c r="O60" s="1"/>
    </row>
    <row r="61" spans="1:15" ht="15" x14ac:dyDescent="0.25">
      <c r="A61" s="160">
        <v>45017</v>
      </c>
      <c r="B61">
        <v>8</v>
      </c>
      <c r="C61" s="217" t="s">
        <v>244</v>
      </c>
      <c r="D61" s="161"/>
      <c r="O61" s="1"/>
    </row>
    <row r="62" spans="1:15" ht="15" x14ac:dyDescent="0.25">
      <c r="A62" s="160">
        <v>45047</v>
      </c>
      <c r="B62">
        <v>9</v>
      </c>
      <c r="C62" s="217" t="s">
        <v>244</v>
      </c>
      <c r="D62" s="161"/>
      <c r="O62" s="1"/>
    </row>
    <row r="63" spans="1:15" ht="15" x14ac:dyDescent="0.25">
      <c r="A63" s="160">
        <v>45078</v>
      </c>
      <c r="B63">
        <v>10</v>
      </c>
      <c r="C63" s="217" t="s">
        <v>244</v>
      </c>
      <c r="D63" s="161"/>
      <c r="O63" s="1"/>
    </row>
    <row r="64" spans="1:15" ht="15" x14ac:dyDescent="0.25">
      <c r="A64" s="160">
        <v>45108</v>
      </c>
      <c r="B64">
        <v>15</v>
      </c>
      <c r="C64" s="217" t="s">
        <v>244</v>
      </c>
      <c r="D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Props1.xml><?xml version="1.0" encoding="utf-8"?>
<ds:datastoreItem xmlns:ds="http://schemas.openxmlformats.org/officeDocument/2006/customXml" ds:itemID="{CC8E6ABC-05F3-4649-87B5-8660A8355832}">
  <ds:schemaRefs>
    <ds:schemaRef ds:uri="http://schemas.microsoft.com/sharepoint/v3/contenttype/forms"/>
  </ds:schemaRefs>
</ds:datastoreItem>
</file>

<file path=customXml/itemProps2.xml><?xml version="1.0" encoding="utf-8"?>
<ds:datastoreItem xmlns:ds="http://schemas.openxmlformats.org/officeDocument/2006/customXml" ds:itemID="{9AB75792-B837-45CF-A9DE-79C4E8C41F20}"/>
</file>

<file path=customXml/itemProps3.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Andrews</dc:creator>
  <cp:lastModifiedBy>Alex Andrews</cp:lastModifiedBy>
  <cp:lastPrinted>2023-08-14T15:40:12Z</cp:lastPrinted>
  <dcterms:created xsi:type="dcterms:W3CDTF">2023-03-27T15:01:32Z</dcterms:created>
  <dcterms:modified xsi:type="dcterms:W3CDTF">2023-11-15T19:08:33Z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