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4.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7436" documentId="8_{C35C686B-21C5-40FC-8B6C-8853F62AA08B}" xr6:coauthVersionLast="47" xr6:coauthVersionMax="47" xr10:uidLastSave="{02F2BED4-D6AA-4492-AB68-02C6E5A53B9A}"/>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D" sheetId="19" r:id="rId7"/>
    <sheet name="2E" sheetId="20"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3" l="1"/>
  <c r="C18" i="43"/>
  <c r="D18" i="43"/>
  <c r="E18" i="43"/>
  <c r="F18" i="43"/>
  <c r="G18" i="43"/>
  <c r="H18" i="43"/>
  <c r="I18" i="43"/>
  <c r="J18" i="43"/>
  <c r="K18" i="43"/>
  <c r="L18" i="43"/>
  <c r="M18" i="43"/>
  <c r="N18" i="43"/>
  <c r="O18" i="43"/>
  <c r="P18" i="43"/>
  <c r="Q18" i="43"/>
  <c r="R18" i="43"/>
  <c r="S18" i="43"/>
  <c r="C5" i="43"/>
  <c r="D5" i="43"/>
  <c r="E5" i="43"/>
  <c r="F5" i="43"/>
  <c r="G5" i="43"/>
  <c r="H5" i="43"/>
  <c r="I5" i="43"/>
  <c r="J5" i="43"/>
  <c r="K5" i="43"/>
  <c r="L5" i="43"/>
  <c r="M5" i="43"/>
  <c r="N5" i="43"/>
  <c r="O5" i="43"/>
  <c r="P5" i="43"/>
  <c r="Q5" i="43"/>
  <c r="R5" i="43"/>
  <c r="S5" i="43"/>
  <c r="T5" i="43"/>
  <c r="U5" i="43"/>
  <c r="V5" i="43"/>
  <c r="W5" i="43"/>
  <c r="B18" i="43"/>
  <c r="B5" i="43"/>
  <c r="C18" i="37" l="1"/>
  <c r="D18" i="37"/>
  <c r="E18" i="37"/>
  <c r="F18" i="37"/>
  <c r="G18" i="37"/>
  <c r="H18" i="37"/>
  <c r="I18" i="37"/>
  <c r="J18" i="37"/>
  <c r="K18" i="37"/>
  <c r="L18" i="37"/>
  <c r="M18" i="37"/>
  <c r="N18" i="37"/>
  <c r="O18" i="37"/>
  <c r="P18" i="37"/>
  <c r="Q18" i="37"/>
  <c r="R18" i="37"/>
  <c r="S18" i="37"/>
  <c r="C5" i="37"/>
  <c r="D5" i="37"/>
  <c r="E5" i="37"/>
  <c r="F5" i="37"/>
  <c r="G5" i="37"/>
  <c r="H5" i="37"/>
  <c r="I5" i="37"/>
  <c r="J5" i="37"/>
  <c r="K5" i="37"/>
  <c r="L5" i="37"/>
  <c r="M5" i="37"/>
  <c r="N5" i="37"/>
  <c r="O5" i="37"/>
  <c r="P5" i="37"/>
  <c r="Q5" i="37"/>
  <c r="R5" i="37"/>
  <c r="S5" i="37"/>
  <c r="T5" i="37"/>
  <c r="U5" i="37"/>
  <c r="V5" i="37"/>
  <c r="W5" i="37"/>
  <c r="B18" i="37"/>
  <c r="B5" i="37"/>
  <c r="C18" i="33" l="1"/>
  <c r="D18" i="33"/>
  <c r="E18" i="33"/>
  <c r="F18" i="33"/>
  <c r="G18" i="33"/>
  <c r="H18" i="33"/>
  <c r="I18" i="33"/>
  <c r="J18" i="33"/>
  <c r="K18" i="33"/>
  <c r="L18" i="33"/>
  <c r="M18" i="33"/>
  <c r="N18" i="33"/>
  <c r="O18" i="33"/>
  <c r="P18" i="33"/>
  <c r="Q18" i="33"/>
  <c r="R18" i="33"/>
  <c r="S18" i="33"/>
  <c r="B18" i="33"/>
  <c r="C5" i="33"/>
  <c r="D5" i="33"/>
  <c r="E5" i="33"/>
  <c r="F5" i="33"/>
  <c r="G5" i="33"/>
  <c r="H5" i="33"/>
  <c r="I5" i="33"/>
  <c r="J5" i="33"/>
  <c r="K5" i="33"/>
  <c r="L5" i="33"/>
  <c r="M5" i="33"/>
  <c r="N5" i="33"/>
  <c r="O5" i="33"/>
  <c r="P5" i="33"/>
  <c r="Q5" i="33"/>
  <c r="R5" i="33"/>
  <c r="S5" i="33"/>
  <c r="T5" i="33"/>
  <c r="U5" i="33"/>
  <c r="V5" i="33"/>
  <c r="W5" i="33"/>
  <c r="B5" i="33"/>
  <c r="C18" i="19"/>
  <c r="D18" i="19"/>
  <c r="E18" i="19"/>
  <c r="F18" i="19"/>
  <c r="G18" i="19"/>
  <c r="H18" i="19"/>
  <c r="I18" i="19"/>
  <c r="J18" i="19"/>
  <c r="K18" i="19"/>
  <c r="L18" i="19"/>
  <c r="M18" i="19"/>
  <c r="N18" i="19"/>
  <c r="O18" i="19"/>
  <c r="P18" i="19"/>
  <c r="Q18" i="19"/>
  <c r="R18" i="19"/>
  <c r="S18" i="19"/>
  <c r="B18" i="19"/>
  <c r="C5" i="19"/>
  <c r="D5" i="19"/>
  <c r="E5" i="19"/>
  <c r="F5" i="19"/>
  <c r="G5" i="19"/>
  <c r="H5" i="19"/>
  <c r="I5" i="19"/>
  <c r="J5" i="19"/>
  <c r="K5" i="19"/>
  <c r="L5" i="19"/>
  <c r="M5" i="19"/>
  <c r="N5" i="19"/>
  <c r="O5" i="19"/>
  <c r="P5" i="19"/>
  <c r="Q5" i="19"/>
  <c r="R5" i="19"/>
  <c r="S5" i="19"/>
  <c r="T5" i="19"/>
  <c r="U5" i="19"/>
  <c r="V5" i="19"/>
  <c r="W5" i="19"/>
  <c r="B5" i="19"/>
  <c r="B22" i="13"/>
  <c r="B8" i="25" s="1"/>
  <c r="B21" i="13"/>
  <c r="B20" i="13"/>
  <c r="B19" i="13"/>
  <c r="C12" i="48" l="1"/>
  <c r="C11" i="48"/>
  <c r="C10" i="48"/>
  <c r="C9" i="48"/>
  <c r="C8" i="48"/>
  <c r="C12" i="36"/>
  <c r="C11" i="36"/>
  <c r="C10" i="36"/>
  <c r="C9" i="36"/>
  <c r="C8" i="36"/>
  <c r="C12" i="32"/>
  <c r="C11" i="32"/>
  <c r="C10" i="32"/>
  <c r="C9" i="32"/>
  <c r="C8" i="32"/>
  <c r="C12" i="18"/>
  <c r="C11" i="18"/>
  <c r="C10" i="18"/>
  <c r="C9" i="18"/>
  <c r="C8" i="18"/>
  <c r="B26" i="43" l="1"/>
  <c r="C26" i="43"/>
  <c r="D26" i="43"/>
  <c r="E26" i="43"/>
  <c r="F26" i="43"/>
  <c r="G26" i="43"/>
  <c r="H26" i="43"/>
  <c r="I26" i="43"/>
  <c r="J26" i="43"/>
  <c r="K26" i="43"/>
  <c r="L26" i="43"/>
  <c r="M26" i="43"/>
  <c r="N26" i="43"/>
  <c r="O26" i="43"/>
  <c r="P26" i="43"/>
  <c r="Q26" i="43"/>
  <c r="R26" i="43"/>
  <c r="S26" i="43"/>
  <c r="B13" i="43"/>
  <c r="C13" i="43"/>
  <c r="D13" i="43"/>
  <c r="E13" i="43"/>
  <c r="F13" i="43"/>
  <c r="G13" i="43"/>
  <c r="H13" i="43"/>
  <c r="I13" i="43"/>
  <c r="J13" i="43"/>
  <c r="K13" i="43"/>
  <c r="L13" i="43"/>
  <c r="M13" i="43"/>
  <c r="N13" i="43"/>
  <c r="O13" i="43"/>
  <c r="P13" i="43"/>
  <c r="Q13" i="43"/>
  <c r="R13" i="43"/>
  <c r="S13" i="43"/>
  <c r="T13" i="43"/>
  <c r="U13" i="43"/>
  <c r="V13" i="43"/>
  <c r="W13" i="43"/>
  <c r="B26" i="37"/>
  <c r="C26" i="37"/>
  <c r="D26" i="37"/>
  <c r="E26" i="37"/>
  <c r="F26" i="37"/>
  <c r="G26" i="37"/>
  <c r="H26" i="37"/>
  <c r="I26" i="37"/>
  <c r="J26" i="37"/>
  <c r="K26" i="37"/>
  <c r="L26" i="37"/>
  <c r="M26" i="37"/>
  <c r="N26" i="37"/>
  <c r="O26" i="37"/>
  <c r="P26" i="37"/>
  <c r="Q26" i="37"/>
  <c r="R26" i="37"/>
  <c r="S26" i="37"/>
  <c r="B13" i="37"/>
  <c r="C13" i="37"/>
  <c r="D13" i="37"/>
  <c r="E13" i="37"/>
  <c r="F13" i="37"/>
  <c r="G13" i="37"/>
  <c r="H13" i="37"/>
  <c r="I13" i="37"/>
  <c r="J13" i="37"/>
  <c r="K13" i="37"/>
  <c r="L13" i="37"/>
  <c r="M13" i="37"/>
  <c r="N13" i="37"/>
  <c r="O13" i="37"/>
  <c r="P13" i="37"/>
  <c r="Q13" i="37"/>
  <c r="R13" i="37"/>
  <c r="S13" i="37"/>
  <c r="T13" i="37"/>
  <c r="U13" i="37"/>
  <c r="V13" i="37"/>
  <c r="W13" i="37"/>
  <c r="B26" i="33" l="1"/>
  <c r="C26" i="33"/>
  <c r="D26" i="33"/>
  <c r="E26" i="33"/>
  <c r="F26" i="33"/>
  <c r="G26" i="33"/>
  <c r="H26" i="33"/>
  <c r="I26" i="33"/>
  <c r="J26" i="33"/>
  <c r="K26" i="33"/>
  <c r="L26" i="33"/>
  <c r="M26" i="33"/>
  <c r="N26" i="33"/>
  <c r="O26" i="33"/>
  <c r="P26" i="33"/>
  <c r="Q26" i="33"/>
  <c r="R26" i="33"/>
  <c r="S26" i="33"/>
  <c r="B13" i="33"/>
  <c r="C13" i="33"/>
  <c r="D13" i="33"/>
  <c r="E13" i="33"/>
  <c r="F13" i="33"/>
  <c r="G13" i="33"/>
  <c r="H13" i="33"/>
  <c r="I13" i="33"/>
  <c r="J13" i="33"/>
  <c r="K13" i="33"/>
  <c r="L13" i="33"/>
  <c r="M13" i="33"/>
  <c r="N13" i="33"/>
  <c r="O13" i="33"/>
  <c r="P13" i="33"/>
  <c r="Q13" i="33"/>
  <c r="R13" i="33"/>
  <c r="S13" i="33"/>
  <c r="T13" i="33"/>
  <c r="U13" i="33"/>
  <c r="V13" i="33"/>
  <c r="W13" i="33"/>
  <c r="C7" i="48"/>
  <c r="C7" i="36"/>
  <c r="C7" i="32"/>
  <c r="D9" i="32" s="1"/>
  <c r="B26" i="19"/>
  <c r="C26" i="19"/>
  <c r="D26" i="19"/>
  <c r="E26" i="19"/>
  <c r="F26" i="19"/>
  <c r="G26" i="19"/>
  <c r="H26" i="19"/>
  <c r="I26" i="19"/>
  <c r="J26" i="19"/>
  <c r="K26" i="19"/>
  <c r="L26" i="19"/>
  <c r="M26" i="19"/>
  <c r="N26" i="19"/>
  <c r="O26" i="19"/>
  <c r="P26" i="19"/>
  <c r="Q26" i="19"/>
  <c r="R26" i="19"/>
  <c r="S26" i="19"/>
  <c r="B13" i="19"/>
  <c r="C13" i="19"/>
  <c r="D13" i="19"/>
  <c r="E13" i="19"/>
  <c r="F13" i="19"/>
  <c r="G13" i="19"/>
  <c r="H13" i="19"/>
  <c r="I13" i="19"/>
  <c r="J13" i="19"/>
  <c r="K13" i="19"/>
  <c r="L13" i="19"/>
  <c r="M13" i="19"/>
  <c r="N13" i="19"/>
  <c r="O13" i="19"/>
  <c r="P13" i="19"/>
  <c r="Q13" i="19"/>
  <c r="R13" i="19"/>
  <c r="S13" i="19"/>
  <c r="T13" i="19"/>
  <c r="U13" i="19"/>
  <c r="V13" i="19"/>
  <c r="W13" i="19"/>
  <c r="C7" i="18"/>
  <c r="D10" i="18" s="1"/>
  <c r="B8" i="23"/>
  <c r="B6" i="23"/>
  <c r="B8" i="22"/>
  <c r="B6" i="22"/>
  <c r="D8" i="15"/>
  <c r="B8" i="15"/>
  <c r="B6" i="15"/>
  <c r="B6" i="25"/>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F12" i="48" s="1"/>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E12" i="48"/>
  <c r="G11" i="48"/>
  <c r="E11" i="48"/>
  <c r="G8" i="48"/>
  <c r="E8" i="48"/>
  <c r="G10" i="48"/>
  <c r="E10" i="48"/>
  <c r="G9" i="48"/>
  <c r="E9" i="48"/>
  <c r="G7" i="48"/>
  <c r="E7" i="48"/>
  <c r="G12" i="32"/>
  <c r="E12" i="32"/>
  <c r="G11" i="32"/>
  <c r="E11" i="32"/>
  <c r="G10" i="32"/>
  <c r="E10" i="32"/>
  <c r="G9" i="32"/>
  <c r="E9" i="32"/>
  <c r="G8" i="32"/>
  <c r="E8" i="32"/>
  <c r="W33" i="32"/>
  <c r="F11" i="32" s="1"/>
  <c r="B33" i="32"/>
  <c r="D12" i="18" l="1"/>
  <c r="D8" i="18"/>
  <c r="D11" i="18"/>
  <c r="D10" i="36"/>
  <c r="D11" i="36"/>
  <c r="D9" i="36"/>
  <c r="D12" i="36"/>
  <c r="D8" i="36"/>
  <c r="D11" i="48"/>
  <c r="D10" i="48"/>
  <c r="D8" i="48"/>
  <c r="D9" i="48"/>
  <c r="D12" i="48"/>
  <c r="D8" i="32"/>
  <c r="D10" i="32"/>
  <c r="D11" i="32"/>
  <c r="D12" i="32"/>
  <c r="D9" i="18"/>
  <c r="O7" i="41" l="1"/>
  <c r="S27" i="43"/>
  <c r="R27" i="43"/>
  <c r="Q27" i="43"/>
  <c r="P27" i="43"/>
  <c r="O27" i="43"/>
  <c r="N27" i="43"/>
  <c r="M27" i="43"/>
  <c r="L27" i="43"/>
  <c r="K27" i="43"/>
  <c r="J27" i="43"/>
  <c r="I27" i="43"/>
  <c r="H27" i="43"/>
  <c r="G27" i="43"/>
  <c r="F27" i="43"/>
  <c r="E27" i="43"/>
  <c r="D27" i="43"/>
  <c r="C27" i="43"/>
  <c r="B27" i="43"/>
  <c r="S25" i="43"/>
  <c r="R25" i="43"/>
  <c r="Q25" i="43"/>
  <c r="P25" i="43"/>
  <c r="O25" i="43"/>
  <c r="N25" i="43"/>
  <c r="M25" i="43"/>
  <c r="L25" i="43"/>
  <c r="K25" i="43"/>
  <c r="J25" i="43"/>
  <c r="I25" i="43"/>
  <c r="H25" i="43"/>
  <c r="G25" i="43"/>
  <c r="F25" i="43"/>
  <c r="E25" i="43"/>
  <c r="D25" i="43"/>
  <c r="C25" i="43"/>
  <c r="B25" i="43"/>
  <c r="W14" i="43"/>
  <c r="V14" i="43"/>
  <c r="U14" i="43"/>
  <c r="T14" i="43"/>
  <c r="S14" i="43"/>
  <c r="R14" i="43"/>
  <c r="Q14" i="43"/>
  <c r="P14" i="43"/>
  <c r="O14" i="43"/>
  <c r="N14" i="43"/>
  <c r="M14" i="43"/>
  <c r="L14" i="43"/>
  <c r="K14" i="43"/>
  <c r="J14" i="43"/>
  <c r="I14" i="43"/>
  <c r="H14" i="43"/>
  <c r="G14" i="43"/>
  <c r="F14" i="43"/>
  <c r="E14" i="43"/>
  <c r="D14" i="43"/>
  <c r="C14" i="43"/>
  <c r="B14" i="43"/>
  <c r="W12" i="43"/>
  <c r="V12" i="43"/>
  <c r="U12" i="43"/>
  <c r="T12" i="43"/>
  <c r="S12" i="43"/>
  <c r="R12" i="43"/>
  <c r="Q12" i="43"/>
  <c r="P12" i="43"/>
  <c r="O12" i="43"/>
  <c r="N12" i="43"/>
  <c r="M12" i="43"/>
  <c r="L12" i="43"/>
  <c r="K12" i="43"/>
  <c r="J12" i="43"/>
  <c r="I12" i="43"/>
  <c r="H12" i="43"/>
  <c r="G12" i="43"/>
  <c r="F12" i="43"/>
  <c r="E12" i="43"/>
  <c r="D12" i="43"/>
  <c r="C12" i="43"/>
  <c r="B12" i="43"/>
  <c r="K13" i="41"/>
  <c r="C13" i="41"/>
  <c r="K12" i="41"/>
  <c r="C12" i="41"/>
  <c r="K11" i="41"/>
  <c r="C11" i="41"/>
  <c r="K10" i="41"/>
  <c r="C10" i="41"/>
  <c r="K9" i="41"/>
  <c r="C9" i="41"/>
  <c r="O8" i="41"/>
  <c r="K8" i="41"/>
  <c r="C8" i="41"/>
  <c r="K7" i="41"/>
  <c r="C7" i="41"/>
  <c r="S27" i="37"/>
  <c r="S53" i="36"/>
  <c r="H12" i="36" s="1"/>
  <c r="R27" i="37"/>
  <c r="Q27" i="37"/>
  <c r="P27" i="37"/>
  <c r="O27" i="37"/>
  <c r="N27" i="37"/>
  <c r="M27" i="37"/>
  <c r="L27" i="37"/>
  <c r="K27" i="37"/>
  <c r="J27" i="37"/>
  <c r="I27" i="37"/>
  <c r="H27" i="37"/>
  <c r="G27" i="37"/>
  <c r="F27" i="37"/>
  <c r="E27" i="37"/>
  <c r="D27" i="37"/>
  <c r="C27" i="37"/>
  <c r="B27" i="37"/>
  <c r="S25" i="37"/>
  <c r="R25" i="37"/>
  <c r="Q25" i="37"/>
  <c r="P25" i="37"/>
  <c r="O25" i="37"/>
  <c r="N25" i="37"/>
  <c r="M25" i="37"/>
  <c r="L25" i="37"/>
  <c r="K25" i="37"/>
  <c r="J25" i="37"/>
  <c r="I25" i="37"/>
  <c r="H25" i="37"/>
  <c r="G25" i="37"/>
  <c r="F25" i="37"/>
  <c r="E25" i="37"/>
  <c r="D25" i="37"/>
  <c r="C25" i="37"/>
  <c r="B25" i="37"/>
  <c r="W14" i="37"/>
  <c r="V14" i="37"/>
  <c r="U14" i="37"/>
  <c r="T14" i="37"/>
  <c r="S14" i="37"/>
  <c r="R14" i="37"/>
  <c r="Q14" i="37"/>
  <c r="P14" i="37"/>
  <c r="O14" i="37"/>
  <c r="N14" i="37"/>
  <c r="M14" i="37"/>
  <c r="L14" i="37"/>
  <c r="K14" i="37"/>
  <c r="J14" i="37"/>
  <c r="I14" i="37"/>
  <c r="H14" i="37"/>
  <c r="G14" i="37"/>
  <c r="F14" i="37"/>
  <c r="E14" i="37"/>
  <c r="D14" i="37"/>
  <c r="C14" i="37"/>
  <c r="B14" i="37"/>
  <c r="W12" i="37"/>
  <c r="V12" i="37"/>
  <c r="U12" i="37"/>
  <c r="T12" i="37"/>
  <c r="S12" i="37"/>
  <c r="R12" i="37"/>
  <c r="Q12" i="37"/>
  <c r="P12" i="37"/>
  <c r="O12" i="37"/>
  <c r="N12" i="37"/>
  <c r="M12" i="37"/>
  <c r="L12" i="37"/>
  <c r="K12" i="37"/>
  <c r="J12" i="37"/>
  <c r="I12" i="37"/>
  <c r="H12" i="37"/>
  <c r="G12" i="37"/>
  <c r="F12" i="37"/>
  <c r="E12" i="37"/>
  <c r="D12" i="37"/>
  <c r="C12" i="37"/>
  <c r="B12"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K13" i="35"/>
  <c r="C13" i="35"/>
  <c r="K12" i="35"/>
  <c r="C12" i="35"/>
  <c r="K11" i="35"/>
  <c r="C11" i="35"/>
  <c r="K10" i="35"/>
  <c r="C10" i="35"/>
  <c r="K9" i="35"/>
  <c r="C9" i="35"/>
  <c r="O8" i="35"/>
  <c r="K8" i="35"/>
  <c r="C8" i="35"/>
  <c r="O7" i="35"/>
  <c r="K7" i="35"/>
  <c r="C7" i="35"/>
  <c r="B12" i="33"/>
  <c r="C34" i="32"/>
  <c r="S27" i="33"/>
  <c r="R27" i="33"/>
  <c r="Q27" i="33"/>
  <c r="P27" i="33"/>
  <c r="O27" i="33"/>
  <c r="N27" i="33"/>
  <c r="M27" i="33"/>
  <c r="L27" i="33"/>
  <c r="K27" i="33"/>
  <c r="J27" i="33"/>
  <c r="I27" i="33"/>
  <c r="H27" i="33"/>
  <c r="G27" i="33"/>
  <c r="F27" i="33"/>
  <c r="E27" i="33"/>
  <c r="D27" i="33"/>
  <c r="C27" i="33"/>
  <c r="B27" i="33"/>
  <c r="S25" i="33"/>
  <c r="R25" i="33"/>
  <c r="Q25" i="33"/>
  <c r="P25" i="33"/>
  <c r="O25" i="33"/>
  <c r="N25" i="33"/>
  <c r="M25" i="33"/>
  <c r="L25" i="33"/>
  <c r="K25" i="33"/>
  <c r="J25" i="33"/>
  <c r="I25" i="33"/>
  <c r="H25" i="33"/>
  <c r="G25" i="33"/>
  <c r="F25" i="33"/>
  <c r="E25" i="33"/>
  <c r="D25" i="33"/>
  <c r="C25" i="33"/>
  <c r="B25" i="33"/>
  <c r="W14" i="33"/>
  <c r="V14" i="33"/>
  <c r="U14" i="33"/>
  <c r="T14" i="33"/>
  <c r="S14" i="33"/>
  <c r="R14" i="33"/>
  <c r="Q14" i="33"/>
  <c r="P14" i="33"/>
  <c r="O14" i="33"/>
  <c r="N14" i="33"/>
  <c r="M14" i="33"/>
  <c r="L14" i="33"/>
  <c r="K14" i="33"/>
  <c r="J14" i="33"/>
  <c r="I14" i="33"/>
  <c r="H14" i="33"/>
  <c r="G14" i="33"/>
  <c r="F14" i="33"/>
  <c r="E14" i="33"/>
  <c r="D14" i="33"/>
  <c r="C14" i="33"/>
  <c r="B14" i="33"/>
  <c r="W12" i="33"/>
  <c r="V12" i="33"/>
  <c r="U12" i="33"/>
  <c r="T12" i="33"/>
  <c r="S12" i="33"/>
  <c r="R12" i="33"/>
  <c r="Q12" i="33"/>
  <c r="P12" i="33"/>
  <c r="O12" i="33"/>
  <c r="N12" i="33"/>
  <c r="M12" i="33"/>
  <c r="L12" i="33"/>
  <c r="K12" i="33"/>
  <c r="J12" i="33"/>
  <c r="I12" i="33"/>
  <c r="H12" i="33"/>
  <c r="G12" i="33"/>
  <c r="F12" i="33"/>
  <c r="E12" i="33"/>
  <c r="D12" i="33"/>
  <c r="C12" i="33"/>
  <c r="S53" i="32"/>
  <c r="H12" i="32" s="1"/>
  <c r="R53" i="32"/>
  <c r="Q53" i="32"/>
  <c r="P53" i="32"/>
  <c r="O53" i="32"/>
  <c r="N53" i="32"/>
  <c r="M53" i="32"/>
  <c r="L53" i="32"/>
  <c r="K53" i="32"/>
  <c r="J53" i="32"/>
  <c r="I53" i="32"/>
  <c r="H53" i="32"/>
  <c r="G53" i="32"/>
  <c r="F53" i="32"/>
  <c r="E53" i="32"/>
  <c r="D53" i="32"/>
  <c r="C53" i="32"/>
  <c r="B53" i="32"/>
  <c r="S52" i="32"/>
  <c r="H11" i="32" s="1"/>
  <c r="R52" i="32"/>
  <c r="Q52" i="32"/>
  <c r="P52" i="32"/>
  <c r="O52" i="32"/>
  <c r="N52" i="32"/>
  <c r="M52" i="32"/>
  <c r="L52" i="32"/>
  <c r="K52" i="32"/>
  <c r="J52" i="32"/>
  <c r="I52" i="32"/>
  <c r="H52" i="32"/>
  <c r="G52" i="32"/>
  <c r="F52" i="32"/>
  <c r="E52" i="32"/>
  <c r="D52" i="32"/>
  <c r="C52" i="32"/>
  <c r="B52" i="32"/>
  <c r="S51" i="32"/>
  <c r="H10" i="32" s="1"/>
  <c r="R51" i="32"/>
  <c r="Q51" i="32"/>
  <c r="P51" i="32"/>
  <c r="O51" i="32"/>
  <c r="N51" i="32"/>
  <c r="M51" i="32"/>
  <c r="L51" i="32"/>
  <c r="K51" i="32"/>
  <c r="J51" i="32"/>
  <c r="I51" i="32"/>
  <c r="H51" i="32"/>
  <c r="G51" i="32"/>
  <c r="F51" i="32"/>
  <c r="E51" i="32"/>
  <c r="D51" i="32"/>
  <c r="C51" i="32"/>
  <c r="B51" i="32"/>
  <c r="S50" i="32"/>
  <c r="H9" i="32" s="1"/>
  <c r="R50" i="32"/>
  <c r="Q50" i="32"/>
  <c r="P50" i="32"/>
  <c r="O50" i="32"/>
  <c r="N50" i="32"/>
  <c r="M50" i="32"/>
  <c r="L50" i="32"/>
  <c r="K50" i="32"/>
  <c r="J50" i="32"/>
  <c r="I50" i="32"/>
  <c r="H50" i="32"/>
  <c r="G50" i="32"/>
  <c r="F50" i="32"/>
  <c r="E50" i="32"/>
  <c r="D50" i="32"/>
  <c r="C50" i="32"/>
  <c r="B50" i="32"/>
  <c r="S49" i="32"/>
  <c r="H8" i="32" s="1"/>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F12" i="32" s="1"/>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F10" i="32" s="1"/>
  <c r="V32" i="32"/>
  <c r="U32" i="32"/>
  <c r="T32" i="32"/>
  <c r="S32" i="32"/>
  <c r="R32" i="32"/>
  <c r="Q32" i="32"/>
  <c r="P32" i="32"/>
  <c r="O32" i="32"/>
  <c r="N32" i="32"/>
  <c r="M32" i="32"/>
  <c r="L32" i="32"/>
  <c r="K32" i="32"/>
  <c r="J32" i="32"/>
  <c r="I32" i="32"/>
  <c r="H32" i="32"/>
  <c r="G32" i="32"/>
  <c r="F32" i="32"/>
  <c r="E32" i="32"/>
  <c r="D32" i="32"/>
  <c r="C32" i="32"/>
  <c r="B32" i="32"/>
  <c r="W31" i="32"/>
  <c r="F9" i="32" s="1"/>
  <c r="V31" i="32"/>
  <c r="U31" i="32"/>
  <c r="T31" i="32"/>
  <c r="S31" i="32"/>
  <c r="R31" i="32"/>
  <c r="Q31" i="32"/>
  <c r="P31" i="32"/>
  <c r="O31" i="32"/>
  <c r="N31" i="32"/>
  <c r="M31" i="32"/>
  <c r="L31" i="32"/>
  <c r="K31" i="32"/>
  <c r="J31" i="32"/>
  <c r="I31" i="32"/>
  <c r="H31" i="32"/>
  <c r="G31" i="32"/>
  <c r="F31" i="32"/>
  <c r="E31" i="32"/>
  <c r="D31" i="32"/>
  <c r="C31" i="32"/>
  <c r="B31" i="32"/>
  <c r="W30" i="32"/>
  <c r="F8" i="32" s="1"/>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K13" i="26"/>
  <c r="C13" i="26"/>
  <c r="K12" i="26"/>
  <c r="C12" i="26"/>
  <c r="K11" i="26"/>
  <c r="C11" i="26"/>
  <c r="K10" i="26"/>
  <c r="C10" i="26"/>
  <c r="K9" i="26"/>
  <c r="C9" i="26"/>
  <c r="O8" i="26"/>
  <c r="K8" i="26"/>
  <c r="C8" i="26"/>
  <c r="O7" i="26"/>
  <c r="K7" i="26"/>
  <c r="C7" i="26"/>
  <c r="S27" i="19"/>
  <c r="R27" i="19"/>
  <c r="Q27" i="19"/>
  <c r="P27" i="19"/>
  <c r="O27" i="19"/>
  <c r="N27" i="19"/>
  <c r="M27" i="19"/>
  <c r="L27" i="19"/>
  <c r="K27" i="19"/>
  <c r="J27" i="19"/>
  <c r="I27" i="19"/>
  <c r="H27" i="19"/>
  <c r="G27" i="19"/>
  <c r="F27" i="19"/>
  <c r="E27" i="19"/>
  <c r="D27" i="19"/>
  <c r="C27" i="19"/>
  <c r="B27" i="19"/>
  <c r="S25" i="19"/>
  <c r="R25" i="19"/>
  <c r="Q25" i="19"/>
  <c r="P25" i="19"/>
  <c r="O25" i="19"/>
  <c r="N25" i="19"/>
  <c r="M25" i="19"/>
  <c r="L25" i="19"/>
  <c r="K25" i="19"/>
  <c r="J25" i="19"/>
  <c r="I25" i="19"/>
  <c r="H25" i="19"/>
  <c r="G25" i="19"/>
  <c r="F25" i="19"/>
  <c r="E25" i="19"/>
  <c r="D25" i="19"/>
  <c r="C25" i="19"/>
  <c r="B25" i="19"/>
  <c r="W14" i="19"/>
  <c r="V14" i="19"/>
  <c r="U14" i="19"/>
  <c r="T14" i="19"/>
  <c r="S14" i="19"/>
  <c r="R14" i="19"/>
  <c r="Q14" i="19"/>
  <c r="P14" i="19"/>
  <c r="O14" i="19"/>
  <c r="N14" i="19"/>
  <c r="M14" i="19"/>
  <c r="L14" i="19"/>
  <c r="K14" i="19"/>
  <c r="J14" i="19"/>
  <c r="I14" i="19"/>
  <c r="H14" i="19"/>
  <c r="G14" i="19"/>
  <c r="F14" i="19"/>
  <c r="E14" i="19"/>
  <c r="D14" i="19"/>
  <c r="C14" i="19"/>
  <c r="B14" i="19"/>
  <c r="W12" i="19"/>
  <c r="V12" i="19"/>
  <c r="U12" i="19"/>
  <c r="T12" i="19"/>
  <c r="S12" i="19"/>
  <c r="R12" i="19"/>
  <c r="Q12" i="19"/>
  <c r="P12" i="19"/>
  <c r="O12" i="19"/>
  <c r="N12" i="19"/>
  <c r="M12" i="19"/>
  <c r="L12" i="19"/>
  <c r="K12" i="19"/>
  <c r="J12" i="19"/>
  <c r="I12" i="19"/>
  <c r="H12" i="19"/>
  <c r="G12" i="19"/>
  <c r="F12" i="19"/>
  <c r="E12" i="19"/>
  <c r="D12" i="19"/>
  <c r="C12" i="19"/>
  <c r="B12"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O8" i="17" l="1"/>
  <c r="K13" i="17"/>
  <c r="K9" i="17"/>
  <c r="C13" i="17"/>
  <c r="C7" i="17"/>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O7" i="17" l="1"/>
  <c r="K12" i="17"/>
  <c r="K11" i="17"/>
  <c r="K10" i="17"/>
  <c r="K8" i="17"/>
  <c r="C12" i="17"/>
  <c r="C11" i="17"/>
  <c r="K7" i="17"/>
  <c r="C20" i="13" l="1"/>
  <c r="C8" i="22" s="1"/>
  <c r="C21" i="13"/>
  <c r="C8" i="23" s="1"/>
  <c r="C22" i="13"/>
  <c r="C8" i="25" s="1"/>
  <c r="C19" i="13"/>
  <c r="C8" i="15" s="1"/>
  <c r="C12" i="13"/>
  <c r="C6" i="22" s="1"/>
  <c r="C13" i="13"/>
  <c r="C6" i="23" s="1"/>
  <c r="C14" i="13"/>
  <c r="C6" i="25" s="1"/>
  <c r="C11" i="13"/>
  <c r="C6" i="15" s="1"/>
  <c r="C10" i="17" l="1"/>
  <c r="C9" i="17"/>
  <c r="C8" i="17"/>
  <c r="D20" i="13" l="1"/>
  <c r="D8" i="22" s="1"/>
  <c r="D21" i="13" l="1"/>
  <c r="D8" i="23" s="1"/>
  <c r="D22" i="13"/>
  <c r="D8" i="25" s="1"/>
  <c r="I19" i="13"/>
  <c r="I8" i="15" s="1"/>
  <c r="I20" i="13"/>
  <c r="E20" i="13"/>
  <c r="E19" i="13"/>
  <c r="E8" i="15" s="1"/>
  <c r="D11" i="13"/>
  <c r="D6" i="15" s="1"/>
  <c r="E22" i="13" l="1"/>
  <c r="E8" i="25" s="1"/>
  <c r="E8" i="22"/>
  <c r="I22" i="13"/>
  <c r="I8" i="25" s="1"/>
  <c r="I8" i="22"/>
  <c r="E32" i="15"/>
  <c r="W30" i="15"/>
  <c r="W31" i="15" s="1"/>
  <c r="W32" i="15" s="1"/>
  <c r="W33" i="15" s="1"/>
  <c r="W34" i="15" s="1"/>
  <c r="W35" i="15" s="1"/>
  <c r="W36" i="15" s="1"/>
  <c r="W37" i="15" s="1"/>
  <c r="W38" i="15" s="1"/>
  <c r="W39" i="15" s="1"/>
  <c r="W40" i="15" s="1"/>
  <c r="W41" i="15" s="1"/>
  <c r="W42" i="15" s="1"/>
  <c r="W43" i="15" s="1"/>
  <c r="W44" i="15" s="1"/>
  <c r="W45" i="15" s="1"/>
  <c r="W46" i="15" s="1"/>
  <c r="W47" i="15" s="1"/>
  <c r="W48" i="15" s="1"/>
  <c r="W49" i="15" s="1"/>
  <c r="W50" i="15" s="1"/>
  <c r="I21" i="13"/>
  <c r="K20" i="13"/>
  <c r="J20" i="13"/>
  <c r="K19" i="13"/>
  <c r="K8" i="15" s="1"/>
  <c r="J19" i="13"/>
  <c r="J8" i="15" s="1"/>
  <c r="J9" i="15" s="1"/>
  <c r="E21" i="13"/>
  <c r="E8" i="23" s="1"/>
  <c r="I11" i="13"/>
  <c r="I6" i="15" s="1"/>
  <c r="E11" i="13"/>
  <c r="E6" i="15" s="1"/>
  <c r="D12" i="13"/>
  <c r="D6" i="22" s="1"/>
  <c r="E33" i="25" l="1"/>
  <c r="W30" i="25"/>
  <c r="W31" i="25" s="1"/>
  <c r="W32" i="25" s="1"/>
  <c r="W33" i="25" s="1"/>
  <c r="W34" i="25" s="1"/>
  <c r="W35" i="25" s="1"/>
  <c r="W36" i="25" s="1"/>
  <c r="W37" i="25" s="1"/>
  <c r="W38" i="25" s="1"/>
  <c r="W39" i="25" s="1"/>
  <c r="W40" i="25" s="1"/>
  <c r="W41" i="25" s="1"/>
  <c r="W42" i="25" s="1"/>
  <c r="W43" i="25" s="1"/>
  <c r="W44" i="25" s="1"/>
  <c r="W45" i="25" s="1"/>
  <c r="W46" i="25" s="1"/>
  <c r="W47" i="25" s="1"/>
  <c r="W48" i="25" s="1"/>
  <c r="W49" i="25" s="1"/>
  <c r="W50" i="25" s="1"/>
  <c r="L20" i="13"/>
  <c r="K8" i="22"/>
  <c r="J22" i="13"/>
  <c r="J8" i="25" s="1"/>
  <c r="J9" i="25" s="1"/>
  <c r="J8" i="22"/>
  <c r="J9" i="22" s="1"/>
  <c r="G36" i="15"/>
  <c r="E37" i="15"/>
  <c r="E36" i="15"/>
  <c r="E35" i="15"/>
  <c r="G37" i="15"/>
  <c r="E34" i="15"/>
  <c r="E33" i="15"/>
  <c r="F33" i="15" s="1"/>
  <c r="G32" i="15"/>
  <c r="F32" i="15" s="1"/>
  <c r="G35" i="15"/>
  <c r="G33" i="15"/>
  <c r="G34" i="15"/>
  <c r="K9" i="15"/>
  <c r="H32" i="15"/>
  <c r="X30" i="15"/>
  <c r="X31" i="15" s="1"/>
  <c r="X32" i="15" s="1"/>
  <c r="X33" i="15" s="1"/>
  <c r="X34" i="15" s="1"/>
  <c r="X35" i="15" s="1"/>
  <c r="X36" i="15" s="1"/>
  <c r="X37" i="15" s="1"/>
  <c r="X38" i="15" s="1"/>
  <c r="X39" i="15" s="1"/>
  <c r="X40" i="15" s="1"/>
  <c r="X41" i="15" s="1"/>
  <c r="X42" i="15" s="1"/>
  <c r="X43" i="15" s="1"/>
  <c r="X44" i="15" s="1"/>
  <c r="X45" i="15" s="1"/>
  <c r="X46" i="15" s="1"/>
  <c r="X47" i="15" s="1"/>
  <c r="X48" i="15" s="1"/>
  <c r="X49" i="15" s="1"/>
  <c r="X50" i="15" s="1"/>
  <c r="H21" i="13"/>
  <c r="H8" i="23" s="1"/>
  <c r="V30" i="23" s="1"/>
  <c r="V31" i="23" s="1"/>
  <c r="V32" i="23" s="1"/>
  <c r="V33" i="23" s="1"/>
  <c r="V34" i="23" s="1"/>
  <c r="V35" i="23" s="1"/>
  <c r="V36" i="23" s="1"/>
  <c r="V37" i="23" s="1"/>
  <c r="V38" i="23" s="1"/>
  <c r="V39" i="23" s="1"/>
  <c r="V40" i="23" s="1"/>
  <c r="V41" i="23" s="1"/>
  <c r="V42" i="23" s="1"/>
  <c r="V43" i="23" s="1"/>
  <c r="V44" i="23" s="1"/>
  <c r="V45" i="23" s="1"/>
  <c r="V46" i="23" s="1"/>
  <c r="V47" i="23" s="1"/>
  <c r="V48" i="23" s="1"/>
  <c r="V49" i="23" s="1"/>
  <c r="V50" i="23" s="1"/>
  <c r="I8" i="23"/>
  <c r="E32" i="22"/>
  <c r="W30" i="22"/>
  <c r="W31" i="22" s="1"/>
  <c r="W32" i="22" s="1"/>
  <c r="W33" i="22" s="1"/>
  <c r="W34" i="22" s="1"/>
  <c r="W35" i="22" s="1"/>
  <c r="W36" i="22" s="1"/>
  <c r="W37" i="22" s="1"/>
  <c r="W38" i="22" s="1"/>
  <c r="W39" i="22" s="1"/>
  <c r="W40" i="22" s="1"/>
  <c r="W41" i="22" s="1"/>
  <c r="W42" i="22" s="1"/>
  <c r="W43" i="22" s="1"/>
  <c r="W44" i="22" s="1"/>
  <c r="W45" i="22" s="1"/>
  <c r="W46" i="22" s="1"/>
  <c r="W47" i="22" s="1"/>
  <c r="W48" i="22" s="1"/>
  <c r="W49" i="22" s="1"/>
  <c r="W50" i="22" s="1"/>
  <c r="E18" i="15"/>
  <c r="W5" i="15"/>
  <c r="W6" i="15" s="1"/>
  <c r="W7" i="15" s="1"/>
  <c r="W8" i="15" s="1"/>
  <c r="W9" i="15" s="1"/>
  <c r="W10" i="15" s="1"/>
  <c r="W11" i="15" s="1"/>
  <c r="W12" i="15" s="1"/>
  <c r="W13" i="15" s="1"/>
  <c r="W14" i="15" s="1"/>
  <c r="W15" i="15" s="1"/>
  <c r="W16" i="15" s="1"/>
  <c r="W17" i="15" s="1"/>
  <c r="W18" i="15" s="1"/>
  <c r="W19" i="15" s="1"/>
  <c r="W20" i="15" s="1"/>
  <c r="W21" i="15" s="1"/>
  <c r="W22" i="15" s="1"/>
  <c r="W23" i="15" s="1"/>
  <c r="W24" i="15" s="1"/>
  <c r="W25" i="15" s="1"/>
  <c r="K21" i="13"/>
  <c r="K8" i="23" s="1"/>
  <c r="L19" i="13"/>
  <c r="L8" i="15" s="1"/>
  <c r="L9" i="15" s="1"/>
  <c r="M19" i="13"/>
  <c r="K11" i="13"/>
  <c r="K6" i="15" s="1"/>
  <c r="J11" i="13"/>
  <c r="J6" i="15" s="1"/>
  <c r="J7" i="15" s="1"/>
  <c r="M20" i="13"/>
  <c r="M8" i="22" s="1"/>
  <c r="K22" i="13"/>
  <c r="K8" i="25" s="1"/>
  <c r="D13" i="13"/>
  <c r="D6" i="23" s="1"/>
  <c r="D14" i="13"/>
  <c r="D6" i="25" s="1"/>
  <c r="J21" i="13"/>
  <c r="J8" i="23" s="1"/>
  <c r="I12" i="13"/>
  <c r="I6" i="22" s="1"/>
  <c r="E12" i="13"/>
  <c r="K9" i="25" l="1"/>
  <c r="H33" i="25"/>
  <c r="X30" i="25"/>
  <c r="X31" i="25" s="1"/>
  <c r="X32" i="25" s="1"/>
  <c r="X33" i="25" s="1"/>
  <c r="X34" i="25" s="1"/>
  <c r="X35" i="25" s="1"/>
  <c r="X36" i="25" s="1"/>
  <c r="X37" i="25" s="1"/>
  <c r="X38" i="25" s="1"/>
  <c r="X39" i="25" s="1"/>
  <c r="X40" i="25" s="1"/>
  <c r="X41" i="25" s="1"/>
  <c r="X42" i="25" s="1"/>
  <c r="X43" i="25" s="1"/>
  <c r="X44" i="25" s="1"/>
  <c r="X45" i="25" s="1"/>
  <c r="X46" i="25" s="1"/>
  <c r="X47" i="25" s="1"/>
  <c r="X48" i="25" s="1"/>
  <c r="X49" i="25" s="1"/>
  <c r="X50" i="25" s="1"/>
  <c r="G21" i="13"/>
  <c r="G8" i="23" s="1"/>
  <c r="F21" i="13"/>
  <c r="F8" i="23" s="1"/>
  <c r="B32" i="23" s="1"/>
  <c r="E38" i="25"/>
  <c r="F38" i="25" s="1"/>
  <c r="E34" i="25"/>
  <c r="F34" i="25" s="1"/>
  <c r="G33" i="25"/>
  <c r="F33" i="25"/>
  <c r="E37" i="25"/>
  <c r="F37" i="25" s="1"/>
  <c r="E35" i="25"/>
  <c r="F35" i="25" s="1"/>
  <c r="G36" i="25"/>
  <c r="G34" i="25"/>
  <c r="G35" i="25"/>
  <c r="E36" i="25"/>
  <c r="G37" i="25"/>
  <c r="G38" i="25"/>
  <c r="F34" i="15"/>
  <c r="F37" i="15"/>
  <c r="F35" i="15"/>
  <c r="M21" i="13"/>
  <c r="N21" i="13" s="1"/>
  <c r="L21" i="13"/>
  <c r="L8" i="23" s="1"/>
  <c r="L9" i="23" s="1"/>
  <c r="G36" i="22"/>
  <c r="G34" i="22"/>
  <c r="G33" i="22"/>
  <c r="G32" i="22"/>
  <c r="F32" i="22" s="1"/>
  <c r="E37" i="22"/>
  <c r="E36" i="22"/>
  <c r="E34" i="22"/>
  <c r="E35" i="22"/>
  <c r="E33" i="22"/>
  <c r="G37" i="22"/>
  <c r="G35" i="22"/>
  <c r="F36" i="15"/>
  <c r="J9" i="23"/>
  <c r="H18" i="15"/>
  <c r="X5" i="15"/>
  <c r="X6" i="15" s="1"/>
  <c r="X7" i="15" s="1"/>
  <c r="X8" i="15" s="1"/>
  <c r="X9" i="15" s="1"/>
  <c r="X10" i="15" s="1"/>
  <c r="X11" i="15" s="1"/>
  <c r="X12" i="15" s="1"/>
  <c r="X13" i="15" s="1"/>
  <c r="X14" i="15" s="1"/>
  <c r="X15" i="15" s="1"/>
  <c r="X16" i="15" s="1"/>
  <c r="X17" i="15" s="1"/>
  <c r="X18" i="15" s="1"/>
  <c r="X19" i="15" s="1"/>
  <c r="X20" i="15" s="1"/>
  <c r="X21" i="15" s="1"/>
  <c r="X22" i="15" s="1"/>
  <c r="X23" i="15" s="1"/>
  <c r="X24" i="15" s="1"/>
  <c r="X25" i="15" s="1"/>
  <c r="K7" i="15"/>
  <c r="H20" i="13"/>
  <c r="H8" i="22" s="1"/>
  <c r="N19" i="13"/>
  <c r="M8" i="15"/>
  <c r="J33" i="15"/>
  <c r="H36" i="15"/>
  <c r="H35" i="15"/>
  <c r="H33" i="15"/>
  <c r="H37" i="15"/>
  <c r="J36" i="15"/>
  <c r="J32" i="15"/>
  <c r="I32" i="15" s="1"/>
  <c r="H34" i="15"/>
  <c r="J37" i="15"/>
  <c r="J34" i="15"/>
  <c r="J35" i="15"/>
  <c r="H13" i="13"/>
  <c r="G18" i="15"/>
  <c r="F18" i="15" s="1"/>
  <c r="E21" i="15"/>
  <c r="G19" i="15"/>
  <c r="G22" i="15"/>
  <c r="G20" i="15"/>
  <c r="G21" i="15"/>
  <c r="E23" i="15"/>
  <c r="G23" i="15"/>
  <c r="E19" i="15"/>
  <c r="E20" i="15"/>
  <c r="E22" i="15"/>
  <c r="K32" i="22"/>
  <c r="Y30" i="22"/>
  <c r="Y31" i="22" s="1"/>
  <c r="Y32" i="22" s="1"/>
  <c r="Y33" i="22" s="1"/>
  <c r="Y34" i="22" s="1"/>
  <c r="Y35" i="22" s="1"/>
  <c r="Y36" i="22" s="1"/>
  <c r="Y37" i="22" s="1"/>
  <c r="Y38" i="22" s="1"/>
  <c r="Y39" i="22" s="1"/>
  <c r="Y40" i="22" s="1"/>
  <c r="Y41" i="22" s="1"/>
  <c r="Y42" i="22" s="1"/>
  <c r="Y43" i="22" s="1"/>
  <c r="Y44" i="22" s="1"/>
  <c r="Y45" i="22" s="1"/>
  <c r="Y46" i="22" s="1"/>
  <c r="Y47" i="22" s="1"/>
  <c r="Y48" i="22" s="1"/>
  <c r="Y49" i="22" s="1"/>
  <c r="Y50" i="22" s="1"/>
  <c r="K9" i="23"/>
  <c r="H32" i="23"/>
  <c r="X30" i="23"/>
  <c r="X31" i="23" s="1"/>
  <c r="X32" i="23" s="1"/>
  <c r="X33" i="23" s="1"/>
  <c r="X34" i="23" s="1"/>
  <c r="X35" i="23" s="1"/>
  <c r="X36" i="23" s="1"/>
  <c r="X37" i="23" s="1"/>
  <c r="X38" i="23" s="1"/>
  <c r="X39" i="23" s="1"/>
  <c r="X40" i="23" s="1"/>
  <c r="X41" i="23" s="1"/>
  <c r="X42" i="23" s="1"/>
  <c r="X43" i="23" s="1"/>
  <c r="X44" i="23" s="1"/>
  <c r="X45" i="23" s="1"/>
  <c r="X46" i="23" s="1"/>
  <c r="X47" i="23" s="1"/>
  <c r="X48" i="23" s="1"/>
  <c r="X49" i="23" s="1"/>
  <c r="X50" i="23" s="1"/>
  <c r="E18" i="22"/>
  <c r="W5" i="22"/>
  <c r="W6" i="22" s="1"/>
  <c r="W7" i="22" s="1"/>
  <c r="W8" i="22" s="1"/>
  <c r="W9" i="22" s="1"/>
  <c r="W10" i="22" s="1"/>
  <c r="W11" i="22" s="1"/>
  <c r="W12" i="22" s="1"/>
  <c r="W13" i="22" s="1"/>
  <c r="W14" i="22" s="1"/>
  <c r="W15" i="22" s="1"/>
  <c r="W16" i="22" s="1"/>
  <c r="W17" i="22" s="1"/>
  <c r="W18" i="22" s="1"/>
  <c r="W19" i="22" s="1"/>
  <c r="W20" i="22" s="1"/>
  <c r="W21" i="22" s="1"/>
  <c r="W22" i="22" s="1"/>
  <c r="W23" i="22" s="1"/>
  <c r="W24" i="22" s="1"/>
  <c r="W25" i="22" s="1"/>
  <c r="H32" i="22"/>
  <c r="K9" i="22"/>
  <c r="X30" i="22"/>
  <c r="X31" i="22" s="1"/>
  <c r="X32" i="22" s="1"/>
  <c r="X33" i="22" s="1"/>
  <c r="X34" i="22" s="1"/>
  <c r="X35" i="22" s="1"/>
  <c r="X36" i="22" s="1"/>
  <c r="X37" i="22" s="1"/>
  <c r="X38" i="22" s="1"/>
  <c r="X39" i="22" s="1"/>
  <c r="X40" i="22" s="1"/>
  <c r="X41" i="22" s="1"/>
  <c r="X42" i="22" s="1"/>
  <c r="X43" i="22" s="1"/>
  <c r="X44" i="22" s="1"/>
  <c r="X45" i="22" s="1"/>
  <c r="X46" i="22" s="1"/>
  <c r="X47" i="22" s="1"/>
  <c r="X48" i="22" s="1"/>
  <c r="X49" i="22" s="1"/>
  <c r="X50" i="22" s="1"/>
  <c r="E14" i="13"/>
  <c r="E6" i="25" s="1"/>
  <c r="E6" i="22"/>
  <c r="E32" i="23"/>
  <c r="W30" i="23"/>
  <c r="W31" i="23" s="1"/>
  <c r="W32" i="23" s="1"/>
  <c r="W33" i="23" s="1"/>
  <c r="W34" i="23" s="1"/>
  <c r="W35" i="23" s="1"/>
  <c r="W36" i="23" s="1"/>
  <c r="W37" i="23" s="1"/>
  <c r="W38" i="23" s="1"/>
  <c r="W39" i="23" s="1"/>
  <c r="W40" i="23" s="1"/>
  <c r="W41" i="23" s="1"/>
  <c r="W42" i="23" s="1"/>
  <c r="W43" i="23" s="1"/>
  <c r="W44" i="23" s="1"/>
  <c r="W45" i="23" s="1"/>
  <c r="W46" i="23" s="1"/>
  <c r="W47" i="23" s="1"/>
  <c r="W48" i="23" s="1"/>
  <c r="W49" i="23" s="1"/>
  <c r="W50" i="23" s="1"/>
  <c r="I9" i="23"/>
  <c r="B36" i="23"/>
  <c r="D37" i="23"/>
  <c r="D35" i="23"/>
  <c r="D33" i="23"/>
  <c r="B34" i="23"/>
  <c r="D32" i="23"/>
  <c r="C32" i="23" s="1"/>
  <c r="D36" i="23"/>
  <c r="B37" i="23"/>
  <c r="B35" i="23"/>
  <c r="D34" i="23"/>
  <c r="B33" i="23"/>
  <c r="L22" i="13"/>
  <c r="L8" i="25" s="1"/>
  <c r="L9" i="25" s="1"/>
  <c r="L8" i="22"/>
  <c r="L9" i="22" s="1"/>
  <c r="L11" i="13"/>
  <c r="L6" i="15" s="1"/>
  <c r="L7" i="15" s="1"/>
  <c r="M11" i="13"/>
  <c r="H19" i="13"/>
  <c r="H8" i="15" s="1"/>
  <c r="G20" i="13"/>
  <c r="G8" i="22" s="1"/>
  <c r="G13" i="13"/>
  <c r="F20" i="13"/>
  <c r="F8" i="22" s="1"/>
  <c r="B32" i="22" s="1"/>
  <c r="F13" i="13"/>
  <c r="J12" i="13"/>
  <c r="I14" i="13"/>
  <c r="I6" i="25" s="1"/>
  <c r="N20" i="13"/>
  <c r="M22" i="13"/>
  <c r="M8" i="25" s="1"/>
  <c r="K12" i="13"/>
  <c r="I13" i="13"/>
  <c r="E13" i="13"/>
  <c r="E6" i="23" s="1"/>
  <c r="M9" i="25" l="1"/>
  <c r="K33" i="25"/>
  <c r="Y30" i="25"/>
  <c r="Y31" i="25" s="1"/>
  <c r="Y32" i="25" s="1"/>
  <c r="Y33" i="25" s="1"/>
  <c r="Y34" i="25" s="1"/>
  <c r="Y35" i="25" s="1"/>
  <c r="Y36" i="25" s="1"/>
  <c r="Y37" i="25" s="1"/>
  <c r="Y38" i="25" s="1"/>
  <c r="Y39" i="25" s="1"/>
  <c r="Y40" i="25" s="1"/>
  <c r="Y41" i="25" s="1"/>
  <c r="Y42" i="25" s="1"/>
  <c r="Y43" i="25" s="1"/>
  <c r="Y44" i="25" s="1"/>
  <c r="Y45" i="25" s="1"/>
  <c r="Y46" i="25" s="1"/>
  <c r="Y47" i="25" s="1"/>
  <c r="Y48" i="25" s="1"/>
  <c r="Y49" i="25" s="1"/>
  <c r="Y50" i="25" s="1"/>
  <c r="E19" i="25"/>
  <c r="W5" i="25"/>
  <c r="W6" i="25" s="1"/>
  <c r="W7" i="25" s="1"/>
  <c r="W8" i="25" s="1"/>
  <c r="W9" i="25" s="1"/>
  <c r="W10" i="25" s="1"/>
  <c r="W11" i="25" s="1"/>
  <c r="W12" i="25" s="1"/>
  <c r="W13" i="25" s="1"/>
  <c r="W14" i="25" s="1"/>
  <c r="W15" i="25" s="1"/>
  <c r="W16" i="25" s="1"/>
  <c r="W17" i="25" s="1"/>
  <c r="W18" i="25" s="1"/>
  <c r="W19" i="25" s="1"/>
  <c r="W20" i="25" s="1"/>
  <c r="W21" i="25" s="1"/>
  <c r="W22" i="25" s="1"/>
  <c r="W23" i="25" s="1"/>
  <c r="W24" i="25" s="1"/>
  <c r="W25" i="25" s="1"/>
  <c r="F34" i="22"/>
  <c r="F20" i="15"/>
  <c r="F36" i="25"/>
  <c r="J38" i="25"/>
  <c r="H35" i="25"/>
  <c r="I35" i="25" s="1"/>
  <c r="J34" i="25"/>
  <c r="J37" i="25"/>
  <c r="J35" i="25"/>
  <c r="H37" i="25"/>
  <c r="H34" i="25"/>
  <c r="H36" i="25"/>
  <c r="H38" i="25"/>
  <c r="J33" i="25"/>
  <c r="I33" i="25" s="1"/>
  <c r="J36" i="25"/>
  <c r="I36" i="25" s="1"/>
  <c r="F22" i="15"/>
  <c r="C37" i="23"/>
  <c r="M9" i="22"/>
  <c r="M8" i="23"/>
  <c r="K32" i="23" s="1"/>
  <c r="F21" i="15"/>
  <c r="I36" i="15"/>
  <c r="H22" i="13"/>
  <c r="H8" i="25" s="1"/>
  <c r="I37" i="15"/>
  <c r="F36" i="22"/>
  <c r="F23" i="15"/>
  <c r="C36" i="23"/>
  <c r="C35" i="23"/>
  <c r="O21" i="13"/>
  <c r="O8" i="23" s="1"/>
  <c r="N8" i="23"/>
  <c r="J13" i="13"/>
  <c r="J6" i="23" s="1"/>
  <c r="I6" i="23"/>
  <c r="V30" i="15"/>
  <c r="V31" i="15" s="1"/>
  <c r="V32" i="15" s="1"/>
  <c r="V33" i="15" s="1"/>
  <c r="V34" i="15" s="1"/>
  <c r="V35" i="15" s="1"/>
  <c r="V36" i="15" s="1"/>
  <c r="V37" i="15" s="1"/>
  <c r="V38" i="15" s="1"/>
  <c r="V39" i="15" s="1"/>
  <c r="V40" i="15" s="1"/>
  <c r="V41" i="15" s="1"/>
  <c r="V42" i="15" s="1"/>
  <c r="V43" i="15" s="1"/>
  <c r="V44" i="15" s="1"/>
  <c r="V45" i="15" s="1"/>
  <c r="V46" i="15" s="1"/>
  <c r="V47" i="15" s="1"/>
  <c r="V48" i="15" s="1"/>
  <c r="V49" i="15" s="1"/>
  <c r="V50" i="15" s="1"/>
  <c r="I9" i="15"/>
  <c r="F33" i="22"/>
  <c r="J36" i="22"/>
  <c r="J34" i="22"/>
  <c r="J33" i="22"/>
  <c r="J32" i="22"/>
  <c r="I32" i="22" s="1"/>
  <c r="H37" i="22"/>
  <c r="H36" i="22"/>
  <c r="H33" i="22"/>
  <c r="H35" i="22"/>
  <c r="H34" i="22"/>
  <c r="J37" i="22"/>
  <c r="J35" i="22"/>
  <c r="H12" i="13"/>
  <c r="H6" i="23"/>
  <c r="I33" i="15"/>
  <c r="F35" i="22"/>
  <c r="K35" i="22"/>
  <c r="M37" i="22"/>
  <c r="M36" i="22"/>
  <c r="M35" i="22"/>
  <c r="K34" i="22"/>
  <c r="M33" i="22"/>
  <c r="K37" i="22"/>
  <c r="K33" i="22"/>
  <c r="K36" i="22"/>
  <c r="M32" i="22"/>
  <c r="L32" i="22" s="1"/>
  <c r="M34" i="22"/>
  <c r="N11" i="13"/>
  <c r="M6" i="15"/>
  <c r="I35" i="15"/>
  <c r="K32" i="15"/>
  <c r="M9" i="15"/>
  <c r="Y30" i="15"/>
  <c r="Y31" i="15" s="1"/>
  <c r="Y32" i="15" s="1"/>
  <c r="Y33" i="15" s="1"/>
  <c r="Y34" i="15" s="1"/>
  <c r="Y35" i="15" s="1"/>
  <c r="Y36" i="15" s="1"/>
  <c r="Y37" i="15" s="1"/>
  <c r="Y38" i="15" s="1"/>
  <c r="Y39" i="15" s="1"/>
  <c r="Y40" i="15" s="1"/>
  <c r="Y41" i="15" s="1"/>
  <c r="Y42" i="15" s="1"/>
  <c r="Y43" i="15" s="1"/>
  <c r="Y44" i="15" s="1"/>
  <c r="Y45" i="15" s="1"/>
  <c r="Y46" i="15" s="1"/>
  <c r="Y47" i="15" s="1"/>
  <c r="Y48" i="15" s="1"/>
  <c r="Y49" i="15" s="1"/>
  <c r="Y50" i="15" s="1"/>
  <c r="O19" i="13"/>
  <c r="O8" i="15" s="1"/>
  <c r="N8" i="15"/>
  <c r="G21" i="22"/>
  <c r="G19" i="22"/>
  <c r="E23" i="22"/>
  <c r="E22" i="22"/>
  <c r="E21" i="22"/>
  <c r="E20" i="22"/>
  <c r="E19" i="22"/>
  <c r="F19" i="22" s="1"/>
  <c r="G23" i="22"/>
  <c r="G22" i="22"/>
  <c r="G20" i="22"/>
  <c r="G18" i="22"/>
  <c r="F18" i="22" s="1"/>
  <c r="F19" i="15"/>
  <c r="V30" i="22"/>
  <c r="V31" i="22" s="1"/>
  <c r="V32" i="22" s="1"/>
  <c r="V33" i="22" s="1"/>
  <c r="V34" i="22" s="1"/>
  <c r="V35" i="22" s="1"/>
  <c r="V36" i="22" s="1"/>
  <c r="V37" i="22" s="1"/>
  <c r="V38" i="22" s="1"/>
  <c r="V39" i="22" s="1"/>
  <c r="V40" i="22" s="1"/>
  <c r="V41" i="22" s="1"/>
  <c r="V42" i="22" s="1"/>
  <c r="V43" i="22" s="1"/>
  <c r="V44" i="22" s="1"/>
  <c r="V45" i="22" s="1"/>
  <c r="V46" i="22" s="1"/>
  <c r="V47" i="22" s="1"/>
  <c r="V48" i="22" s="1"/>
  <c r="V49" i="22" s="1"/>
  <c r="V50" i="22" s="1"/>
  <c r="I9" i="22"/>
  <c r="F37" i="22"/>
  <c r="L12" i="13"/>
  <c r="K6" i="22"/>
  <c r="O20" i="13"/>
  <c r="O8" i="22" s="1"/>
  <c r="N8" i="22"/>
  <c r="J14" i="13"/>
  <c r="J6" i="25" s="1"/>
  <c r="J7" i="25" s="1"/>
  <c r="J6" i="22"/>
  <c r="J7" i="22" s="1"/>
  <c r="G12" i="13"/>
  <c r="G6" i="22" s="1"/>
  <c r="G6" i="23"/>
  <c r="I34" i="15"/>
  <c r="B36" i="22"/>
  <c r="B34" i="22"/>
  <c r="B37" i="22"/>
  <c r="B33" i="22"/>
  <c r="D34" i="22"/>
  <c r="D35" i="22"/>
  <c r="D33" i="22"/>
  <c r="B35" i="22"/>
  <c r="D32" i="22"/>
  <c r="C32" i="22" s="1"/>
  <c r="D36" i="22"/>
  <c r="D37" i="22"/>
  <c r="J22" i="15"/>
  <c r="H23" i="15"/>
  <c r="J20" i="15"/>
  <c r="J19" i="15"/>
  <c r="H22" i="15"/>
  <c r="H21" i="15"/>
  <c r="J23" i="15"/>
  <c r="H20" i="15"/>
  <c r="H19" i="15"/>
  <c r="J18" i="15"/>
  <c r="I18" i="15" s="1"/>
  <c r="J21" i="15"/>
  <c r="F12" i="13"/>
  <c r="F6" i="22" s="1"/>
  <c r="F6" i="23"/>
  <c r="C33" i="23"/>
  <c r="J32" i="23"/>
  <c r="I32" i="23" s="1"/>
  <c r="J35" i="23"/>
  <c r="J33" i="23"/>
  <c r="J36" i="23"/>
  <c r="H35" i="23"/>
  <c r="J37" i="23"/>
  <c r="H33" i="23"/>
  <c r="J34" i="23"/>
  <c r="H34" i="23"/>
  <c r="H37" i="23"/>
  <c r="H36" i="23"/>
  <c r="C34" i="23"/>
  <c r="E33" i="23"/>
  <c r="G32" i="23"/>
  <c r="F32" i="23" s="1"/>
  <c r="E37" i="23"/>
  <c r="G37" i="23"/>
  <c r="G36" i="23"/>
  <c r="G35" i="23"/>
  <c r="E36" i="23"/>
  <c r="G34" i="23"/>
  <c r="G33" i="23"/>
  <c r="E34" i="23"/>
  <c r="E35" i="23"/>
  <c r="F19" i="13"/>
  <c r="F8" i="15" s="1"/>
  <c r="B32" i="15" s="1"/>
  <c r="F22" i="13"/>
  <c r="F8" i="25" s="1"/>
  <c r="B33" i="25" s="1"/>
  <c r="G19" i="13"/>
  <c r="G8" i="15" s="1"/>
  <c r="G22" i="13"/>
  <c r="G8" i="25" s="1"/>
  <c r="M12" i="13"/>
  <c r="M6" i="22" s="1"/>
  <c r="K14" i="13"/>
  <c r="K6" i="25" s="1"/>
  <c r="K13" i="13"/>
  <c r="K6" i="23" s="1"/>
  <c r="I38" i="25" l="1"/>
  <c r="K7" i="25"/>
  <c r="X5" i="25"/>
  <c r="X6" i="25" s="1"/>
  <c r="X7" i="25" s="1"/>
  <c r="X8" i="25" s="1"/>
  <c r="X9" i="25" s="1"/>
  <c r="X10" i="25" s="1"/>
  <c r="X11" i="25" s="1"/>
  <c r="X12" i="25" s="1"/>
  <c r="X13" i="25" s="1"/>
  <c r="X14" i="25" s="1"/>
  <c r="X15" i="25" s="1"/>
  <c r="X16" i="25" s="1"/>
  <c r="X17" i="25" s="1"/>
  <c r="X18" i="25" s="1"/>
  <c r="X19" i="25" s="1"/>
  <c r="X20" i="25" s="1"/>
  <c r="X21" i="25" s="1"/>
  <c r="X22" i="25" s="1"/>
  <c r="X23" i="25" s="1"/>
  <c r="X24" i="25" s="1"/>
  <c r="X25" i="25" s="1"/>
  <c r="H19" i="25"/>
  <c r="I34" i="25"/>
  <c r="G22" i="25"/>
  <c r="E22" i="25"/>
  <c r="F22" i="25" s="1"/>
  <c r="E20" i="25"/>
  <c r="F20" i="25" s="1"/>
  <c r="G21" i="25"/>
  <c r="E24" i="25"/>
  <c r="F24" i="25" s="1"/>
  <c r="G24" i="25"/>
  <c r="E23" i="25"/>
  <c r="F23" i="25" s="1"/>
  <c r="G20" i="25"/>
  <c r="E21" i="25"/>
  <c r="G19" i="25"/>
  <c r="F19" i="25" s="1"/>
  <c r="G23" i="25"/>
  <c r="G11" i="13"/>
  <c r="G6" i="15" s="1"/>
  <c r="V30" i="25"/>
  <c r="V31" i="25" s="1"/>
  <c r="V32" i="25" s="1"/>
  <c r="V33" i="25" s="1"/>
  <c r="V34" i="25" s="1"/>
  <c r="V35" i="25" s="1"/>
  <c r="V36" i="25" s="1"/>
  <c r="V37" i="25" s="1"/>
  <c r="V38" i="25" s="1"/>
  <c r="V39" i="25" s="1"/>
  <c r="V40" i="25" s="1"/>
  <c r="V41" i="25" s="1"/>
  <c r="V42" i="25" s="1"/>
  <c r="V43" i="25" s="1"/>
  <c r="V44" i="25" s="1"/>
  <c r="V45" i="25" s="1"/>
  <c r="V46" i="25" s="1"/>
  <c r="V47" i="25" s="1"/>
  <c r="V48" i="25" s="1"/>
  <c r="V49" i="25" s="1"/>
  <c r="V50" i="25" s="1"/>
  <c r="I9" i="25"/>
  <c r="I37" i="25"/>
  <c r="D36" i="25"/>
  <c r="B37" i="25"/>
  <c r="C37" i="25" s="1"/>
  <c r="B36" i="25"/>
  <c r="B34" i="25"/>
  <c r="C34" i="25" s="1"/>
  <c r="D38" i="25"/>
  <c r="D34" i="25"/>
  <c r="D37" i="25"/>
  <c r="D33" i="25"/>
  <c r="C33" i="25" s="1"/>
  <c r="D35" i="25"/>
  <c r="B38" i="25"/>
  <c r="C38" i="25" s="1"/>
  <c r="B35" i="25"/>
  <c r="C35" i="25" s="1"/>
  <c r="L33" i="22"/>
  <c r="M37" i="25"/>
  <c r="M34" i="25"/>
  <c r="K35" i="25"/>
  <c r="K37" i="25"/>
  <c r="K34" i="25"/>
  <c r="M33" i="25"/>
  <c r="L33" i="25" s="1"/>
  <c r="M35" i="25"/>
  <c r="M38" i="25"/>
  <c r="K38" i="25"/>
  <c r="L38" i="25" s="1"/>
  <c r="M36" i="25"/>
  <c r="K36" i="25"/>
  <c r="L36" i="25" s="1"/>
  <c r="Y30" i="23"/>
  <c r="Y31" i="23" s="1"/>
  <c r="Y32" i="23" s="1"/>
  <c r="Y33" i="23" s="1"/>
  <c r="Y34" i="23" s="1"/>
  <c r="Y35" i="23" s="1"/>
  <c r="Y36" i="23" s="1"/>
  <c r="Y37" i="23" s="1"/>
  <c r="Y38" i="23" s="1"/>
  <c r="Y39" i="23" s="1"/>
  <c r="Y40" i="23" s="1"/>
  <c r="Y41" i="23" s="1"/>
  <c r="Y42" i="23" s="1"/>
  <c r="Y43" i="23" s="1"/>
  <c r="Y44" i="23" s="1"/>
  <c r="Y45" i="23" s="1"/>
  <c r="Y46" i="23" s="1"/>
  <c r="Y47" i="23" s="1"/>
  <c r="Y48" i="23" s="1"/>
  <c r="Y49" i="23" s="1"/>
  <c r="Y50" i="23" s="1"/>
  <c r="M9" i="23"/>
  <c r="I20" i="15"/>
  <c r="F34" i="23"/>
  <c r="G14" i="13"/>
  <c r="G6" i="25" s="1"/>
  <c r="I37" i="22"/>
  <c r="F20" i="22"/>
  <c r="F23" i="22"/>
  <c r="L36" i="22"/>
  <c r="L35" i="22"/>
  <c r="F14" i="13"/>
  <c r="F6" i="25" s="1"/>
  <c r="B19" i="25" s="1"/>
  <c r="I21" i="15"/>
  <c r="F21" i="22"/>
  <c r="I35" i="23"/>
  <c r="F11" i="13"/>
  <c r="F6" i="15" s="1"/>
  <c r="I22" i="15"/>
  <c r="C33" i="22"/>
  <c r="F22" i="22"/>
  <c r="N32" i="22"/>
  <c r="N9" i="22"/>
  <c r="Z30" i="22"/>
  <c r="Z31" i="22" s="1"/>
  <c r="Z32" i="22" s="1"/>
  <c r="Z33" i="22" s="1"/>
  <c r="Z34" i="22" s="1"/>
  <c r="Z35" i="22" s="1"/>
  <c r="Z36" i="22" s="1"/>
  <c r="Z37" i="22" s="1"/>
  <c r="Z38" i="22" s="1"/>
  <c r="Z39" i="22" s="1"/>
  <c r="Z40" i="22" s="1"/>
  <c r="Z41" i="22" s="1"/>
  <c r="Z42" i="22" s="1"/>
  <c r="Z43" i="22" s="1"/>
  <c r="Z44" i="22" s="1"/>
  <c r="Z45" i="22" s="1"/>
  <c r="Z46" i="22" s="1"/>
  <c r="Z47" i="22" s="1"/>
  <c r="Z48" i="22" s="1"/>
  <c r="Z49" i="22" s="1"/>
  <c r="Z50" i="22" s="1"/>
  <c r="K18" i="15"/>
  <c r="Y5" i="15"/>
  <c r="Y6" i="15" s="1"/>
  <c r="Y7" i="15" s="1"/>
  <c r="Y8" i="15" s="1"/>
  <c r="Y9" i="15" s="1"/>
  <c r="Y10" i="15" s="1"/>
  <c r="Y11" i="15" s="1"/>
  <c r="Y12" i="15" s="1"/>
  <c r="Y13" i="15" s="1"/>
  <c r="Y14" i="15" s="1"/>
  <c r="Y15" i="15" s="1"/>
  <c r="Y16" i="15" s="1"/>
  <c r="Y17" i="15" s="1"/>
  <c r="Y18" i="15" s="1"/>
  <c r="Y19" i="15" s="1"/>
  <c r="Y20" i="15" s="1"/>
  <c r="Y21" i="15" s="1"/>
  <c r="Y22" i="15" s="1"/>
  <c r="Y23" i="15" s="1"/>
  <c r="Y24" i="15" s="1"/>
  <c r="Y25" i="15" s="1"/>
  <c r="M7" i="15"/>
  <c r="L14" i="13"/>
  <c r="L6" i="25" s="1"/>
  <c r="L7" i="25" s="1"/>
  <c r="L6" i="22"/>
  <c r="L7" i="22" s="1"/>
  <c r="C37" i="22"/>
  <c r="B18" i="23"/>
  <c r="V5" i="23"/>
  <c r="V6" i="23" s="1"/>
  <c r="V7" i="23" s="1"/>
  <c r="V8" i="23" s="1"/>
  <c r="V9" i="23" s="1"/>
  <c r="V10" i="23" s="1"/>
  <c r="V11" i="23" s="1"/>
  <c r="V12" i="23" s="1"/>
  <c r="V13" i="23" s="1"/>
  <c r="V14" i="23" s="1"/>
  <c r="V15" i="23" s="1"/>
  <c r="V16" i="23" s="1"/>
  <c r="V17" i="23" s="1"/>
  <c r="V18" i="23" s="1"/>
  <c r="V19" i="23" s="1"/>
  <c r="V20" i="23" s="1"/>
  <c r="V21" i="23" s="1"/>
  <c r="V22" i="23" s="1"/>
  <c r="V23" i="23" s="1"/>
  <c r="V24" i="23" s="1"/>
  <c r="V25" i="23" s="1"/>
  <c r="B33" i="15"/>
  <c r="B35" i="15"/>
  <c r="D37" i="15"/>
  <c r="D36" i="15"/>
  <c r="D35" i="15"/>
  <c r="D34" i="15"/>
  <c r="B36" i="15"/>
  <c r="D33" i="15"/>
  <c r="B37" i="15"/>
  <c r="B34" i="15"/>
  <c r="D32" i="15"/>
  <c r="C32" i="15" s="1"/>
  <c r="F37" i="23"/>
  <c r="K7" i="23"/>
  <c r="H18" i="23"/>
  <c r="X5" i="23"/>
  <c r="X6" i="23" s="1"/>
  <c r="X7" i="23" s="1"/>
  <c r="X8" i="23" s="1"/>
  <c r="X9" i="23" s="1"/>
  <c r="X10" i="23" s="1"/>
  <c r="X11" i="23" s="1"/>
  <c r="X12" i="23" s="1"/>
  <c r="X13" i="23" s="1"/>
  <c r="X14" i="23" s="1"/>
  <c r="X15" i="23" s="1"/>
  <c r="X16" i="23" s="1"/>
  <c r="X17" i="23" s="1"/>
  <c r="X18" i="23" s="1"/>
  <c r="X19" i="23" s="1"/>
  <c r="X20" i="23" s="1"/>
  <c r="X21" i="23" s="1"/>
  <c r="X22" i="23" s="1"/>
  <c r="X23" i="23" s="1"/>
  <c r="X24" i="23" s="1"/>
  <c r="X25" i="23" s="1"/>
  <c r="F33" i="23"/>
  <c r="C34" i="22"/>
  <c r="H6" i="22"/>
  <c r="H11" i="13"/>
  <c r="H6" i="15" s="1"/>
  <c r="H14" i="13"/>
  <c r="H6" i="25" s="1"/>
  <c r="M34" i="23"/>
  <c r="M36" i="23"/>
  <c r="M35" i="23"/>
  <c r="K37" i="23"/>
  <c r="K34" i="23"/>
  <c r="M33" i="23"/>
  <c r="K33" i="23"/>
  <c r="M32" i="23"/>
  <c r="L32" i="23" s="1"/>
  <c r="K36" i="23"/>
  <c r="K35" i="23"/>
  <c r="M37" i="23"/>
  <c r="K18" i="22"/>
  <c r="Y5" i="22"/>
  <c r="Y6" i="22" s="1"/>
  <c r="Y7" i="22" s="1"/>
  <c r="Y8" i="22" s="1"/>
  <c r="Y9" i="22" s="1"/>
  <c r="Y10" i="22" s="1"/>
  <c r="Y11" i="22" s="1"/>
  <c r="Y12" i="22" s="1"/>
  <c r="Y13" i="22" s="1"/>
  <c r="Y14" i="22" s="1"/>
  <c r="Y15" i="22" s="1"/>
  <c r="Y16" i="22" s="1"/>
  <c r="Y17" i="22" s="1"/>
  <c r="Y18" i="22" s="1"/>
  <c r="Y19" i="22" s="1"/>
  <c r="Y20" i="22" s="1"/>
  <c r="Y21" i="22" s="1"/>
  <c r="Y22" i="22" s="1"/>
  <c r="Y23" i="22" s="1"/>
  <c r="Y24" i="22" s="1"/>
  <c r="Y25" i="22" s="1"/>
  <c r="F35" i="23"/>
  <c r="I36" i="23"/>
  <c r="N9" i="15"/>
  <c r="N32" i="15"/>
  <c r="Z30" i="15"/>
  <c r="Z31" i="15" s="1"/>
  <c r="Z32" i="15" s="1"/>
  <c r="Z33" i="15" s="1"/>
  <c r="Z34" i="15" s="1"/>
  <c r="Z35" i="15" s="1"/>
  <c r="Z36" i="15" s="1"/>
  <c r="Z37" i="15" s="1"/>
  <c r="Z38" i="15" s="1"/>
  <c r="Z39" i="15" s="1"/>
  <c r="Z40" i="15" s="1"/>
  <c r="Z41" i="15" s="1"/>
  <c r="Z42" i="15" s="1"/>
  <c r="Z43" i="15" s="1"/>
  <c r="Z44" i="15" s="1"/>
  <c r="Z45" i="15" s="1"/>
  <c r="Z46" i="15" s="1"/>
  <c r="Z47" i="15" s="1"/>
  <c r="Z48" i="15" s="1"/>
  <c r="Z49" i="15" s="1"/>
  <c r="Z50" i="15" s="1"/>
  <c r="L37" i="22"/>
  <c r="Q32" i="15"/>
  <c r="O9" i="15"/>
  <c r="AA30" i="15"/>
  <c r="AA31" i="15" s="1"/>
  <c r="AA32" i="15" s="1"/>
  <c r="AA33" i="15" s="1"/>
  <c r="AA34" i="15" s="1"/>
  <c r="AA35" i="15" s="1"/>
  <c r="AA36" i="15" s="1"/>
  <c r="AA37" i="15" s="1"/>
  <c r="AA38" i="15" s="1"/>
  <c r="AA39" i="15" s="1"/>
  <c r="AA40" i="15" s="1"/>
  <c r="AA41" i="15" s="1"/>
  <c r="AA42" i="15" s="1"/>
  <c r="AA43" i="15" s="1"/>
  <c r="AA44" i="15" s="1"/>
  <c r="AA45" i="15" s="1"/>
  <c r="AA46" i="15" s="1"/>
  <c r="AA47" i="15" s="1"/>
  <c r="AA48" i="15" s="1"/>
  <c r="AA49" i="15" s="1"/>
  <c r="AA50" i="15" s="1"/>
  <c r="I34" i="22"/>
  <c r="E18" i="23"/>
  <c r="I7" i="23"/>
  <c r="W5" i="23"/>
  <c r="W6" i="23" s="1"/>
  <c r="W7" i="23" s="1"/>
  <c r="W8" i="23" s="1"/>
  <c r="W9" i="23" s="1"/>
  <c r="W10" i="23" s="1"/>
  <c r="W11" i="23" s="1"/>
  <c r="W12" i="23" s="1"/>
  <c r="W13" i="23" s="1"/>
  <c r="W14" i="23" s="1"/>
  <c r="W15" i="23" s="1"/>
  <c r="W16" i="23" s="1"/>
  <c r="W17" i="23" s="1"/>
  <c r="W18" i="23" s="1"/>
  <c r="W19" i="23" s="1"/>
  <c r="W20" i="23" s="1"/>
  <c r="W21" i="23" s="1"/>
  <c r="W22" i="23" s="1"/>
  <c r="W23" i="23" s="1"/>
  <c r="W24" i="23" s="1"/>
  <c r="W25" i="23" s="1"/>
  <c r="O9" i="22"/>
  <c r="Q32" i="22"/>
  <c r="AA30" i="22"/>
  <c r="AA31" i="22" s="1"/>
  <c r="AA32" i="22" s="1"/>
  <c r="AA33" i="22" s="1"/>
  <c r="AA34" i="22" s="1"/>
  <c r="AA35" i="22" s="1"/>
  <c r="AA36" i="22" s="1"/>
  <c r="AA37" i="22" s="1"/>
  <c r="AA38" i="22" s="1"/>
  <c r="AA39" i="22" s="1"/>
  <c r="AA40" i="22" s="1"/>
  <c r="AA41" i="22" s="1"/>
  <c r="AA42" i="22" s="1"/>
  <c r="AA43" i="22" s="1"/>
  <c r="AA44" i="22" s="1"/>
  <c r="AA45" i="22" s="1"/>
  <c r="AA46" i="22" s="1"/>
  <c r="AA47" i="22" s="1"/>
  <c r="AA48" i="22" s="1"/>
  <c r="AA49" i="22" s="1"/>
  <c r="AA50" i="22" s="1"/>
  <c r="H18" i="22"/>
  <c r="K7" i="22"/>
  <c r="X5" i="22"/>
  <c r="X6" i="22" s="1"/>
  <c r="X7" i="22" s="1"/>
  <c r="X8" i="22" s="1"/>
  <c r="X9" i="22" s="1"/>
  <c r="X10" i="22" s="1"/>
  <c r="X11" i="22" s="1"/>
  <c r="X12" i="22" s="1"/>
  <c r="X13" i="22" s="1"/>
  <c r="X14" i="22" s="1"/>
  <c r="X15" i="22" s="1"/>
  <c r="X16" i="22" s="1"/>
  <c r="X17" i="22" s="1"/>
  <c r="X18" i="22" s="1"/>
  <c r="X19" i="22" s="1"/>
  <c r="X20" i="22" s="1"/>
  <c r="X21" i="22" s="1"/>
  <c r="X22" i="22" s="1"/>
  <c r="X23" i="22" s="1"/>
  <c r="X24" i="22" s="1"/>
  <c r="X25" i="22" s="1"/>
  <c r="I23" i="15"/>
  <c r="I37" i="23"/>
  <c r="C36" i="22"/>
  <c r="L34" i="22"/>
  <c r="I35" i="22"/>
  <c r="J7" i="23"/>
  <c r="I34" i="23"/>
  <c r="I33" i="22"/>
  <c r="N9" i="23"/>
  <c r="N32" i="23"/>
  <c r="Z30" i="23"/>
  <c r="Z31" i="23" s="1"/>
  <c r="Z32" i="23" s="1"/>
  <c r="Z33" i="23" s="1"/>
  <c r="Z34" i="23" s="1"/>
  <c r="Z35" i="23" s="1"/>
  <c r="Z36" i="23" s="1"/>
  <c r="Z37" i="23" s="1"/>
  <c r="Z38" i="23" s="1"/>
  <c r="Z39" i="23" s="1"/>
  <c r="Z40" i="23" s="1"/>
  <c r="Z41" i="23" s="1"/>
  <c r="Z42" i="23" s="1"/>
  <c r="Z43" i="23" s="1"/>
  <c r="Z44" i="23" s="1"/>
  <c r="Z45" i="23" s="1"/>
  <c r="Z46" i="23" s="1"/>
  <c r="Z47" i="23" s="1"/>
  <c r="Z48" i="23" s="1"/>
  <c r="Z49" i="23" s="1"/>
  <c r="Z50" i="23" s="1"/>
  <c r="O11" i="13"/>
  <c r="O6" i="15" s="1"/>
  <c r="N6" i="15"/>
  <c r="F36" i="23"/>
  <c r="I33" i="23"/>
  <c r="I19" i="15"/>
  <c r="C35" i="22"/>
  <c r="K36" i="15"/>
  <c r="K34" i="15"/>
  <c r="K33" i="15"/>
  <c r="M32" i="15"/>
  <c r="L32" i="15" s="1"/>
  <c r="M35" i="15"/>
  <c r="M34" i="15"/>
  <c r="M37" i="15"/>
  <c r="M33" i="15"/>
  <c r="M36" i="15"/>
  <c r="K37" i="15"/>
  <c r="K35" i="15"/>
  <c r="I36" i="22"/>
  <c r="O9" i="23"/>
  <c r="Q32" i="23"/>
  <c r="AA30" i="23"/>
  <c r="AA31" i="23" s="1"/>
  <c r="AA32" i="23" s="1"/>
  <c r="AA33" i="23" s="1"/>
  <c r="AA34" i="23" s="1"/>
  <c r="AA35" i="23" s="1"/>
  <c r="AA36" i="23" s="1"/>
  <c r="AA37" i="23" s="1"/>
  <c r="AA38" i="23" s="1"/>
  <c r="AA39" i="23" s="1"/>
  <c r="AA40" i="23" s="1"/>
  <c r="AA41" i="23" s="1"/>
  <c r="AA42" i="23" s="1"/>
  <c r="AA43" i="23" s="1"/>
  <c r="AA44" i="23" s="1"/>
  <c r="AA45" i="23" s="1"/>
  <c r="AA46" i="23" s="1"/>
  <c r="AA47" i="23" s="1"/>
  <c r="AA48" i="23" s="1"/>
  <c r="AA49" i="23" s="1"/>
  <c r="AA50" i="23" s="1"/>
  <c r="M13" i="13"/>
  <c r="L13" i="13"/>
  <c r="L6" i="23" s="1"/>
  <c r="L7" i="23" s="1"/>
  <c r="N12" i="13"/>
  <c r="M14" i="13"/>
  <c r="M6" i="25" s="1"/>
  <c r="V5" i="25" l="1"/>
  <c r="V6" i="25" s="1"/>
  <c r="V7" i="25" s="1"/>
  <c r="V8" i="25" s="1"/>
  <c r="V9" i="25" s="1"/>
  <c r="V10" i="25" s="1"/>
  <c r="V11" i="25" s="1"/>
  <c r="V12" i="25" s="1"/>
  <c r="V13" i="25" s="1"/>
  <c r="V14" i="25" s="1"/>
  <c r="V15" i="25" s="1"/>
  <c r="V16" i="25" s="1"/>
  <c r="V17" i="25" s="1"/>
  <c r="V18" i="25" s="1"/>
  <c r="V19" i="25" s="1"/>
  <c r="V20" i="25" s="1"/>
  <c r="V21" i="25" s="1"/>
  <c r="V22" i="25" s="1"/>
  <c r="V23" i="25" s="1"/>
  <c r="V24" i="25" s="1"/>
  <c r="V25" i="25" s="1"/>
  <c r="I7" i="25"/>
  <c r="L37" i="25"/>
  <c r="C36" i="25"/>
  <c r="B24" i="25"/>
  <c r="B21" i="25"/>
  <c r="C21" i="25" s="1"/>
  <c r="D19" i="25"/>
  <c r="C19" i="25" s="1"/>
  <c r="D24" i="25"/>
  <c r="D22" i="25"/>
  <c r="B22" i="25"/>
  <c r="D20" i="25"/>
  <c r="D23" i="25"/>
  <c r="B23" i="25"/>
  <c r="B20" i="25"/>
  <c r="D21" i="25"/>
  <c r="M7" i="25"/>
  <c r="K19" i="25"/>
  <c r="Y5" i="25"/>
  <c r="Y6" i="25" s="1"/>
  <c r="Y7" i="25" s="1"/>
  <c r="Y8" i="25" s="1"/>
  <c r="Y9" i="25" s="1"/>
  <c r="Y10" i="25" s="1"/>
  <c r="Y11" i="25" s="1"/>
  <c r="Y12" i="25" s="1"/>
  <c r="Y13" i="25" s="1"/>
  <c r="Y14" i="25" s="1"/>
  <c r="Y15" i="25" s="1"/>
  <c r="Y16" i="25" s="1"/>
  <c r="Y17" i="25" s="1"/>
  <c r="Y18" i="25" s="1"/>
  <c r="Y19" i="25" s="1"/>
  <c r="Y20" i="25" s="1"/>
  <c r="Y21" i="25" s="1"/>
  <c r="Y22" i="25" s="1"/>
  <c r="Y23" i="25" s="1"/>
  <c r="Y24" i="25" s="1"/>
  <c r="Y25" i="25" s="1"/>
  <c r="L35" i="25"/>
  <c r="H23" i="25"/>
  <c r="H20" i="25"/>
  <c r="I20" i="25" s="1"/>
  <c r="J24" i="25"/>
  <c r="J21" i="25"/>
  <c r="H24" i="25"/>
  <c r="J19" i="25"/>
  <c r="I19" i="25" s="1"/>
  <c r="J23" i="25"/>
  <c r="J20" i="25"/>
  <c r="H21" i="25"/>
  <c r="J22" i="25"/>
  <c r="H22" i="25"/>
  <c r="I22" i="25" s="1"/>
  <c r="L34" i="25"/>
  <c r="F21" i="25"/>
  <c r="M7" i="22"/>
  <c r="C37" i="15"/>
  <c r="C34" i="15"/>
  <c r="L33" i="15"/>
  <c r="C35" i="15"/>
  <c r="L37" i="23"/>
  <c r="L36" i="15"/>
  <c r="C36" i="15"/>
  <c r="L36" i="23"/>
  <c r="L34" i="15"/>
  <c r="J19" i="23"/>
  <c r="H22" i="23"/>
  <c r="J21" i="23"/>
  <c r="H21" i="23"/>
  <c r="J22" i="23"/>
  <c r="H20" i="23"/>
  <c r="H19" i="23"/>
  <c r="J18" i="23"/>
  <c r="I18" i="23" s="1"/>
  <c r="J23" i="23"/>
  <c r="J20" i="23"/>
  <c r="H23" i="23"/>
  <c r="S32" i="23"/>
  <c r="R32" i="23" s="1"/>
  <c r="S35" i="23"/>
  <c r="S37" i="23"/>
  <c r="S33" i="23"/>
  <c r="Q35" i="23"/>
  <c r="Q37" i="23"/>
  <c r="Q36" i="23"/>
  <c r="Q34" i="23"/>
  <c r="Q33" i="23"/>
  <c r="S34" i="23"/>
  <c r="S36" i="23"/>
  <c r="L34" i="23"/>
  <c r="C33" i="15"/>
  <c r="D21" i="23"/>
  <c r="D19" i="23"/>
  <c r="B23" i="23"/>
  <c r="D23" i="23"/>
  <c r="B22" i="23"/>
  <c r="B20" i="23"/>
  <c r="D18" i="23"/>
  <c r="C18" i="23" s="1"/>
  <c r="B19" i="23"/>
  <c r="B21" i="23"/>
  <c r="D22" i="23"/>
  <c r="D20" i="23"/>
  <c r="L35" i="15"/>
  <c r="G20" i="23"/>
  <c r="E23" i="23"/>
  <c r="E22" i="23"/>
  <c r="E20" i="23"/>
  <c r="E19" i="23"/>
  <c r="G18" i="23"/>
  <c r="F18" i="23" s="1"/>
  <c r="G22" i="23"/>
  <c r="E21" i="23"/>
  <c r="G23" i="23"/>
  <c r="G21" i="23"/>
  <c r="G19" i="23"/>
  <c r="K20" i="22"/>
  <c r="K19" i="22"/>
  <c r="M23" i="22"/>
  <c r="M18" i="22"/>
  <c r="L18" i="22" s="1"/>
  <c r="M21" i="22"/>
  <c r="M19" i="22"/>
  <c r="K23" i="22"/>
  <c r="M22" i="22"/>
  <c r="K21" i="22"/>
  <c r="M20" i="22"/>
  <c r="K22" i="22"/>
  <c r="L37" i="15"/>
  <c r="Z5" i="15"/>
  <c r="Z6" i="15" s="1"/>
  <c r="Z7" i="15" s="1"/>
  <c r="Z8" i="15" s="1"/>
  <c r="Z9" i="15" s="1"/>
  <c r="Z10" i="15" s="1"/>
  <c r="Z11" i="15" s="1"/>
  <c r="Z12" i="15" s="1"/>
  <c r="Z13" i="15" s="1"/>
  <c r="Z14" i="15" s="1"/>
  <c r="Z15" i="15" s="1"/>
  <c r="Z16" i="15" s="1"/>
  <c r="Z17" i="15" s="1"/>
  <c r="Z18" i="15" s="1"/>
  <c r="Z19" i="15" s="1"/>
  <c r="Z20" i="15" s="1"/>
  <c r="Z21" i="15" s="1"/>
  <c r="Z22" i="15" s="1"/>
  <c r="Z23" i="15" s="1"/>
  <c r="Z24" i="15" s="1"/>
  <c r="Z25" i="15" s="1"/>
  <c r="N7" i="15"/>
  <c r="N18" i="15"/>
  <c r="L35" i="23"/>
  <c r="B18" i="15"/>
  <c r="V5" i="15"/>
  <c r="V6" i="15" s="1"/>
  <c r="V7" i="15" s="1"/>
  <c r="V8" i="15" s="1"/>
  <c r="V9" i="15" s="1"/>
  <c r="V10" i="15" s="1"/>
  <c r="V11" i="15" s="1"/>
  <c r="V12" i="15" s="1"/>
  <c r="V13" i="15" s="1"/>
  <c r="V14" i="15" s="1"/>
  <c r="V15" i="15" s="1"/>
  <c r="V16" i="15" s="1"/>
  <c r="V17" i="15" s="1"/>
  <c r="V18" i="15" s="1"/>
  <c r="V19" i="15" s="1"/>
  <c r="V20" i="15" s="1"/>
  <c r="V21" i="15" s="1"/>
  <c r="V22" i="15" s="1"/>
  <c r="V23" i="15" s="1"/>
  <c r="V24" i="15" s="1"/>
  <c r="V25" i="15" s="1"/>
  <c r="I7" i="15"/>
  <c r="Q18" i="15"/>
  <c r="O7" i="15"/>
  <c r="AA5" i="15"/>
  <c r="AA6" i="15" s="1"/>
  <c r="AA7" i="15" s="1"/>
  <c r="AA8" i="15" s="1"/>
  <c r="AA9" i="15" s="1"/>
  <c r="AA10" i="15" s="1"/>
  <c r="AA11" i="15" s="1"/>
  <c r="AA12" i="15" s="1"/>
  <c r="AA13" i="15" s="1"/>
  <c r="AA14" i="15" s="1"/>
  <c r="AA15" i="15" s="1"/>
  <c r="AA16" i="15" s="1"/>
  <c r="AA17" i="15" s="1"/>
  <c r="AA18" i="15" s="1"/>
  <c r="AA19" i="15" s="1"/>
  <c r="AA20" i="15" s="1"/>
  <c r="AA21" i="15" s="1"/>
  <c r="AA22" i="15" s="1"/>
  <c r="AA23" i="15" s="1"/>
  <c r="AA24" i="15" s="1"/>
  <c r="AA25" i="15" s="1"/>
  <c r="Q37" i="15"/>
  <c r="Q35" i="15"/>
  <c r="S37" i="15"/>
  <c r="S35" i="15"/>
  <c r="S34" i="15"/>
  <c r="S32" i="15"/>
  <c r="R32" i="15" s="1"/>
  <c r="Q36" i="15"/>
  <c r="Q33" i="15"/>
  <c r="S36" i="15"/>
  <c r="S33" i="15"/>
  <c r="Q34" i="15"/>
  <c r="B18" i="22"/>
  <c r="V5" i="22"/>
  <c r="V6" i="22" s="1"/>
  <c r="V7" i="22" s="1"/>
  <c r="V8" i="22" s="1"/>
  <c r="V9" i="22" s="1"/>
  <c r="V10" i="22" s="1"/>
  <c r="V11" i="22" s="1"/>
  <c r="V12" i="22" s="1"/>
  <c r="V13" i="22" s="1"/>
  <c r="V14" i="22" s="1"/>
  <c r="V15" i="22" s="1"/>
  <c r="V16" i="22" s="1"/>
  <c r="V17" i="22" s="1"/>
  <c r="V18" i="22" s="1"/>
  <c r="V19" i="22" s="1"/>
  <c r="V20" i="22" s="1"/>
  <c r="V21" i="22" s="1"/>
  <c r="V22" i="22" s="1"/>
  <c r="V23" i="22" s="1"/>
  <c r="V24" i="22" s="1"/>
  <c r="V25" i="22" s="1"/>
  <c r="I7" i="22"/>
  <c r="M20" i="15"/>
  <c r="K23" i="15"/>
  <c r="K21" i="15"/>
  <c r="K20" i="15"/>
  <c r="M18" i="15"/>
  <c r="L18" i="15" s="1"/>
  <c r="K19" i="15"/>
  <c r="M23" i="15"/>
  <c r="M22" i="15"/>
  <c r="K22" i="15"/>
  <c r="M21" i="15"/>
  <c r="M19" i="15"/>
  <c r="H19" i="22"/>
  <c r="J19" i="22"/>
  <c r="H20" i="22"/>
  <c r="H22" i="22"/>
  <c r="J23" i="22"/>
  <c r="J18" i="22"/>
  <c r="I18" i="22" s="1"/>
  <c r="J21" i="22"/>
  <c r="J20" i="22"/>
  <c r="H21" i="22"/>
  <c r="H23" i="22"/>
  <c r="J22" i="22"/>
  <c r="O12" i="13"/>
  <c r="O6" i="22" s="1"/>
  <c r="N6" i="22"/>
  <c r="N36" i="23"/>
  <c r="N33" i="23"/>
  <c r="N37" i="23"/>
  <c r="P37" i="23"/>
  <c r="P36" i="23"/>
  <c r="P35" i="23"/>
  <c r="P34" i="23"/>
  <c r="N35" i="23"/>
  <c r="P33" i="23"/>
  <c r="P32" i="23"/>
  <c r="O32" i="23" s="1"/>
  <c r="N34" i="23"/>
  <c r="N13" i="13"/>
  <c r="M6" i="23"/>
  <c r="P32" i="15"/>
  <c r="O32" i="15" s="1"/>
  <c r="P37" i="15"/>
  <c r="N34" i="15"/>
  <c r="P36" i="15"/>
  <c r="P35" i="15"/>
  <c r="P34" i="15"/>
  <c r="P33" i="15"/>
  <c r="N35" i="15"/>
  <c r="N33" i="15"/>
  <c r="N37" i="15"/>
  <c r="N36" i="15"/>
  <c r="L33" i="23"/>
  <c r="Q35" i="22"/>
  <c r="Q33" i="22"/>
  <c r="S37" i="22"/>
  <c r="Q37" i="22"/>
  <c r="R37" i="22" s="1"/>
  <c r="S36" i="22"/>
  <c r="S33" i="22"/>
  <c r="S32" i="22"/>
  <c r="R32" i="22" s="1"/>
  <c r="S35" i="22"/>
  <c r="S34" i="22"/>
  <c r="Q36" i="22"/>
  <c r="Q34" i="22"/>
  <c r="N37" i="22"/>
  <c r="N35" i="22"/>
  <c r="N33" i="22"/>
  <c r="P32" i="22"/>
  <c r="O32" i="22" s="1"/>
  <c r="P36" i="22"/>
  <c r="P33" i="22"/>
  <c r="N36" i="22"/>
  <c r="P35" i="22"/>
  <c r="P34" i="22"/>
  <c r="N34" i="22"/>
  <c r="P37" i="22"/>
  <c r="C22" i="25" l="1"/>
  <c r="M20" i="25"/>
  <c r="K23" i="25"/>
  <c r="M21" i="25"/>
  <c r="M24" i="25"/>
  <c r="M23" i="25"/>
  <c r="K24" i="25"/>
  <c r="L24" i="25" s="1"/>
  <c r="K21" i="25"/>
  <c r="L21" i="25" s="1"/>
  <c r="M22" i="25"/>
  <c r="M19" i="25"/>
  <c r="L19" i="25" s="1"/>
  <c r="K22" i="25"/>
  <c r="L22" i="25" s="1"/>
  <c r="K20" i="25"/>
  <c r="L20" i="25" s="1"/>
  <c r="I21" i="25"/>
  <c r="C24" i="25"/>
  <c r="I23" i="25"/>
  <c r="C20" i="25"/>
  <c r="C23" i="25"/>
  <c r="I24" i="25"/>
  <c r="L20" i="22"/>
  <c r="F20" i="23"/>
  <c r="C23" i="23"/>
  <c r="I21" i="23"/>
  <c r="I19" i="22"/>
  <c r="I23" i="23"/>
  <c r="O37" i="15"/>
  <c r="I19" i="23"/>
  <c r="R37" i="23"/>
  <c r="I22" i="23"/>
  <c r="R33" i="15"/>
  <c r="L22" i="15"/>
  <c r="L21" i="22"/>
  <c r="C19" i="23"/>
  <c r="R33" i="23"/>
  <c r="L23" i="22"/>
  <c r="L20" i="15"/>
  <c r="O37" i="23"/>
  <c r="O34" i="15"/>
  <c r="O33" i="22"/>
  <c r="R35" i="15"/>
  <c r="I23" i="22"/>
  <c r="O34" i="23"/>
  <c r="O34" i="22"/>
  <c r="O33" i="15"/>
  <c r="F23" i="23"/>
  <c r="C21" i="23"/>
  <c r="D21" i="22"/>
  <c r="D19" i="22"/>
  <c r="B23" i="22"/>
  <c r="B21" i="22"/>
  <c r="B20" i="22"/>
  <c r="B19" i="22"/>
  <c r="D18" i="22"/>
  <c r="C18" i="22" s="1"/>
  <c r="B22" i="22"/>
  <c r="D23" i="22"/>
  <c r="D22" i="22"/>
  <c r="D20" i="22"/>
  <c r="R37" i="15"/>
  <c r="L22" i="22"/>
  <c r="R34" i="15"/>
  <c r="R34" i="23"/>
  <c r="N7" i="22"/>
  <c r="N18" i="22"/>
  <c r="Z5" i="22"/>
  <c r="Z6" i="22" s="1"/>
  <c r="Z7" i="22" s="1"/>
  <c r="Z8" i="22" s="1"/>
  <c r="Z9" i="22" s="1"/>
  <c r="Z10" i="22" s="1"/>
  <c r="Z11" i="22" s="1"/>
  <c r="Z12" i="22" s="1"/>
  <c r="Z13" i="22" s="1"/>
  <c r="Z14" i="22" s="1"/>
  <c r="Z15" i="22" s="1"/>
  <c r="Z16" i="22" s="1"/>
  <c r="Z17" i="22" s="1"/>
  <c r="Z18" i="22" s="1"/>
  <c r="Z19" i="22" s="1"/>
  <c r="Z20" i="22" s="1"/>
  <c r="Z21" i="22" s="1"/>
  <c r="Z22" i="22" s="1"/>
  <c r="Z23" i="22" s="1"/>
  <c r="Z24" i="22" s="1"/>
  <c r="Z25" i="22" s="1"/>
  <c r="Q18" i="22"/>
  <c r="O7" i="22"/>
  <c r="AA5" i="22"/>
  <c r="AA6" i="22" s="1"/>
  <c r="AA7" i="22" s="1"/>
  <c r="AA8" i="22" s="1"/>
  <c r="AA9" i="22" s="1"/>
  <c r="AA10" i="22" s="1"/>
  <c r="AA11" i="22" s="1"/>
  <c r="AA12" i="22" s="1"/>
  <c r="AA13" i="22" s="1"/>
  <c r="AA14" i="22" s="1"/>
  <c r="AA15" i="22" s="1"/>
  <c r="AA16" i="22" s="1"/>
  <c r="AA17" i="22" s="1"/>
  <c r="AA18" i="22" s="1"/>
  <c r="AA19" i="22" s="1"/>
  <c r="AA20" i="22" s="1"/>
  <c r="AA21" i="22" s="1"/>
  <c r="AA22" i="22" s="1"/>
  <c r="AA23" i="22" s="1"/>
  <c r="AA24" i="22" s="1"/>
  <c r="AA25" i="22" s="1"/>
  <c r="O35" i="15"/>
  <c r="O36" i="22"/>
  <c r="O35" i="23"/>
  <c r="I21" i="22"/>
  <c r="F21" i="23"/>
  <c r="S19" i="15"/>
  <c r="S22" i="15"/>
  <c r="Q23" i="15"/>
  <c r="Q22" i="15"/>
  <c r="Q21" i="15"/>
  <c r="Q20" i="15"/>
  <c r="S23" i="15"/>
  <c r="S21" i="15"/>
  <c r="Q19" i="15"/>
  <c r="S20" i="15"/>
  <c r="S18" i="15"/>
  <c r="R18" i="15" s="1"/>
  <c r="C20" i="23"/>
  <c r="R36" i="23"/>
  <c r="I20" i="23"/>
  <c r="R36" i="15"/>
  <c r="F19" i="23"/>
  <c r="C22" i="23"/>
  <c r="L19" i="15"/>
  <c r="O35" i="22"/>
  <c r="R33" i="22"/>
  <c r="D18" i="15"/>
  <c r="C18" i="15" s="1"/>
  <c r="B20" i="15"/>
  <c r="B22" i="15"/>
  <c r="B23" i="15"/>
  <c r="D23" i="15"/>
  <c r="B19" i="15"/>
  <c r="D19" i="15"/>
  <c r="D22" i="15"/>
  <c r="D21" i="15"/>
  <c r="D20" i="15"/>
  <c r="B21" i="15"/>
  <c r="R35" i="23"/>
  <c r="F22" i="23"/>
  <c r="O37" i="22"/>
  <c r="R35" i="22"/>
  <c r="I22" i="22"/>
  <c r="L21" i="15"/>
  <c r="R34" i="22"/>
  <c r="K18" i="23"/>
  <c r="M7" i="23"/>
  <c r="Y5" i="23"/>
  <c r="Y6" i="23" s="1"/>
  <c r="Y7" i="23" s="1"/>
  <c r="Y8" i="23" s="1"/>
  <c r="Y9" i="23" s="1"/>
  <c r="Y10" i="23" s="1"/>
  <c r="Y11" i="23" s="1"/>
  <c r="Y12" i="23" s="1"/>
  <c r="Y13" i="23" s="1"/>
  <c r="Y14" i="23" s="1"/>
  <c r="Y15" i="23" s="1"/>
  <c r="Y16" i="23" s="1"/>
  <c r="Y17" i="23" s="1"/>
  <c r="Y18" i="23" s="1"/>
  <c r="Y19" i="23" s="1"/>
  <c r="Y20" i="23" s="1"/>
  <c r="Y21" i="23" s="1"/>
  <c r="Y22" i="23" s="1"/>
  <c r="Y23" i="23" s="1"/>
  <c r="Y24" i="23" s="1"/>
  <c r="Y25" i="23" s="1"/>
  <c r="O33" i="23"/>
  <c r="I20" i="22"/>
  <c r="L23" i="15"/>
  <c r="N20" i="15"/>
  <c r="N19" i="15"/>
  <c r="P22" i="15"/>
  <c r="P23" i="15"/>
  <c r="P21" i="15"/>
  <c r="P20" i="15"/>
  <c r="N22" i="15"/>
  <c r="P18" i="15"/>
  <c r="O18" i="15" s="1"/>
  <c r="P19" i="15"/>
  <c r="N23" i="15"/>
  <c r="N21" i="15"/>
  <c r="R36" i="22"/>
  <c r="O36" i="15"/>
  <c r="O13" i="13"/>
  <c r="O6" i="23" s="1"/>
  <c r="N6" i="23"/>
  <c r="O36" i="23"/>
  <c r="L19" i="22"/>
  <c r="C19" i="22" l="1"/>
  <c r="L23" i="25"/>
  <c r="C19" i="15"/>
  <c r="C20" i="15"/>
  <c r="C22" i="15"/>
  <c r="C21" i="22"/>
  <c r="O19" i="15"/>
  <c r="R19" i="15"/>
  <c r="O21" i="15"/>
  <c r="C23" i="22"/>
  <c r="C21" i="15"/>
  <c r="O23" i="15"/>
  <c r="R21" i="15"/>
  <c r="O22" i="15"/>
  <c r="Q18" i="23"/>
  <c r="O7" i="23"/>
  <c r="AA5" i="23"/>
  <c r="AA6" i="23" s="1"/>
  <c r="AA7" i="23" s="1"/>
  <c r="AA8" i="23" s="1"/>
  <c r="AA9" i="23" s="1"/>
  <c r="AA10" i="23" s="1"/>
  <c r="AA11" i="23" s="1"/>
  <c r="AA12" i="23" s="1"/>
  <c r="AA13" i="23" s="1"/>
  <c r="AA14" i="23" s="1"/>
  <c r="AA15" i="23" s="1"/>
  <c r="AA16" i="23" s="1"/>
  <c r="AA17" i="23" s="1"/>
  <c r="AA18" i="23" s="1"/>
  <c r="AA19" i="23" s="1"/>
  <c r="AA20" i="23" s="1"/>
  <c r="AA21" i="23" s="1"/>
  <c r="AA22" i="23" s="1"/>
  <c r="AA23" i="23" s="1"/>
  <c r="AA24" i="23" s="1"/>
  <c r="AA25" i="23" s="1"/>
  <c r="O20" i="15"/>
  <c r="R20" i="15"/>
  <c r="C22" i="22"/>
  <c r="S19" i="22"/>
  <c r="S23" i="22"/>
  <c r="S22" i="22"/>
  <c r="Q22" i="22"/>
  <c r="Q23" i="22"/>
  <c r="S20" i="22"/>
  <c r="Q20" i="22"/>
  <c r="S21" i="22"/>
  <c r="Q21" i="22"/>
  <c r="Q19" i="22"/>
  <c r="S18" i="22"/>
  <c r="R18" i="22" s="1"/>
  <c r="M19" i="23"/>
  <c r="M21" i="23"/>
  <c r="K22" i="23"/>
  <c r="K21" i="23"/>
  <c r="K20" i="23"/>
  <c r="K19" i="23"/>
  <c r="M23" i="23"/>
  <c r="M22" i="23"/>
  <c r="M18" i="23"/>
  <c r="L18" i="23" s="1"/>
  <c r="M20" i="23"/>
  <c r="K23" i="23"/>
  <c r="R23" i="15"/>
  <c r="P19" i="22"/>
  <c r="N22" i="22"/>
  <c r="N21" i="22"/>
  <c r="N20" i="22"/>
  <c r="N19" i="22"/>
  <c r="P23" i="22"/>
  <c r="P22" i="22"/>
  <c r="P21" i="22"/>
  <c r="P18" i="22"/>
  <c r="O18" i="22" s="1"/>
  <c r="P20" i="22"/>
  <c r="N23" i="22"/>
  <c r="C20" i="22"/>
  <c r="R22" i="15"/>
  <c r="N7" i="23"/>
  <c r="N18" i="23"/>
  <c r="Z5" i="23"/>
  <c r="Z6" i="23" s="1"/>
  <c r="Z7" i="23" s="1"/>
  <c r="Z8" i="23" s="1"/>
  <c r="Z9" i="23" s="1"/>
  <c r="Z10" i="23" s="1"/>
  <c r="Z11" i="23" s="1"/>
  <c r="Z12" i="23" s="1"/>
  <c r="Z13" i="23" s="1"/>
  <c r="Z14" i="23" s="1"/>
  <c r="Z15" i="23" s="1"/>
  <c r="Z16" i="23" s="1"/>
  <c r="Z17" i="23" s="1"/>
  <c r="Z18" i="23" s="1"/>
  <c r="Z19" i="23" s="1"/>
  <c r="Z20" i="23" s="1"/>
  <c r="Z21" i="23" s="1"/>
  <c r="Z22" i="23" s="1"/>
  <c r="Z23" i="23" s="1"/>
  <c r="Z24" i="23" s="1"/>
  <c r="Z25" i="23" s="1"/>
  <c r="C23" i="15"/>
  <c r="O22" i="22" l="1"/>
  <c r="R19" i="22"/>
  <c r="R21" i="22"/>
  <c r="O19" i="22"/>
  <c r="L20" i="23"/>
  <c r="R23" i="22"/>
  <c r="O20" i="22"/>
  <c r="L19" i="23"/>
  <c r="R22" i="22"/>
  <c r="P22" i="23"/>
  <c r="P21" i="23"/>
  <c r="N21" i="23"/>
  <c r="P19" i="23"/>
  <c r="N22" i="23"/>
  <c r="P20" i="23"/>
  <c r="N23" i="23"/>
  <c r="P18" i="23"/>
  <c r="O18" i="23" s="1"/>
  <c r="P23" i="23"/>
  <c r="N19" i="23"/>
  <c r="N20" i="23"/>
  <c r="L21" i="23"/>
  <c r="O23" i="22"/>
  <c r="O21" i="22"/>
  <c r="L22" i="23"/>
  <c r="L23" i="23"/>
  <c r="R20" i="22"/>
  <c r="S18" i="23"/>
  <c r="R18" i="23" s="1"/>
  <c r="Q21" i="23"/>
  <c r="Q19" i="23"/>
  <c r="S22" i="23"/>
  <c r="Q22" i="23"/>
  <c r="S20" i="23"/>
  <c r="Q20" i="23"/>
  <c r="S23" i="23"/>
  <c r="S21" i="23"/>
  <c r="S19" i="23"/>
  <c r="Q23" i="23"/>
  <c r="O21" i="23" l="1"/>
  <c r="R20" i="23"/>
  <c r="O20" i="23"/>
  <c r="O22" i="23"/>
  <c r="R23" i="23"/>
  <c r="R19" i="23"/>
  <c r="R21" i="23"/>
  <c r="O23" i="23"/>
  <c r="R22" i="23"/>
  <c r="O19" i="23"/>
</calcChain>
</file>

<file path=xl/sharedStrings.xml><?xml version="1.0" encoding="utf-8"?>
<sst xmlns="http://schemas.openxmlformats.org/spreadsheetml/2006/main" count="1767" uniqueCount="379">
  <si>
    <t>Min</t>
  </si>
  <si>
    <t>Median</t>
  </si>
  <si>
    <t>Max</t>
  </si>
  <si>
    <t>0-3 Years</t>
  </si>
  <si>
    <t>4-6 Years</t>
  </si>
  <si>
    <t>7-9 Years</t>
  </si>
  <si>
    <t>10-12 Years</t>
  </si>
  <si>
    <t>Data Supplement</t>
  </si>
  <si>
    <t>Table of Contents (Click on links)</t>
  </si>
  <si>
    <t>A</t>
  </si>
  <si>
    <t>B</t>
  </si>
  <si>
    <t>C</t>
  </si>
  <si>
    <t>Substitute Teacher</t>
  </si>
  <si>
    <t>How to Use the Proposed Wage Scales</t>
  </si>
  <si>
    <t>Base Wage</t>
  </si>
  <si>
    <t>Proposed Models</t>
  </si>
  <si>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</si>
  <si>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</si>
  <si>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</si>
  <si>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</si>
  <si>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</si>
  <si>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</si>
  <si>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</si>
  <si>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</si>
  <si>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</si>
  <si>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</si>
  <si>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</si>
  <si>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</si>
  <si>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</si>
  <si>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</si>
  <si>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</si>
  <si>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</si>
  <si>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</si>
  <si>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</si>
  <si>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</si>
  <si>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</si>
  <si>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</si>
  <si>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</si>
  <si>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</si>
  <si>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</si>
  <si>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</si>
  <si>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Lead Teacher, Infant-Toddler</t>
  </si>
  <si>
    <t>F1</t>
  </si>
  <si>
    <t>P1</t>
  </si>
  <si>
    <t>not applicable</t>
  </si>
  <si>
    <t>Assistant Teacher, Infant-Toddler</t>
  </si>
  <si>
    <t>Aide/floater, Infant-Toddler</t>
  </si>
  <si>
    <t>Substitute, Infant-Toddler</t>
  </si>
  <si>
    <t>Lead Teacher, Preschool</t>
  </si>
  <si>
    <t>P3</t>
  </si>
  <si>
    <t>Assistant Teacher, Preschool</t>
  </si>
  <si>
    <t>Aide/floater, Preschool</t>
  </si>
  <si>
    <t>Substitute, Preschool</t>
  </si>
  <si>
    <t>Varies, but mostly P2/ECE II</t>
  </si>
  <si>
    <t xml:space="preserve">- </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</si>
  <si>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</si>
  <si>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</si>
  <si>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</si>
  <si>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</si>
  <si>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</si>
  <si>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</si>
  <si>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High School Diploma and Child Development Associate (CDA) credential</t>
  </si>
  <si>
    <t>Assistant Teacher Minimum Qualifications</t>
  </si>
  <si>
    <t>High School Diploma + Child Development Associate (CDA) credential</t>
  </si>
  <si>
    <t>Childcare Aide Minimum Qualifications</t>
  </si>
  <si>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</si>
  <si>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</si>
  <si>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</si>
  <si>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</si>
  <si>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</si>
  <si>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</si>
  <si>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</si>
  <si>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</si>
  <si>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</si>
  <si>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 xml:space="preserve">Decided by the leadership of the private for-profit business, nonprofit, or faith-based organization.  </t>
  </si>
  <si>
    <t xml:space="preserve">Decided by the owner.  </t>
  </si>
  <si>
    <t>Instructional Staff</t>
  </si>
  <si>
    <t>Proposed Base Wage</t>
  </si>
  <si>
    <t>ECE I</t>
  </si>
  <si>
    <t>ECE II</t>
  </si>
  <si>
    <t>ECE III</t>
  </si>
  <si>
    <t xml:space="preserve">Explanation for Proposed Base Wage </t>
  </si>
  <si>
    <t>Note: All Professional Levels increase by 10% - Infant/Toddler instructional roles are 10% more than Preschool roles</t>
  </si>
  <si>
    <t>25% less than Lead Teacher</t>
  </si>
  <si>
    <t>25% less than Assistant Teacher</t>
  </si>
  <si>
    <t>Lead Teacher</t>
  </si>
  <si>
    <t>Substitute</t>
  </si>
  <si>
    <t>Teaching Assistants, Except Postsecondary</t>
  </si>
  <si>
    <t>Childcare Workers</t>
  </si>
  <si>
    <t>Wage Scale</t>
  </si>
  <si>
    <t>Systemwide Wage Scale</t>
  </si>
  <si>
    <t>Notes</t>
  </si>
  <si>
    <t>Michigan</t>
  </si>
  <si>
    <t>September 2023</t>
  </si>
  <si>
    <t>Lead Teachers</t>
  </si>
  <si>
    <t>Proposed - Pay Parity with K-12 Teachers</t>
  </si>
  <si>
    <t>1B | Systemwide Wage Scale -- Notes</t>
  </si>
  <si>
    <t>Wage Scaling</t>
  </si>
  <si>
    <t>2A | Lead Teacher -- Proposed Wage Scaling</t>
  </si>
  <si>
    <t>Note: All Infant/Toddler instructional roles are 10% more than Preschool roles</t>
  </si>
  <si>
    <t>Current Median Wage</t>
  </si>
  <si>
    <t>Hourly</t>
  </si>
  <si>
    <t>Hourly Wage Increments</t>
  </si>
  <si>
    <t>F1, F2, F3 HSE</t>
  </si>
  <si>
    <t>Years of Experience</t>
  </si>
  <si>
    <t>Proposed Pay Scale for Lead Teacher, Infant-Toddler</t>
  </si>
  <si>
    <t>Proposed Pay Scale for Lead Teacher, Preschool</t>
  </si>
  <si>
    <t>13-15 Years</t>
  </si>
  <si>
    <t>16+ Years</t>
  </si>
  <si>
    <t>D</t>
  </si>
  <si>
    <t>Workforce Demographics</t>
  </si>
  <si>
    <t>Top Comparable Occupations</t>
  </si>
  <si>
    <t>2B | Lead Teacher -- Workforce Demographics</t>
  </si>
  <si>
    <t>2C | Lead Teacher -- Top Comparable Occupations</t>
  </si>
  <si>
    <t>Elementary School Teachers</t>
  </si>
  <si>
    <t>Age</t>
  </si>
  <si>
    <t>Jobs</t>
  </si>
  <si>
    <t>Percentage</t>
  </si>
  <si>
    <t>14-18</t>
  </si>
  <si>
    <t>19-24</t>
  </si>
  <si>
    <t>25-34</t>
  </si>
  <si>
    <t>35-44</t>
  </si>
  <si>
    <t>45-54</t>
  </si>
  <si>
    <t>55-64</t>
  </si>
  <si>
    <t>65+</t>
  </si>
  <si>
    <t>Less than high school</t>
  </si>
  <si>
    <t>High school</t>
  </si>
  <si>
    <t>Some college</t>
  </si>
  <si>
    <t>Associate's degree</t>
  </si>
  <si>
    <t>Bachelor's degree</t>
  </si>
  <si>
    <t>Master's degree</t>
  </si>
  <si>
    <t>Doctoral or professional degree</t>
  </si>
  <si>
    <t>Gender</t>
  </si>
  <si>
    <t>Males</t>
  </si>
  <si>
    <t>Females</t>
  </si>
  <si>
    <t>Race/Ethnicity</t>
  </si>
  <si>
    <t>White</t>
  </si>
  <si>
    <t>Hispanic/Latino (any race)</t>
  </si>
  <si>
    <t>Black/African American</t>
  </si>
  <si>
    <t>Asian</t>
  </si>
  <si>
    <t>Two or More Races</t>
  </si>
  <si>
    <t>American Indian/Alaska Native</t>
  </si>
  <si>
    <t>Native Hawaiian/Other Pacific Islander</t>
  </si>
  <si>
    <t>Share of overlapping skills</t>
  </si>
  <si>
    <t>Previous</t>
  </si>
  <si>
    <t>Following</t>
  </si>
  <si>
    <t>Teaching Assistants</t>
  </si>
  <si>
    <t>Retail Salespersons</t>
  </si>
  <si>
    <t>Social and Human Service Assistants</t>
  </si>
  <si>
    <t>Postsecondary Teachers</t>
  </si>
  <si>
    <t>Secondary School Teachers</t>
  </si>
  <si>
    <t>Secretaries and Admin. Assistants</t>
  </si>
  <si>
    <t>Managers</t>
  </si>
  <si>
    <t>Preschool Teachers</t>
  </si>
  <si>
    <t>2E | Lead Teacher -- Occupation Flows</t>
  </si>
  <si>
    <t>E</t>
  </si>
  <si>
    <t>Occupation Flows</t>
  </si>
  <si>
    <t>#</t>
  </si>
  <si>
    <t xml:space="preserve"> Occupation</t>
  </si>
  <si>
    <t>Employment and Wage Trends</t>
  </si>
  <si>
    <t>F</t>
  </si>
  <si>
    <t>Real-time Demand</t>
  </si>
  <si>
    <t>2F | Lead Teacher -- Real-time Demand</t>
  </si>
  <si>
    <t>2D | Lead Teacher -- Employment and Wage Trends</t>
  </si>
  <si>
    <t>Median Advertised Wage</t>
  </si>
  <si>
    <t>Date</t>
  </si>
  <si>
    <t>Assistant Teachers</t>
  </si>
  <si>
    <t>Years in Lane</t>
  </si>
  <si>
    <t>CDA</t>
  </si>
  <si>
    <t>CDA + Apprenticeship</t>
  </si>
  <si>
    <t>HSE</t>
  </si>
  <si>
    <t>AA</t>
  </si>
  <si>
    <t>BA</t>
  </si>
  <si>
    <t>MA</t>
  </si>
  <si>
    <t>Ed.D. or Ph.D.</t>
  </si>
  <si>
    <t>3A | Assistant Teacher -- Proposed Wage Scaling</t>
  </si>
  <si>
    <t>Proposed Pay Scale for Assistant Teacher, Infant-Toddler</t>
  </si>
  <si>
    <t>Proposed Pay Scale for Assistant Teacher, Preschool</t>
  </si>
  <si>
    <t>4A | Aide/Floater -- Proposed Wage Scaling</t>
  </si>
  <si>
    <t xml:space="preserve"> Aide/Floater</t>
  </si>
  <si>
    <t>Proposed Pay Scale for Aide/Floater, Infant-Toddler</t>
  </si>
  <si>
    <t>Proposed Pay Scale for Aide/Floater, Preschool</t>
  </si>
  <si>
    <t>Aide/Floater, Infant-Toddler</t>
  </si>
  <si>
    <t>United States</t>
  </si>
  <si>
    <t xml:space="preserve">25% less than Assistant Teacher </t>
  </si>
  <si>
    <t>Parity with Assistant Teacher, which has similar responsibilities             (10% increase for long-term assignments)</t>
  </si>
  <si>
    <t>-</t>
  </si>
  <si>
    <t>ECE Wage Scale</t>
  </si>
  <si>
    <t>5A | Substitute -- Proposed Wage Scaling</t>
  </si>
  <si>
    <t>Proposed Pay Scale for Substitute, Infant-Toddler</t>
  </si>
  <si>
    <t>Proposed Pay Scale for Substitute, Preschool</t>
  </si>
  <si>
    <t>Lead Teacher, Employment Growth (Indexed to 2001)</t>
  </si>
  <si>
    <t>Customer Service Representatives</t>
  </si>
  <si>
    <t>Supervisors of Office and Admin. Support Occupations</t>
  </si>
  <si>
    <t>Top Comparable Roles, Lead Teacher</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</si>
  <si>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</si>
  <si>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</si>
  <si>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</si>
  <si>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</si>
  <si>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r>
      <t xml:space="preserve">P1 </t>
    </r>
    <r>
      <rPr>
        <i/>
        <sz val="11"/>
        <color rgb="FFFFFFFF"/>
        <rFont val="Arial"/>
        <family val="2"/>
      </rPr>
      <t>CDA</t>
    </r>
  </si>
  <si>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</si>
  <si>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</si>
  <si>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</si>
  <si>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</si>
  <si>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</si>
  <si>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</si>
  <si>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</si>
  <si>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r>
      <t xml:space="preserve">P5 </t>
    </r>
    <r>
      <rPr>
        <i/>
        <sz val="11"/>
        <color rgb="FFFFFFFF"/>
        <rFont val="Arial"/>
        <family val="2"/>
      </rPr>
      <t>Ed.D. or Ph.D</t>
    </r>
  </si>
  <si>
    <r>
      <t xml:space="preserve">High School Diploma + one college course in Early Childhood Education </t>
    </r>
    <r>
      <rPr>
        <u/>
        <sz val="11"/>
        <color theme="1"/>
        <rFont val="Arial"/>
        <family val="2"/>
      </rPr>
      <t>or</t>
    </r>
    <r>
      <rPr>
        <sz val="11"/>
        <color theme="1"/>
        <rFont val="Arial"/>
        <family val="2"/>
      </rPr>
      <t xml:space="preserve"> 20 hours of training</t>
    </r>
  </si>
  <si>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</si>
  <si>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r>
      <t xml:space="preserve">Annual Salary       </t>
    </r>
    <r>
      <rPr>
        <sz val="11"/>
        <rFont val="Arial"/>
        <family val="2"/>
      </rPr>
      <t>(52 weeks)</t>
    </r>
  </si>
  <si>
    <t>Occupation</t>
  </si>
  <si>
    <t>Kindergarten Teacher</t>
  </si>
  <si>
    <t>Median Hourly Wage, 2022</t>
  </si>
  <si>
    <r>
      <t xml:space="preserve">Median Hourly Wage Growth </t>
    </r>
    <r>
      <rPr>
        <sz val="10"/>
        <color theme="0"/>
        <rFont val="Arial"/>
        <family val="2"/>
      </rPr>
      <t>(2005-2022)</t>
    </r>
  </si>
  <si>
    <t>%</t>
  </si>
  <si>
    <t>Lead Teacher (Average of Infant-Toddler and Preschool), Growth in Median Hourly Earnings (2005-2022)</t>
  </si>
  <si>
    <t>Lead Teacher (Average of Infant-Toddler and Preschool), Median Hourly Wage Growth (Indexed to 2005)</t>
  </si>
  <si>
    <t>Job Postings</t>
  </si>
  <si>
    <t>Employer</t>
  </si>
  <si>
    <t>Online Postings</t>
  </si>
  <si>
    <t>Median Posting Duration</t>
  </si>
  <si>
    <t>32 days</t>
  </si>
  <si>
    <t>YMCA</t>
  </si>
  <si>
    <t>36 days</t>
  </si>
  <si>
    <t>37 days</t>
  </si>
  <si>
    <t>3B | Assistant Teacher -- Workforce Demographics</t>
  </si>
  <si>
    <t>3C | Assistant Teacher -- Top Comparable Occupations</t>
  </si>
  <si>
    <t>3D | Assistant Teacher -- Employment and Wage Trends</t>
  </si>
  <si>
    <t>3E | Assistant Teacher -- Occupation Flows</t>
  </si>
  <si>
    <t>3F | Assistant Teacher -- Real-time Demand</t>
  </si>
  <si>
    <t>G</t>
  </si>
  <si>
    <t>Commuting Patterns</t>
  </si>
  <si>
    <t>2G | Lead Teacher -- Commuting Patterns</t>
  </si>
  <si>
    <r>
      <t xml:space="preserve">Employment Growth            </t>
    </r>
    <r>
      <rPr>
        <sz val="10"/>
        <color theme="0"/>
        <rFont val="Arial"/>
        <family val="2"/>
      </rPr>
      <t>(2001-2022)</t>
    </r>
  </si>
  <si>
    <t>Lead Teacher, Employment Trends (2001-2022)</t>
  </si>
  <si>
    <t>3G | Assistant Teacher -- Commuting Patterns</t>
  </si>
  <si>
    <t>Top Comparable Roles, Assistant Teacher</t>
  </si>
  <si>
    <t>Assistant Teacher</t>
  </si>
  <si>
    <t>Assistant Teacher, Employment Trends (2001-2022)</t>
  </si>
  <si>
    <t>Assistant Teacher, Employment Growth (Indexed to 2001)</t>
  </si>
  <si>
    <t xml:space="preserve">Difference from Assistant Teacher Wage            </t>
  </si>
  <si>
    <t>Assistant Teacher, Growth in Median Hourly Earnings (2005-2022)</t>
  </si>
  <si>
    <t>Assistant Teacher, Median Hourly Wage Growth (Indexed to 2005)</t>
  </si>
  <si>
    <t>Life, Physical, and Social Science Technicians</t>
  </si>
  <si>
    <t>Teaching Assistants, Postsecondary</t>
  </si>
  <si>
    <t>Software Developers</t>
  </si>
  <si>
    <t>25 days</t>
  </si>
  <si>
    <t>N/A</t>
  </si>
  <si>
    <t>Top Comparable Roles, Aide/Floater</t>
  </si>
  <si>
    <t xml:space="preserve">Difference from Aide/Floater Wage            </t>
  </si>
  <si>
    <t>Aide/Floater</t>
  </si>
  <si>
    <t>Aide/Floater, Employment Trends (2001-2022)</t>
  </si>
  <si>
    <t>Aide/Floater, Employment Growth (Indexed to 2001)</t>
  </si>
  <si>
    <t>Aide/Floater, Growth in Median Hourly Earnings (2005-2022)</t>
  </si>
  <si>
    <t>Aide/Floater, Median Hourly Wage Growth (Indexed to 2005)</t>
  </si>
  <si>
    <t>Waiters and Waitresses</t>
  </si>
  <si>
    <t>Recreation Workers</t>
  </si>
  <si>
    <t>Cashiers</t>
  </si>
  <si>
    <t>Fast Food and Counter Workers</t>
  </si>
  <si>
    <t>Registered Nurses</t>
  </si>
  <si>
    <t>Difference from  Lead Teacher Wage</t>
  </si>
  <si>
    <t>Library Assistant</t>
  </si>
  <si>
    <t>Library Technician</t>
  </si>
  <si>
    <t>Waiter/Waitress</t>
  </si>
  <si>
    <t>Bank Teller</t>
  </si>
  <si>
    <t>Home Health and Personal Care Aide</t>
  </si>
  <si>
    <t>4B | Aide/Floater -- Workforce Demographics</t>
  </si>
  <si>
    <t>4C | Aide/Floater -- Top Comparable Occupations</t>
  </si>
  <si>
    <t>4D | Aide/Floater -- Employment and Wage Trends</t>
  </si>
  <si>
    <t>4E | Aide/Floater -- Occupation Flows</t>
  </si>
  <si>
    <t>4F | Aide/Floater -- Real-time Demand</t>
  </si>
  <si>
    <t>4G | Aide/Floater -- Commuting Patterns</t>
  </si>
  <si>
    <t>Care Group</t>
  </si>
  <si>
    <t>5B | Substitute -- Workforce Demographics</t>
  </si>
  <si>
    <t>5C | Substitute -- Top Comparable Occupations</t>
  </si>
  <si>
    <t>Top Comparable Roles, Substitute</t>
  </si>
  <si>
    <t xml:space="preserve">Difference from Substitute Wage            </t>
  </si>
  <si>
    <t>Teachers and Instructors</t>
  </si>
  <si>
    <t>Coaches and Scouts</t>
  </si>
  <si>
    <t>Middle School Teachers</t>
  </si>
  <si>
    <t xml:space="preserve">  </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</si>
  <si>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</si>
  <si>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</si>
  <si>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</si>
  <si>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</si>
  <si>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</si>
  <si>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</si>
  <si>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5F | Substitute -- Real-time Demand</t>
  </si>
  <si>
    <t>5G | Substitute -- Commuting Patterns</t>
  </si>
  <si>
    <t>AA + Apprenticeship</t>
  </si>
  <si>
    <t>Office Clerk</t>
  </si>
  <si>
    <t>Self-Enrichment Teacher</t>
  </si>
  <si>
    <t>Psychiatric Aide</t>
  </si>
  <si>
    <t>Tutor</t>
  </si>
  <si>
    <t>Administrative Assistant</t>
  </si>
  <si>
    <t>Customer Service Representative</t>
  </si>
  <si>
    <t>Methodology</t>
  </si>
  <si>
    <t>21 days</t>
  </si>
  <si>
    <t>17 days</t>
  </si>
  <si>
    <t>Tutors</t>
  </si>
  <si>
    <t>46 days</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</si>
  <si>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</si>
  <si>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42 days</t>
  </si>
  <si>
    <t>n/a</t>
  </si>
  <si>
    <t>Ess</t>
  </si>
  <si>
    <t>Typically negotiated through a union contract. However, less than half of School-based teachers are covered by a contract.</t>
  </si>
  <si>
    <t xml:space="preserve">The proposed wage scale benchmarks ECE wages against comparable K-12 roles by setting the Lead Teacher wage on par with the starting salary of a K-12 teacher in Region 6a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 systemwide wage scale is agnostic to setting (school-based, center-based, family or group childcare home). Thus, wages are based on the specific role, professional level/education, and experience an individual has — irrespective of the setting in which they are employed. The base wages shown below increase by 10% for each professional/educational level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infant- and toddler-aged children will receive a 10% increase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2.5% increase for each year of employment. This reflects the average step increase offered to K-12 educators and is equal to the average rate of inflation forecasted in the state over the next 10 years — ensuring wages rise at a rate equal to the cost of living. </t>
  </si>
  <si>
    <t xml:space="preserve">The Systemwide Wage Scales is agnostic to setting and so all functional and foundational level have a proposed wage. We recommend that Region 6a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</si>
  <si>
    <t>Bachelor’s Degree with at least 18 hours in Early Childhood Education; sometimes requires valid Region 6a teaching certificate</t>
  </si>
  <si>
    <t>Age Distribution, Region 6a, 2022</t>
  </si>
  <si>
    <t>Education, Region 6a, 2022</t>
  </si>
  <si>
    <t>Racial/Ethnic Distribution, Region 6a, 2022</t>
  </si>
  <si>
    <t>Gender Distribution, Region 6a, 2022</t>
  </si>
  <si>
    <t>Lead Teacher, Employment Trends, Region 6a (2001-2022)</t>
  </si>
  <si>
    <t>Lead Teacher, Employment Growth, Region 6a (Indexed to 2001)</t>
  </si>
  <si>
    <t>Lead Teacher, Growth in Median Hourly Earnings, Region 6a (2005-2022)</t>
  </si>
  <si>
    <t>Lead Teacher, Median Hourly Wage Growth, Region 6a (Indexed to 2005)</t>
  </si>
  <si>
    <t>Top Preceeding and Superseding Occupations, Region 6a, 2022</t>
  </si>
  <si>
    <t>Region 6a</t>
  </si>
  <si>
    <t xml:space="preserve">Region 6a </t>
  </si>
  <si>
    <t>Online Ads and Median Wages, Lead Teacher, Region 6a</t>
  </si>
  <si>
    <t>Top Posting Employers, Lead Teacher, Region 6a (Jan. 2022 - Jul. 2023)</t>
  </si>
  <si>
    <t>Assistant Teacher, Employment Trends, Region 6a (2001-2022)</t>
  </si>
  <si>
    <t>Assistant Teacher, Employment Growth, Region 6a (Indexed to 2001)</t>
  </si>
  <si>
    <t>Assistant Teacher, Growth in Median Hourly Earnings, Region 6a (2005-2022)</t>
  </si>
  <si>
    <t>Assistant Teacher, Median Hourly Wage Growth, Region 6a (Indexed to 2005)</t>
  </si>
  <si>
    <t>Top Preceeding and Superseding Occupations, Region 6a</t>
  </si>
  <si>
    <t>Online Ads and Median Wages, Assistant Teacher, Region 6a</t>
  </si>
  <si>
    <t>Top Posting Employers, Assistant Teacher, Region 6a (Jan. 2022 - Jul. 2023)</t>
  </si>
  <si>
    <t>Aide/Floater, Employment Trends, Region 6a (2001-2022)</t>
  </si>
  <si>
    <t>Aide/Floater, Employment Growth, Region 6a (Indexed to 2001)</t>
  </si>
  <si>
    <t>Aide/Floater, Growth in Median Hourly Earnings, Region 6a (2005-2022)</t>
  </si>
  <si>
    <t>Aide/Floater, Median Hourly Wage Growth, Region 6a (Indexed to 2005)</t>
  </si>
  <si>
    <t>Online Ads and Median Wages, Aide/Floater, Region 6a</t>
  </si>
  <si>
    <t>Top Posting Employers, Aide/Floater, Region 6a (Jan. 2022 - Jul. 2023)</t>
  </si>
  <si>
    <t>Substitute, Employment Trends, Region 6a (2001-2022)</t>
  </si>
  <si>
    <t>Substitute, Employment Growth, Region 6a (Indexed to 2001)</t>
  </si>
  <si>
    <t>Substitute, Growth in Median Hourly Earnings, Region 6a (2005-2022)</t>
  </si>
  <si>
    <t>Substitute, Median Hourly Wage Growth, Region 6a (Indexed to 2005)</t>
  </si>
  <si>
    <t>Online Ads and Median Wages, Substitute, Region 6a</t>
  </si>
  <si>
    <t>Top Posting Employers, Substitute, Region 6a (Jan. 2022 - Jul. 2023)</t>
  </si>
  <si>
    <t>Region 6a - Genesee, Lapeer, St. Clair, and Shiawassee Counties</t>
  </si>
  <si>
    <t>Median Hourly rate for Step 1 Teacher Salary ($42,280 a year)</t>
  </si>
  <si>
    <t>KinderCare Education</t>
  </si>
  <si>
    <t>Nemcsa</t>
  </si>
  <si>
    <t>Blue Water Community Action</t>
  </si>
  <si>
    <t>Genesee Education Consultant Services</t>
  </si>
  <si>
    <t>Early Learning Academies</t>
  </si>
  <si>
    <t>The Breakie Bunch Daycare</t>
  </si>
  <si>
    <t>Little People's Playhouse</t>
  </si>
  <si>
    <t>University Of Michigan</t>
  </si>
  <si>
    <t>Hometown Childcare</t>
  </si>
  <si>
    <t>Corunna Public Schools</t>
  </si>
  <si>
    <t>16 days</t>
  </si>
  <si>
    <t>33 days</t>
  </si>
  <si>
    <t>East China School District</t>
  </si>
  <si>
    <t>Durand Area Schools</t>
  </si>
  <si>
    <t>International Academy Of Flint</t>
  </si>
  <si>
    <t>Flint Community Schools</t>
  </si>
  <si>
    <t>Swartz Creek Community Schools</t>
  </si>
  <si>
    <t>Catholic Diocese Of Lansing</t>
  </si>
  <si>
    <t>Genesee Intermediate School District</t>
  </si>
  <si>
    <t>National Heritage Academies</t>
  </si>
  <si>
    <t>35 days</t>
  </si>
  <si>
    <t>49 days</t>
  </si>
  <si>
    <t>Genesee County</t>
  </si>
  <si>
    <t>Flint Cultural Center Academy</t>
  </si>
  <si>
    <t>38 days</t>
  </si>
  <si>
    <t>34 days</t>
  </si>
  <si>
    <t>Flint Genesee Job Corps Center</t>
  </si>
  <si>
    <t>Richfield Public School Academy</t>
  </si>
  <si>
    <t>Serrato Corporation</t>
  </si>
  <si>
    <t>Archdiocese Of Detroit</t>
  </si>
  <si>
    <t>Grand Blanc Academy</t>
  </si>
  <si>
    <t>31 days</t>
  </si>
  <si>
    <t>11 days</t>
  </si>
  <si>
    <t>Median Hourly rate for Step 1 Teacher Salary ($42,280 a year) + 10%</t>
  </si>
  <si>
    <t>Number of Occupations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</si>
</sst>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39"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2"/>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6">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3" fillId="0" borderId="0"/>
  </cellStyleXfs>
  <cellXfs count="330">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3" fillId="11" borderId="54" xfId="1" applyNumberFormat="1" applyFont="1" applyFill="1" applyBorder="1" applyAlignment="1">
      <alignment horizontal="center" vertical="center"/>
    </xf>
    <xf numFmtId="7" fontId="3" fillId="0" borderId="0" xfId="1" applyNumberFormat="1" applyFont="1" applyAlignment="1">
      <alignment horizontal="right"/>
    </xf>
    <xf numFmtId="7" fontId="3" fillId="0" borderId="0" xfId="0" applyNumberFormat="1" applyFont="1" applyAlignment="1" applyProtection="1">
      <alignment vertical="center"/>
      <protection locked="0"/>
    </xf>
    <xf numFmtId="0" fontId="23" fillId="0" borderId="0" xfId="5" applyAlignment="1" applyProtection="1">
      <alignment horizontal="left" vertical="center"/>
      <protection locked="0"/>
    </xf>
    <xf numFmtId="0" fontId="38" fillId="0" borderId="0" xfId="0" applyFon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21" fillId="19" borderId="18" xfId="0" applyFont="1" applyFill="1" applyBorder="1" applyAlignment="1">
      <alignment horizontal="center"/>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1" fillId="14" borderId="18" xfId="0" applyFont="1" applyFill="1" applyBorder="1" applyAlignment="1">
      <alignment horizontal="center"/>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44" fontId="21" fillId="19" borderId="18" xfId="1" applyFont="1" applyFill="1" applyBorder="1" applyAlignment="1">
      <alignment horizontal="center"/>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44" fontId="21" fillId="19" borderId="3" xfId="1" applyFont="1" applyFill="1" applyBorder="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44" fontId="21" fillId="19" borderId="2"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3" fillId="0" borderId="0" xfId="0" applyFont="1" applyAlignment="1">
      <alignment horizontal="center"/>
    </xf>
    <xf numFmtId="0" fontId="24" fillId="16" borderId="37" xfId="0" applyFont="1" applyFill="1" applyBorder="1" applyAlignment="1">
      <alignment horizontal="center"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cellXfs>
  <cellStyles count="6">
    <cellStyle name="Comma" xfId="4" builtinId="3"/>
    <cellStyle name="Currency" xfId="1" builtinId="4"/>
    <cellStyle name="Hyperlink" xfId="2" builtinId="8"/>
    <cellStyle name="Normal" xfId="0" builtinId="0"/>
    <cellStyle name="Normal 2" xfId="5" xr:uid="{56EB671F-F9BE-40BA-810F-5B29588AF842}"/>
    <cellStyle name="Percent" xfId="3" builtinId="5"/>
  </cellStyles>
  <dxfs count="0"/>
  <tableStyles count="0" defaultTableStyle="TableStyleMedium2" defaultPivotStyle="PivotStyleLight16"/>
  <colors>
    <mruColors>
      <color rgb="FFD45D00"/>
      <color rgb="FF003E51"/>
      <color rgb="FFA2AE74"/>
      <color rgb="FF605677"/>
      <color rgb="FF60605B"/>
      <color rgb="FF5E82A3"/>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0.xml"/><Relationship Id="rId1" Type="http://schemas.microsoft.com/office/2011/relationships/chartStyle" Target="style10.xml"/><Relationship Id="rId4"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22.119142836914065</c:v>
                </c:pt>
                <c:pt idx="1">
                  <c:v>22.672121407836915</c:v>
                </c:pt>
                <c:pt idx="2">
                  <c:v>23.238924443032836</c:v>
                </c:pt>
                <c:pt idx="3">
                  <c:v>23.819897554108653</c:v>
                </c:pt>
                <c:pt idx="4">
                  <c:v>24.415394992961367</c:v>
                </c:pt>
                <c:pt idx="5">
                  <c:v>25.025779867785399</c:v>
                </c:pt>
                <c:pt idx="6">
                  <c:v>25.651424364480032</c:v>
                </c:pt>
                <c:pt idx="7">
                  <c:v>26.292709973592032</c:v>
                </c:pt>
                <c:pt idx="8">
                  <c:v>26.950027722931832</c:v>
                </c:pt>
                <c:pt idx="9">
                  <c:v>27.623778416005127</c:v>
                </c:pt>
                <c:pt idx="10">
                  <c:v>28.314372876405251</c:v>
                </c:pt>
                <c:pt idx="11">
                  <c:v>29.022232198315379</c:v>
                </c:pt>
                <c:pt idx="12">
                  <c:v>29.747788003273261</c:v>
                </c:pt>
                <c:pt idx="13">
                  <c:v>30.491482703355089</c:v>
                </c:pt>
                <c:pt idx="14">
                  <c:v>31.253769770938963</c:v>
                </c:pt>
                <c:pt idx="15">
                  <c:v>32.035114015212436</c:v>
                </c:pt>
                <c:pt idx="16">
                  <c:v>32.835991865592746</c:v>
                </c:pt>
                <c:pt idx="17">
                  <c:v>33.65689166223256</c:v>
                </c:pt>
                <c:pt idx="18">
                  <c:v>34.498313953788369</c:v>
                </c:pt>
                <c:pt idx="19">
                  <c:v>35.360771802633074</c:v>
                </c:pt>
                <c:pt idx="20">
                  <c:v>36.244791097698901</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27.683333333333337</c:v>
                </c:pt>
                <c:pt idx="1">
                  <c:v>28.37541666666667</c:v>
                </c:pt>
                <c:pt idx="2">
                  <c:v>29.084802083333333</c:v>
                </c:pt>
                <c:pt idx="3">
                  <c:v>29.811922135416662</c:v>
                </c:pt>
                <c:pt idx="4">
                  <c:v>30.557220188802077</c:v>
                </c:pt>
                <c:pt idx="5">
                  <c:v>31.321150693522128</c:v>
                </c:pt>
                <c:pt idx="6">
                  <c:v>32.10417946086018</c:v>
                </c:pt>
                <c:pt idx="7">
                  <c:v>32.906783947381683</c:v>
                </c:pt>
                <c:pt idx="8">
                  <c:v>33.729453546066225</c:v>
                </c:pt>
                <c:pt idx="9">
                  <c:v>34.572689884717875</c:v>
                </c:pt>
                <c:pt idx="10">
                  <c:v>35.43700713183582</c:v>
                </c:pt>
                <c:pt idx="11">
                  <c:v>36.322932310131712</c:v>
                </c:pt>
                <c:pt idx="12">
                  <c:v>37.231005617885003</c:v>
                </c:pt>
                <c:pt idx="13">
                  <c:v>38.161780758332128</c:v>
                </c:pt>
                <c:pt idx="14">
                  <c:v>39.115825277290426</c:v>
                </c:pt>
                <c:pt idx="15">
                  <c:v>40.093720909222682</c:v>
                </c:pt>
                <c:pt idx="16">
                  <c:v>41.096063931953246</c:v>
                </c:pt>
                <c:pt idx="17">
                  <c:v>42.123465530252076</c:v>
                </c:pt>
                <c:pt idx="18">
                  <c:v>43.176552168508373</c:v>
                </c:pt>
                <c:pt idx="19">
                  <c:v>44.255965972721079</c:v>
                </c:pt>
                <c:pt idx="20">
                  <c:v>45.362365122039101</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30.451666666666672</c:v>
                </c:pt>
                <c:pt idx="1">
                  <c:v>31.212958333333336</c:v>
                </c:pt>
                <c:pt idx="2">
                  <c:v>31.993282291666667</c:v>
                </c:pt>
                <c:pt idx="3">
                  <c:v>32.793114348958333</c:v>
                </c:pt>
                <c:pt idx="4">
                  <c:v>33.612942207682288</c:v>
                </c:pt>
                <c:pt idx="5">
                  <c:v>34.453265762874345</c:v>
                </c:pt>
                <c:pt idx="6">
                  <c:v>35.314597406946199</c:v>
                </c:pt>
                <c:pt idx="7">
                  <c:v>36.197462342119849</c:v>
                </c:pt>
                <c:pt idx="8">
                  <c:v>37.102398900672839</c:v>
                </c:pt>
                <c:pt idx="9">
                  <c:v>38.029958873189656</c:v>
                </c:pt>
                <c:pt idx="10">
                  <c:v>38.980707845019396</c:v>
                </c:pt>
                <c:pt idx="11">
                  <c:v>39.955225541144877</c:v>
                </c:pt>
                <c:pt idx="12">
                  <c:v>40.954106179673495</c:v>
                </c:pt>
                <c:pt idx="13">
                  <c:v>41.977958834165328</c:v>
                </c:pt>
                <c:pt idx="14">
                  <c:v>43.027407805019457</c:v>
                </c:pt>
                <c:pt idx="15">
                  <c:v>44.103093000144938</c:v>
                </c:pt>
                <c:pt idx="16">
                  <c:v>45.20567032514856</c:v>
                </c:pt>
                <c:pt idx="17">
                  <c:v>46.335812083277268</c:v>
                </c:pt>
                <c:pt idx="18">
                  <c:v>47.494207385359196</c:v>
                </c:pt>
                <c:pt idx="19">
                  <c:v>48.681562569993169</c:v>
                </c:pt>
                <c:pt idx="20">
                  <c:v>49.898601634242993</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33.496833333333342</c:v>
                </c:pt>
                <c:pt idx="1">
                  <c:v>34.334254166666675</c:v>
                </c:pt>
                <c:pt idx="2">
                  <c:v>35.192610520833341</c:v>
                </c:pt>
                <c:pt idx="3">
                  <c:v>36.072425783854172</c:v>
                </c:pt>
                <c:pt idx="4">
                  <c:v>36.974236428450524</c:v>
                </c:pt>
                <c:pt idx="5">
                  <c:v>37.898592339161787</c:v>
                </c:pt>
                <c:pt idx="6">
                  <c:v>38.846057147640828</c:v>
                </c:pt>
                <c:pt idx="7">
                  <c:v>39.817208576331844</c:v>
                </c:pt>
                <c:pt idx="8">
                  <c:v>40.812638790740138</c:v>
                </c:pt>
                <c:pt idx="9">
                  <c:v>41.832954760508635</c:v>
                </c:pt>
                <c:pt idx="10">
                  <c:v>42.878778629521349</c:v>
                </c:pt>
                <c:pt idx="11">
                  <c:v>43.950748095259378</c:v>
                </c:pt>
                <c:pt idx="12">
                  <c:v>45.049516797640855</c:v>
                </c:pt>
                <c:pt idx="13">
                  <c:v>46.175754717581874</c:v>
                </c:pt>
                <c:pt idx="14">
                  <c:v>47.330148585521414</c:v>
                </c:pt>
                <c:pt idx="15">
                  <c:v>48.513402300159449</c:v>
                </c:pt>
                <c:pt idx="16">
                  <c:v>49.726237357663429</c:v>
                </c:pt>
                <c:pt idx="17">
                  <c:v>50.969393291605009</c:v>
                </c:pt>
                <c:pt idx="18">
                  <c:v>52.243628123895128</c:v>
                </c:pt>
                <c:pt idx="19">
                  <c:v>53.549718826992503</c:v>
                </c:pt>
                <c:pt idx="20">
                  <c:v>54.888461797667311</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36.84651666666668</c:v>
                </c:pt>
                <c:pt idx="1">
                  <c:v>37.767679583333347</c:v>
                </c:pt>
                <c:pt idx="2">
                  <c:v>38.711871572916678</c:v>
                </c:pt>
                <c:pt idx="3">
                  <c:v>39.679668362239589</c:v>
                </c:pt>
                <c:pt idx="4">
                  <c:v>40.671660071295577</c:v>
                </c:pt>
                <c:pt idx="5">
                  <c:v>41.688451573077963</c:v>
                </c:pt>
                <c:pt idx="6">
                  <c:v>42.730662862404905</c:v>
                </c:pt>
                <c:pt idx="7">
                  <c:v>43.798929433965021</c:v>
                </c:pt>
                <c:pt idx="8">
                  <c:v>44.893902669814146</c:v>
                </c:pt>
                <c:pt idx="9">
                  <c:v>46.016250236559493</c:v>
                </c:pt>
                <c:pt idx="10">
                  <c:v>47.166656492473479</c:v>
                </c:pt>
                <c:pt idx="11">
                  <c:v>48.345822904785308</c:v>
                </c:pt>
                <c:pt idx="12">
                  <c:v>49.554468477404939</c:v>
                </c:pt>
                <c:pt idx="13">
                  <c:v>50.793330189340061</c:v>
                </c:pt>
                <c:pt idx="14">
                  <c:v>52.06316344407356</c:v>
                </c:pt>
                <c:pt idx="15">
                  <c:v>53.364742530175391</c:v>
                </c:pt>
                <c:pt idx="16">
                  <c:v>54.69886109342977</c:v>
                </c:pt>
                <c:pt idx="17">
                  <c:v>56.066332620765507</c:v>
                </c:pt>
                <c:pt idx="18">
                  <c:v>57.467990936284643</c:v>
                </c:pt>
                <c:pt idx="19">
                  <c:v>58.904690709691756</c:v>
                </c:pt>
                <c:pt idx="20">
                  <c:v>60.377307977434043</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40.531168333333355</c:v>
                </c:pt>
                <c:pt idx="1">
                  <c:v>41.544447541666685</c:v>
                </c:pt>
                <c:pt idx="2">
                  <c:v>42.58305873020835</c:v>
                </c:pt>
                <c:pt idx="3">
                  <c:v>43.647635198463554</c:v>
                </c:pt>
                <c:pt idx="4">
                  <c:v>44.738826078425141</c:v>
                </c:pt>
                <c:pt idx="5">
                  <c:v>45.857296730385769</c:v>
                </c:pt>
                <c:pt idx="6">
                  <c:v>47.003729148645412</c:v>
                </c:pt>
                <c:pt idx="7">
                  <c:v>48.178822377361541</c:v>
                </c:pt>
                <c:pt idx="8">
                  <c:v>49.383292936795577</c:v>
                </c:pt>
                <c:pt idx="9">
                  <c:v>50.617875260215463</c:v>
                </c:pt>
                <c:pt idx="10">
                  <c:v>51.883322141720846</c:v>
                </c:pt>
                <c:pt idx="11">
                  <c:v>53.180405195263866</c:v>
                </c:pt>
                <c:pt idx="12">
                  <c:v>54.509915325145457</c:v>
                </c:pt>
                <c:pt idx="13">
                  <c:v>55.872663208274091</c:v>
                </c:pt>
                <c:pt idx="14">
                  <c:v>57.269479788480936</c:v>
                </c:pt>
                <c:pt idx="15">
                  <c:v>58.701216783192955</c:v>
                </c:pt>
                <c:pt idx="16">
                  <c:v>60.168747202772771</c:v>
                </c:pt>
                <c:pt idx="17">
                  <c:v>61.672965882842085</c:v>
                </c:pt>
                <c:pt idx="18">
                  <c:v>63.214790029913132</c:v>
                </c:pt>
                <c:pt idx="19">
                  <c:v>64.795159780660953</c:v>
                </c:pt>
                <c:pt idx="20">
                  <c:v>66.415038775177464</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'2D'!$A$25</c:f>
              <c:strCache>
                <c:ptCount val="1"/>
                <c:pt idx="0">
                  <c:v>Region 6a </c:v>
                </c:pt>
              </c:strCache>
            </c:strRef>
          </c:tx>
          <c:spPr>
            <a:ln w="28575" cap="rnd">
              <a:solidFill>
                <a:srgbClr val="D45D00"/>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'2D'!$B$25:$S$25</c:f>
              <c:numCache>
                <c:formatCode>0.0%</c:formatCode>
                <c:ptCount val="18"/>
                <c:pt idx="0">
                  <c:v>0</c:v>
                </c:pt>
                <c:pt idx="1">
                  <c:v>0.11326378539493291</c:v>
                </c:pt>
                <c:pt idx="2">
                  <c:v>-0.16915052160953797</c:v>
                </c:pt>
                <c:pt idx="3">
                  <c:v>-0.19299552906110282</c:v>
                </c:pt>
                <c:pt idx="4">
                  <c:v>-0.18703427719821161</c:v>
                </c:pt>
                <c:pt idx="5">
                  <c:v>2.0864381520119178E-2</c:v>
                </c:pt>
                <c:pt idx="6">
                  <c:v>0.27868852459016397</c:v>
                </c:pt>
                <c:pt idx="7">
                  <c:v>0.25037257824143078</c:v>
                </c:pt>
                <c:pt idx="8">
                  <c:v>-8.5692995529061136E-2</c:v>
                </c:pt>
                <c:pt idx="9">
                  <c:v>-3.0551415797317447E-2</c:v>
                </c:pt>
                <c:pt idx="10">
                  <c:v>-1.4903129657227701E-3</c:v>
                </c:pt>
                <c:pt idx="11">
                  <c:v>7.3770491803278701E-2</c:v>
                </c:pt>
                <c:pt idx="12">
                  <c:v>1.4157973174366579E-2</c:v>
                </c:pt>
                <c:pt idx="13">
                  <c:v>0.10208643815201186</c:v>
                </c:pt>
                <c:pt idx="14">
                  <c:v>8.7928464977645282E-2</c:v>
                </c:pt>
                <c:pt idx="15">
                  <c:v>2.0119225037257792E-2</c:v>
                </c:pt>
                <c:pt idx="16">
                  <c:v>4.5454545454545414E-2</c:v>
                </c:pt>
                <c:pt idx="17">
                  <c:v>0.1959761549925485</c:v>
                </c:pt>
              </c:numCache>
            </c:numRef>
          </c:val>
          <c:smooth val="0"/>
          <c:extLst>
            <c:ext xmlns:c16="http://schemas.microsoft.com/office/drawing/2014/chart" uri="{C3380CC4-5D6E-409C-BE32-E72D297353CC}">
              <c16:uniqueId val="{00000000-882D-45CF-921E-994BB1E99697}"/>
            </c:ext>
          </c:extLst>
        </c:ser>
        <c:ser>
          <c:idx val="2"/>
          <c:order val="1"/>
          <c:tx>
            <c:strRef>
              <c:f>'2D'!$A$26</c:f>
              <c:strCache>
                <c:ptCount val="1"/>
                <c:pt idx="0">
                  <c:v>Michigan</c:v>
                </c:pt>
              </c:strCache>
            </c:strRef>
          </c:tx>
          <c:spPr>
            <a:ln w="28575" cap="rnd">
              <a:solidFill>
                <a:srgbClr val="A2AE74"/>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'2D'!$B$26:$S$26</c:f>
              <c:numCache>
                <c:formatCode>0.0%</c:formatCode>
                <c:ptCount val="18"/>
                <c:pt idx="0">
                  <c:v>0</c:v>
                </c:pt>
                <c:pt idx="1">
                  <c:v>6.6170388751033968E-2</c:v>
                </c:pt>
                <c:pt idx="2">
                  <c:v>0.12985938792390408</c:v>
                </c:pt>
                <c:pt idx="3">
                  <c:v>0.12406947890818859</c:v>
                </c:pt>
                <c:pt idx="4">
                  <c:v>0.13730355665839539</c:v>
                </c:pt>
                <c:pt idx="5">
                  <c:v>0.11083540115798179</c:v>
                </c:pt>
                <c:pt idx="6">
                  <c:v>0.23904052936311007</c:v>
                </c:pt>
                <c:pt idx="7">
                  <c:v>0.19354838709677419</c:v>
                </c:pt>
                <c:pt idx="8">
                  <c:v>0.14309346567411088</c:v>
                </c:pt>
                <c:pt idx="9">
                  <c:v>9.4292803970223368E-2</c:v>
                </c:pt>
                <c:pt idx="10">
                  <c:v>0.10339123242349049</c:v>
                </c:pt>
                <c:pt idx="11">
                  <c:v>0.10090984284532677</c:v>
                </c:pt>
                <c:pt idx="12">
                  <c:v>0.1530190239867659</c:v>
                </c:pt>
                <c:pt idx="13">
                  <c:v>0.24813895781637718</c:v>
                </c:pt>
                <c:pt idx="14">
                  <c:v>0.23159636062861874</c:v>
                </c:pt>
                <c:pt idx="15">
                  <c:v>0.21009098428453274</c:v>
                </c:pt>
                <c:pt idx="16">
                  <c:v>0.1885856079404466</c:v>
                </c:pt>
                <c:pt idx="17">
                  <c:v>0.33498759305210923</c:v>
                </c:pt>
              </c:numCache>
            </c:numRef>
          </c:val>
          <c:smooth val="0"/>
          <c:extLst>
            <c:ext xmlns:c16="http://schemas.microsoft.com/office/drawing/2014/chart" uri="{C3380CC4-5D6E-409C-BE32-E72D297353CC}">
              <c16:uniqueId val="{00000000-7B70-469E-97C6-0611DA745BC1}"/>
            </c:ext>
          </c:extLst>
        </c:ser>
        <c:ser>
          <c:idx val="1"/>
          <c:order val="2"/>
          <c:tx>
            <c:strRef>
              <c:f>'2D'!$A$27</c:f>
              <c:strCache>
                <c:ptCount val="1"/>
                <c:pt idx="0">
                  <c:v>United States</c:v>
                </c:pt>
              </c:strCache>
            </c:strRef>
          </c:tx>
          <c:spPr>
            <a:ln w="28575" cap="rnd">
              <a:solidFill>
                <a:srgbClr val="003E51"/>
              </a:solidFill>
              <a:round/>
            </a:ln>
            <a:effectLst/>
          </c:spPr>
          <c:marker>
            <c:symbol val="none"/>
          </c:marker>
          <c:cat>
            <c:numRef>
              <c:f>'2D'!$B$24:$S$24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'2D'!$B$27:$S$27</c:f>
              <c:numCache>
                <c:formatCode>0.0%</c:formatCode>
                <c:ptCount val="18"/>
                <c:pt idx="0">
                  <c:v>0</c:v>
                </c:pt>
                <c:pt idx="1">
                  <c:v>3.2166508987701029E-2</c:v>
                </c:pt>
                <c:pt idx="2">
                  <c:v>5.2034058656575108E-2</c:v>
                </c:pt>
                <c:pt idx="3">
                  <c:v>8.6092715231788089E-2</c:v>
                </c:pt>
                <c:pt idx="4">
                  <c:v>0.11636707663197733</c:v>
                </c:pt>
                <c:pt idx="5">
                  <c:v>0.16840113528855244</c:v>
                </c:pt>
                <c:pt idx="6">
                  <c:v>0.21097445600756862</c:v>
                </c:pt>
                <c:pt idx="7">
                  <c:v>0.23368022705771038</c:v>
                </c:pt>
                <c:pt idx="8">
                  <c:v>0.25449385052034051</c:v>
                </c:pt>
                <c:pt idx="9">
                  <c:v>0.27909176915799427</c:v>
                </c:pt>
                <c:pt idx="10">
                  <c:v>0.29990539262062438</c:v>
                </c:pt>
                <c:pt idx="11">
                  <c:v>0.30936613055818352</c:v>
                </c:pt>
                <c:pt idx="12">
                  <c:v>0.3188268684957426</c:v>
                </c:pt>
                <c:pt idx="13">
                  <c:v>0.35477767265846732</c:v>
                </c:pt>
                <c:pt idx="14">
                  <c:v>0.38789025543992428</c:v>
                </c:pt>
                <c:pt idx="15">
                  <c:v>0.45222327341532631</c:v>
                </c:pt>
                <c:pt idx="16">
                  <c:v>0.37369914853358555</c:v>
                </c:pt>
                <c:pt idx="17">
                  <c:v>0.60737937559129596</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73398943932197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0.2079</c:v>
                </c:pt>
                <c:pt idx="1">
                  <c:v>0.13211999999999999</c:v>
                </c:pt>
                <c:pt idx="2">
                  <c:v>8.3325999999999997E-2</c:v>
                </c:pt>
                <c:pt idx="3">
                  <c:v>7.8700000000000006E-2</c:v>
                </c:pt>
                <c:pt idx="4">
                  <c:v>6.7979999999999999E-2</c:v>
                </c:pt>
                <c:pt idx="5">
                  <c:v>6.6890000000000005E-2</c:v>
                </c:pt>
                <c:pt idx="6">
                  <c:v>6.658E-2</c:v>
                </c:pt>
                <c:pt idx="7">
                  <c:v>6.6299999999999998E-2</c:v>
                </c:pt>
                <c:pt idx="8">
                  <c:v>6.5614000000000006E-2</c:v>
                </c:pt>
                <c:pt idx="9">
                  <c:v>6.0319999999999999E-2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0.1502</c:v>
                </c:pt>
                <c:pt idx="1">
                  <c:v>0.1414</c:v>
                </c:pt>
                <c:pt idx="2">
                  <c:v>0.1195</c:v>
                </c:pt>
                <c:pt idx="3">
                  <c:v>0.10111000000000001</c:v>
                </c:pt>
                <c:pt idx="4">
                  <c:v>9.7350629999999994E-2</c:v>
                </c:pt>
                <c:pt idx="5">
                  <c:v>9.1444579999999998E-2</c:v>
                </c:pt>
                <c:pt idx="6">
                  <c:v>8.9152999999999996E-2</c:v>
                </c:pt>
                <c:pt idx="7">
                  <c:v>7.1779999999999997E-2</c:v>
                </c:pt>
                <c:pt idx="8">
                  <c:v>6.9239999999999996E-2</c:v>
                </c:pt>
                <c:pt idx="9">
                  <c:v>6.8640000000000007E-2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General</c:formatCode>
                <c:ptCount val="60"/>
                <c:pt idx="0">
                  <c:v>1</c:v>
                </c:pt>
                <c:pt idx="1">
                  <c:v>3</c:v>
                </c:pt>
                <c:pt idx="2">
                  <c:v>4</c:v>
                </c:pt>
                <c:pt idx="3">
                  <c:v>0</c:v>
                </c:pt>
                <c:pt idx="4">
                  <c:v>4</c:v>
                </c:pt>
                <c:pt idx="5">
                  <c:v>1</c:v>
                </c:pt>
                <c:pt idx="6">
                  <c:v>2</c:v>
                </c:pt>
                <c:pt idx="7">
                  <c:v>13</c:v>
                </c:pt>
                <c:pt idx="8">
                  <c:v>2</c:v>
                </c:pt>
                <c:pt idx="9">
                  <c:v>3</c:v>
                </c:pt>
                <c:pt idx="10">
                  <c:v>8</c:v>
                </c:pt>
                <c:pt idx="11">
                  <c:v>5</c:v>
                </c:pt>
                <c:pt idx="12">
                  <c:v>5</c:v>
                </c:pt>
                <c:pt idx="13">
                  <c:v>4</c:v>
                </c:pt>
                <c:pt idx="14">
                  <c:v>7</c:v>
                </c:pt>
                <c:pt idx="15">
                  <c:v>4</c:v>
                </c:pt>
                <c:pt idx="16">
                  <c:v>3</c:v>
                </c:pt>
                <c:pt idx="17">
                  <c:v>7</c:v>
                </c:pt>
                <c:pt idx="18">
                  <c:v>4</c:v>
                </c:pt>
                <c:pt idx="19">
                  <c:v>4</c:v>
                </c:pt>
                <c:pt idx="20">
                  <c:v>1</c:v>
                </c:pt>
                <c:pt idx="21">
                  <c:v>4</c:v>
                </c:pt>
                <c:pt idx="22">
                  <c:v>12</c:v>
                </c:pt>
                <c:pt idx="23">
                  <c:v>15</c:v>
                </c:pt>
                <c:pt idx="24">
                  <c:v>8</c:v>
                </c:pt>
                <c:pt idx="25">
                  <c:v>3</c:v>
                </c:pt>
                <c:pt idx="26">
                  <c:v>9</c:v>
                </c:pt>
                <c:pt idx="27">
                  <c:v>3</c:v>
                </c:pt>
                <c:pt idx="28">
                  <c:v>5</c:v>
                </c:pt>
                <c:pt idx="29">
                  <c:v>7</c:v>
                </c:pt>
                <c:pt idx="30">
                  <c:v>4</c:v>
                </c:pt>
                <c:pt idx="31">
                  <c:v>11</c:v>
                </c:pt>
                <c:pt idx="32">
                  <c:v>9</c:v>
                </c:pt>
                <c:pt idx="33">
                  <c:v>12</c:v>
                </c:pt>
                <c:pt idx="34">
                  <c:v>17</c:v>
                </c:pt>
                <c:pt idx="35">
                  <c:v>19</c:v>
                </c:pt>
                <c:pt idx="36">
                  <c:v>22</c:v>
                </c:pt>
                <c:pt idx="37">
                  <c:v>13</c:v>
                </c:pt>
                <c:pt idx="38">
                  <c:v>14</c:v>
                </c:pt>
                <c:pt idx="39">
                  <c:v>17</c:v>
                </c:pt>
                <c:pt idx="40">
                  <c:v>12</c:v>
                </c:pt>
                <c:pt idx="41">
                  <c:v>9</c:v>
                </c:pt>
                <c:pt idx="42">
                  <c:v>18</c:v>
                </c:pt>
                <c:pt idx="43">
                  <c:v>13</c:v>
                </c:pt>
                <c:pt idx="44">
                  <c:v>11</c:v>
                </c:pt>
                <c:pt idx="45">
                  <c:v>13</c:v>
                </c:pt>
                <c:pt idx="46">
                  <c:v>12</c:v>
                </c:pt>
                <c:pt idx="47">
                  <c:v>14</c:v>
                </c:pt>
                <c:pt idx="48">
                  <c:v>22</c:v>
                </c:pt>
                <c:pt idx="49">
                  <c:v>14</c:v>
                </c:pt>
                <c:pt idx="50">
                  <c:v>13</c:v>
                </c:pt>
                <c:pt idx="51">
                  <c:v>8</c:v>
                </c:pt>
                <c:pt idx="52">
                  <c:v>22</c:v>
                </c:pt>
                <c:pt idx="53">
                  <c:v>13</c:v>
                </c:pt>
                <c:pt idx="54">
                  <c:v>13</c:v>
                </c:pt>
                <c:pt idx="55">
                  <c:v>10</c:v>
                </c:pt>
                <c:pt idx="56">
                  <c:v>11</c:v>
                </c:pt>
                <c:pt idx="57">
                  <c:v>12</c:v>
                </c:pt>
                <c:pt idx="58">
                  <c:v>29</c:v>
                </c:pt>
                <c:pt idx="59">
                  <c:v>14</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7229390260960291"/>
                      <c:h val="0.11995534481685467"/>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0752713374640392"/>
                      <c:h val="0.1723382047594956"/>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 Education</c:v>
                </c:pt>
                <c:pt idx="1">
                  <c:v>Nemcsa</c:v>
                </c:pt>
                <c:pt idx="2">
                  <c:v>Blue Water Community Action</c:v>
                </c:pt>
                <c:pt idx="3">
                  <c:v>Genesee Education Consultant Services</c:v>
                </c:pt>
                <c:pt idx="4">
                  <c:v>Early Learning Academies</c:v>
                </c:pt>
                <c:pt idx="5">
                  <c:v>The Breakie Bunch Daycare</c:v>
                </c:pt>
                <c:pt idx="6">
                  <c:v>Little People's Playhouse</c:v>
                </c:pt>
                <c:pt idx="7">
                  <c:v>University Of Michigan</c:v>
                </c:pt>
                <c:pt idx="8">
                  <c:v>Hometown Childcare</c:v>
                </c:pt>
                <c:pt idx="9">
                  <c:v>Corunna Public Schools</c:v>
                </c:pt>
              </c:strCache>
            </c:strRef>
          </c:cat>
          <c:val>
            <c:numRef>
              <c:f>'2F'!$G$5:$G$14</c:f>
              <c:numCache>
                <c:formatCode>#,##0</c:formatCode>
                <c:ptCount val="10"/>
                <c:pt idx="0">
                  <c:v>93</c:v>
                </c:pt>
                <c:pt idx="1">
                  <c:v>9</c:v>
                </c:pt>
                <c:pt idx="2">
                  <c:v>9</c:v>
                </c:pt>
                <c:pt idx="3">
                  <c:v>7</c:v>
                </c:pt>
                <c:pt idx="4">
                  <c:v>6</c:v>
                </c:pt>
                <c:pt idx="5">
                  <c:v>6</c:v>
                </c:pt>
                <c:pt idx="6">
                  <c:v>5</c:v>
                </c:pt>
                <c:pt idx="7">
                  <c:v>5</c:v>
                </c:pt>
                <c:pt idx="8">
                  <c:v>5</c:v>
                </c:pt>
                <c:pt idx="9">
                  <c:v>5</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17.695314269531252</c:v>
                </c:pt>
                <c:pt idx="1">
                  <c:v>18.137697126269533</c:v>
                </c:pt>
                <c:pt idx="2">
                  <c:v>18.59113955442627</c:v>
                </c:pt>
                <c:pt idx="3">
                  <c:v>19.055918043286926</c:v>
                </c:pt>
                <c:pt idx="4">
                  <c:v>19.532315994369096</c:v>
                </c:pt>
                <c:pt idx="5">
                  <c:v>20.020623894228322</c:v>
                </c:pt>
                <c:pt idx="6">
                  <c:v>20.521139491584027</c:v>
                </c:pt>
                <c:pt idx="7">
                  <c:v>21.034167978873626</c:v>
                </c:pt>
                <c:pt idx="8">
                  <c:v>21.560022178345463</c:v>
                </c:pt>
                <c:pt idx="9">
                  <c:v>22.099022732804098</c:v>
                </c:pt>
                <c:pt idx="10">
                  <c:v>22.651498301124199</c:v>
                </c:pt>
                <c:pt idx="11">
                  <c:v>23.217785758652301</c:v>
                </c:pt>
                <c:pt idx="12">
                  <c:v>23.798230402618607</c:v>
                </c:pt>
                <c:pt idx="13">
                  <c:v>24.393186162684071</c:v>
                </c:pt>
                <c:pt idx="14">
                  <c:v>25.003015816751169</c:v>
                </c:pt>
                <c:pt idx="15">
                  <c:v>25.628091212169945</c:v>
                </c:pt>
                <c:pt idx="16">
                  <c:v>26.268793492474192</c:v>
                </c:pt>
                <c:pt idx="17">
                  <c:v>26.925513329786043</c:v>
                </c:pt>
                <c:pt idx="18">
                  <c:v>27.598651163030691</c:v>
                </c:pt>
                <c:pt idx="19">
                  <c:v>28.288617442106457</c:v>
                </c:pt>
                <c:pt idx="20">
                  <c:v>28.995832878159117</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20.762500000000003</c:v>
                </c:pt>
                <c:pt idx="1">
                  <c:v>21.2815625</c:v>
                </c:pt>
                <c:pt idx="2">
                  <c:v>21.813601562499997</c:v>
                </c:pt>
                <c:pt idx="3">
                  <c:v>22.358941601562496</c:v>
                </c:pt>
                <c:pt idx="4">
                  <c:v>22.917915141601554</c:v>
                </c:pt>
                <c:pt idx="5">
                  <c:v>23.490863020141592</c:v>
                </c:pt>
                <c:pt idx="6">
                  <c:v>24.078134595645132</c:v>
                </c:pt>
                <c:pt idx="7">
                  <c:v>24.680087960536259</c:v>
                </c:pt>
                <c:pt idx="8">
                  <c:v>25.297090159549665</c:v>
                </c:pt>
                <c:pt idx="9">
                  <c:v>25.929517413538406</c:v>
                </c:pt>
                <c:pt idx="10">
                  <c:v>26.577755348876863</c:v>
                </c:pt>
                <c:pt idx="11">
                  <c:v>27.242199232598782</c:v>
                </c:pt>
                <c:pt idx="12">
                  <c:v>27.923254213413749</c:v>
                </c:pt>
                <c:pt idx="13">
                  <c:v>28.621335568749089</c:v>
                </c:pt>
                <c:pt idx="14">
                  <c:v>29.336868957967813</c:v>
                </c:pt>
                <c:pt idx="15">
                  <c:v>30.070290681917005</c:v>
                </c:pt>
                <c:pt idx="16">
                  <c:v>30.822047948964926</c:v>
                </c:pt>
                <c:pt idx="17">
                  <c:v>31.592599147689047</c:v>
                </c:pt>
                <c:pt idx="18">
                  <c:v>32.382414126381271</c:v>
                </c:pt>
                <c:pt idx="19">
                  <c:v>33.191974479540796</c:v>
                </c:pt>
                <c:pt idx="20">
                  <c:v>34.021773841529317</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22.838750000000005</c:v>
                </c:pt>
                <c:pt idx="1">
                  <c:v>23.409718750000003</c:v>
                </c:pt>
                <c:pt idx="2">
                  <c:v>23.994961718750002</c:v>
                </c:pt>
                <c:pt idx="3">
                  <c:v>24.594835761718748</c:v>
                </c:pt>
                <c:pt idx="4">
                  <c:v>25.209706655761714</c:v>
                </c:pt>
                <c:pt idx="5">
                  <c:v>25.839949322155753</c:v>
                </c:pt>
                <c:pt idx="6">
                  <c:v>26.485948055209644</c:v>
                </c:pt>
                <c:pt idx="7">
                  <c:v>27.148096756589883</c:v>
                </c:pt>
                <c:pt idx="8">
                  <c:v>27.826799175504629</c:v>
                </c:pt>
                <c:pt idx="9">
                  <c:v>28.522469154892242</c:v>
                </c:pt>
                <c:pt idx="10">
                  <c:v>29.235530883764547</c:v>
                </c:pt>
                <c:pt idx="11">
                  <c:v>29.966419155858659</c:v>
                </c:pt>
                <c:pt idx="12">
                  <c:v>30.715579634755123</c:v>
                </c:pt>
                <c:pt idx="13">
                  <c:v>31.483469125623998</c:v>
                </c:pt>
                <c:pt idx="14">
                  <c:v>32.270555853764598</c:v>
                </c:pt>
                <c:pt idx="15">
                  <c:v>33.077319750108714</c:v>
                </c:pt>
                <c:pt idx="16">
                  <c:v>33.904252743861427</c:v>
                </c:pt>
                <c:pt idx="17">
                  <c:v>34.75185906245796</c:v>
                </c:pt>
                <c:pt idx="18">
                  <c:v>35.620655539019403</c:v>
                </c:pt>
                <c:pt idx="19">
                  <c:v>36.511171927494885</c:v>
                </c:pt>
                <c:pt idx="20">
                  <c:v>37.423951225682252</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25.122625000000006</c:v>
                </c:pt>
                <c:pt idx="1">
                  <c:v>25.750690625000004</c:v>
                </c:pt>
                <c:pt idx="2">
                  <c:v>26.394457890625002</c:v>
                </c:pt>
                <c:pt idx="3">
                  <c:v>27.054319337890625</c:v>
                </c:pt>
                <c:pt idx="4">
                  <c:v>27.73067732133789</c:v>
                </c:pt>
                <c:pt idx="5">
                  <c:v>28.423944254371335</c:v>
                </c:pt>
                <c:pt idx="6">
                  <c:v>29.134542860730615</c:v>
                </c:pt>
                <c:pt idx="7">
                  <c:v>29.862906432248877</c:v>
                </c:pt>
                <c:pt idx="8">
                  <c:v>30.609479093055096</c:v>
                </c:pt>
                <c:pt idx="9">
                  <c:v>31.374716070381471</c:v>
                </c:pt>
                <c:pt idx="10">
                  <c:v>32.159083972141005</c:v>
                </c:pt>
                <c:pt idx="11">
                  <c:v>32.963061071444528</c:v>
                </c:pt>
                <c:pt idx="12">
                  <c:v>33.787137598230636</c:v>
                </c:pt>
                <c:pt idx="13">
                  <c:v>34.6318160381864</c:v>
                </c:pt>
                <c:pt idx="14">
                  <c:v>35.49761143914106</c:v>
                </c:pt>
                <c:pt idx="15">
                  <c:v>36.385051725119581</c:v>
                </c:pt>
                <c:pt idx="16">
                  <c:v>37.294678018247566</c:v>
                </c:pt>
                <c:pt idx="17">
                  <c:v>38.227044968703751</c:v>
                </c:pt>
                <c:pt idx="18">
                  <c:v>39.182721092921341</c:v>
                </c:pt>
                <c:pt idx="19">
                  <c:v>40.162289120244374</c:v>
                </c:pt>
                <c:pt idx="20">
                  <c:v>41.166346348250478</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27.634887500000008</c:v>
                </c:pt>
                <c:pt idx="1">
                  <c:v>28.325759687500007</c:v>
                </c:pt>
                <c:pt idx="2">
                  <c:v>29.033903679687505</c:v>
                </c:pt>
                <c:pt idx="3">
                  <c:v>29.75975127167969</c:v>
                </c:pt>
                <c:pt idx="4">
                  <c:v>30.503745053471679</c:v>
                </c:pt>
                <c:pt idx="5">
                  <c:v>31.266338679808467</c:v>
                </c:pt>
                <c:pt idx="6">
                  <c:v>32.047997146803674</c:v>
                </c:pt>
                <c:pt idx="7">
                  <c:v>32.849197075473761</c:v>
                </c:pt>
                <c:pt idx="8">
                  <c:v>33.670427002360604</c:v>
                </c:pt>
                <c:pt idx="9">
                  <c:v>34.512187677419618</c:v>
                </c:pt>
                <c:pt idx="10">
                  <c:v>35.374992369355105</c:v>
                </c:pt>
                <c:pt idx="11">
                  <c:v>36.259367178588981</c:v>
                </c:pt>
                <c:pt idx="12">
                  <c:v>37.1658513580537</c:v>
                </c:pt>
                <c:pt idx="13">
                  <c:v>38.09499764200504</c:v>
                </c:pt>
                <c:pt idx="14">
                  <c:v>39.047372583055164</c:v>
                </c:pt>
                <c:pt idx="15">
                  <c:v>40.023556897631543</c:v>
                </c:pt>
                <c:pt idx="16">
                  <c:v>41.024145820072327</c:v>
                </c:pt>
                <c:pt idx="17">
                  <c:v>42.049749465574131</c:v>
                </c:pt>
                <c:pt idx="18">
                  <c:v>43.100993202213481</c:v>
                </c:pt>
                <c:pt idx="19">
                  <c:v>44.178518032268812</c:v>
                </c:pt>
                <c:pt idx="20">
                  <c:v>45.282980983075525</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30.398376250000013</c:v>
                </c:pt>
                <c:pt idx="1">
                  <c:v>31.15833565625001</c:v>
                </c:pt>
                <c:pt idx="2">
                  <c:v>31.937294047656259</c:v>
                </c:pt>
                <c:pt idx="3">
                  <c:v>32.73572639884766</c:v>
                </c:pt>
                <c:pt idx="4">
                  <c:v>33.554119558818847</c:v>
                </c:pt>
                <c:pt idx="5">
                  <c:v>34.392972547789313</c:v>
                </c:pt>
                <c:pt idx="6">
                  <c:v>35.252796861484043</c:v>
                </c:pt>
                <c:pt idx="7">
                  <c:v>36.134116783021142</c:v>
                </c:pt>
                <c:pt idx="8">
                  <c:v>37.037469702596667</c:v>
                </c:pt>
                <c:pt idx="9">
                  <c:v>37.963406445161581</c:v>
                </c:pt>
                <c:pt idx="10">
                  <c:v>38.912491606290615</c:v>
                </c:pt>
                <c:pt idx="11">
                  <c:v>39.88530389644788</c:v>
                </c:pt>
                <c:pt idx="12">
                  <c:v>40.882436493859075</c:v>
                </c:pt>
                <c:pt idx="13">
                  <c:v>41.90449740620555</c:v>
                </c:pt>
                <c:pt idx="14">
                  <c:v>42.952109841360688</c:v>
                </c:pt>
                <c:pt idx="15">
                  <c:v>44.0259125873947</c:v>
                </c:pt>
                <c:pt idx="16">
                  <c:v>45.126560402079562</c:v>
                </c:pt>
                <c:pt idx="17">
                  <c:v>46.254724412131544</c:v>
                </c:pt>
                <c:pt idx="18">
                  <c:v>47.411092522434828</c:v>
                </c:pt>
                <c:pt idx="19">
                  <c:v>48.596369835495693</c:v>
                </c:pt>
                <c:pt idx="20">
                  <c:v>49.811279081383084</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16.086649335937501</c:v>
                </c:pt>
                <c:pt idx="1">
                  <c:v>16.488815569335937</c:v>
                </c:pt>
                <c:pt idx="2">
                  <c:v>16.901035958569334</c:v>
                </c:pt>
                <c:pt idx="3">
                  <c:v>17.323561857533566</c:v>
                </c:pt>
                <c:pt idx="4">
                  <c:v>17.756650903971902</c:v>
                </c:pt>
                <c:pt idx="5">
                  <c:v>18.200567176571198</c:v>
                </c:pt>
                <c:pt idx="6">
                  <c:v>18.655581355985476</c:v>
                </c:pt>
                <c:pt idx="7">
                  <c:v>19.121970889885112</c:v>
                </c:pt>
                <c:pt idx="8">
                  <c:v>19.600020162132239</c:v>
                </c:pt>
                <c:pt idx="9">
                  <c:v>20.090020666185545</c:v>
                </c:pt>
                <c:pt idx="10">
                  <c:v>20.592271182840182</c:v>
                </c:pt>
                <c:pt idx="11">
                  <c:v>21.107077962411186</c:v>
                </c:pt>
                <c:pt idx="12">
                  <c:v>21.634754911471465</c:v>
                </c:pt>
                <c:pt idx="13">
                  <c:v>22.175623784258249</c:v>
                </c:pt>
                <c:pt idx="14">
                  <c:v>22.730014378864702</c:v>
                </c:pt>
                <c:pt idx="15">
                  <c:v>23.298264738336318</c:v>
                </c:pt>
                <c:pt idx="16">
                  <c:v>23.880721356794723</c:v>
                </c:pt>
                <c:pt idx="17">
                  <c:v>24.477739390714589</c:v>
                </c:pt>
                <c:pt idx="18">
                  <c:v>25.089682875482453</c:v>
                </c:pt>
                <c:pt idx="19">
                  <c:v>25.716924947369513</c:v>
                </c:pt>
                <c:pt idx="20">
                  <c:v>26.359848071053747</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18.875</c:v>
                </c:pt>
                <c:pt idx="1">
                  <c:v>19.346874999999997</c:v>
                </c:pt>
                <c:pt idx="2">
                  <c:v>19.830546874999996</c:v>
                </c:pt>
                <c:pt idx="3">
                  <c:v>20.326310546874993</c:v>
                </c:pt>
                <c:pt idx="4">
                  <c:v>20.834468310546864</c:v>
                </c:pt>
                <c:pt idx="5">
                  <c:v>21.355330018310532</c:v>
                </c:pt>
                <c:pt idx="6">
                  <c:v>21.889213268768295</c:v>
                </c:pt>
                <c:pt idx="7">
                  <c:v>22.4364436004875</c:v>
                </c:pt>
                <c:pt idx="8">
                  <c:v>22.997354690499687</c:v>
                </c:pt>
                <c:pt idx="9">
                  <c:v>23.572288557762178</c:v>
                </c:pt>
                <c:pt idx="10">
                  <c:v>24.161595771706232</c:v>
                </c:pt>
                <c:pt idx="11">
                  <c:v>24.765635665998886</c:v>
                </c:pt>
                <c:pt idx="12">
                  <c:v>25.384776557648856</c:v>
                </c:pt>
                <c:pt idx="13">
                  <c:v>26.019395971590075</c:v>
                </c:pt>
                <c:pt idx="14">
                  <c:v>26.669880870879826</c:v>
                </c:pt>
                <c:pt idx="15">
                  <c:v>27.336627892651819</c:v>
                </c:pt>
                <c:pt idx="16">
                  <c:v>28.020043589968111</c:v>
                </c:pt>
                <c:pt idx="17">
                  <c:v>28.72054467971731</c:v>
                </c:pt>
                <c:pt idx="18">
                  <c:v>29.438558296710241</c:v>
                </c:pt>
                <c:pt idx="19">
                  <c:v>30.174522254127993</c:v>
                </c:pt>
                <c:pt idx="20">
                  <c:v>30.928885310481188</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20.762500000000003</c:v>
                </c:pt>
                <c:pt idx="1">
                  <c:v>21.2815625</c:v>
                </c:pt>
                <c:pt idx="2">
                  <c:v>21.813601562499997</c:v>
                </c:pt>
                <c:pt idx="3">
                  <c:v>22.358941601562496</c:v>
                </c:pt>
                <c:pt idx="4">
                  <c:v>22.917915141601554</c:v>
                </c:pt>
                <c:pt idx="5">
                  <c:v>23.490863020141592</c:v>
                </c:pt>
                <c:pt idx="6">
                  <c:v>24.078134595645132</c:v>
                </c:pt>
                <c:pt idx="7">
                  <c:v>24.680087960536259</c:v>
                </c:pt>
                <c:pt idx="8">
                  <c:v>25.297090159549665</c:v>
                </c:pt>
                <c:pt idx="9">
                  <c:v>25.929517413538406</c:v>
                </c:pt>
                <c:pt idx="10">
                  <c:v>26.577755348876863</c:v>
                </c:pt>
                <c:pt idx="11">
                  <c:v>27.242199232598782</c:v>
                </c:pt>
                <c:pt idx="12">
                  <c:v>27.923254213413749</c:v>
                </c:pt>
                <c:pt idx="13">
                  <c:v>28.621335568749089</c:v>
                </c:pt>
                <c:pt idx="14">
                  <c:v>29.336868957967813</c:v>
                </c:pt>
                <c:pt idx="15">
                  <c:v>30.070290681917005</c:v>
                </c:pt>
                <c:pt idx="16">
                  <c:v>30.822047948964926</c:v>
                </c:pt>
                <c:pt idx="17">
                  <c:v>31.592599147689047</c:v>
                </c:pt>
                <c:pt idx="18">
                  <c:v>32.382414126381271</c:v>
                </c:pt>
                <c:pt idx="19">
                  <c:v>33.191974479540796</c:v>
                </c:pt>
                <c:pt idx="20">
                  <c:v>34.021773841529317</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22.838750000000005</c:v>
                </c:pt>
                <c:pt idx="1">
                  <c:v>23.409718750000003</c:v>
                </c:pt>
                <c:pt idx="2">
                  <c:v>23.994961718750002</c:v>
                </c:pt>
                <c:pt idx="3">
                  <c:v>24.594835761718748</c:v>
                </c:pt>
                <c:pt idx="4">
                  <c:v>25.209706655761714</c:v>
                </c:pt>
                <c:pt idx="5">
                  <c:v>25.839949322155753</c:v>
                </c:pt>
                <c:pt idx="6">
                  <c:v>26.485948055209644</c:v>
                </c:pt>
                <c:pt idx="7">
                  <c:v>27.148096756589883</c:v>
                </c:pt>
                <c:pt idx="8">
                  <c:v>27.826799175504629</c:v>
                </c:pt>
                <c:pt idx="9">
                  <c:v>28.522469154892242</c:v>
                </c:pt>
                <c:pt idx="10">
                  <c:v>29.235530883764547</c:v>
                </c:pt>
                <c:pt idx="11">
                  <c:v>29.966419155858659</c:v>
                </c:pt>
                <c:pt idx="12">
                  <c:v>30.715579634755123</c:v>
                </c:pt>
                <c:pt idx="13">
                  <c:v>31.483469125623998</c:v>
                </c:pt>
                <c:pt idx="14">
                  <c:v>32.270555853764598</c:v>
                </c:pt>
                <c:pt idx="15">
                  <c:v>33.077319750108714</c:v>
                </c:pt>
                <c:pt idx="16">
                  <c:v>33.904252743861427</c:v>
                </c:pt>
                <c:pt idx="17">
                  <c:v>34.75185906245796</c:v>
                </c:pt>
                <c:pt idx="18">
                  <c:v>35.620655539019403</c:v>
                </c:pt>
                <c:pt idx="19">
                  <c:v>36.511171927494885</c:v>
                </c:pt>
                <c:pt idx="20">
                  <c:v>37.423951225682252</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25.122625000000006</c:v>
                </c:pt>
                <c:pt idx="1">
                  <c:v>25.750690625000004</c:v>
                </c:pt>
                <c:pt idx="2">
                  <c:v>26.394457890625002</c:v>
                </c:pt>
                <c:pt idx="3">
                  <c:v>27.054319337890625</c:v>
                </c:pt>
                <c:pt idx="4">
                  <c:v>27.73067732133789</c:v>
                </c:pt>
                <c:pt idx="5">
                  <c:v>28.423944254371335</c:v>
                </c:pt>
                <c:pt idx="6">
                  <c:v>29.134542860730615</c:v>
                </c:pt>
                <c:pt idx="7">
                  <c:v>29.862906432248877</c:v>
                </c:pt>
                <c:pt idx="8">
                  <c:v>30.609479093055096</c:v>
                </c:pt>
                <c:pt idx="9">
                  <c:v>31.374716070381471</c:v>
                </c:pt>
                <c:pt idx="10">
                  <c:v>32.159083972141005</c:v>
                </c:pt>
                <c:pt idx="11">
                  <c:v>32.963061071444528</c:v>
                </c:pt>
                <c:pt idx="12">
                  <c:v>33.787137598230636</c:v>
                </c:pt>
                <c:pt idx="13">
                  <c:v>34.6318160381864</c:v>
                </c:pt>
                <c:pt idx="14">
                  <c:v>35.49761143914106</c:v>
                </c:pt>
                <c:pt idx="15">
                  <c:v>36.385051725119581</c:v>
                </c:pt>
                <c:pt idx="16">
                  <c:v>37.294678018247566</c:v>
                </c:pt>
                <c:pt idx="17">
                  <c:v>38.227044968703751</c:v>
                </c:pt>
                <c:pt idx="18">
                  <c:v>39.182721092921341</c:v>
                </c:pt>
                <c:pt idx="19">
                  <c:v>40.162289120244374</c:v>
                </c:pt>
                <c:pt idx="20">
                  <c:v>41.166346348250478</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27.634887500000008</c:v>
                </c:pt>
                <c:pt idx="1">
                  <c:v>28.325759687500007</c:v>
                </c:pt>
                <c:pt idx="2">
                  <c:v>29.033903679687505</c:v>
                </c:pt>
                <c:pt idx="3">
                  <c:v>29.75975127167969</c:v>
                </c:pt>
                <c:pt idx="4">
                  <c:v>30.503745053471679</c:v>
                </c:pt>
                <c:pt idx="5">
                  <c:v>31.266338679808467</c:v>
                </c:pt>
                <c:pt idx="6">
                  <c:v>32.047997146803674</c:v>
                </c:pt>
                <c:pt idx="7">
                  <c:v>32.849197075473761</c:v>
                </c:pt>
                <c:pt idx="8">
                  <c:v>33.670427002360604</c:v>
                </c:pt>
                <c:pt idx="9">
                  <c:v>34.512187677419618</c:v>
                </c:pt>
                <c:pt idx="10">
                  <c:v>35.374992369355105</c:v>
                </c:pt>
                <c:pt idx="11">
                  <c:v>36.259367178588981</c:v>
                </c:pt>
                <c:pt idx="12">
                  <c:v>37.1658513580537</c:v>
                </c:pt>
                <c:pt idx="13">
                  <c:v>38.09499764200504</c:v>
                </c:pt>
                <c:pt idx="14">
                  <c:v>39.047372583055164</c:v>
                </c:pt>
                <c:pt idx="15">
                  <c:v>40.023556897631543</c:v>
                </c:pt>
                <c:pt idx="16">
                  <c:v>41.024145820072327</c:v>
                </c:pt>
                <c:pt idx="17">
                  <c:v>42.049749465574131</c:v>
                </c:pt>
                <c:pt idx="18">
                  <c:v>43.100993202213481</c:v>
                </c:pt>
                <c:pt idx="19">
                  <c:v>44.178518032268812</c:v>
                </c:pt>
                <c:pt idx="20">
                  <c:v>45.282980983075525</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'3B'!$A$7:$A$13</c:f>
              <c:strCache>
                <c:ptCount val="7"/>
                <c:pt idx="0">
                  <c:v>14-18</c:v>
                </c:pt>
                <c:pt idx="1">
                  <c:v>19-24</c:v>
                </c:pt>
                <c:pt idx="2">
                  <c:v>25-34</c:v>
                </c:pt>
                <c:pt idx="3">
                  <c:v>35-44</c:v>
                </c:pt>
                <c:pt idx="4">
                  <c:v>45-54</c:v>
                </c:pt>
                <c:pt idx="5">
                  <c:v>55-64</c:v>
                </c:pt>
                <c:pt idx="6">
                  <c:v>65+</c:v>
                </c:pt>
              </c:strCache>
            </c:strRef>
          </c:cat>
          <c:val>
            <c:numRef>
              <c:f>'3B'!$C$7:$C$13</c:f>
              <c:numCache>
                <c:formatCode>0.0%;[Red]\ \(0.0%\)</c:formatCode>
                <c:ptCount val="7"/>
                <c:pt idx="0">
                  <c:v>3.2362459546925568E-3</c:v>
                </c:pt>
                <c:pt idx="1">
                  <c:v>5.3937432578209279E-2</c:v>
                </c:pt>
                <c:pt idx="2">
                  <c:v>0.16343042071197411</c:v>
                </c:pt>
                <c:pt idx="3">
                  <c:v>0.26051779935275082</c:v>
                </c:pt>
                <c:pt idx="4">
                  <c:v>0.29665587918015102</c:v>
                </c:pt>
                <c:pt idx="5">
                  <c:v>0.18122977346278318</c:v>
                </c:pt>
                <c:pt idx="6">
                  <c:v>4.0992448759439054E-2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'3B'!$G$7:$G$13</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'3B'!$K$7:$K$13</c:f>
              <c:numCache>
                <c:formatCode>0.0%;[Red]\ \(0.0%\)</c:formatCode>
                <c:ptCount val="7"/>
                <c:pt idx="0">
                  <c:v>0.80312837108953616</c:v>
                </c:pt>
                <c:pt idx="1">
                  <c:v>0.10841423948220065</c:v>
                </c:pt>
                <c:pt idx="2">
                  <c:v>5.1779935275080909E-2</c:v>
                </c:pt>
                <c:pt idx="3">
                  <c:v>2.3193096008629989E-2</c:v>
                </c:pt>
                <c:pt idx="4">
                  <c:v>1.1326860841423949E-2</c:v>
                </c:pt>
                <c:pt idx="5">
                  <c:v>2.6968716289104641E-3</c:v>
                </c:pt>
                <c:pt idx="6">
                  <c:v>0</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20.611019461669919</c:v>
                </c:pt>
                <c:pt idx="1">
                  <c:v>21.126294948211665</c:v>
                </c:pt>
                <c:pt idx="2">
                  <c:v>21.654452321916956</c:v>
                </c:pt>
                <c:pt idx="3">
                  <c:v>22.195813629964878</c:v>
                </c:pt>
                <c:pt idx="4">
                  <c:v>22.750708970713998</c:v>
                </c:pt>
                <c:pt idx="5">
                  <c:v>23.319476694981844</c:v>
                </c:pt>
                <c:pt idx="6">
                  <c:v>23.902463612356389</c:v>
                </c:pt>
                <c:pt idx="7">
                  <c:v>24.500025202665295</c:v>
                </c:pt>
                <c:pt idx="8">
                  <c:v>25.112525832731926</c:v>
                </c:pt>
                <c:pt idx="9">
                  <c:v>25.740338978550223</c:v>
                </c:pt>
                <c:pt idx="10">
                  <c:v>26.383847453013978</c:v>
                </c:pt>
                <c:pt idx="11">
                  <c:v>27.043443639339326</c:v>
                </c:pt>
                <c:pt idx="12">
                  <c:v>27.719529730322808</c:v>
                </c:pt>
                <c:pt idx="13">
                  <c:v>28.412517973580876</c:v>
                </c:pt>
                <c:pt idx="14">
                  <c:v>29.122830922920397</c:v>
                </c:pt>
                <c:pt idx="15">
                  <c:v>29.850901695993404</c:v>
                </c:pt>
                <c:pt idx="16">
                  <c:v>30.597174238393237</c:v>
                </c:pt>
                <c:pt idx="17">
                  <c:v>31.362103594353066</c:v>
                </c:pt>
                <c:pt idx="18">
                  <c:v>32.14615618421189</c:v>
                </c:pt>
                <c:pt idx="19">
                  <c:v>32.949810088817181</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25.795833333333331</c:v>
                </c:pt>
                <c:pt idx="1">
                  <c:v>26.44072916666666</c:v>
                </c:pt>
                <c:pt idx="2">
                  <c:v>27.101747395833325</c:v>
                </c:pt>
                <c:pt idx="3">
                  <c:v>27.779291080729156</c:v>
                </c:pt>
                <c:pt idx="4">
                  <c:v>28.473773357747383</c:v>
                </c:pt>
                <c:pt idx="5">
                  <c:v>29.185617691691064</c:v>
                </c:pt>
                <c:pt idx="6">
                  <c:v>29.91525813398334</c:v>
                </c:pt>
                <c:pt idx="7">
                  <c:v>30.663139587332921</c:v>
                </c:pt>
                <c:pt idx="8">
                  <c:v>31.42971807701624</c:v>
                </c:pt>
                <c:pt idx="9">
                  <c:v>32.21546102894164</c:v>
                </c:pt>
                <c:pt idx="10">
                  <c:v>33.020847554665181</c:v>
                </c:pt>
                <c:pt idx="11">
                  <c:v>33.846368743531805</c:v>
                </c:pt>
                <c:pt idx="12">
                  <c:v>34.692527962120096</c:v>
                </c:pt>
                <c:pt idx="13">
                  <c:v>35.559841161173097</c:v>
                </c:pt>
                <c:pt idx="14">
                  <c:v>36.448837190202418</c:v>
                </c:pt>
                <c:pt idx="15">
                  <c:v>37.360058119957479</c:v>
                </c:pt>
                <c:pt idx="16">
                  <c:v>38.294059572956414</c:v>
                </c:pt>
                <c:pt idx="17">
                  <c:v>39.251411062280319</c:v>
                </c:pt>
                <c:pt idx="18">
                  <c:v>40.232696338837322</c:v>
                </c:pt>
                <c:pt idx="19">
                  <c:v>41.238513747308254</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28.37541666666667</c:v>
                </c:pt>
                <c:pt idx="1">
                  <c:v>29.084802083333333</c:v>
                </c:pt>
                <c:pt idx="2">
                  <c:v>29.811922135416662</c:v>
                </c:pt>
                <c:pt idx="3">
                  <c:v>30.557220188802077</c:v>
                </c:pt>
                <c:pt idx="4">
                  <c:v>31.321150693522128</c:v>
                </c:pt>
                <c:pt idx="5">
                  <c:v>32.10417946086018</c:v>
                </c:pt>
                <c:pt idx="6">
                  <c:v>32.906783947381683</c:v>
                </c:pt>
                <c:pt idx="7">
                  <c:v>33.729453546066225</c:v>
                </c:pt>
                <c:pt idx="8">
                  <c:v>34.572689884717875</c:v>
                </c:pt>
                <c:pt idx="9">
                  <c:v>35.43700713183582</c:v>
                </c:pt>
                <c:pt idx="10">
                  <c:v>36.322932310131712</c:v>
                </c:pt>
                <c:pt idx="11">
                  <c:v>37.231005617885003</c:v>
                </c:pt>
                <c:pt idx="12">
                  <c:v>38.161780758332128</c:v>
                </c:pt>
                <c:pt idx="13">
                  <c:v>39.115825277290426</c:v>
                </c:pt>
                <c:pt idx="14">
                  <c:v>40.093720909222682</c:v>
                </c:pt>
                <c:pt idx="15">
                  <c:v>41.096063931953246</c:v>
                </c:pt>
                <c:pt idx="16">
                  <c:v>42.123465530252076</c:v>
                </c:pt>
                <c:pt idx="17">
                  <c:v>43.176552168508373</c:v>
                </c:pt>
                <c:pt idx="18">
                  <c:v>44.255965972721079</c:v>
                </c:pt>
                <c:pt idx="19">
                  <c:v>45.362365122039101</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31.212958333333336</c:v>
                </c:pt>
                <c:pt idx="1">
                  <c:v>31.993282291666667</c:v>
                </c:pt>
                <c:pt idx="2">
                  <c:v>32.793114348958333</c:v>
                </c:pt>
                <c:pt idx="3">
                  <c:v>33.612942207682288</c:v>
                </c:pt>
                <c:pt idx="4">
                  <c:v>34.453265762874345</c:v>
                </c:pt>
                <c:pt idx="5">
                  <c:v>35.314597406946199</c:v>
                </c:pt>
                <c:pt idx="6">
                  <c:v>36.197462342119849</c:v>
                </c:pt>
                <c:pt idx="7">
                  <c:v>37.102398900672839</c:v>
                </c:pt>
                <c:pt idx="8">
                  <c:v>38.029958873189656</c:v>
                </c:pt>
                <c:pt idx="9">
                  <c:v>38.980707845019396</c:v>
                </c:pt>
                <c:pt idx="10">
                  <c:v>39.955225541144877</c:v>
                </c:pt>
                <c:pt idx="11">
                  <c:v>40.954106179673495</c:v>
                </c:pt>
                <c:pt idx="12">
                  <c:v>41.977958834165328</c:v>
                </c:pt>
                <c:pt idx="13">
                  <c:v>43.027407805019457</c:v>
                </c:pt>
                <c:pt idx="14">
                  <c:v>44.103093000144938</c:v>
                </c:pt>
                <c:pt idx="15">
                  <c:v>45.20567032514856</c:v>
                </c:pt>
                <c:pt idx="16">
                  <c:v>46.335812083277268</c:v>
                </c:pt>
                <c:pt idx="17">
                  <c:v>47.494207385359196</c:v>
                </c:pt>
                <c:pt idx="18">
                  <c:v>48.681562569993169</c:v>
                </c:pt>
                <c:pt idx="19">
                  <c:v>49.898601634242993</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34.334254166666675</c:v>
                </c:pt>
                <c:pt idx="1">
                  <c:v>35.192610520833341</c:v>
                </c:pt>
                <c:pt idx="2">
                  <c:v>36.072425783854172</c:v>
                </c:pt>
                <c:pt idx="3">
                  <c:v>36.974236428450524</c:v>
                </c:pt>
                <c:pt idx="4">
                  <c:v>37.898592339161787</c:v>
                </c:pt>
                <c:pt idx="5">
                  <c:v>38.846057147640828</c:v>
                </c:pt>
                <c:pt idx="6">
                  <c:v>39.817208576331844</c:v>
                </c:pt>
                <c:pt idx="7">
                  <c:v>40.812638790740138</c:v>
                </c:pt>
                <c:pt idx="8">
                  <c:v>41.832954760508635</c:v>
                </c:pt>
                <c:pt idx="9">
                  <c:v>42.878778629521349</c:v>
                </c:pt>
                <c:pt idx="10">
                  <c:v>43.950748095259378</c:v>
                </c:pt>
                <c:pt idx="11">
                  <c:v>45.049516797640855</c:v>
                </c:pt>
                <c:pt idx="12">
                  <c:v>46.175754717581874</c:v>
                </c:pt>
                <c:pt idx="13">
                  <c:v>47.330148585521414</c:v>
                </c:pt>
                <c:pt idx="14">
                  <c:v>48.513402300159449</c:v>
                </c:pt>
                <c:pt idx="15">
                  <c:v>49.726237357663429</c:v>
                </c:pt>
                <c:pt idx="16">
                  <c:v>50.969393291605009</c:v>
                </c:pt>
                <c:pt idx="17">
                  <c:v>52.243628123895128</c:v>
                </c:pt>
                <c:pt idx="18">
                  <c:v>53.549718826992503</c:v>
                </c:pt>
                <c:pt idx="19">
                  <c:v>54.888461797667311</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37.767679583333347</c:v>
                </c:pt>
                <c:pt idx="1">
                  <c:v>38.711871572916678</c:v>
                </c:pt>
                <c:pt idx="2">
                  <c:v>39.679668362239589</c:v>
                </c:pt>
                <c:pt idx="3">
                  <c:v>40.671660071295577</c:v>
                </c:pt>
                <c:pt idx="4">
                  <c:v>41.688451573077963</c:v>
                </c:pt>
                <c:pt idx="5">
                  <c:v>42.730662862404905</c:v>
                </c:pt>
                <c:pt idx="6">
                  <c:v>43.798929433965021</c:v>
                </c:pt>
                <c:pt idx="7">
                  <c:v>44.893902669814146</c:v>
                </c:pt>
                <c:pt idx="8">
                  <c:v>46.016250236559493</c:v>
                </c:pt>
                <c:pt idx="9">
                  <c:v>47.166656492473479</c:v>
                </c:pt>
                <c:pt idx="10">
                  <c:v>48.345822904785308</c:v>
                </c:pt>
                <c:pt idx="11">
                  <c:v>49.554468477404939</c:v>
                </c:pt>
                <c:pt idx="12">
                  <c:v>50.793330189340061</c:v>
                </c:pt>
                <c:pt idx="13">
                  <c:v>52.06316344407356</c:v>
                </c:pt>
                <c:pt idx="14">
                  <c:v>53.364742530175391</c:v>
                </c:pt>
                <c:pt idx="15">
                  <c:v>54.69886109342977</c:v>
                </c:pt>
                <c:pt idx="16">
                  <c:v>56.066332620765507</c:v>
                </c:pt>
                <c:pt idx="17">
                  <c:v>57.467990936284643</c:v>
                </c:pt>
                <c:pt idx="18">
                  <c:v>58.904690709691756</c:v>
                </c:pt>
                <c:pt idx="19">
                  <c:v>60.377307977434043</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18.75</c:v>
                </c:pt>
                <c:pt idx="1">
                  <c:v>15.28</c:v>
                </c:pt>
                <c:pt idx="2">
                  <c:v>18.760000000000002</c:v>
                </c:pt>
                <c:pt idx="3">
                  <c:v>18.489999999999998</c:v>
                </c:pt>
                <c:pt idx="4">
                  <c:v>16.920000000000002</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5"/>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3"/>
            <c:invertIfNegative val="0"/>
            <c:bubble3D val="0"/>
            <c:spPr>
              <a:solidFill>
                <a:srgbClr val="D45D00"/>
              </a:solidFill>
              <a:ln>
                <a:noFill/>
              </a:ln>
              <a:effectLst/>
            </c:spPr>
            <c:extLst>
              <c:ext xmlns:c16="http://schemas.microsoft.com/office/drawing/2014/chart" uri="{C3380CC4-5D6E-409C-BE32-E72D297353CC}">
                <c16:uniqueId val="{00000003-1376-4E23-985E-A49F8123A941}"/>
              </c:ext>
            </c:extLst>
          </c:dPt>
          <c:dPt>
            <c:idx val="4"/>
            <c:invertIfNegative val="0"/>
            <c:bubble3D val="0"/>
            <c:spPr>
              <a:solidFill>
                <a:srgbClr val="003E51"/>
              </a:solidFill>
              <a:ln>
                <a:noFill/>
              </a:ln>
              <a:effectLst/>
            </c:spPr>
            <c:extLst>
              <c:ext xmlns:c16="http://schemas.microsoft.com/office/drawing/2014/chart" uri="{C3380CC4-5D6E-409C-BE32-E72D297353CC}">
                <c16:uniqueId val="{00000003-8505-4D5C-B52A-2BDF4DEE3611}"/>
              </c:ext>
            </c:extLst>
          </c:dPt>
          <c:dPt>
            <c:idx val="5"/>
            <c:invertIfNegative val="0"/>
            <c:bubble3D val="0"/>
            <c:spPr>
              <a:solidFill>
                <a:srgbClr val="003E51"/>
              </a:solidFill>
              <a:ln>
                <a:noFill/>
              </a:ln>
              <a:effectLst/>
            </c:spPr>
            <c:extLst>
              <c:ext xmlns:c16="http://schemas.microsoft.com/office/drawing/2014/chart" uri="{C3380CC4-5D6E-409C-BE32-E72D297353CC}">
                <c16:uniqueId val="{00000004-AF4B-4067-898C-1E58CD333830}"/>
              </c:ext>
            </c:extLst>
          </c:dPt>
          <c:dLbls>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764-434C-B3AF-0E82277610C1}"/>
                </c:ext>
              </c:extLst>
            </c:dLbl>
            <c:dLbl>
              <c:idx val="4"/>
              <c:layout>
                <c:manualLayout>
                  <c:x val="-6.5611813695619789E-2"/>
                  <c:y val="-5.8762822680743739E-17"/>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DBB59FAC-3B11-4D59-99C9-1B6775DA4438}" type="VALUE">
                      <a:rPr lang="en-US" b="0" baseline="0">
                        <a:solidFill>
                          <a:schemeClr val="bg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505-4D5C-B52A-2BDF4DEE361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Kindergarten Teacher</c:v>
                </c:pt>
                <c:pt idx="1">
                  <c:v>Tutor</c:v>
                </c:pt>
                <c:pt idx="2">
                  <c:v>Customer Service Representative</c:v>
                </c:pt>
                <c:pt idx="3">
                  <c:v>Assistant Teacher</c:v>
                </c:pt>
                <c:pt idx="4">
                  <c:v>Self-Enrichment Teacher</c:v>
                </c:pt>
                <c:pt idx="5">
                  <c:v>Administrative Assistant</c:v>
                </c:pt>
              </c:strCache>
            </c:strRef>
          </c:cat>
          <c:val>
            <c:numRef>
              <c:f>'3C'!$Z$29:$Z$34</c:f>
              <c:numCache>
                <c:formatCode>"$"#,##0.00</c:formatCode>
                <c:ptCount val="6"/>
                <c:pt idx="0">
                  <c:v>-3.38</c:v>
                </c:pt>
                <c:pt idx="1">
                  <c:v>-0.46</c:v>
                </c:pt>
                <c:pt idx="2" formatCode="_(&quot;$&quot;* #,##0.00_);_(&quot;$&quot;* \(#,##0.00\);_(&quot;$&quot;* &quot;-&quot;??_);_(@_)">
                  <c:v>2.83</c:v>
                </c:pt>
                <c:pt idx="3" formatCode="_(&quot;$&quot;* #,##0.00_);_(&quot;$&quot;* \(#,##0.00\);_(&quot;$&quot;* &quot;-&quot;??_);_(@_)">
                  <c:v>3.22</c:v>
                </c:pt>
                <c:pt idx="4" formatCode="_(&quot;$&quot;* #,##0.00_);_(&quot;$&quot;* \(#,##0.00\);_(&quot;$&quot;* &quot;-&quot;??_);_(@_)">
                  <c:v>4.7699999999999996</c:v>
                </c:pt>
                <c:pt idx="5" formatCode="_(&quot;$&quot;* #,##0.00_);_(&quot;$&quot;* \(#,##0.00\);_(&quot;$&quot;* &quot;-&quot;??_);_(@_)">
                  <c:v>5.52</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35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'3D'!$A$12</c:f>
              <c:strCache>
                <c:ptCount val="1"/>
                <c:pt idx="0">
                  <c:v>Region 6a</c:v>
                </c:pt>
              </c:strCache>
            </c:strRef>
          </c:tx>
          <c:spPr>
            <a:ln w="28575" cap="rnd">
              <a:solidFill>
                <a:srgbClr val="D45D00"/>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-6.9420340159666782E-3</c:v>
                </c:pt>
                <c:pt idx="2">
                  <c:v>-3.644567858382506E-2</c:v>
                </c:pt>
                <c:pt idx="3">
                  <c:v>-5.7618882332523429E-2</c:v>
                </c:pt>
                <c:pt idx="4">
                  <c:v>-7.3932662270045121E-2</c:v>
                </c:pt>
                <c:pt idx="5">
                  <c:v>-0.10933703575147519</c:v>
                </c:pt>
                <c:pt idx="6">
                  <c:v>-0.10065949323151684</c:v>
                </c:pt>
                <c:pt idx="7">
                  <c:v>-0.14994793474488025</c:v>
                </c:pt>
                <c:pt idx="8">
                  <c:v>-0.18708781673030198</c:v>
                </c:pt>
                <c:pt idx="9">
                  <c:v>-0.16903852828878863</c:v>
                </c:pt>
                <c:pt idx="10">
                  <c:v>-0.19160013884068031</c:v>
                </c:pt>
                <c:pt idx="11">
                  <c:v>-0.27664005553627213</c:v>
                </c:pt>
                <c:pt idx="12">
                  <c:v>-0.30024297119055882</c:v>
                </c:pt>
                <c:pt idx="13">
                  <c:v>-0.30301978479694552</c:v>
                </c:pt>
                <c:pt idx="14">
                  <c:v>-0.31412703922249219</c:v>
                </c:pt>
                <c:pt idx="15">
                  <c:v>-0.32558139534883723</c:v>
                </c:pt>
                <c:pt idx="16">
                  <c:v>-0.32835820895522388</c:v>
                </c:pt>
                <c:pt idx="17">
                  <c:v>-0.3040610898993405</c:v>
                </c:pt>
                <c:pt idx="18">
                  <c:v>-0.31343283582089554</c:v>
                </c:pt>
                <c:pt idx="19">
                  <c:v>-0.38701839639014229</c:v>
                </c:pt>
                <c:pt idx="20">
                  <c:v>-0.37834085387018396</c:v>
                </c:pt>
                <c:pt idx="21">
                  <c:v>-0.35647344671988895</c:v>
                </c:pt>
              </c:numCache>
            </c:numRef>
          </c:val>
          <c:smooth val="0"/>
          <c:extLst>
            <c:ext xmlns:c16="http://schemas.microsoft.com/office/drawing/2014/chart" uri="{C3380CC4-5D6E-409C-BE32-E72D297353CC}">
              <c16:uniqueId val="{00000000-B332-4E27-89CF-3353025F1B0D}"/>
            </c:ext>
          </c:extLst>
        </c:ser>
        <c:ser>
          <c:idx val="2"/>
          <c:order val="1"/>
          <c:tx>
            <c:strRef>
              <c:f>'3D'!$A$13</c:f>
              <c:strCache>
                <c:ptCount val="1"/>
                <c:pt idx="0">
                  <c:v>Michigan</c:v>
                </c:pt>
              </c:strCache>
            </c:strRef>
          </c:tx>
          <c:spPr>
            <a:ln w="28575" cap="rnd">
              <a:solidFill>
                <a:srgbClr val="A2AE74"/>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'3D'!$B$13:$W$13</c:f>
              <c:numCache>
                <c:formatCode>0.0%</c:formatCode>
                <c:ptCount val="22"/>
                <c:pt idx="0">
                  <c:v>0</c:v>
                </c:pt>
                <c:pt idx="1">
                  <c:v>9.8578148950790208E-3</c:v>
                </c:pt>
                <c:pt idx="2">
                  <c:v>-2.5899889000475713E-3</c:v>
                </c:pt>
                <c:pt idx="3">
                  <c:v>-1.5302077276811672E-2</c:v>
                </c:pt>
                <c:pt idx="4">
                  <c:v>-2.3759183889211902E-2</c:v>
                </c:pt>
                <c:pt idx="5">
                  <c:v>-3.9404831122152331E-2</c:v>
                </c:pt>
                <c:pt idx="6">
                  <c:v>-5.5579047518367779E-2</c:v>
                </c:pt>
                <c:pt idx="7">
                  <c:v>-6.7630424441038103E-2</c:v>
                </c:pt>
                <c:pt idx="8">
                  <c:v>-8.4148210793382319E-2</c:v>
                </c:pt>
                <c:pt idx="9">
                  <c:v>-7.5691104180982086E-2</c:v>
                </c:pt>
                <c:pt idx="10">
                  <c:v>-7.5400391141180828E-2</c:v>
                </c:pt>
                <c:pt idx="11">
                  <c:v>-0.12421375336962842</c:v>
                </c:pt>
                <c:pt idx="12">
                  <c:v>-0.13695227020455628</c:v>
                </c:pt>
                <c:pt idx="13">
                  <c:v>-0.17310640097256727</c:v>
                </c:pt>
                <c:pt idx="14">
                  <c:v>-0.17014641365822719</c:v>
                </c:pt>
                <c:pt idx="15">
                  <c:v>-0.17997780009514244</c:v>
                </c:pt>
                <c:pt idx="16">
                  <c:v>-0.17929066018288492</c:v>
                </c:pt>
                <c:pt idx="17">
                  <c:v>-0.15553147629367303</c:v>
                </c:pt>
                <c:pt idx="18">
                  <c:v>-0.15584861779163803</c:v>
                </c:pt>
                <c:pt idx="19">
                  <c:v>-0.23825255034621282</c:v>
                </c:pt>
                <c:pt idx="20">
                  <c:v>-0.25699032718431208</c:v>
                </c:pt>
                <c:pt idx="21">
                  <c:v>-0.2249590358898462</c:v>
                </c:pt>
              </c:numCache>
            </c:numRef>
          </c:val>
          <c:smooth val="0"/>
          <c:extLst>
            <c:ext xmlns:c16="http://schemas.microsoft.com/office/drawing/2014/chart" uri="{C3380CC4-5D6E-409C-BE32-E72D297353CC}">
              <c16:uniqueId val="{00000000-198F-48B4-875F-DAF53E15AFEA}"/>
            </c:ext>
          </c:extLst>
        </c:ser>
        <c:ser>
          <c:idx val="1"/>
          <c:order val="2"/>
          <c:tx>
            <c:strRef>
              <c:f>'3D'!$A$14</c:f>
              <c:strCache>
                <c:ptCount val="1"/>
                <c:pt idx="0">
                  <c:v>United States</c:v>
                </c:pt>
              </c:strCache>
            </c:strRef>
          </c:tx>
          <c:spPr>
            <a:ln w="28575" cap="rnd">
              <a:solidFill>
                <a:srgbClr val="003E51"/>
              </a:solidFill>
              <a:round/>
            </a:ln>
            <a:effectLst/>
          </c:spPr>
          <c:marker>
            <c:symbol val="none"/>
          </c:marker>
          <c:cat>
            <c:numRef>
              <c:f>'3D'!$B$11:$W$11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'3D'!$B$14:$W$14</c:f>
              <c:numCache>
                <c:formatCode>0.0%</c:formatCode>
                <c:ptCount val="22"/>
                <c:pt idx="0">
                  <c:v>0</c:v>
                </c:pt>
                <c:pt idx="1">
                  <c:v>1.5099419502301445E-2</c:v>
                </c:pt>
                <c:pt idx="2">
                  <c:v>1.3933138327938147E-2</c:v>
                </c:pt>
                <c:pt idx="3">
                  <c:v>1.683861072722917E-2</c:v>
                </c:pt>
                <c:pt idx="4">
                  <c:v>2.5560143193410854E-2</c:v>
                </c:pt>
                <c:pt idx="5">
                  <c:v>1.3912677254703703E-2</c:v>
                </c:pt>
                <c:pt idx="6">
                  <c:v>2.1732217409133652E-2</c:v>
                </c:pt>
                <c:pt idx="7">
                  <c:v>3.2342988970628983E-2</c:v>
                </c:pt>
                <c:pt idx="8">
                  <c:v>3.0781979591784539E-2</c:v>
                </c:pt>
                <c:pt idx="9">
                  <c:v>4.3300746232391753E-3</c:v>
                </c:pt>
                <c:pt idx="10">
                  <c:v>-2.2808981388096259E-2</c:v>
                </c:pt>
                <c:pt idx="11">
                  <c:v>-4.1449871649392692E-2</c:v>
                </c:pt>
                <c:pt idx="12">
                  <c:v>-3.2363450043863429E-2</c:v>
                </c:pt>
                <c:pt idx="13">
                  <c:v>-2.8957533895046631E-2</c:v>
                </c:pt>
                <c:pt idx="14">
                  <c:v>2.0520751364710957E-3</c:v>
                </c:pt>
                <c:pt idx="15">
                  <c:v>3.0423058265463668E-2</c:v>
                </c:pt>
                <c:pt idx="16">
                  <c:v>5.9238217192587296E-2</c:v>
                </c:pt>
                <c:pt idx="17">
                  <c:v>8.4454784864603116E-2</c:v>
                </c:pt>
                <c:pt idx="18">
                  <c:v>9.8057135841917747E-2</c:v>
                </c:pt>
                <c:pt idx="19">
                  <c:v>2.7762266200267869E-2</c:v>
                </c:pt>
                <c:pt idx="20">
                  <c:v>-1.3803551530786669E-2</c:v>
                </c:pt>
                <c:pt idx="21">
                  <c:v>3.0747025258342362E-2</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91381665844685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'3D'!$A$25</c:f>
              <c:strCache>
                <c:ptCount val="1"/>
                <c:pt idx="0">
                  <c:v>Region 6a </c:v>
                </c:pt>
              </c:strCache>
            </c:strRef>
          </c:tx>
          <c:spPr>
            <a:ln w="28575" cap="rnd">
              <a:solidFill>
                <a:srgbClr val="D45D00"/>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'3D'!$B$25:$S$25</c:f>
              <c:numCache>
                <c:formatCode>0.0%</c:formatCode>
                <c:ptCount val="18"/>
                <c:pt idx="0">
                  <c:v>0</c:v>
                </c:pt>
                <c:pt idx="1">
                  <c:v>2.2308438409311217E-2</c:v>
                </c:pt>
                <c:pt idx="2">
                  <c:v>3.8797284190105865E-3</c:v>
                </c:pt>
                <c:pt idx="3">
                  <c:v>8.923375363724538E-2</c:v>
                </c:pt>
                <c:pt idx="4">
                  <c:v>0.11542192046556736</c:v>
                </c:pt>
                <c:pt idx="5">
                  <c:v>0.14161008729388933</c:v>
                </c:pt>
                <c:pt idx="6">
                  <c:v>0.19107662463627534</c:v>
                </c:pt>
                <c:pt idx="7">
                  <c:v>0.20077594568380216</c:v>
                </c:pt>
                <c:pt idx="8">
                  <c:v>0.15421920465567407</c:v>
                </c:pt>
                <c:pt idx="9">
                  <c:v>9.0203685741998024E-2</c:v>
                </c:pt>
                <c:pt idx="10">
                  <c:v>6.7895247332686634E-2</c:v>
                </c:pt>
                <c:pt idx="11">
                  <c:v>9.5053346265761257E-2</c:v>
                </c:pt>
                <c:pt idx="12">
                  <c:v>0.11542192046556736</c:v>
                </c:pt>
                <c:pt idx="13">
                  <c:v>0.15421920465567407</c:v>
                </c:pt>
                <c:pt idx="14">
                  <c:v>0.24345295829291946</c:v>
                </c:pt>
                <c:pt idx="15">
                  <c:v>0.20465567410281274</c:v>
                </c:pt>
                <c:pt idx="16">
                  <c:v>0.31813773035887483</c:v>
                </c:pt>
                <c:pt idx="17">
                  <c:v>0.31231813773035877</c:v>
                </c:pt>
              </c:numCache>
            </c:numRef>
          </c:val>
          <c:smooth val="0"/>
          <c:extLst>
            <c:ext xmlns:c16="http://schemas.microsoft.com/office/drawing/2014/chart" uri="{C3380CC4-5D6E-409C-BE32-E72D297353CC}">
              <c16:uniqueId val="{00000000-F919-47A0-916D-CBBA935407E8}"/>
            </c:ext>
          </c:extLst>
        </c:ser>
        <c:ser>
          <c:idx val="1"/>
          <c:order val="1"/>
          <c:tx>
            <c:strRef>
              <c:f>'3D'!$A$26</c:f>
              <c:strCache>
                <c:ptCount val="1"/>
                <c:pt idx="0">
                  <c:v>Michigan</c:v>
                </c:pt>
              </c:strCache>
            </c:strRef>
          </c:tx>
          <c:spPr>
            <a:ln w="28575" cap="rnd">
              <a:solidFill>
                <a:srgbClr val="A2AE74"/>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'3D'!$B$26:$S$26</c:f>
              <c:numCache>
                <c:formatCode>0.0%</c:formatCode>
                <c:ptCount val="18"/>
                <c:pt idx="0">
                  <c:v>0</c:v>
                </c:pt>
                <c:pt idx="1">
                  <c:v>6.8609022556390842E-2</c:v>
                </c:pt>
                <c:pt idx="2">
                  <c:v>4.1353383458646566E-2</c:v>
                </c:pt>
                <c:pt idx="3">
                  <c:v>4.3233082706766832E-2</c:v>
                </c:pt>
                <c:pt idx="4">
                  <c:v>5.6390977443608985E-2</c:v>
                </c:pt>
                <c:pt idx="5">
                  <c:v>0.12593984962406013</c:v>
                </c:pt>
                <c:pt idx="6">
                  <c:v>0.15601503759398497</c:v>
                </c:pt>
                <c:pt idx="7">
                  <c:v>0.15319548872180441</c:v>
                </c:pt>
                <c:pt idx="8">
                  <c:v>0.14849624060150377</c:v>
                </c:pt>
                <c:pt idx="9">
                  <c:v>0.12124060150375932</c:v>
                </c:pt>
                <c:pt idx="10">
                  <c:v>0.11842105263157893</c:v>
                </c:pt>
                <c:pt idx="11">
                  <c:v>0.12312030075187957</c:v>
                </c:pt>
                <c:pt idx="12">
                  <c:v>0.14097744360902256</c:v>
                </c:pt>
                <c:pt idx="13">
                  <c:v>0.19454887218045114</c:v>
                </c:pt>
                <c:pt idx="14">
                  <c:v>0.23120300751879688</c:v>
                </c:pt>
                <c:pt idx="15">
                  <c:v>0.26973684210526305</c:v>
                </c:pt>
                <c:pt idx="16">
                  <c:v>0.31296992481203006</c:v>
                </c:pt>
                <c:pt idx="17">
                  <c:v>0.32518796992481191</c:v>
                </c:pt>
              </c:numCache>
            </c:numRef>
          </c:val>
          <c:smooth val="0"/>
          <c:extLst>
            <c:ext xmlns:c16="http://schemas.microsoft.com/office/drawing/2014/chart" uri="{C3380CC4-5D6E-409C-BE32-E72D297353CC}">
              <c16:uniqueId val="{00000001-F919-47A0-916D-CBBA935407E8}"/>
            </c:ext>
          </c:extLst>
        </c:ser>
        <c:ser>
          <c:idx val="2"/>
          <c:order val="2"/>
          <c:tx>
            <c:strRef>
              <c:f>'3D'!$A$27</c:f>
              <c:strCache>
                <c:ptCount val="1"/>
                <c:pt idx="0">
                  <c:v>United States</c:v>
                </c:pt>
              </c:strCache>
            </c:strRef>
          </c:tx>
          <c:spPr>
            <a:ln w="28575" cap="rnd">
              <a:solidFill>
                <a:srgbClr val="003E51"/>
              </a:solidFill>
              <a:round/>
            </a:ln>
            <a:effectLst/>
          </c:spPr>
          <c:marker>
            <c:symbol val="none"/>
          </c:marker>
          <c:cat>
            <c:numRef>
              <c:f>'3D'!$B$24:$S$24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'3D'!$B$27:$S$27</c:f>
              <c:numCache>
                <c:formatCode>0.0%</c:formatCode>
                <c:ptCount val="18"/>
                <c:pt idx="0">
                  <c:v>0</c:v>
                </c:pt>
                <c:pt idx="1">
                  <c:v>1.9407558733401564E-2</c:v>
                </c:pt>
                <c:pt idx="2">
                  <c:v>5.924412665985701E-2</c:v>
                </c:pt>
                <c:pt idx="3">
                  <c:v>9.0909090909090981E-2</c:v>
                </c:pt>
                <c:pt idx="4">
                  <c:v>0.12155260469867225</c:v>
                </c:pt>
                <c:pt idx="5">
                  <c:v>0.14504596527068456</c:v>
                </c:pt>
                <c:pt idx="6">
                  <c:v>0.1613891726251277</c:v>
                </c:pt>
                <c:pt idx="7">
                  <c:v>0.16445352400408594</c:v>
                </c:pt>
                <c:pt idx="8">
                  <c:v>0.18181818181818196</c:v>
                </c:pt>
                <c:pt idx="9">
                  <c:v>0.20122574055158332</c:v>
                </c:pt>
                <c:pt idx="10">
                  <c:v>0.21961184882533202</c:v>
                </c:pt>
                <c:pt idx="11">
                  <c:v>0.24208375893769166</c:v>
                </c:pt>
                <c:pt idx="12">
                  <c:v>0.27783452502553635</c:v>
                </c:pt>
                <c:pt idx="13">
                  <c:v>0.31664964249233929</c:v>
                </c:pt>
                <c:pt idx="14">
                  <c:v>0.37078651685393271</c:v>
                </c:pt>
                <c:pt idx="15">
                  <c:v>0.41879468845760998</c:v>
                </c:pt>
                <c:pt idx="16">
                  <c:v>0.4422880490296221</c:v>
                </c:pt>
                <c:pt idx="17">
                  <c:v>0.51889683350357518</c:v>
                </c:pt>
              </c:numCache>
            </c:numRef>
          </c:val>
          <c:smooth val="0"/>
          <c:extLst>
            <c:ext xmlns:c16="http://schemas.microsoft.com/office/drawing/2014/chart" uri="{C3380CC4-5D6E-409C-BE32-E72D297353CC}">
              <c16:uniqueId val="{00000000-6A81-47D8-87BC-D6824412DCA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0737777711810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'3E'!$B$7:$B$16</c:f>
              <c:numCache>
                <c:formatCode>0.0%</c:formatCode>
                <c:ptCount val="10"/>
                <c:pt idx="0">
                  <c:v>0.16600000000000001</c:v>
                </c:pt>
                <c:pt idx="1">
                  <c:v>9.3200000000000005E-2</c:v>
                </c:pt>
                <c:pt idx="2">
                  <c:v>9.2600000000000002E-2</c:v>
                </c:pt>
                <c:pt idx="3">
                  <c:v>8.8499999999999995E-2</c:v>
                </c:pt>
                <c:pt idx="4">
                  <c:v>7.6399999999999996E-2</c:v>
                </c:pt>
                <c:pt idx="5">
                  <c:v>7.3400000000000007E-2</c:v>
                </c:pt>
                <c:pt idx="6">
                  <c:v>6.0600000000000001E-2</c:v>
                </c:pt>
                <c:pt idx="7">
                  <c:v>5.4760000000000003E-2</c:v>
                </c:pt>
                <c:pt idx="8">
                  <c:v>5.3150000000000003E-2</c:v>
                </c:pt>
                <c:pt idx="9">
                  <c:v>5.314E-2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Tutors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0.17019999999999999</c:v>
                </c:pt>
                <c:pt idx="1">
                  <c:v>0.1515</c:v>
                </c:pt>
                <c:pt idx="2">
                  <c:v>0.12620000000000001</c:v>
                </c:pt>
                <c:pt idx="3">
                  <c:v>0.10637000000000001</c:v>
                </c:pt>
                <c:pt idx="4">
                  <c:v>0.10228</c:v>
                </c:pt>
                <c:pt idx="5">
                  <c:v>9.5089999999999994E-2</c:v>
                </c:pt>
                <c:pt idx="6">
                  <c:v>8.5209999999999994E-2</c:v>
                </c:pt>
                <c:pt idx="7">
                  <c:v>5.67E-2</c:v>
                </c:pt>
                <c:pt idx="8">
                  <c:v>5.3039999999999997E-2</c:v>
                </c:pt>
                <c:pt idx="9">
                  <c:v>5.2900000000000003E-2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General</c:formatCode>
                <c:ptCount val="60"/>
                <c:pt idx="0">
                  <c:v>8</c:v>
                </c:pt>
                <c:pt idx="1">
                  <c:v>4</c:v>
                </c:pt>
                <c:pt idx="2">
                  <c:v>4</c:v>
                </c:pt>
                <c:pt idx="3">
                  <c:v>5</c:v>
                </c:pt>
                <c:pt idx="4">
                  <c:v>4</c:v>
                </c:pt>
                <c:pt idx="5">
                  <c:v>0</c:v>
                </c:pt>
                <c:pt idx="6">
                  <c:v>6</c:v>
                </c:pt>
                <c:pt idx="7">
                  <c:v>12</c:v>
                </c:pt>
                <c:pt idx="8">
                  <c:v>3</c:v>
                </c:pt>
                <c:pt idx="9">
                  <c:v>8</c:v>
                </c:pt>
                <c:pt idx="10">
                  <c:v>7</c:v>
                </c:pt>
                <c:pt idx="11">
                  <c:v>5</c:v>
                </c:pt>
                <c:pt idx="12">
                  <c:v>12</c:v>
                </c:pt>
                <c:pt idx="13">
                  <c:v>9</c:v>
                </c:pt>
                <c:pt idx="14">
                  <c:v>5</c:v>
                </c:pt>
                <c:pt idx="15">
                  <c:v>6</c:v>
                </c:pt>
                <c:pt idx="16">
                  <c:v>10</c:v>
                </c:pt>
                <c:pt idx="17">
                  <c:v>11</c:v>
                </c:pt>
                <c:pt idx="18">
                  <c:v>6</c:v>
                </c:pt>
                <c:pt idx="19">
                  <c:v>9</c:v>
                </c:pt>
                <c:pt idx="20">
                  <c:v>1</c:v>
                </c:pt>
                <c:pt idx="21">
                  <c:v>3</c:v>
                </c:pt>
                <c:pt idx="22">
                  <c:v>14</c:v>
                </c:pt>
                <c:pt idx="23">
                  <c:v>9</c:v>
                </c:pt>
                <c:pt idx="24">
                  <c:v>20</c:v>
                </c:pt>
                <c:pt idx="25">
                  <c:v>17</c:v>
                </c:pt>
                <c:pt idx="26">
                  <c:v>16</c:v>
                </c:pt>
                <c:pt idx="27">
                  <c:v>5</c:v>
                </c:pt>
                <c:pt idx="28">
                  <c:v>1</c:v>
                </c:pt>
                <c:pt idx="29">
                  <c:v>11</c:v>
                </c:pt>
                <c:pt idx="30">
                  <c:v>7</c:v>
                </c:pt>
                <c:pt idx="31">
                  <c:v>12</c:v>
                </c:pt>
                <c:pt idx="32">
                  <c:v>6</c:v>
                </c:pt>
                <c:pt idx="33">
                  <c:v>13</c:v>
                </c:pt>
                <c:pt idx="34">
                  <c:v>8</c:v>
                </c:pt>
                <c:pt idx="35">
                  <c:v>14</c:v>
                </c:pt>
                <c:pt idx="36">
                  <c:v>25</c:v>
                </c:pt>
                <c:pt idx="37">
                  <c:v>15</c:v>
                </c:pt>
                <c:pt idx="38">
                  <c:v>28</c:v>
                </c:pt>
                <c:pt idx="39">
                  <c:v>25</c:v>
                </c:pt>
                <c:pt idx="40">
                  <c:v>16</c:v>
                </c:pt>
                <c:pt idx="41">
                  <c:v>25</c:v>
                </c:pt>
                <c:pt idx="42">
                  <c:v>11</c:v>
                </c:pt>
                <c:pt idx="43">
                  <c:v>23</c:v>
                </c:pt>
                <c:pt idx="44">
                  <c:v>10</c:v>
                </c:pt>
                <c:pt idx="45">
                  <c:v>11</c:v>
                </c:pt>
                <c:pt idx="46">
                  <c:v>24</c:v>
                </c:pt>
                <c:pt idx="47">
                  <c:v>22</c:v>
                </c:pt>
                <c:pt idx="48">
                  <c:v>26</c:v>
                </c:pt>
                <c:pt idx="49">
                  <c:v>23</c:v>
                </c:pt>
                <c:pt idx="50">
                  <c:v>18</c:v>
                </c:pt>
                <c:pt idx="51">
                  <c:v>14</c:v>
                </c:pt>
                <c:pt idx="52">
                  <c:v>29</c:v>
                </c:pt>
                <c:pt idx="53">
                  <c:v>16</c:v>
                </c:pt>
                <c:pt idx="54">
                  <c:v>12</c:v>
                </c:pt>
                <c:pt idx="55">
                  <c:v>10</c:v>
                </c:pt>
                <c:pt idx="56">
                  <c:v>10</c:v>
                </c:pt>
                <c:pt idx="57">
                  <c:v>11</c:v>
                </c:pt>
                <c:pt idx="58">
                  <c:v>22</c:v>
                </c:pt>
                <c:pt idx="59">
                  <c:v>15</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'3F'!$C$4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'3F'!$C$5:$C$64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F74-4B31-9050-32EB6FD8A76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0027748059715029"/>
                      <c:h val="0.11995538102664333"/>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96994136615719617"/>
                      <c:h val="0.17233799191480581"/>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KinderCare Education</c:v>
                </c:pt>
                <c:pt idx="1">
                  <c:v>University Of Michigan</c:v>
                </c:pt>
                <c:pt idx="2">
                  <c:v>East China School District</c:v>
                </c:pt>
                <c:pt idx="3">
                  <c:v>Durand Area Schools</c:v>
                </c:pt>
                <c:pt idx="4">
                  <c:v>International Academy Of Flint</c:v>
                </c:pt>
                <c:pt idx="5">
                  <c:v>Flint Community Schools</c:v>
                </c:pt>
                <c:pt idx="6">
                  <c:v>Swartz Creek Community Schools</c:v>
                </c:pt>
                <c:pt idx="7">
                  <c:v>Catholic Diocese Of Lansing</c:v>
                </c:pt>
                <c:pt idx="8">
                  <c:v>Genesee Intermediate School District</c:v>
                </c:pt>
                <c:pt idx="9">
                  <c:v>National Heritage Academies</c:v>
                </c:pt>
              </c:strCache>
            </c:strRef>
          </c:cat>
          <c:val>
            <c:numRef>
              <c:f>'3F'!$G$5:$G$14</c:f>
              <c:numCache>
                <c:formatCode>#,##0</c:formatCode>
                <c:ptCount val="10"/>
                <c:pt idx="0">
                  <c:v>23</c:v>
                </c:pt>
                <c:pt idx="1">
                  <c:v>16</c:v>
                </c:pt>
                <c:pt idx="2">
                  <c:v>15</c:v>
                </c:pt>
                <c:pt idx="3">
                  <c:v>12</c:v>
                </c:pt>
                <c:pt idx="4">
                  <c:v>11</c:v>
                </c:pt>
                <c:pt idx="5">
                  <c:v>11</c:v>
                </c:pt>
                <c:pt idx="6">
                  <c:v>9</c:v>
                </c:pt>
                <c:pt idx="7">
                  <c:v>8</c:v>
                </c:pt>
                <c:pt idx="8">
                  <c:v>8</c:v>
                </c:pt>
                <c:pt idx="9">
                  <c:v>8</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14.156251415625</c:v>
                </c:pt>
                <c:pt idx="1">
                  <c:v>14.510157701015624</c:v>
                </c:pt>
                <c:pt idx="2">
                  <c:v>14.872911643541013</c:v>
                </c:pt>
                <c:pt idx="3">
                  <c:v>15.244734434629537</c:v>
                </c:pt>
                <c:pt idx="4">
                  <c:v>15.625852795495273</c:v>
                </c:pt>
                <c:pt idx="5">
                  <c:v>16.016499115382654</c:v>
                </c:pt>
                <c:pt idx="6">
                  <c:v>16.416911593267219</c:v>
                </c:pt>
                <c:pt idx="7">
                  <c:v>16.827334383098897</c:v>
                </c:pt>
                <c:pt idx="8">
                  <c:v>17.248017742676367</c:v>
                </c:pt>
                <c:pt idx="9">
                  <c:v>17.679218186243276</c:v>
                </c:pt>
                <c:pt idx="10">
                  <c:v>18.121198640899355</c:v>
                </c:pt>
                <c:pt idx="11">
                  <c:v>18.574228606921835</c:v>
                </c:pt>
                <c:pt idx="12">
                  <c:v>19.038584322094881</c:v>
                </c:pt>
                <c:pt idx="13">
                  <c:v>19.514548930147249</c:v>
                </c:pt>
                <c:pt idx="14">
                  <c:v>20.002412653400928</c:v>
                </c:pt>
                <c:pt idx="15">
                  <c:v>20.502472969735948</c:v>
                </c:pt>
                <c:pt idx="16">
                  <c:v>21.015034793979343</c:v>
                </c:pt>
                <c:pt idx="17">
                  <c:v>21.540410663828823</c:v>
                </c:pt>
                <c:pt idx="18">
                  <c:v>22.078920930424541</c:v>
                </c:pt>
                <c:pt idx="19">
                  <c:v>22.630893953685153</c:v>
                </c:pt>
                <c:pt idx="20">
                  <c:v>23.19666630252728</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15.571875000000002</c:v>
                </c:pt>
                <c:pt idx="1">
                  <c:v>15.961171875000002</c:v>
                </c:pt>
                <c:pt idx="2">
                  <c:v>16.360201171875001</c:v>
                </c:pt>
                <c:pt idx="3">
                  <c:v>16.769206201171876</c:v>
                </c:pt>
                <c:pt idx="4">
                  <c:v>17.188436356201173</c:v>
                </c:pt>
                <c:pt idx="5">
                  <c:v>17.618147265106202</c:v>
                </c:pt>
                <c:pt idx="6">
                  <c:v>18.058600946733854</c:v>
                </c:pt>
                <c:pt idx="7">
                  <c:v>18.510065970402199</c:v>
                </c:pt>
                <c:pt idx="8">
                  <c:v>18.972817619662251</c:v>
                </c:pt>
                <c:pt idx="9">
                  <c:v>19.447138060153804</c:v>
                </c:pt>
                <c:pt idx="10">
                  <c:v>19.933316511657647</c:v>
                </c:pt>
                <c:pt idx="11">
                  <c:v>20.431649424449088</c:v>
                </c:pt>
                <c:pt idx="12">
                  <c:v>20.942440660060313</c:v>
                </c:pt>
                <c:pt idx="13">
                  <c:v>21.46600167656182</c:v>
                </c:pt>
                <c:pt idx="14">
                  <c:v>22.002651718475864</c:v>
                </c:pt>
                <c:pt idx="15">
                  <c:v>22.552718011437758</c:v>
                </c:pt>
                <c:pt idx="16">
                  <c:v>23.116535961723699</c:v>
                </c:pt>
                <c:pt idx="17">
                  <c:v>23.694449360766789</c:v>
                </c:pt>
                <c:pt idx="18">
                  <c:v>24.286810594785958</c:v>
                </c:pt>
                <c:pt idx="19">
                  <c:v>24.893980859655606</c:v>
                </c:pt>
                <c:pt idx="20">
                  <c:v>25.516330381146993</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17.129062500000003</c:v>
                </c:pt>
                <c:pt idx="1">
                  <c:v>17.557289062500001</c:v>
                </c:pt>
                <c:pt idx="2">
                  <c:v>17.9962212890625</c:v>
                </c:pt>
                <c:pt idx="3">
                  <c:v>18.446126821289063</c:v>
                </c:pt>
                <c:pt idx="4">
                  <c:v>18.907279991821287</c:v>
                </c:pt>
                <c:pt idx="5">
                  <c:v>19.379961991616817</c:v>
                </c:pt>
                <c:pt idx="6">
                  <c:v>19.864461041407235</c:v>
                </c:pt>
                <c:pt idx="7">
                  <c:v>20.361072567442413</c:v>
                </c:pt>
                <c:pt idx="8">
                  <c:v>20.870099381628471</c:v>
                </c:pt>
                <c:pt idx="9">
                  <c:v>21.39185186616918</c:v>
                </c:pt>
                <c:pt idx="10">
                  <c:v>21.926648162823408</c:v>
                </c:pt>
                <c:pt idx="11">
                  <c:v>22.474814366893991</c:v>
                </c:pt>
                <c:pt idx="12">
                  <c:v>23.036684726066341</c:v>
                </c:pt>
                <c:pt idx="13">
                  <c:v>23.612601844217998</c:v>
                </c:pt>
                <c:pt idx="14">
                  <c:v>24.202916890323447</c:v>
                </c:pt>
                <c:pt idx="15">
                  <c:v>24.807989812581532</c:v>
                </c:pt>
                <c:pt idx="16">
                  <c:v>25.428189557896069</c:v>
                </c:pt>
                <c:pt idx="17">
                  <c:v>26.063894296843468</c:v>
                </c:pt>
                <c:pt idx="18">
                  <c:v>26.715491654264554</c:v>
                </c:pt>
                <c:pt idx="19">
                  <c:v>27.383378945621164</c:v>
                </c:pt>
                <c:pt idx="20">
                  <c:v>28.067963419261691</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18.841968750000007</c:v>
                </c:pt>
                <c:pt idx="1">
                  <c:v>19.313017968750007</c:v>
                </c:pt>
                <c:pt idx="2">
                  <c:v>19.795843417968754</c:v>
                </c:pt>
                <c:pt idx="3">
                  <c:v>20.290739503417971</c:v>
                </c:pt>
                <c:pt idx="4">
                  <c:v>20.79800799100342</c:v>
                </c:pt>
                <c:pt idx="5">
                  <c:v>21.317958190778505</c:v>
                </c:pt>
                <c:pt idx="6">
                  <c:v>21.850907145547964</c:v>
                </c:pt>
                <c:pt idx="7">
                  <c:v>22.397179824186662</c:v>
                </c:pt>
                <c:pt idx="8">
                  <c:v>22.957109319791325</c:v>
                </c:pt>
                <c:pt idx="9">
                  <c:v>23.531037052786107</c:v>
                </c:pt>
                <c:pt idx="10">
                  <c:v>24.119312979105757</c:v>
                </c:pt>
                <c:pt idx="11">
                  <c:v>24.7222958035834</c:v>
                </c:pt>
                <c:pt idx="12">
                  <c:v>25.340353198672982</c:v>
                </c:pt>
                <c:pt idx="13">
                  <c:v>25.973862028639804</c:v>
                </c:pt>
                <c:pt idx="14">
                  <c:v>26.623208579355797</c:v>
                </c:pt>
                <c:pt idx="15">
                  <c:v>27.288788793839689</c:v>
                </c:pt>
                <c:pt idx="16">
                  <c:v>27.971008513685678</c:v>
                </c:pt>
                <c:pt idx="17">
                  <c:v>28.670283726527817</c:v>
                </c:pt>
                <c:pt idx="18">
                  <c:v>29.387040819691009</c:v>
                </c:pt>
                <c:pt idx="19">
                  <c:v>30.121716840183282</c:v>
                </c:pt>
                <c:pt idx="20">
                  <c:v>30.87475976118786</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20.726165625000007</c:v>
                </c:pt>
                <c:pt idx="1">
                  <c:v>21.244319765625004</c:v>
                </c:pt>
                <c:pt idx="2">
                  <c:v>21.775427759765627</c:v>
                </c:pt>
                <c:pt idx="3">
                  <c:v>22.319813453759767</c:v>
                </c:pt>
                <c:pt idx="4">
                  <c:v>22.87780879010376</c:v>
                </c:pt>
                <c:pt idx="5">
                  <c:v>23.449754009856353</c:v>
                </c:pt>
                <c:pt idx="6">
                  <c:v>24.035997860102761</c:v>
                </c:pt>
                <c:pt idx="7">
                  <c:v>24.636897806605326</c:v>
                </c:pt>
                <c:pt idx="8">
                  <c:v>25.252820251770459</c:v>
                </c:pt>
                <c:pt idx="9">
                  <c:v>25.884140758064717</c:v>
                </c:pt>
                <c:pt idx="10">
                  <c:v>26.531244277016334</c:v>
                </c:pt>
                <c:pt idx="11">
                  <c:v>27.194525383941741</c:v>
                </c:pt>
                <c:pt idx="12">
                  <c:v>27.874388518540282</c:v>
                </c:pt>
                <c:pt idx="13">
                  <c:v>28.571248231503787</c:v>
                </c:pt>
                <c:pt idx="14">
                  <c:v>29.28552943729138</c:v>
                </c:pt>
                <c:pt idx="15">
                  <c:v>30.017667673223663</c:v>
                </c:pt>
                <c:pt idx="16">
                  <c:v>30.768109365054251</c:v>
                </c:pt>
                <c:pt idx="17">
                  <c:v>31.537312099180603</c:v>
                </c:pt>
                <c:pt idx="18">
                  <c:v>32.325744901660116</c:v>
                </c:pt>
                <c:pt idx="19">
                  <c:v>33.133888524201616</c:v>
                </c:pt>
                <c:pt idx="20">
                  <c:v>33.962235737306656</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22.798782187500009</c:v>
                </c:pt>
                <c:pt idx="1">
                  <c:v>23.368751742187509</c:v>
                </c:pt>
                <c:pt idx="2">
                  <c:v>23.952970535742196</c:v>
                </c:pt>
                <c:pt idx="3">
                  <c:v>24.551794799135749</c:v>
                </c:pt>
                <c:pt idx="4">
                  <c:v>25.165589669114141</c:v>
                </c:pt>
                <c:pt idx="5">
                  <c:v>25.794729410841992</c:v>
                </c:pt>
                <c:pt idx="6">
                  <c:v>26.43959764611304</c:v>
                </c:pt>
                <c:pt idx="7">
                  <c:v>27.100587587265863</c:v>
                </c:pt>
                <c:pt idx="8">
                  <c:v>27.778102276947507</c:v>
                </c:pt>
                <c:pt idx="9">
                  <c:v>28.472554833871193</c:v>
                </c:pt>
                <c:pt idx="10">
                  <c:v>29.184368704717972</c:v>
                </c:pt>
                <c:pt idx="11">
                  <c:v>29.913977922335917</c:v>
                </c:pt>
                <c:pt idx="12">
                  <c:v>30.661827370394313</c:v>
                </c:pt>
                <c:pt idx="13">
                  <c:v>31.42837305465417</c:v>
                </c:pt>
                <c:pt idx="14">
                  <c:v>32.214082381020518</c:v>
                </c:pt>
                <c:pt idx="15">
                  <c:v>33.019434440546028</c:v>
                </c:pt>
                <c:pt idx="16">
                  <c:v>33.844920301559675</c:v>
                </c:pt>
                <c:pt idx="17">
                  <c:v>34.691043309098667</c:v>
                </c:pt>
                <c:pt idx="18">
                  <c:v>35.558319391826132</c:v>
                </c:pt>
                <c:pt idx="19">
                  <c:v>36.447277376621784</c:v>
                </c:pt>
                <c:pt idx="20">
                  <c:v>37.358459311037322</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'2B'!$A$7:$A$13</c:f>
              <c:strCache>
                <c:ptCount val="7"/>
                <c:pt idx="0">
                  <c:v>14-18</c:v>
                </c:pt>
                <c:pt idx="1">
                  <c:v>19-24</c:v>
                </c:pt>
                <c:pt idx="2">
                  <c:v>25-34</c:v>
                </c:pt>
                <c:pt idx="3">
                  <c:v>35-44</c:v>
                </c:pt>
                <c:pt idx="4">
                  <c:v>45-54</c:v>
                </c:pt>
                <c:pt idx="5">
                  <c:v>55-64</c:v>
                </c:pt>
                <c:pt idx="6">
                  <c:v>65+</c:v>
                </c:pt>
              </c:strCache>
            </c:strRef>
          </c:cat>
          <c:val>
            <c:numRef>
              <c:f>'2B'!$C$7:$C$13</c:f>
              <c:numCache>
                <c:formatCode>0.0%;[Red]\ \(0.0%\)</c:formatCode>
                <c:ptCount val="7"/>
                <c:pt idx="0">
                  <c:v>4.9627791563275434E-3</c:v>
                </c:pt>
                <c:pt idx="1">
                  <c:v>0.15136476426799009</c:v>
                </c:pt>
                <c:pt idx="2">
                  <c:v>0.28039702233250619</c:v>
                </c:pt>
                <c:pt idx="3">
                  <c:v>0.22332506203473945</c:v>
                </c:pt>
                <c:pt idx="4">
                  <c:v>0.17866004962779156</c:v>
                </c:pt>
                <c:pt idx="5">
                  <c:v>0.12655086848635236</c:v>
                </c:pt>
                <c:pt idx="6">
                  <c:v>2.9776674937965261E-2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12.86931946875</c:v>
                </c:pt>
                <c:pt idx="1">
                  <c:v>13.191052455468748</c:v>
                </c:pt>
                <c:pt idx="2">
                  <c:v>13.520828766855466</c:v>
                </c:pt>
                <c:pt idx="3">
                  <c:v>13.858849486026852</c:v>
                </c:pt>
                <c:pt idx="4">
                  <c:v>14.205320723177522</c:v>
                </c:pt>
                <c:pt idx="5">
                  <c:v>14.560453741256959</c:v>
                </c:pt>
                <c:pt idx="6">
                  <c:v>14.924465084788382</c:v>
                </c:pt>
                <c:pt idx="7">
                  <c:v>15.297576711908091</c:v>
                </c:pt>
                <c:pt idx="8">
                  <c:v>15.680016129705791</c:v>
                </c:pt>
                <c:pt idx="9">
                  <c:v>16.072016532948435</c:v>
                </c:pt>
                <c:pt idx="10">
                  <c:v>16.473816946272144</c:v>
                </c:pt>
                <c:pt idx="11">
                  <c:v>16.885662369928948</c:v>
                </c:pt>
                <c:pt idx="12">
                  <c:v>17.307803929177169</c:v>
                </c:pt>
                <c:pt idx="13">
                  <c:v>17.740499027406596</c:v>
                </c:pt>
                <c:pt idx="14">
                  <c:v>18.18401150309176</c:v>
                </c:pt>
                <c:pt idx="15">
                  <c:v>18.638611790669053</c:v>
                </c:pt>
                <c:pt idx="16">
                  <c:v>19.104577085435778</c:v>
                </c:pt>
                <c:pt idx="17">
                  <c:v>19.582191512571672</c:v>
                </c:pt>
                <c:pt idx="18">
                  <c:v>20.071746300385961</c:v>
                </c:pt>
                <c:pt idx="19">
                  <c:v>20.573539957895608</c:v>
                </c:pt>
                <c:pt idx="20">
                  <c:v>21.087878456842997</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14.15625</c:v>
                </c:pt>
                <c:pt idx="1">
                  <c:v>14.510156249999998</c:v>
                </c:pt>
                <c:pt idx="2">
                  <c:v>14.872910156249997</c:v>
                </c:pt>
                <c:pt idx="3">
                  <c:v>15.244732910156246</c:v>
                </c:pt>
                <c:pt idx="4">
                  <c:v>15.625851232910151</c:v>
                </c:pt>
                <c:pt idx="5">
                  <c:v>16.016497513732904</c:v>
                </c:pt>
                <c:pt idx="6">
                  <c:v>16.416909951576226</c:v>
                </c:pt>
                <c:pt idx="7">
                  <c:v>16.827332700365631</c:v>
                </c:pt>
                <c:pt idx="8">
                  <c:v>17.248016017874768</c:v>
                </c:pt>
                <c:pt idx="9">
                  <c:v>17.679216418321637</c:v>
                </c:pt>
                <c:pt idx="10">
                  <c:v>18.121196828779677</c:v>
                </c:pt>
                <c:pt idx="11">
                  <c:v>18.574226749499168</c:v>
                </c:pt>
                <c:pt idx="12">
                  <c:v>19.038582418236647</c:v>
                </c:pt>
                <c:pt idx="13">
                  <c:v>19.514546978692561</c:v>
                </c:pt>
                <c:pt idx="14">
                  <c:v>20.002410653159874</c:v>
                </c:pt>
                <c:pt idx="15">
                  <c:v>20.502470919488868</c:v>
                </c:pt>
                <c:pt idx="16">
                  <c:v>21.015032692476087</c:v>
                </c:pt>
                <c:pt idx="17">
                  <c:v>21.540408509787987</c:v>
                </c:pt>
                <c:pt idx="18">
                  <c:v>22.078918722532684</c:v>
                </c:pt>
                <c:pt idx="19">
                  <c:v>22.630891690595998</c:v>
                </c:pt>
                <c:pt idx="20">
                  <c:v>23.196663982860898</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15.571875000000002</c:v>
                </c:pt>
                <c:pt idx="1">
                  <c:v>15.961171875000002</c:v>
                </c:pt>
                <c:pt idx="2">
                  <c:v>16.360201171875001</c:v>
                </c:pt>
                <c:pt idx="3">
                  <c:v>16.769206201171876</c:v>
                </c:pt>
                <c:pt idx="4">
                  <c:v>17.188436356201173</c:v>
                </c:pt>
                <c:pt idx="5">
                  <c:v>17.618147265106202</c:v>
                </c:pt>
                <c:pt idx="6">
                  <c:v>18.058600946733854</c:v>
                </c:pt>
                <c:pt idx="7">
                  <c:v>18.510065970402199</c:v>
                </c:pt>
                <c:pt idx="8">
                  <c:v>18.972817619662251</c:v>
                </c:pt>
                <c:pt idx="9">
                  <c:v>19.447138060153804</c:v>
                </c:pt>
                <c:pt idx="10">
                  <c:v>19.933316511657647</c:v>
                </c:pt>
                <c:pt idx="11">
                  <c:v>20.431649424449088</c:v>
                </c:pt>
                <c:pt idx="12">
                  <c:v>20.942440660060313</c:v>
                </c:pt>
                <c:pt idx="13">
                  <c:v>21.46600167656182</c:v>
                </c:pt>
                <c:pt idx="14">
                  <c:v>22.002651718475864</c:v>
                </c:pt>
                <c:pt idx="15">
                  <c:v>22.552718011437758</c:v>
                </c:pt>
                <c:pt idx="16">
                  <c:v>23.116535961723699</c:v>
                </c:pt>
                <c:pt idx="17">
                  <c:v>23.694449360766789</c:v>
                </c:pt>
                <c:pt idx="18">
                  <c:v>24.286810594785958</c:v>
                </c:pt>
                <c:pt idx="19">
                  <c:v>24.893980859655606</c:v>
                </c:pt>
                <c:pt idx="20">
                  <c:v>25.516330381146993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17.129062500000003</c:v>
                </c:pt>
                <c:pt idx="1">
                  <c:v>17.557289062500001</c:v>
                </c:pt>
                <c:pt idx="2">
                  <c:v>17.9962212890625</c:v>
                </c:pt>
                <c:pt idx="3">
                  <c:v>18.446126821289063</c:v>
                </c:pt>
                <c:pt idx="4">
                  <c:v>18.907279991821287</c:v>
                </c:pt>
                <c:pt idx="5">
                  <c:v>19.379961991616817</c:v>
                </c:pt>
                <c:pt idx="6">
                  <c:v>19.864461041407235</c:v>
                </c:pt>
                <c:pt idx="7">
                  <c:v>20.361072567442413</c:v>
                </c:pt>
                <c:pt idx="8">
                  <c:v>20.870099381628471</c:v>
                </c:pt>
                <c:pt idx="9">
                  <c:v>21.39185186616918</c:v>
                </c:pt>
                <c:pt idx="10">
                  <c:v>21.926648162823408</c:v>
                </c:pt>
                <c:pt idx="11">
                  <c:v>22.474814366893991</c:v>
                </c:pt>
                <c:pt idx="12">
                  <c:v>23.036684726066341</c:v>
                </c:pt>
                <c:pt idx="13">
                  <c:v>23.612601844217998</c:v>
                </c:pt>
                <c:pt idx="14">
                  <c:v>24.202916890323447</c:v>
                </c:pt>
                <c:pt idx="15">
                  <c:v>24.807989812581532</c:v>
                </c:pt>
                <c:pt idx="16">
                  <c:v>25.428189557896069</c:v>
                </c:pt>
                <c:pt idx="17">
                  <c:v>26.063894296843468</c:v>
                </c:pt>
                <c:pt idx="18">
                  <c:v>26.715491654264554</c:v>
                </c:pt>
                <c:pt idx="19">
                  <c:v>27.383378945621164</c:v>
                </c:pt>
                <c:pt idx="20">
                  <c:v>28.067963419261691</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18.841968750000007</c:v>
                </c:pt>
                <c:pt idx="1">
                  <c:v>19.313017968750007</c:v>
                </c:pt>
                <c:pt idx="2">
                  <c:v>19.795843417968754</c:v>
                </c:pt>
                <c:pt idx="3">
                  <c:v>20.290739503417971</c:v>
                </c:pt>
                <c:pt idx="4">
                  <c:v>20.79800799100342</c:v>
                </c:pt>
                <c:pt idx="5">
                  <c:v>21.317958190778505</c:v>
                </c:pt>
                <c:pt idx="6">
                  <c:v>21.850907145547964</c:v>
                </c:pt>
                <c:pt idx="7">
                  <c:v>22.397179824186662</c:v>
                </c:pt>
                <c:pt idx="8">
                  <c:v>22.957109319791325</c:v>
                </c:pt>
                <c:pt idx="9">
                  <c:v>23.531037052786107</c:v>
                </c:pt>
                <c:pt idx="10">
                  <c:v>24.119312979105757</c:v>
                </c:pt>
                <c:pt idx="11">
                  <c:v>24.7222958035834</c:v>
                </c:pt>
                <c:pt idx="12">
                  <c:v>25.340353198672982</c:v>
                </c:pt>
                <c:pt idx="13">
                  <c:v>25.973862028639804</c:v>
                </c:pt>
                <c:pt idx="14">
                  <c:v>26.623208579355797</c:v>
                </c:pt>
                <c:pt idx="15">
                  <c:v>27.288788793839689</c:v>
                </c:pt>
                <c:pt idx="16">
                  <c:v>27.971008513685678</c:v>
                </c:pt>
                <c:pt idx="17">
                  <c:v>28.670283726527817</c:v>
                </c:pt>
                <c:pt idx="18">
                  <c:v>29.387040819691009</c:v>
                </c:pt>
                <c:pt idx="19">
                  <c:v>30.121716840183282</c:v>
                </c:pt>
                <c:pt idx="20">
                  <c:v>30.87475976118786</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20.726165625000007</c:v>
                </c:pt>
                <c:pt idx="1">
                  <c:v>21.244319765625004</c:v>
                </c:pt>
                <c:pt idx="2">
                  <c:v>21.775427759765627</c:v>
                </c:pt>
                <c:pt idx="3">
                  <c:v>22.319813453759767</c:v>
                </c:pt>
                <c:pt idx="4">
                  <c:v>22.87780879010376</c:v>
                </c:pt>
                <c:pt idx="5">
                  <c:v>23.449754009856353</c:v>
                </c:pt>
                <c:pt idx="6">
                  <c:v>24.035997860102761</c:v>
                </c:pt>
                <c:pt idx="7">
                  <c:v>24.636897806605326</c:v>
                </c:pt>
                <c:pt idx="8">
                  <c:v>25.252820251770459</c:v>
                </c:pt>
                <c:pt idx="9">
                  <c:v>25.884140758064717</c:v>
                </c:pt>
                <c:pt idx="10">
                  <c:v>26.531244277016334</c:v>
                </c:pt>
                <c:pt idx="11">
                  <c:v>27.194525383941741</c:v>
                </c:pt>
                <c:pt idx="12">
                  <c:v>27.874388518540282</c:v>
                </c:pt>
                <c:pt idx="13">
                  <c:v>28.571248231503787</c:v>
                </c:pt>
                <c:pt idx="14">
                  <c:v>29.28552943729138</c:v>
                </c:pt>
                <c:pt idx="15">
                  <c:v>30.017667673223663</c:v>
                </c:pt>
                <c:pt idx="16">
                  <c:v>30.768109365054251</c:v>
                </c:pt>
                <c:pt idx="17">
                  <c:v>31.537312099180603</c:v>
                </c:pt>
                <c:pt idx="18">
                  <c:v>32.325744901660116</c:v>
                </c:pt>
                <c:pt idx="19">
                  <c:v>33.133888524201616</c:v>
                </c:pt>
                <c:pt idx="20">
                  <c:v>33.962235737306656</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'4B'!$A$7:$A$13</c:f>
              <c:strCache>
                <c:ptCount val="7"/>
                <c:pt idx="0">
                  <c:v>14-18</c:v>
                </c:pt>
                <c:pt idx="1">
                  <c:v>19-24</c:v>
                </c:pt>
                <c:pt idx="2">
                  <c:v>25-34</c:v>
                </c:pt>
                <c:pt idx="3">
                  <c:v>35-44</c:v>
                </c:pt>
                <c:pt idx="4">
                  <c:v>45-54</c:v>
                </c:pt>
                <c:pt idx="5">
                  <c:v>55-64</c:v>
                </c:pt>
                <c:pt idx="6">
                  <c:v>65+</c:v>
                </c:pt>
              </c:strCache>
            </c:strRef>
          </c:cat>
          <c:val>
            <c:numRef>
              <c:f>'4B'!$C$7:$C$13</c:f>
              <c:numCache>
                <c:formatCode>0.0%;[Red]\ \(0.0%\)</c:formatCode>
                <c:ptCount val="7"/>
                <c:pt idx="0">
                  <c:v>6.0150375939849621E-2</c:v>
                </c:pt>
                <c:pt idx="1">
                  <c:v>0.27712137486573579</c:v>
                </c:pt>
                <c:pt idx="2">
                  <c:v>0.20193340494092374</c:v>
                </c:pt>
                <c:pt idx="3">
                  <c:v>0.14822771213748656</c:v>
                </c:pt>
                <c:pt idx="4">
                  <c:v>0.14285714285714285</c:v>
                </c:pt>
                <c:pt idx="5">
                  <c:v>0.11493018259935553</c:v>
                </c:pt>
                <c:pt idx="6">
                  <c:v>5.5853920515574654E-2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'4B'!$G$7:$G$13</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'4B'!$K$7:$K$13</c:f>
              <c:numCache>
                <c:formatCode>0.0%;[Red]\ \(0.0%\)</c:formatCode>
                <c:ptCount val="7"/>
                <c:pt idx="0">
                  <c:v>0.74865735767991404</c:v>
                </c:pt>
                <c:pt idx="1">
                  <c:v>0.16004296455424274</c:v>
                </c:pt>
                <c:pt idx="2">
                  <c:v>5.4779806659505909E-2</c:v>
                </c:pt>
                <c:pt idx="3">
                  <c:v>2.2556390977443608E-2</c:v>
                </c:pt>
                <c:pt idx="4">
                  <c:v>8.5929108485499461E-3</c:v>
                </c:pt>
                <c:pt idx="5">
                  <c:v>3.22234156820623E-3</c:v>
                </c:pt>
                <c:pt idx="6">
                  <c:v>0</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13.53</c:v>
                </c:pt>
                <c:pt idx="1">
                  <c:v>12.77</c:v>
                </c:pt>
                <c:pt idx="2">
                  <c:v>14.19</c:v>
                </c:pt>
                <c:pt idx="3">
                  <c:v>10.23</c:v>
                </c:pt>
                <c:pt idx="4">
                  <c:v>16.97</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2"/>
            <c:invertIfNegative val="0"/>
            <c:bubble3D val="0"/>
            <c:spPr>
              <a:solidFill>
                <a:srgbClr val="D45D00"/>
              </a:solidFill>
              <a:ln>
                <a:noFill/>
              </a:ln>
              <a:effectLst/>
            </c:spPr>
            <c:extLst>
              <c:ext xmlns:c16="http://schemas.microsoft.com/office/drawing/2014/chart" uri="{C3380CC4-5D6E-409C-BE32-E72D297353CC}">
                <c16:uniqueId val="{00000003-AC4E-49A2-9F82-27A36077CB6B}"/>
              </c:ext>
            </c:extLst>
          </c:dPt>
          <c:dPt>
            <c:idx val="3"/>
            <c:invertIfNegative val="0"/>
            <c:bubble3D val="0"/>
            <c:spPr>
              <a:solidFill>
                <a:srgbClr val="003E51"/>
              </a:solidFill>
              <a:ln>
                <a:noFill/>
              </a:ln>
              <a:effectLst/>
            </c:spPr>
            <c:extLst>
              <c:ext xmlns:c16="http://schemas.microsoft.com/office/drawing/2014/chart" uri="{C3380CC4-5D6E-409C-BE32-E72D297353CC}">
                <c16:uniqueId val="{00000003-5A21-4D40-A71D-416A4ECC96A0}"/>
              </c:ext>
            </c:extLst>
          </c:dPt>
          <c:dPt>
            <c:idx val="5"/>
            <c:invertIfNegative val="0"/>
            <c:bubble3D val="0"/>
            <c:spPr>
              <a:solidFill>
                <a:srgbClr val="003E51"/>
              </a:solidFill>
              <a:ln>
                <a:noFill/>
              </a:ln>
              <a:effectLst/>
            </c:spPr>
            <c:extLst>
              <c:ext xmlns:c16="http://schemas.microsoft.com/office/drawing/2014/chart" uri="{C3380CC4-5D6E-409C-BE32-E72D297353CC}">
                <c16:uniqueId val="{00000005-AC4E-49A2-9F82-27A36077CB6B}"/>
              </c:ext>
            </c:extLst>
          </c:dPt>
          <c:dLbls>
            <c:dLbl>
              <c:idx val="0"/>
              <c:tx>
                <c:rich>
                  <a:bodyPr/>
                  <a:lstStyle/>
                  <a:p>
                    <a:fld id="{4CA98394-41EF-44AE-9AFC-3D14E9D9578B}" type="VALUE">
                      <a:rPr lang="en-US" baseline="0">
                        <a:solidFill>
                          <a:srgbClr val="003E51"/>
                        </a:solidFill>
                      </a:rPr>
                      <a:pPr/>
                      <a:t>[VALUE]</a:t>
                    </a:fld>
                    <a:endParaRPr lang="en-US"/>
                  </a:p>
                </c:rich>
              </c:tx>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552E-4BBC-97DE-BCB9267DD897}"/>
                </c:ext>
              </c:extLst>
            </c:dLbl>
            <c:dLbl>
              <c:idx val="1"/>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A6432210-43F0-4B4D-A5E8-E05811E54D5F}"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6ED-486E-9738-73E027D527C1}"/>
                </c:ext>
              </c:extLst>
            </c:dLbl>
            <c:dLbl>
              <c:idx val="2"/>
              <c:layout>
                <c:manualLayout>
                  <c:x val="-0.13805640624494059"/>
                  <c:y val="6.23977438548048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4E-49A2-9F82-27A36077CB6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Technician</c:v>
                </c:pt>
                <c:pt idx="1">
                  <c:v>Library Assistant</c:v>
                </c:pt>
                <c:pt idx="2">
                  <c:v>Aide/Floater</c:v>
                </c:pt>
                <c:pt idx="3">
                  <c:v>Home Health and Personal Care Aide</c:v>
                </c:pt>
                <c:pt idx="4">
                  <c:v>Bank Teller</c:v>
                </c:pt>
                <c:pt idx="5">
                  <c:v>Waiter/Waitress</c:v>
                </c:pt>
              </c:strCache>
            </c:strRef>
          </c:cat>
          <c:val>
            <c:numRef>
              <c:f>'4C'!$Z$29:$Z$34</c:f>
              <c:numCache>
                <c:formatCode>_("$"* #,##0.00_);_("$"* \(#,##0.00\);_("$"* "-"??_);_(@_)</c:formatCode>
                <c:ptCount val="6"/>
                <c:pt idx="0" formatCode="&quot;$&quot;#,##0.00">
                  <c:v>-0.96</c:v>
                </c:pt>
                <c:pt idx="1">
                  <c:v>0.96</c:v>
                </c:pt>
                <c:pt idx="2">
                  <c:v>3.61</c:v>
                </c:pt>
                <c:pt idx="3">
                  <c:v>5.37</c:v>
                </c:pt>
                <c:pt idx="4">
                  <c:v>6.69</c:v>
                </c:pt>
                <c:pt idx="5">
                  <c:v>7.9</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8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'4D'!$A$12</c:f>
              <c:strCache>
                <c:ptCount val="1"/>
                <c:pt idx="0">
                  <c:v>Region 6a</c:v>
                </c:pt>
              </c:strCache>
            </c:strRef>
          </c:tx>
          <c:spPr>
            <a:ln w="28575" cap="rnd">
              <a:solidFill>
                <a:srgbClr val="D45D00"/>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2.9829545454545456E-2</c:v>
                </c:pt>
                <c:pt idx="2">
                  <c:v>1.9176136363636364E-2</c:v>
                </c:pt>
                <c:pt idx="3">
                  <c:v>-1.4204545454545454E-2</c:v>
                </c:pt>
                <c:pt idx="4">
                  <c:v>-3.7642045454545456E-2</c:v>
                </c:pt>
                <c:pt idx="5">
                  <c:v>-4.261363636363636E-2</c:v>
                </c:pt>
                <c:pt idx="6">
                  <c:v>-4.5454545454545456E-2</c:v>
                </c:pt>
                <c:pt idx="7">
                  <c:v>-8.3806818181818177E-2</c:v>
                </c:pt>
                <c:pt idx="8">
                  <c:v>-0.11576704545454546</c:v>
                </c:pt>
                <c:pt idx="9">
                  <c:v>-9.3039772727272721E-2</c:v>
                </c:pt>
                <c:pt idx="10">
                  <c:v>-6.9602272727272721E-2</c:v>
                </c:pt>
                <c:pt idx="11">
                  <c:v>-8.0255681818181823E-2</c:v>
                </c:pt>
                <c:pt idx="12">
                  <c:v>-8.9488636363636367E-2</c:v>
                </c:pt>
                <c:pt idx="13">
                  <c:v>-9.0909090909090912E-2</c:v>
                </c:pt>
                <c:pt idx="14">
                  <c:v>-0.13707386363636365</c:v>
                </c:pt>
                <c:pt idx="15">
                  <c:v>-0.16122159090909091</c:v>
                </c:pt>
                <c:pt idx="16">
                  <c:v>-0.25355113636363635</c:v>
                </c:pt>
                <c:pt idx="17">
                  <c:v>-0.26491477272727271</c:v>
                </c:pt>
                <c:pt idx="18">
                  <c:v>-0.27414772727272729</c:v>
                </c:pt>
                <c:pt idx="19">
                  <c:v>-0.35866477272727271</c:v>
                </c:pt>
                <c:pt idx="20">
                  <c:v>-0.37997159090909088</c:v>
                </c:pt>
                <c:pt idx="21">
                  <c:v>-0.33877840909090912</c:v>
                </c:pt>
              </c:numCache>
            </c:numRef>
          </c:val>
          <c:smooth val="0"/>
          <c:extLst>
            <c:ext xmlns:c16="http://schemas.microsoft.com/office/drawing/2014/chart" uri="{C3380CC4-5D6E-409C-BE32-E72D297353CC}">
              <c16:uniqueId val="{00000000-A146-4A9C-867C-9C5695CBC6F8}"/>
            </c:ext>
          </c:extLst>
        </c:ser>
        <c:ser>
          <c:idx val="1"/>
          <c:order val="1"/>
          <c:tx>
            <c:strRef>
              <c:f>'4D'!$A$13</c:f>
              <c:strCache>
                <c:ptCount val="1"/>
                <c:pt idx="0">
                  <c:v>Michigan</c:v>
                </c:pt>
              </c:strCache>
            </c:strRef>
          </c:tx>
          <c:spPr>
            <a:ln w="28575" cap="rnd">
              <a:solidFill>
                <a:srgbClr val="A2AE74"/>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'4D'!$B$13:$W$13</c:f>
              <c:numCache>
                <c:formatCode>0.0%</c:formatCode>
                <c:ptCount val="22"/>
                <c:pt idx="0">
                  <c:v>0</c:v>
                </c:pt>
                <c:pt idx="1">
                  <c:v>1.345957011258956E-2</c:v>
                </c:pt>
                <c:pt idx="2">
                  <c:v>-1.1924257932446265E-2</c:v>
                </c:pt>
                <c:pt idx="3">
                  <c:v>-2.3490276356192427E-2</c:v>
                </c:pt>
                <c:pt idx="4">
                  <c:v>-2.3797338792221085E-2</c:v>
                </c:pt>
                <c:pt idx="5">
                  <c:v>-3.4288638689866938E-2</c:v>
                </c:pt>
                <c:pt idx="6">
                  <c:v>-6.2128966223132034E-2</c:v>
                </c:pt>
                <c:pt idx="7">
                  <c:v>-8.1013306038894575E-2</c:v>
                </c:pt>
                <c:pt idx="8">
                  <c:v>-9.2016376663254865E-2</c:v>
                </c:pt>
                <c:pt idx="9">
                  <c:v>-5.9928352098259981E-2</c:v>
                </c:pt>
                <c:pt idx="10">
                  <c:v>-1.4176049129989765E-2</c:v>
                </c:pt>
                <c:pt idx="11">
                  <c:v>9.672466734902763E-3</c:v>
                </c:pt>
                <c:pt idx="12">
                  <c:v>-8.7001023541453427E-4</c:v>
                </c:pt>
                <c:pt idx="13">
                  <c:v>-7.9836233367451374E-3</c:v>
                </c:pt>
                <c:pt idx="14">
                  <c:v>-4.5547594677584442E-3</c:v>
                </c:pt>
                <c:pt idx="15">
                  <c:v>2.5486182190378709E-2</c:v>
                </c:pt>
                <c:pt idx="16">
                  <c:v>4.6212896622313204E-2</c:v>
                </c:pt>
                <c:pt idx="17">
                  <c:v>9.2528147389969298E-2</c:v>
                </c:pt>
                <c:pt idx="18">
                  <c:v>0.10394063459570113</c:v>
                </c:pt>
                <c:pt idx="19">
                  <c:v>-0.11028659160696008</c:v>
                </c:pt>
                <c:pt idx="20">
                  <c:v>-0.14222108495394065</c:v>
                </c:pt>
                <c:pt idx="21">
                  <c:v>-6.8014329580348004E-2</c:v>
                </c:pt>
              </c:numCache>
            </c:numRef>
          </c:val>
          <c:smooth val="0"/>
          <c:extLst>
            <c:ext xmlns:c16="http://schemas.microsoft.com/office/drawing/2014/chart" uri="{C3380CC4-5D6E-409C-BE32-E72D297353CC}">
              <c16:uniqueId val="{00000001-A146-4A9C-867C-9C5695CBC6F8}"/>
            </c:ext>
          </c:extLst>
        </c:ser>
        <c:ser>
          <c:idx val="2"/>
          <c:order val="2"/>
          <c:tx>
            <c:strRef>
              <c:f>'4D'!$A$14</c:f>
              <c:strCache>
                <c:ptCount val="1"/>
                <c:pt idx="0">
                  <c:v>United States</c:v>
                </c:pt>
              </c:strCache>
            </c:strRef>
          </c:tx>
          <c:spPr>
            <a:ln w="28575" cap="rnd">
              <a:solidFill>
                <a:srgbClr val="003E51"/>
              </a:solidFill>
              <a:round/>
            </a:ln>
            <a:effectLst/>
          </c:spPr>
          <c:marker>
            <c:symbol val="none"/>
          </c:marker>
          <c:cat>
            <c:numRef>
              <c:f>'4D'!$B$11:$W$11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'4D'!$B$14:$W$14</c:f>
              <c:numCache>
                <c:formatCode>0.0%</c:formatCode>
                <c:ptCount val="22"/>
                <c:pt idx="0">
                  <c:v>0</c:v>
                </c:pt>
                <c:pt idx="1">
                  <c:v>1.7663641904547226E-2</c:v>
                </c:pt>
                <c:pt idx="2">
                  <c:v>2.7191716729223235E-2</c:v>
                </c:pt>
                <c:pt idx="3">
                  <c:v>3.7938791943920053E-2</c:v>
                </c:pt>
                <c:pt idx="4">
                  <c:v>5.588716386657433E-2</c:v>
                </c:pt>
                <c:pt idx="5">
                  <c:v>8.3216796698318163E-2</c:v>
                </c:pt>
                <c:pt idx="6">
                  <c:v>9.5396419816616077E-2</c:v>
                </c:pt>
                <c:pt idx="7">
                  <c:v>0.11222366729297384</c:v>
                </c:pt>
                <c:pt idx="8">
                  <c:v>0.13623144991346878</c:v>
                </c:pt>
                <c:pt idx="9">
                  <c:v>0.16346024086379971</c:v>
                </c:pt>
                <c:pt idx="10">
                  <c:v>0.1999383084960768</c:v>
                </c:pt>
                <c:pt idx="11">
                  <c:v>0.24341302313579694</c:v>
                </c:pt>
                <c:pt idx="12">
                  <c:v>6.4168061893187687E-3</c:v>
                </c:pt>
                <c:pt idx="13">
                  <c:v>-3.3099864604944516E-3</c:v>
                </c:pt>
                <c:pt idx="14">
                  <c:v>-1.1670964804700418E-2</c:v>
                </c:pt>
                <c:pt idx="15">
                  <c:v>-1.4694738278243512E-2</c:v>
                </c:pt>
                <c:pt idx="16">
                  <c:v>-2.0852024919808459E-2</c:v>
                </c:pt>
                <c:pt idx="17">
                  <c:v>-1.1298739624779224E-2</c:v>
                </c:pt>
                <c:pt idx="18">
                  <c:v>-1.8632020559880058E-2</c:v>
                </c:pt>
                <c:pt idx="19">
                  <c:v>-0.17355480978700119</c:v>
                </c:pt>
                <c:pt idx="20">
                  <c:v>-0.2325606571331543</c:v>
                </c:pt>
                <c:pt idx="21">
                  <c:v>-0.20883612156192211</c:v>
                </c:pt>
              </c:numCache>
            </c:numRef>
          </c:val>
          <c:smooth val="0"/>
          <c:extLst>
            <c:ext xmlns:c16="http://schemas.microsoft.com/office/drawing/2014/chart" uri="{C3380CC4-5D6E-409C-BE32-E72D297353CC}">
              <c16:uniqueId val="{00000000-0985-4660-BBAF-9601FF03F4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23055890379507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'4D'!$A$25</c:f>
              <c:strCache>
                <c:ptCount val="1"/>
                <c:pt idx="0">
                  <c:v>Region 6a </c:v>
                </c:pt>
              </c:strCache>
            </c:strRef>
          </c:tx>
          <c:spPr>
            <a:ln w="28575" cap="rnd">
              <a:solidFill>
                <a:srgbClr val="D45D00"/>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'4D'!$B$25:$S$25</c:f>
              <c:numCache>
                <c:formatCode>0.0%</c:formatCode>
                <c:ptCount val="18"/>
                <c:pt idx="0">
                  <c:v>0</c:v>
                </c:pt>
                <c:pt idx="1">
                  <c:v>9.7323600973236082E-3</c:v>
                </c:pt>
                <c:pt idx="2">
                  <c:v>0</c:v>
                </c:pt>
                <c:pt idx="3">
                  <c:v>7.6642335766423236E-2</c:v>
                </c:pt>
                <c:pt idx="4">
                  <c:v>8.759124087591226E-2</c:v>
                </c:pt>
                <c:pt idx="5">
                  <c:v>0.15085158150851583</c:v>
                </c:pt>
                <c:pt idx="6">
                  <c:v>0.19708029197080282</c:v>
                </c:pt>
                <c:pt idx="7">
                  <c:v>0.18491484184914836</c:v>
                </c:pt>
                <c:pt idx="8">
                  <c:v>0.12043795620437958</c:v>
                </c:pt>
                <c:pt idx="9">
                  <c:v>0.12408759124087584</c:v>
                </c:pt>
                <c:pt idx="10">
                  <c:v>0.1167883211678831</c:v>
                </c:pt>
                <c:pt idx="11">
                  <c:v>0.15328467153284667</c:v>
                </c:pt>
                <c:pt idx="12">
                  <c:v>0.16301703163017028</c:v>
                </c:pt>
                <c:pt idx="13">
                  <c:v>0.24695863746958627</c:v>
                </c:pt>
                <c:pt idx="14">
                  <c:v>0.29927007299270059</c:v>
                </c:pt>
                <c:pt idx="15">
                  <c:v>0.35644768856447684</c:v>
                </c:pt>
                <c:pt idx="16">
                  <c:v>0.38442822384428221</c:v>
                </c:pt>
                <c:pt idx="17">
                  <c:v>0.4391727493917274</c:v>
                </c:pt>
              </c:numCache>
            </c:numRef>
          </c:val>
          <c:smooth val="0"/>
          <c:extLst>
            <c:ext xmlns:c16="http://schemas.microsoft.com/office/drawing/2014/chart" uri="{C3380CC4-5D6E-409C-BE32-E72D297353CC}">
              <c16:uniqueId val="{00000000-5D28-479C-9BDF-2D1A85656579}"/>
            </c:ext>
          </c:extLst>
        </c:ser>
        <c:ser>
          <c:idx val="1"/>
          <c:order val="1"/>
          <c:tx>
            <c:strRef>
              <c:f>'4D'!$A$26</c:f>
              <c:strCache>
                <c:ptCount val="1"/>
                <c:pt idx="0">
                  <c:v>Michigan</c:v>
                </c:pt>
              </c:strCache>
            </c:strRef>
          </c:tx>
          <c:spPr>
            <a:ln w="28575" cap="rnd">
              <a:solidFill>
                <a:srgbClr val="A2AE74"/>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'4D'!$B$26:$S$26</c:f>
              <c:numCache>
                <c:formatCode>0.0%</c:formatCode>
                <c:ptCount val="18"/>
                <c:pt idx="0">
                  <c:v>0</c:v>
                </c:pt>
                <c:pt idx="1">
                  <c:v>-7.7951002227171808E-3</c:v>
                </c:pt>
                <c:pt idx="2">
                  <c:v>2.7839643652561245E-2</c:v>
                </c:pt>
                <c:pt idx="3">
                  <c:v>6.9042316258351805E-2</c:v>
                </c:pt>
                <c:pt idx="4">
                  <c:v>6.7928730512249375E-2</c:v>
                </c:pt>
                <c:pt idx="5">
                  <c:v>6.3474387527839668E-2</c:v>
                </c:pt>
                <c:pt idx="6">
                  <c:v>5.9020044543429767E-2</c:v>
                </c:pt>
                <c:pt idx="7">
                  <c:v>7.4610244988864136E-2</c:v>
                </c:pt>
                <c:pt idx="8">
                  <c:v>6.4587973273942098E-2</c:v>
                </c:pt>
                <c:pt idx="9">
                  <c:v>5.4565701559020068E-2</c:v>
                </c:pt>
                <c:pt idx="10">
                  <c:v>5.2338530066815013E-2</c:v>
                </c:pt>
                <c:pt idx="11">
                  <c:v>8.3518930957683743E-2</c:v>
                </c:pt>
                <c:pt idx="12">
                  <c:v>0.12583518930957671</c:v>
                </c:pt>
                <c:pt idx="13">
                  <c:v>0.18708240534521153</c:v>
                </c:pt>
                <c:pt idx="14">
                  <c:v>0.24164810690423161</c:v>
                </c:pt>
                <c:pt idx="15">
                  <c:v>0.29287305122494417</c:v>
                </c:pt>
                <c:pt idx="16">
                  <c:v>0.28507795100222699</c:v>
                </c:pt>
                <c:pt idx="17">
                  <c:v>0.43541202672605789</c:v>
                </c:pt>
              </c:numCache>
            </c:numRef>
          </c:val>
          <c:smooth val="0"/>
          <c:extLst>
            <c:ext xmlns:c16="http://schemas.microsoft.com/office/drawing/2014/chart" uri="{C3380CC4-5D6E-409C-BE32-E72D297353CC}">
              <c16:uniqueId val="{00000001-5D28-479C-9BDF-2D1A85656579}"/>
            </c:ext>
          </c:extLst>
        </c:ser>
        <c:ser>
          <c:idx val="2"/>
          <c:order val="2"/>
          <c:tx>
            <c:strRef>
              <c:f>'4D'!$A$27</c:f>
              <c:strCache>
                <c:ptCount val="1"/>
                <c:pt idx="0">
                  <c:v>United States</c:v>
                </c:pt>
              </c:strCache>
            </c:strRef>
          </c:tx>
          <c:spPr>
            <a:ln w="28575" cap="rnd">
              <a:solidFill>
                <a:srgbClr val="003E51"/>
              </a:solidFill>
              <a:round/>
            </a:ln>
            <a:effectLst/>
          </c:spPr>
          <c:marker>
            <c:symbol val="none"/>
          </c:marker>
          <c:cat>
            <c:numRef>
              <c:f>'4D'!$B$24:$S$24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'4D'!$B$27:$S$27</c:f>
              <c:numCache>
                <c:formatCode>0.0%</c:formatCode>
                <c:ptCount val="18"/>
                <c:pt idx="0">
                  <c:v>0</c:v>
                </c:pt>
                <c:pt idx="1">
                  <c:v>3.0599755201958383E-2</c:v>
                </c:pt>
                <c:pt idx="2">
                  <c:v>6.8543451652386844E-2</c:v>
                </c:pt>
                <c:pt idx="3">
                  <c:v>0.10281517747858016</c:v>
                </c:pt>
                <c:pt idx="4">
                  <c:v>0.12239902080783353</c:v>
                </c:pt>
                <c:pt idx="5">
                  <c:v>0.13096695226438193</c:v>
                </c:pt>
                <c:pt idx="6">
                  <c:v>0.14198286413708691</c:v>
                </c:pt>
                <c:pt idx="7">
                  <c:v>0.1481028151774787</c:v>
                </c:pt>
                <c:pt idx="8">
                  <c:v>0.15544675642594855</c:v>
                </c:pt>
                <c:pt idx="9">
                  <c:v>0.16279069767441862</c:v>
                </c:pt>
                <c:pt idx="10">
                  <c:v>0.19706242350061193</c:v>
                </c:pt>
                <c:pt idx="11">
                  <c:v>0.24602203182374538</c:v>
                </c:pt>
                <c:pt idx="12">
                  <c:v>0.31089351285189731</c:v>
                </c:pt>
                <c:pt idx="13">
                  <c:v>0.36474908200734402</c:v>
                </c:pt>
                <c:pt idx="14">
                  <c:v>0.42594859241126076</c:v>
                </c:pt>
                <c:pt idx="15">
                  <c:v>0.49204406364749076</c:v>
                </c:pt>
                <c:pt idx="16">
                  <c:v>0.60465116279069764</c:v>
                </c:pt>
                <c:pt idx="17">
                  <c:v>0.65483476132190943</c:v>
                </c:pt>
              </c:numCache>
            </c:numRef>
          </c:val>
          <c:smooth val="0"/>
          <c:extLst>
            <c:ext xmlns:c16="http://schemas.microsoft.com/office/drawing/2014/chart" uri="{C3380CC4-5D6E-409C-BE32-E72D297353CC}">
              <c16:uniqueId val="{00000000-75AF-4576-B10E-D6DBCABE0AE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0.12845599999999999</c:v>
                </c:pt>
                <c:pt idx="1">
                  <c:v>9.1366169999999997E-2</c:v>
                </c:pt>
                <c:pt idx="2">
                  <c:v>8.6459999999999995E-2</c:v>
                </c:pt>
                <c:pt idx="3">
                  <c:v>8.3617999999999998E-2</c:v>
                </c:pt>
                <c:pt idx="4">
                  <c:v>8.1928000000000001E-2</c:v>
                </c:pt>
                <c:pt idx="5">
                  <c:v>7.8789999999999999E-2</c:v>
                </c:pt>
                <c:pt idx="6">
                  <c:v>6.5689999999999998E-2</c:v>
                </c:pt>
                <c:pt idx="7">
                  <c:v>6.3217999999999996E-2</c:v>
                </c:pt>
                <c:pt idx="8">
                  <c:v>6.18743E-2</c:v>
                </c:pt>
                <c:pt idx="9">
                  <c:v>5.711931E-2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'2B'!$G$7:$G$13</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0.14649999999999999</c:v>
                </c:pt>
                <c:pt idx="1">
                  <c:v>0.14176</c:v>
                </c:pt>
                <c:pt idx="2">
                  <c:v>0.11963699999999999</c:v>
                </c:pt>
                <c:pt idx="3">
                  <c:v>0.11176</c:v>
                </c:pt>
                <c:pt idx="4">
                  <c:v>9.5625000000000002E-2</c:v>
                </c:pt>
                <c:pt idx="5">
                  <c:v>9.4334000000000001E-2</c:v>
                </c:pt>
                <c:pt idx="6">
                  <c:v>7.6896000000000006E-2</c:v>
                </c:pt>
                <c:pt idx="7">
                  <c:v>7.2120000000000004E-2</c:v>
                </c:pt>
                <c:pt idx="8">
                  <c:v>7.1253999999999998E-2</c:v>
                </c:pt>
                <c:pt idx="9">
                  <c:v>7.0099999999999996E-2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General</c:formatCode>
                <c:ptCount val="60"/>
                <c:pt idx="0">
                  <c:v>4</c:v>
                </c:pt>
                <c:pt idx="1">
                  <c:v>3</c:v>
                </c:pt>
                <c:pt idx="2">
                  <c:v>0</c:v>
                </c:pt>
                <c:pt idx="3">
                  <c:v>10</c:v>
                </c:pt>
                <c:pt idx="4">
                  <c:v>3</c:v>
                </c:pt>
                <c:pt idx="5">
                  <c:v>0</c:v>
                </c:pt>
                <c:pt idx="6">
                  <c:v>1</c:v>
                </c:pt>
                <c:pt idx="7">
                  <c:v>1</c:v>
                </c:pt>
                <c:pt idx="8">
                  <c:v>2</c:v>
                </c:pt>
                <c:pt idx="9">
                  <c:v>2</c:v>
                </c:pt>
                <c:pt idx="10">
                  <c:v>1</c:v>
                </c:pt>
                <c:pt idx="11">
                  <c:v>3</c:v>
                </c:pt>
                <c:pt idx="12">
                  <c:v>2</c:v>
                </c:pt>
                <c:pt idx="13">
                  <c:v>3</c:v>
                </c:pt>
                <c:pt idx="14">
                  <c:v>2</c:v>
                </c:pt>
                <c:pt idx="15">
                  <c:v>0</c:v>
                </c:pt>
                <c:pt idx="16">
                  <c:v>3</c:v>
                </c:pt>
                <c:pt idx="17">
                  <c:v>5</c:v>
                </c:pt>
                <c:pt idx="18">
                  <c:v>6</c:v>
                </c:pt>
                <c:pt idx="19">
                  <c:v>1</c:v>
                </c:pt>
                <c:pt idx="20">
                  <c:v>4</c:v>
                </c:pt>
                <c:pt idx="21">
                  <c:v>6</c:v>
                </c:pt>
                <c:pt idx="22">
                  <c:v>14</c:v>
                </c:pt>
                <c:pt idx="23">
                  <c:v>7</c:v>
                </c:pt>
                <c:pt idx="24">
                  <c:v>12</c:v>
                </c:pt>
                <c:pt idx="25">
                  <c:v>10</c:v>
                </c:pt>
                <c:pt idx="26">
                  <c:v>4</c:v>
                </c:pt>
                <c:pt idx="27">
                  <c:v>0</c:v>
                </c:pt>
                <c:pt idx="28">
                  <c:v>3</c:v>
                </c:pt>
                <c:pt idx="29">
                  <c:v>4</c:v>
                </c:pt>
                <c:pt idx="30">
                  <c:v>3</c:v>
                </c:pt>
                <c:pt idx="31">
                  <c:v>13</c:v>
                </c:pt>
                <c:pt idx="32">
                  <c:v>18</c:v>
                </c:pt>
                <c:pt idx="33">
                  <c:v>15</c:v>
                </c:pt>
                <c:pt idx="34">
                  <c:v>21</c:v>
                </c:pt>
                <c:pt idx="35">
                  <c:v>3</c:v>
                </c:pt>
                <c:pt idx="36">
                  <c:v>12</c:v>
                </c:pt>
                <c:pt idx="37">
                  <c:v>6</c:v>
                </c:pt>
                <c:pt idx="38">
                  <c:v>16</c:v>
                </c:pt>
                <c:pt idx="39">
                  <c:v>9</c:v>
                </c:pt>
                <c:pt idx="40">
                  <c:v>7</c:v>
                </c:pt>
                <c:pt idx="41">
                  <c:v>5</c:v>
                </c:pt>
                <c:pt idx="42">
                  <c:v>8</c:v>
                </c:pt>
                <c:pt idx="43">
                  <c:v>4</c:v>
                </c:pt>
                <c:pt idx="44">
                  <c:v>7</c:v>
                </c:pt>
                <c:pt idx="45">
                  <c:v>18</c:v>
                </c:pt>
                <c:pt idx="46">
                  <c:v>4</c:v>
                </c:pt>
                <c:pt idx="47">
                  <c:v>6</c:v>
                </c:pt>
                <c:pt idx="48">
                  <c:v>10</c:v>
                </c:pt>
                <c:pt idx="49">
                  <c:v>5</c:v>
                </c:pt>
                <c:pt idx="50">
                  <c:v>9</c:v>
                </c:pt>
                <c:pt idx="51">
                  <c:v>16</c:v>
                </c:pt>
                <c:pt idx="52">
                  <c:v>6</c:v>
                </c:pt>
                <c:pt idx="53">
                  <c:v>6</c:v>
                </c:pt>
                <c:pt idx="54">
                  <c:v>8</c:v>
                </c:pt>
                <c:pt idx="55">
                  <c:v>32</c:v>
                </c:pt>
                <c:pt idx="56">
                  <c:v>7</c:v>
                </c:pt>
                <c:pt idx="57">
                  <c:v>2</c:v>
                </c:pt>
                <c:pt idx="58">
                  <c:v>7</c:v>
                </c:pt>
                <c:pt idx="59">
                  <c:v>9</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'4F'!$C$4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'4F'!$C$5:$C$64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AB32-43E0-8C72-7580782C2322}"/>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94067124111827827"/>
                      <c:h val="0.11995536937744111"/>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International Academy Of Flint</c:v>
                </c:pt>
                <c:pt idx="2">
                  <c:v>Little People's Playhouse</c:v>
                </c:pt>
                <c:pt idx="3">
                  <c:v>Blue Water Community Action</c:v>
                </c:pt>
                <c:pt idx="4">
                  <c:v>Swartz Creek Community Schools</c:v>
                </c:pt>
                <c:pt idx="5">
                  <c:v>Catholic Diocese Of Lansing</c:v>
                </c:pt>
                <c:pt idx="6">
                  <c:v>YMCA</c:v>
                </c:pt>
                <c:pt idx="7">
                  <c:v>Genesee County</c:v>
                </c:pt>
                <c:pt idx="8">
                  <c:v>Flint Cultural Center Academy</c:v>
                </c:pt>
                <c:pt idx="9">
                  <c:v>Hometown Childcare</c:v>
                </c:pt>
              </c:strCache>
            </c:strRef>
          </c:cat>
          <c:val>
            <c:numRef>
              <c:f>'4F'!$G$5:$G$14</c:f>
              <c:numCache>
                <c:formatCode>#,##0</c:formatCode>
                <c:ptCount val="10"/>
                <c:pt idx="0">
                  <c:v>46</c:v>
                </c:pt>
                <c:pt idx="1">
                  <c:v>6</c:v>
                </c:pt>
                <c:pt idx="2">
                  <c:v>4</c:v>
                </c:pt>
                <c:pt idx="3">
                  <c:v>4</c:v>
                </c:pt>
                <c:pt idx="4">
                  <c:v>4</c:v>
                </c:pt>
                <c:pt idx="5">
                  <c:v>3</c:v>
                </c:pt>
                <c:pt idx="6">
                  <c:v>3</c:v>
                </c:pt>
                <c:pt idx="7">
                  <c:v>3</c:v>
                </c:pt>
                <c:pt idx="8">
                  <c:v>2</c:v>
                </c:pt>
                <c:pt idx="9">
                  <c:v>2</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17.695314269531252</c:v>
                </c:pt>
                <c:pt idx="1">
                  <c:v>18.137697126269533</c:v>
                </c:pt>
                <c:pt idx="2">
                  <c:v>18.59113955442627</c:v>
                </c:pt>
                <c:pt idx="3">
                  <c:v>19.055918043286926</c:v>
                </c:pt>
                <c:pt idx="4">
                  <c:v>19.532315994369096</c:v>
                </c:pt>
                <c:pt idx="5">
                  <c:v>20.020623894228322</c:v>
                </c:pt>
                <c:pt idx="6">
                  <c:v>20.521139491584027</c:v>
                </c:pt>
                <c:pt idx="7">
                  <c:v>21.034167978873626</c:v>
                </c:pt>
                <c:pt idx="8">
                  <c:v>21.560022178345463</c:v>
                </c:pt>
                <c:pt idx="9">
                  <c:v>22.099022732804098</c:v>
                </c:pt>
                <c:pt idx="10">
                  <c:v>22.651498301124199</c:v>
                </c:pt>
                <c:pt idx="11">
                  <c:v>23.217785758652301</c:v>
                </c:pt>
                <c:pt idx="12">
                  <c:v>23.798230402618607</c:v>
                </c:pt>
                <c:pt idx="13">
                  <c:v>24.393186162684071</c:v>
                </c:pt>
                <c:pt idx="14">
                  <c:v>25.003015816751169</c:v>
                </c:pt>
                <c:pt idx="15">
                  <c:v>25.628091212169945</c:v>
                </c:pt>
                <c:pt idx="16">
                  <c:v>26.268793492474192</c:v>
                </c:pt>
                <c:pt idx="17">
                  <c:v>26.925513329786043</c:v>
                </c:pt>
                <c:pt idx="18">
                  <c:v>27.598651163030691</c:v>
                </c:pt>
                <c:pt idx="19">
                  <c:v>28.288617442106457</c:v>
                </c:pt>
                <c:pt idx="20">
                  <c:v>28.995832878159117</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20.762500000000003</c:v>
                </c:pt>
                <c:pt idx="1">
                  <c:v>21.2815625</c:v>
                </c:pt>
                <c:pt idx="2">
                  <c:v>21.813601562499997</c:v>
                </c:pt>
                <c:pt idx="3">
                  <c:v>22.358941601562496</c:v>
                </c:pt>
                <c:pt idx="4">
                  <c:v>22.917915141601554</c:v>
                </c:pt>
                <c:pt idx="5">
                  <c:v>23.490863020141592</c:v>
                </c:pt>
                <c:pt idx="6">
                  <c:v>24.078134595645132</c:v>
                </c:pt>
                <c:pt idx="7">
                  <c:v>24.680087960536259</c:v>
                </c:pt>
                <c:pt idx="8">
                  <c:v>25.297090159549665</c:v>
                </c:pt>
                <c:pt idx="9">
                  <c:v>25.929517413538406</c:v>
                </c:pt>
                <c:pt idx="10">
                  <c:v>26.577755348876863</c:v>
                </c:pt>
                <c:pt idx="11">
                  <c:v>27.242199232598782</c:v>
                </c:pt>
                <c:pt idx="12">
                  <c:v>27.923254213413749</c:v>
                </c:pt>
                <c:pt idx="13">
                  <c:v>28.621335568749089</c:v>
                </c:pt>
                <c:pt idx="14">
                  <c:v>29.336868957967813</c:v>
                </c:pt>
                <c:pt idx="15">
                  <c:v>30.070290681917005</c:v>
                </c:pt>
                <c:pt idx="16">
                  <c:v>30.822047948964926</c:v>
                </c:pt>
                <c:pt idx="17">
                  <c:v>31.592599147689047</c:v>
                </c:pt>
                <c:pt idx="18">
                  <c:v>32.382414126381271</c:v>
                </c:pt>
                <c:pt idx="19">
                  <c:v>33.191974479540796</c:v>
                </c:pt>
                <c:pt idx="20">
                  <c:v>34.021773841529317</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22.838750000000005</c:v>
                </c:pt>
                <c:pt idx="1">
                  <c:v>23.409718750000003</c:v>
                </c:pt>
                <c:pt idx="2">
                  <c:v>23.994961718750002</c:v>
                </c:pt>
                <c:pt idx="3">
                  <c:v>24.594835761718748</c:v>
                </c:pt>
                <c:pt idx="4">
                  <c:v>25.209706655761714</c:v>
                </c:pt>
                <c:pt idx="5">
                  <c:v>25.839949322155753</c:v>
                </c:pt>
                <c:pt idx="6">
                  <c:v>26.485948055209644</c:v>
                </c:pt>
                <c:pt idx="7">
                  <c:v>27.148096756589883</c:v>
                </c:pt>
                <c:pt idx="8">
                  <c:v>27.826799175504629</c:v>
                </c:pt>
                <c:pt idx="9">
                  <c:v>28.522469154892242</c:v>
                </c:pt>
                <c:pt idx="10">
                  <c:v>29.235530883764547</c:v>
                </c:pt>
                <c:pt idx="11">
                  <c:v>29.966419155858659</c:v>
                </c:pt>
                <c:pt idx="12">
                  <c:v>30.715579634755123</c:v>
                </c:pt>
                <c:pt idx="13">
                  <c:v>31.483469125623998</c:v>
                </c:pt>
                <c:pt idx="14">
                  <c:v>32.270555853764598</c:v>
                </c:pt>
                <c:pt idx="15">
                  <c:v>33.077319750108714</c:v>
                </c:pt>
                <c:pt idx="16">
                  <c:v>33.904252743861427</c:v>
                </c:pt>
                <c:pt idx="17">
                  <c:v>34.75185906245796</c:v>
                </c:pt>
                <c:pt idx="18">
                  <c:v>35.620655539019403</c:v>
                </c:pt>
                <c:pt idx="19">
                  <c:v>36.511171927494885</c:v>
                </c:pt>
                <c:pt idx="20">
                  <c:v>37.423951225682252</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25.122625000000006</c:v>
                </c:pt>
                <c:pt idx="1">
                  <c:v>25.750690625000004</c:v>
                </c:pt>
                <c:pt idx="2">
                  <c:v>26.394457890625002</c:v>
                </c:pt>
                <c:pt idx="3">
                  <c:v>27.054319337890625</c:v>
                </c:pt>
                <c:pt idx="4">
                  <c:v>27.73067732133789</c:v>
                </c:pt>
                <c:pt idx="5">
                  <c:v>28.423944254371335</c:v>
                </c:pt>
                <c:pt idx="6">
                  <c:v>29.134542860730615</c:v>
                </c:pt>
                <c:pt idx="7">
                  <c:v>29.862906432248877</c:v>
                </c:pt>
                <c:pt idx="8">
                  <c:v>30.609479093055096</c:v>
                </c:pt>
                <c:pt idx="9">
                  <c:v>31.374716070381471</c:v>
                </c:pt>
                <c:pt idx="10">
                  <c:v>32.159083972141005</c:v>
                </c:pt>
                <c:pt idx="11">
                  <c:v>32.963061071444528</c:v>
                </c:pt>
                <c:pt idx="12">
                  <c:v>33.787137598230636</c:v>
                </c:pt>
                <c:pt idx="13">
                  <c:v>34.6318160381864</c:v>
                </c:pt>
                <c:pt idx="14">
                  <c:v>35.49761143914106</c:v>
                </c:pt>
                <c:pt idx="15">
                  <c:v>36.385051725119581</c:v>
                </c:pt>
                <c:pt idx="16">
                  <c:v>37.294678018247566</c:v>
                </c:pt>
                <c:pt idx="17">
                  <c:v>38.227044968703751</c:v>
                </c:pt>
                <c:pt idx="18">
                  <c:v>39.182721092921341</c:v>
                </c:pt>
                <c:pt idx="19">
                  <c:v>40.162289120244374</c:v>
                </c:pt>
                <c:pt idx="20">
                  <c:v>41.166346348250478</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Region 6a</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16.086649335937501</c:v>
                </c:pt>
                <c:pt idx="1">
                  <c:v>16.488815569335937</c:v>
                </c:pt>
                <c:pt idx="2">
                  <c:v>16.901035958569334</c:v>
                </c:pt>
                <c:pt idx="3">
                  <c:v>17.323561857533566</c:v>
                </c:pt>
                <c:pt idx="4">
                  <c:v>17.756650903971902</c:v>
                </c:pt>
                <c:pt idx="5">
                  <c:v>18.200567176571198</c:v>
                </c:pt>
                <c:pt idx="6">
                  <c:v>18.655581355985476</c:v>
                </c:pt>
                <c:pt idx="7">
                  <c:v>19.121970889885112</c:v>
                </c:pt>
                <c:pt idx="8">
                  <c:v>19.600020162132239</c:v>
                </c:pt>
                <c:pt idx="9">
                  <c:v>20.090020666185545</c:v>
                </c:pt>
                <c:pt idx="10">
                  <c:v>20.592271182840182</c:v>
                </c:pt>
                <c:pt idx="11">
                  <c:v>21.107077962411186</c:v>
                </c:pt>
                <c:pt idx="12">
                  <c:v>21.634754911471465</c:v>
                </c:pt>
                <c:pt idx="13">
                  <c:v>22.175623784258249</c:v>
                </c:pt>
                <c:pt idx="14">
                  <c:v>22.730014378864702</c:v>
                </c:pt>
                <c:pt idx="15">
                  <c:v>23.298264738336318</c:v>
                </c:pt>
                <c:pt idx="16">
                  <c:v>23.880721356794723</c:v>
                </c:pt>
                <c:pt idx="17">
                  <c:v>24.477739390714589</c:v>
                </c:pt>
                <c:pt idx="18">
                  <c:v>25.089682875482453</c:v>
                </c:pt>
                <c:pt idx="19">
                  <c:v>25.716924947369513</c:v>
                </c:pt>
                <c:pt idx="20">
                  <c:v>26.359848071053747</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18.875</c:v>
                </c:pt>
                <c:pt idx="1">
                  <c:v>19.346874999999997</c:v>
                </c:pt>
                <c:pt idx="2">
                  <c:v>19.830546874999996</c:v>
                </c:pt>
                <c:pt idx="3">
                  <c:v>20.326310546874993</c:v>
                </c:pt>
                <c:pt idx="4">
                  <c:v>20.834468310546864</c:v>
                </c:pt>
                <c:pt idx="5">
                  <c:v>21.355330018310532</c:v>
                </c:pt>
                <c:pt idx="6">
                  <c:v>21.889213268768295</c:v>
                </c:pt>
                <c:pt idx="7">
                  <c:v>22.4364436004875</c:v>
                </c:pt>
                <c:pt idx="8">
                  <c:v>22.997354690499687</c:v>
                </c:pt>
                <c:pt idx="9">
                  <c:v>23.572288557762178</c:v>
                </c:pt>
                <c:pt idx="10">
                  <c:v>24.161595771706232</c:v>
                </c:pt>
                <c:pt idx="11">
                  <c:v>24.765635665998886</c:v>
                </c:pt>
                <c:pt idx="12">
                  <c:v>25.384776557648856</c:v>
                </c:pt>
                <c:pt idx="13">
                  <c:v>26.019395971590075</c:v>
                </c:pt>
                <c:pt idx="14">
                  <c:v>26.669880870879826</c:v>
                </c:pt>
                <c:pt idx="15">
                  <c:v>27.336627892651819</c:v>
                </c:pt>
                <c:pt idx="16">
                  <c:v>28.020043589968111</c:v>
                </c:pt>
                <c:pt idx="17">
                  <c:v>28.72054467971731</c:v>
                </c:pt>
                <c:pt idx="18">
                  <c:v>29.438558296710241</c:v>
                </c:pt>
                <c:pt idx="19">
                  <c:v>30.174522254127993</c:v>
                </c:pt>
                <c:pt idx="20">
                  <c:v>30.928885310481188</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20.762500000000003</c:v>
                </c:pt>
                <c:pt idx="1">
                  <c:v>21.2815625</c:v>
                </c:pt>
                <c:pt idx="2">
                  <c:v>21.813601562499997</c:v>
                </c:pt>
                <c:pt idx="3">
                  <c:v>22.358941601562496</c:v>
                </c:pt>
                <c:pt idx="4">
                  <c:v>22.917915141601554</c:v>
                </c:pt>
                <c:pt idx="5">
                  <c:v>23.490863020141592</c:v>
                </c:pt>
                <c:pt idx="6">
                  <c:v>24.078134595645132</c:v>
                </c:pt>
                <c:pt idx="7">
                  <c:v>24.680087960536259</c:v>
                </c:pt>
                <c:pt idx="8">
                  <c:v>25.297090159549665</c:v>
                </c:pt>
                <c:pt idx="9">
                  <c:v>25.929517413538406</c:v>
                </c:pt>
                <c:pt idx="10">
                  <c:v>26.577755348876863</c:v>
                </c:pt>
                <c:pt idx="11">
                  <c:v>27.242199232598782</c:v>
                </c:pt>
                <c:pt idx="12">
                  <c:v>27.923254213413749</c:v>
                </c:pt>
                <c:pt idx="13">
                  <c:v>28.621335568749089</c:v>
                </c:pt>
                <c:pt idx="14">
                  <c:v>29.336868957967813</c:v>
                </c:pt>
                <c:pt idx="15">
                  <c:v>30.070290681917005</c:v>
                </c:pt>
                <c:pt idx="16">
                  <c:v>30.822047948964926</c:v>
                </c:pt>
                <c:pt idx="17">
                  <c:v>31.592599147689047</c:v>
                </c:pt>
                <c:pt idx="18">
                  <c:v>32.382414126381271</c:v>
                </c:pt>
                <c:pt idx="19">
                  <c:v>33.191974479540796</c:v>
                </c:pt>
                <c:pt idx="20">
                  <c:v>34.021773841529317</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22.838750000000005</c:v>
                </c:pt>
                <c:pt idx="1">
                  <c:v>23.409718750000003</c:v>
                </c:pt>
                <c:pt idx="2">
                  <c:v>23.994961718750002</c:v>
                </c:pt>
                <c:pt idx="3">
                  <c:v>24.594835761718748</c:v>
                </c:pt>
                <c:pt idx="4">
                  <c:v>25.209706655761714</c:v>
                </c:pt>
                <c:pt idx="5">
                  <c:v>25.839949322155753</c:v>
                </c:pt>
                <c:pt idx="6">
                  <c:v>26.485948055209644</c:v>
                </c:pt>
                <c:pt idx="7">
                  <c:v>27.148096756589883</c:v>
                </c:pt>
                <c:pt idx="8">
                  <c:v>27.826799175504629</c:v>
                </c:pt>
                <c:pt idx="9">
                  <c:v>28.522469154892242</c:v>
                </c:pt>
                <c:pt idx="10">
                  <c:v>29.235530883764547</c:v>
                </c:pt>
                <c:pt idx="11">
                  <c:v>29.966419155858659</c:v>
                </c:pt>
                <c:pt idx="12">
                  <c:v>30.715579634755123</c:v>
                </c:pt>
                <c:pt idx="13">
                  <c:v>31.483469125623998</c:v>
                </c:pt>
                <c:pt idx="14">
                  <c:v>32.270555853764598</c:v>
                </c:pt>
                <c:pt idx="15">
                  <c:v>33.077319750108714</c:v>
                </c:pt>
                <c:pt idx="16">
                  <c:v>33.904252743861427</c:v>
                </c:pt>
                <c:pt idx="17">
                  <c:v>34.75185906245796</c:v>
                </c:pt>
                <c:pt idx="18">
                  <c:v>35.620655539019403</c:v>
                </c:pt>
                <c:pt idx="19">
                  <c:v>36.511171927494885</c:v>
                </c:pt>
                <c:pt idx="20">
                  <c:v>37.423951225682252</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'5B'!$A$7:$A$13</c:f>
              <c:strCache>
                <c:ptCount val="7"/>
                <c:pt idx="0">
                  <c:v>14-18</c:v>
                </c:pt>
                <c:pt idx="1">
                  <c:v>19-24</c:v>
                </c:pt>
                <c:pt idx="2">
                  <c:v>25-34</c:v>
                </c:pt>
                <c:pt idx="3">
                  <c:v>35-44</c:v>
                </c:pt>
                <c:pt idx="4">
                  <c:v>45-54</c:v>
                </c:pt>
                <c:pt idx="5">
                  <c:v>55-64</c:v>
                </c:pt>
                <c:pt idx="6">
                  <c:v>65+</c:v>
                </c:pt>
              </c:strCache>
            </c:strRef>
          </c:cat>
          <c:val>
            <c:numRef>
              <c:f>'5B'!$C$7:$C$13</c:f>
              <c:numCache>
                <c:formatCode>0.0%;[Red]\ \(0.0%\)</c:formatCode>
                <c:ptCount val="7"/>
                <c:pt idx="0">
                  <c:v>3.3670033670033669E-3</c:v>
                </c:pt>
                <c:pt idx="1">
                  <c:v>0.10101010101010101</c:v>
                </c:pt>
                <c:pt idx="2">
                  <c:v>0.19528619528619529</c:v>
                </c:pt>
                <c:pt idx="3">
                  <c:v>0.2356902356902357</c:v>
                </c:pt>
                <c:pt idx="4">
                  <c:v>0.22895622895622897</c:v>
                </c:pt>
                <c:pt idx="5">
                  <c:v>0.16161616161616163</c:v>
                </c:pt>
                <c:pt idx="6">
                  <c:v>7.0707070707070704E-2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'5B'!$E$7:$E$13</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'5B'!$G$7:$G$13</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'5B'!$K$7:$K$13</c:f>
              <c:numCache>
                <c:formatCode>0.0%;[Red]\ \(0.0%\)</c:formatCode>
                <c:ptCount val="7"/>
                <c:pt idx="0">
                  <c:v>0.80808080808080807</c:v>
                </c:pt>
                <c:pt idx="1">
                  <c:v>0.10101010101010101</c:v>
                </c:pt>
                <c:pt idx="2">
                  <c:v>4.3771043771043773E-2</c:v>
                </c:pt>
                <c:pt idx="3">
                  <c:v>3.0303030303030304E-2</c:v>
                </c:pt>
                <c:pt idx="4">
                  <c:v>1.3468013468013467E-2</c:v>
                </c:pt>
                <c:pt idx="5">
                  <c:v>3.3670033670033669E-3</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6243084555805404"/>
                  <c:y val="0"/>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3.0344671687429258E-3"/>
                  <c:y val="-9.644481739962487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656167089029281"/>
                      <c:h val="0.17709274686553109"/>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18.760000000000002</c:v>
                </c:pt>
                <c:pt idx="1">
                  <c:v>18.75</c:v>
                </c:pt>
                <c:pt idx="2">
                  <c:v>15.28</c:v>
                </c:pt>
                <c:pt idx="3">
                  <c:v>18.489999999999998</c:v>
                </c:pt>
                <c:pt idx="4">
                  <c:v>16.920000000000002</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25"/>
          <c:min val="1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4.1075774619081705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2612707502471265"/>
                  <c:y val="4.3701629889789317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'2B'!$I$7:$I$13</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'2B'!$K$7:$K$13</c:f>
              <c:numCache>
                <c:formatCode>0.0%;[Red]\ \(0.0%\)</c:formatCode>
                <c:ptCount val="7"/>
                <c:pt idx="0">
                  <c:v>0.79652605459057069</c:v>
                </c:pt>
                <c:pt idx="1">
                  <c:v>0.13399503722084366</c:v>
                </c:pt>
                <c:pt idx="2">
                  <c:v>3.9702233250620347E-2</c:v>
                </c:pt>
                <c:pt idx="3">
                  <c:v>1.7369727047146403E-2</c:v>
                </c:pt>
                <c:pt idx="4">
                  <c:v>7.4441687344913151E-3</c:v>
                </c:pt>
                <c:pt idx="5">
                  <c:v>2.4813895781637717E-3</c:v>
                </c:pt>
                <c:pt idx="6">
                  <c:v>0</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E07D-4DA9-8104-144E058B8686}"/>
              </c:ext>
            </c:extLst>
          </c:dPt>
          <c:dPt>
            <c:idx val="4"/>
            <c:invertIfNegative val="0"/>
            <c:bubble3D val="0"/>
            <c:spPr>
              <a:solidFill>
                <a:srgbClr val="003E51"/>
              </a:solidFill>
              <a:ln>
                <a:noFill/>
              </a:ln>
              <a:effectLst/>
            </c:spPr>
            <c:extLst>
              <c:ext xmlns:c16="http://schemas.microsoft.com/office/drawing/2014/chart" uri="{C3380CC4-5D6E-409C-BE32-E72D297353CC}">
                <c16:uniqueId val="{00000004-7537-497D-A64D-54B70FC58C0D}"/>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7D-4DA9-8104-144E058B8686}"/>
                </c:ext>
              </c:extLst>
            </c:dLbl>
            <c:dLbl>
              <c:idx val="1"/>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6="http://schemas.microsoft.com/office/drawing/2014/chart" uri="{C3380CC4-5D6E-409C-BE32-E72D297353CC}">
                  <c16:uniqueId val="{00000001-E07D-4DA9-8104-144E058B8686}"/>
                </c:ext>
              </c:extLst>
            </c:dLbl>
            <c:dLbl>
              <c:idx val="4"/>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37-497D-A64D-54B70FC58C0D}"/>
                </c:ext>
              </c:extLst>
            </c:dLbl>
            <c:dLbl>
              <c:idx val="5"/>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70-4A79-8321-C85DCDDA101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Kindergarten Teacher</c:v>
                </c:pt>
                <c:pt idx="2">
                  <c:v>Tutor</c:v>
                </c:pt>
                <c:pt idx="3">
                  <c:v>Customer Service Representative</c:v>
                </c:pt>
                <c:pt idx="4">
                  <c:v>Self-Enrichment Teacher</c:v>
                </c:pt>
                <c:pt idx="5">
                  <c:v>Administrative Assistant</c:v>
                </c:pt>
              </c:strCache>
            </c:strRef>
          </c:cat>
          <c:val>
            <c:numRef>
              <c:f>'5C'!$Z$29:$Z$34</c:f>
              <c:numCache>
                <c:formatCode>"$"#,##0.00</c:formatCode>
                <c:ptCount val="6"/>
                <c:pt idx="0">
                  <c:v>-7.0799999999999983</c:v>
                </c:pt>
                <c:pt idx="1">
                  <c:v>-3.379999999999999</c:v>
                </c:pt>
                <c:pt idx="2">
                  <c:v>-0.46000000000000085</c:v>
                </c:pt>
                <c:pt idx="3">
                  <c:v>2.8300000000000018</c:v>
                </c:pt>
                <c:pt idx="4">
                  <c:v>4.7699999999999996</c:v>
                </c:pt>
                <c:pt idx="5" formatCode="_(&quot;$&quot;* #,##0.00_);_(&quot;$&quot;* \(#,##0.00\);_(&quot;$&quot;* &quot;-&quot;??_);_(@_)">
                  <c:v>5.5199999999999978</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'5D'!$A$12</c:f>
              <c:strCache>
                <c:ptCount val="1"/>
                <c:pt idx="0">
                  <c:v>Region 6a</c:v>
                </c:pt>
              </c:strCache>
            </c:strRef>
          </c:tx>
          <c:spPr>
            <a:ln w="28575" cap="rnd">
              <a:solidFill>
                <a:srgbClr val="D45D00"/>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6.1643835616438353E-2</c:v>
                </c:pt>
                <c:pt idx="2">
                  <c:v>0.57338551859099807</c:v>
                </c:pt>
                <c:pt idx="3">
                  <c:v>0.58317025440313108</c:v>
                </c:pt>
                <c:pt idx="4">
                  <c:v>0.49217221135029354</c:v>
                </c:pt>
                <c:pt idx="5">
                  <c:v>0.60763209393346385</c:v>
                </c:pt>
                <c:pt idx="6">
                  <c:v>0.14090019569471623</c:v>
                </c:pt>
                <c:pt idx="7">
                  <c:v>0.2690802348336595</c:v>
                </c:pt>
                <c:pt idx="8">
                  <c:v>0.54011741682974557</c:v>
                </c:pt>
                <c:pt idx="9">
                  <c:v>4.8923679060665359E-3</c:v>
                </c:pt>
                <c:pt idx="10">
                  <c:v>8.1213307240704496E-2</c:v>
                </c:pt>
                <c:pt idx="11">
                  <c:v>8.9041095890410954E-2</c:v>
                </c:pt>
                <c:pt idx="12">
                  <c:v>9.393346379647749E-2</c:v>
                </c:pt>
                <c:pt idx="13">
                  <c:v>0.11545988258317025</c:v>
                </c:pt>
                <c:pt idx="14">
                  <c:v>0.12915851272015655</c:v>
                </c:pt>
                <c:pt idx="15">
                  <c:v>-3.9138943248532287E-2</c:v>
                </c:pt>
                <c:pt idx="16">
                  <c:v>-7.9256360078277882E-2</c:v>
                </c:pt>
                <c:pt idx="17">
                  <c:v>-0.34931506849315069</c:v>
                </c:pt>
                <c:pt idx="18">
                  <c:v>-0.50684931506849318</c:v>
                </c:pt>
                <c:pt idx="19">
                  <c:v>-0.72309197651663404</c:v>
                </c:pt>
                <c:pt idx="20">
                  <c:v>-0.764187866927593</c:v>
                </c:pt>
                <c:pt idx="21">
                  <c:v>-0.70939334637964779</c:v>
                </c:pt>
              </c:numCache>
            </c:numRef>
          </c:val>
          <c:smooth val="0"/>
          <c:extLst>
            <c:ext xmlns:c16="http://schemas.microsoft.com/office/drawing/2014/chart" uri="{C3380CC4-5D6E-409C-BE32-E72D297353CC}">
              <c16:uniqueId val="{00000000-D577-4A34-B8C4-664FBCE9855E}"/>
            </c:ext>
          </c:extLst>
        </c:ser>
        <c:ser>
          <c:idx val="2"/>
          <c:order val="1"/>
          <c:tx>
            <c:strRef>
              <c:f>'5D'!$A$13</c:f>
              <c:strCache>
                <c:ptCount val="1"/>
                <c:pt idx="0">
                  <c:v>Michigan</c:v>
                </c:pt>
              </c:strCache>
            </c:strRef>
          </c:tx>
          <c:spPr>
            <a:ln w="28575" cap="rnd">
              <a:solidFill>
                <a:srgbClr val="A2AE74"/>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'5D'!$B$13:$W$13</c:f>
              <c:numCache>
                <c:formatCode>0.0%</c:formatCode>
                <c:ptCount val="22"/>
                <c:pt idx="0">
                  <c:v>0</c:v>
                </c:pt>
                <c:pt idx="1">
                  <c:v>0.10625603228919892</c:v>
                </c:pt>
                <c:pt idx="2">
                  <c:v>0.25919101517943316</c:v>
                </c:pt>
                <c:pt idx="3">
                  <c:v>0.30876546459594628</c:v>
                </c:pt>
                <c:pt idx="4">
                  <c:v>0.36755286478897958</c:v>
                </c:pt>
                <c:pt idx="5">
                  <c:v>0.45064490655435641</c:v>
                </c:pt>
                <c:pt idx="6">
                  <c:v>0.30297446696499081</c:v>
                </c:pt>
                <c:pt idx="7">
                  <c:v>0.36948319733263141</c:v>
                </c:pt>
                <c:pt idx="8">
                  <c:v>0.42028604018601384</c:v>
                </c:pt>
                <c:pt idx="9">
                  <c:v>0.4352899885934895</c:v>
                </c:pt>
                <c:pt idx="10">
                  <c:v>0.5795384750372905</c:v>
                </c:pt>
                <c:pt idx="11">
                  <c:v>0.72168114416074403</c:v>
                </c:pt>
                <c:pt idx="12">
                  <c:v>0.73291216986926389</c:v>
                </c:pt>
                <c:pt idx="13">
                  <c:v>0.66894796876370977</c:v>
                </c:pt>
                <c:pt idx="14">
                  <c:v>0.73747477406335005</c:v>
                </c:pt>
                <c:pt idx="15">
                  <c:v>0.52671755725190839</c:v>
                </c:pt>
                <c:pt idx="16">
                  <c:v>0.42642800737036063</c:v>
                </c:pt>
                <c:pt idx="17">
                  <c:v>5.9840308853206986E-2</c:v>
                </c:pt>
                <c:pt idx="18">
                  <c:v>-0.24269544617004474</c:v>
                </c:pt>
                <c:pt idx="19">
                  <c:v>-0.5791875054838993</c:v>
                </c:pt>
                <c:pt idx="20">
                  <c:v>-0.69860489602526976</c:v>
                </c:pt>
                <c:pt idx="21">
                  <c:v>-0.61884706501710973</c:v>
                </c:pt>
              </c:numCache>
            </c:numRef>
          </c:val>
          <c:smooth val="0"/>
          <c:extLst>
            <c:ext xmlns:c16="http://schemas.microsoft.com/office/drawing/2014/chart" uri="{C3380CC4-5D6E-409C-BE32-E72D297353CC}">
              <c16:uniqueId val="{00000000-6069-4B16-B2A2-A5D3D24BA627}"/>
            </c:ext>
          </c:extLst>
        </c:ser>
        <c:ser>
          <c:idx val="1"/>
          <c:order val="2"/>
          <c:tx>
            <c:strRef>
              <c:f>'5D'!$A$14</c:f>
              <c:strCache>
                <c:ptCount val="1"/>
                <c:pt idx="0">
                  <c:v>United States</c:v>
                </c:pt>
              </c:strCache>
            </c:strRef>
          </c:tx>
          <c:spPr>
            <a:ln w="28575" cap="rnd">
              <a:solidFill>
                <a:srgbClr val="003E51"/>
              </a:solidFill>
              <a:round/>
            </a:ln>
            <a:effectLst/>
          </c:spPr>
          <c:marker>
            <c:symbol val="none"/>
          </c:marker>
          <c:cat>
            <c:numRef>
              <c:f>'5D'!$B$11:$W$11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'5D'!$B$14:$W$14</c:f>
              <c:numCache>
                <c:formatCode>0.0%</c:formatCode>
                <c:ptCount val="22"/>
                <c:pt idx="0">
                  <c:v>0</c:v>
                </c:pt>
                <c:pt idx="1">
                  <c:v>0.10342958122441885</c:v>
                </c:pt>
                <c:pt idx="2">
                  <c:v>0.22780001076011969</c:v>
                </c:pt>
                <c:pt idx="3">
                  <c:v>0.29611021673364152</c:v>
                </c:pt>
                <c:pt idx="4">
                  <c:v>0.38201321839318303</c:v>
                </c:pt>
                <c:pt idx="5">
                  <c:v>0.50588702702031596</c:v>
                </c:pt>
                <c:pt idx="6">
                  <c:v>0.45721817798065661</c:v>
                </c:pt>
                <c:pt idx="7">
                  <c:v>0.63147831628957962</c:v>
                </c:pt>
                <c:pt idx="8">
                  <c:v>0.80624749102978488</c:v>
                </c:pt>
                <c:pt idx="9">
                  <c:v>0.98273000790454945</c:v>
                </c:pt>
                <c:pt idx="10">
                  <c:v>1.182876511072577</c:v>
                </c:pt>
                <c:pt idx="11">
                  <c:v>1.4052095533308777</c:v>
                </c:pt>
                <c:pt idx="12">
                  <c:v>1.4557034842095244</c:v>
                </c:pt>
                <c:pt idx="13">
                  <c:v>1.4340673666262473</c:v>
                </c:pt>
                <c:pt idx="14">
                  <c:v>1.4639556683068953</c:v>
                </c:pt>
                <c:pt idx="15">
                  <c:v>1.3949088079856642</c:v>
                </c:pt>
                <c:pt idx="16">
                  <c:v>1.4073533002528629</c:v>
                </c:pt>
                <c:pt idx="17">
                  <c:v>1.3129125574735239</c:v>
                </c:pt>
                <c:pt idx="18">
                  <c:v>1.1793339485914589</c:v>
                </c:pt>
                <c:pt idx="19">
                  <c:v>0.79015697359218318</c:v>
                </c:pt>
                <c:pt idx="20">
                  <c:v>0.50559319298274652</c:v>
                </c:pt>
                <c:pt idx="21">
                  <c:v>0.5950553111536917</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'5D'!$A$25</c:f>
              <c:strCache>
                <c:ptCount val="1"/>
                <c:pt idx="0">
                  <c:v>Region 6a </c:v>
                </c:pt>
              </c:strCache>
            </c:strRef>
          </c:tx>
          <c:spPr>
            <a:ln w="28575" cap="rnd">
              <a:solidFill>
                <a:srgbClr val="D45D00"/>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'5D'!$B$25:$S$25</c:f>
              <c:numCache>
                <c:formatCode>0.0%</c:formatCode>
                <c:ptCount val="18"/>
                <c:pt idx="0">
                  <c:v>0</c:v>
                </c:pt>
                <c:pt idx="1">
                  <c:v>0.14396509936984986</c:v>
                </c:pt>
                <c:pt idx="2">
                  <c:v>-7.7556955889481411E-3</c:v>
                </c:pt>
                <c:pt idx="3">
                  <c:v>-0.22879301987396991</c:v>
                </c:pt>
                <c:pt idx="4">
                  <c:v>-0.36500242365487151</c:v>
                </c:pt>
                <c:pt idx="5">
                  <c:v>-0.33979641299079011</c:v>
                </c:pt>
                <c:pt idx="6">
                  <c:v>-0.2350945225399903</c:v>
                </c:pt>
                <c:pt idx="7">
                  <c:v>-0.4890935530780417</c:v>
                </c:pt>
                <c:pt idx="8">
                  <c:v>-0.4857004362578769</c:v>
                </c:pt>
                <c:pt idx="9">
                  <c:v>-0.49200193892389721</c:v>
                </c:pt>
                <c:pt idx="10">
                  <c:v>-0.47600581677169168</c:v>
                </c:pt>
                <c:pt idx="11">
                  <c:v>-0.4348036839554047</c:v>
                </c:pt>
                <c:pt idx="12">
                  <c:v>-0.42317014057198249</c:v>
                </c:pt>
                <c:pt idx="13">
                  <c:v>-0.38778477944740664</c:v>
                </c:pt>
                <c:pt idx="14">
                  <c:v>-0.38487639360155113</c:v>
                </c:pt>
                <c:pt idx="15">
                  <c:v>-0.40571982549684921</c:v>
                </c:pt>
                <c:pt idx="16">
                  <c:v>-0.36257876878332523</c:v>
                </c:pt>
                <c:pt idx="17">
                  <c:v>-0.34318952981095485</c:v>
                </c:pt>
              </c:numCache>
            </c:numRef>
          </c:val>
          <c:smooth val="0"/>
          <c:extLst>
            <c:ext xmlns:c16="http://schemas.microsoft.com/office/drawing/2014/chart" uri="{C3380CC4-5D6E-409C-BE32-E72D297353CC}">
              <c16:uniqueId val="{00000000-CD8E-402E-B604-28F61CC89250}"/>
            </c:ext>
          </c:extLst>
        </c:ser>
        <c:ser>
          <c:idx val="2"/>
          <c:order val="1"/>
          <c:tx>
            <c:strRef>
              <c:f>'5D'!$A$26</c:f>
              <c:strCache>
                <c:ptCount val="1"/>
                <c:pt idx="0">
                  <c:v>Michigan</c:v>
                </c:pt>
              </c:strCache>
            </c:strRef>
          </c:tx>
          <c:spPr>
            <a:ln w="28575" cap="rnd">
              <a:solidFill>
                <a:srgbClr val="A2AE74"/>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'5D'!$B$26:$S$26</c:f>
              <c:numCache>
                <c:formatCode>0.0%</c:formatCode>
                <c:ptCount val="18"/>
                <c:pt idx="0">
                  <c:v>0</c:v>
                </c:pt>
                <c:pt idx="1">
                  <c:v>0.37573385518590996</c:v>
                </c:pt>
                <c:pt idx="2">
                  <c:v>0.4755381604696674</c:v>
                </c:pt>
                <c:pt idx="3">
                  <c:v>0.52707110241356814</c:v>
                </c:pt>
                <c:pt idx="4">
                  <c:v>0.16438356164383569</c:v>
                </c:pt>
                <c:pt idx="5">
                  <c:v>0.12198303979125892</c:v>
                </c:pt>
                <c:pt idx="6">
                  <c:v>2.8049575994781455E-2</c:v>
                </c:pt>
                <c:pt idx="7">
                  <c:v>-0.2720156555772994</c:v>
                </c:pt>
                <c:pt idx="8">
                  <c:v>-0.27527723418134381</c:v>
                </c:pt>
                <c:pt idx="9">
                  <c:v>-0.26940639269406397</c:v>
                </c:pt>
                <c:pt idx="10">
                  <c:v>-0.26484018264840187</c:v>
                </c:pt>
                <c:pt idx="11">
                  <c:v>-0.20874103065883884</c:v>
                </c:pt>
                <c:pt idx="12">
                  <c:v>-0.20808871493802997</c:v>
                </c:pt>
                <c:pt idx="13">
                  <c:v>-0.12459230267449446</c:v>
                </c:pt>
                <c:pt idx="14">
                  <c:v>-0.16503587736464445</c:v>
                </c:pt>
                <c:pt idx="15">
                  <c:v>-0.19765166340508802</c:v>
                </c:pt>
                <c:pt idx="16">
                  <c:v>-5.8056099151989601E-2</c:v>
                </c:pt>
                <c:pt idx="17">
                  <c:v>-1.8264840182648359E-2</c:v>
                </c:pt>
              </c:numCache>
            </c:numRef>
          </c:val>
          <c:smooth val="0"/>
          <c:extLst>
            <c:ext xmlns:c16="http://schemas.microsoft.com/office/drawing/2014/chart" uri="{C3380CC4-5D6E-409C-BE32-E72D297353CC}">
              <c16:uniqueId val="{00000000-22CE-461E-A48A-A9ED1D766AF1}"/>
            </c:ext>
          </c:extLst>
        </c:ser>
        <c:ser>
          <c:idx val="1"/>
          <c:order val="2"/>
          <c:tx>
            <c:strRef>
              <c:f>'5D'!$A$27</c:f>
              <c:strCache>
                <c:ptCount val="1"/>
                <c:pt idx="0">
                  <c:v>United States</c:v>
                </c:pt>
              </c:strCache>
            </c:strRef>
          </c:tx>
          <c:spPr>
            <a:ln w="28575" cap="rnd">
              <a:solidFill>
                <a:srgbClr val="003E51"/>
              </a:solidFill>
              <a:round/>
            </a:ln>
            <a:effectLst/>
          </c:spPr>
          <c:marker>
            <c:symbol val="none"/>
          </c:marker>
          <c:cat>
            <c:numRef>
              <c:f>'5D'!$B$24:$S$24</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'5D'!$B$27:$S$27</c:f>
              <c:numCache>
                <c:formatCode>0.0%</c:formatCode>
                <c:ptCount val="18"/>
                <c:pt idx="0">
                  <c:v>0</c:v>
                </c:pt>
                <c:pt idx="1">
                  <c:v>8.9619118745331745E-3</c:v>
                </c:pt>
                <c:pt idx="2">
                  <c:v>4.6303211351754983E-2</c:v>
                </c:pt>
                <c:pt idx="3">
                  <c:v>8.8872292755787854E-2</c:v>
                </c:pt>
                <c:pt idx="4">
                  <c:v>0.11874533233756533</c:v>
                </c:pt>
                <c:pt idx="5">
                  <c:v>6.0492905153099227E-2</c:v>
                </c:pt>
                <c:pt idx="6">
                  <c:v>4.7050037341299401E-2</c:v>
                </c:pt>
                <c:pt idx="7">
                  <c:v>-5.1530993278566188E-2</c:v>
                </c:pt>
                <c:pt idx="8">
                  <c:v>-5.5265123226288286E-2</c:v>
                </c:pt>
                <c:pt idx="9">
                  <c:v>-3.5847647498132969E-2</c:v>
                </c:pt>
                <c:pt idx="10">
                  <c:v>-2.0911127707244296E-2</c:v>
                </c:pt>
                <c:pt idx="11">
                  <c:v>9.7087378640775945E-3</c:v>
                </c:pt>
                <c:pt idx="12">
                  <c:v>2.5392083644510816E-2</c:v>
                </c:pt>
                <c:pt idx="13">
                  <c:v>3.6594473487677387E-2</c:v>
                </c:pt>
                <c:pt idx="14">
                  <c:v>3.3607169529499575E-2</c:v>
                </c:pt>
                <c:pt idx="15">
                  <c:v>5.4518297236743736E-2</c:v>
                </c:pt>
                <c:pt idx="16">
                  <c:v>8.0657206870799109E-2</c:v>
                </c:pt>
                <c:pt idx="17">
                  <c:v>0.26587005227781918</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4305877206525657"/>
          <c:h val="5.363265235409930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0.16289999999999999</c:v>
                </c:pt>
                <c:pt idx="1">
                  <c:v>0.12797</c:v>
                </c:pt>
                <c:pt idx="2">
                  <c:v>8.9389999999999997E-2</c:v>
                </c:pt>
                <c:pt idx="3">
                  <c:v>6.361E-2</c:v>
                </c:pt>
                <c:pt idx="4">
                  <c:v>6.3310000000000005E-2</c:v>
                </c:pt>
                <c:pt idx="5">
                  <c:v>6.0670000000000002E-2</c:v>
                </c:pt>
                <c:pt idx="6">
                  <c:v>5.8740000000000001E-2</c:v>
                </c:pt>
                <c:pt idx="7">
                  <c:v>5.6647999999999997E-2</c:v>
                </c:pt>
                <c:pt idx="8">
                  <c:v>5.1389999999999998E-2</c:v>
                </c:pt>
                <c:pt idx="9">
                  <c:v>5.0883940000000003E-2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0.17380999999999999</c:v>
                </c:pt>
                <c:pt idx="1">
                  <c:v>0.14774999999999999</c:v>
                </c:pt>
                <c:pt idx="2">
                  <c:v>0.14099</c:v>
                </c:pt>
                <c:pt idx="3">
                  <c:v>0.13317000000000001</c:v>
                </c:pt>
                <c:pt idx="4">
                  <c:v>0.13009999999999999</c:v>
                </c:pt>
                <c:pt idx="5">
                  <c:v>6.1080000000000002E-2</c:v>
                </c:pt>
                <c:pt idx="6">
                  <c:v>5.8160000000000003E-2</c:v>
                </c:pt>
                <c:pt idx="7">
                  <c:v>5.5725999999999998E-2</c:v>
                </c:pt>
                <c:pt idx="8">
                  <c:v>5.024E-2</c:v>
                </c:pt>
                <c:pt idx="9">
                  <c:v>4.8910000000000002E-2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General</c:formatCode>
                <c:ptCount val="60"/>
                <c:pt idx="0">
                  <c:v>5</c:v>
                </c:pt>
                <c:pt idx="1">
                  <c:v>4</c:v>
                </c:pt>
                <c:pt idx="2">
                  <c:v>12</c:v>
                </c:pt>
                <c:pt idx="3">
                  <c:v>5</c:v>
                </c:pt>
                <c:pt idx="4">
                  <c:v>9</c:v>
                </c:pt>
                <c:pt idx="5">
                  <c:v>3</c:v>
                </c:pt>
                <c:pt idx="6">
                  <c:v>3</c:v>
                </c:pt>
                <c:pt idx="7">
                  <c:v>3</c:v>
                </c:pt>
                <c:pt idx="8">
                  <c:v>0</c:v>
                </c:pt>
                <c:pt idx="9">
                  <c:v>2</c:v>
                </c:pt>
                <c:pt idx="10">
                  <c:v>1</c:v>
                </c:pt>
                <c:pt idx="11">
                  <c:v>1</c:v>
                </c:pt>
                <c:pt idx="12">
                  <c:v>8</c:v>
                </c:pt>
                <c:pt idx="13">
                  <c:v>3</c:v>
                </c:pt>
                <c:pt idx="14">
                  <c:v>0</c:v>
                </c:pt>
                <c:pt idx="15">
                  <c:v>0</c:v>
                </c:pt>
                <c:pt idx="16">
                  <c:v>1</c:v>
                </c:pt>
                <c:pt idx="17">
                  <c:v>3</c:v>
                </c:pt>
                <c:pt idx="18">
                  <c:v>1</c:v>
                </c:pt>
                <c:pt idx="19">
                  <c:v>1</c:v>
                </c:pt>
                <c:pt idx="20">
                  <c:v>0</c:v>
                </c:pt>
                <c:pt idx="21">
                  <c:v>0</c:v>
                </c:pt>
                <c:pt idx="22">
                  <c:v>0</c:v>
                </c:pt>
                <c:pt idx="23">
                  <c:v>6</c:v>
                </c:pt>
                <c:pt idx="24">
                  <c:v>2</c:v>
                </c:pt>
                <c:pt idx="25">
                  <c:v>2</c:v>
                </c:pt>
                <c:pt idx="26">
                  <c:v>0</c:v>
                </c:pt>
                <c:pt idx="27">
                  <c:v>0</c:v>
                </c:pt>
                <c:pt idx="28">
                  <c:v>1</c:v>
                </c:pt>
                <c:pt idx="29">
                  <c:v>2</c:v>
                </c:pt>
                <c:pt idx="30">
                  <c:v>0</c:v>
                </c:pt>
                <c:pt idx="31">
                  <c:v>2</c:v>
                </c:pt>
                <c:pt idx="32">
                  <c:v>1</c:v>
                </c:pt>
                <c:pt idx="33">
                  <c:v>1</c:v>
                </c:pt>
                <c:pt idx="34">
                  <c:v>1</c:v>
                </c:pt>
                <c:pt idx="35">
                  <c:v>0</c:v>
                </c:pt>
                <c:pt idx="36">
                  <c:v>4</c:v>
                </c:pt>
                <c:pt idx="37">
                  <c:v>2</c:v>
                </c:pt>
                <c:pt idx="38">
                  <c:v>3</c:v>
                </c:pt>
                <c:pt idx="39">
                  <c:v>2</c:v>
                </c:pt>
                <c:pt idx="40">
                  <c:v>4</c:v>
                </c:pt>
                <c:pt idx="41">
                  <c:v>3</c:v>
                </c:pt>
                <c:pt idx="42">
                  <c:v>1</c:v>
                </c:pt>
                <c:pt idx="43">
                  <c:v>2</c:v>
                </c:pt>
                <c:pt idx="44">
                  <c:v>5</c:v>
                </c:pt>
                <c:pt idx="45">
                  <c:v>1</c:v>
                </c:pt>
                <c:pt idx="46">
                  <c:v>1</c:v>
                </c:pt>
                <c:pt idx="47">
                  <c:v>0</c:v>
                </c:pt>
                <c:pt idx="48">
                  <c:v>4</c:v>
                </c:pt>
                <c:pt idx="49">
                  <c:v>3</c:v>
                </c:pt>
                <c:pt idx="50">
                  <c:v>3</c:v>
                </c:pt>
                <c:pt idx="51">
                  <c:v>8</c:v>
                </c:pt>
                <c:pt idx="52">
                  <c:v>1</c:v>
                </c:pt>
                <c:pt idx="53">
                  <c:v>2</c:v>
                </c:pt>
                <c:pt idx="54">
                  <c:v>7</c:v>
                </c:pt>
                <c:pt idx="55">
                  <c:v>4</c:v>
                </c:pt>
                <c:pt idx="56">
                  <c:v>2</c:v>
                </c:pt>
                <c:pt idx="57">
                  <c:v>3</c:v>
                </c:pt>
                <c:pt idx="58">
                  <c:v>4</c:v>
                </c:pt>
                <c:pt idx="59">
                  <c:v>1</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dLbls>
          <c:showLegendKey val="0"/>
          <c:showVal val="0"/>
          <c:showCatName val="0"/>
          <c:showSerName val="0"/>
          <c:showPercent val="0"/>
          <c:showBubbleSize val="0"/>
        </c:dLbls>
        <c:marker val="1"/>
        <c:smooth val="0"/>
        <c:axId val="753162304"/>
        <c:axId val="753167712"/>
        <c:extLst>
          <c:ext xmlns:c15="http://schemas.microsoft.com/office/drawing/2012/chart" uri="{02D57815-91ED-43cb-92C2-25804820EDAC}">
            <c15:filteredLineSeries>
              <c15:ser>
                <c:idx val="1"/>
                <c:order val="1"/>
                <c:tx>
                  <c:strRef>
                    <c:extLst>
                      <c:ext uri="{02D57815-91ED-43cb-92C2-25804820EDAC}">
                        <c15:formulaRef>
                          <c15:sqref>'5F'!$C$4</c15:sqref>
                        </c15:formulaRef>
                      </c:ext>
                    </c:extLst>
                    <c:strCache>
                      <c:ptCount val="1"/>
                      <c:pt idx="0">
                        <c:v>Median Advertised Wage</c:v>
                      </c:pt>
                    </c:strCache>
                  </c:strRef>
                </c:tx>
                <c:spPr>
                  <a:ln w="28575" cap="rnd">
                    <a:solidFill>
                      <a:srgbClr val="D45D00"/>
                    </a:solidFill>
                    <a:round/>
                  </a:ln>
                  <a:effectLst/>
                </c:spPr>
                <c:marker>
                  <c:symbol val="none"/>
                </c:marker>
                <c:cat>
                  <c:numRef>
                    <c:extLst>
                      <c:ext uri="{02D57815-91ED-43cb-92C2-25804820EDAC}">
                        <c15:formulaRef>
                          <c15:sqref>'[2]Early Head Start Teacher'!$A$183:$A$242</c15:sqref>
                        </c15:formulaRef>
                      </c:ext>
                    </c:extLst>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extLst>
                      <c:ext uri="{02D57815-91ED-43cb-92C2-25804820EDAC}">
                        <c15:formulaRef>
                          <c15:sqref>'5F'!$C$5:$C$64</c15:sqref>
                        </c15:formulaRef>
                      </c:ext>
                    </c:extLst>
                    <c:numCache>
                      <c:formatCode>"$"#,##0.00_);\("$"#,##0.00\)</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F437-4991-A956-E464FE507040}"/>
                  </c:ext>
                </c:extLst>
              </c15:ser>
            </c15:filteredLineSeries>
          </c:ext>
        </c:extLst>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Catholic Diocese Of Lansing</c:v>
                </c:pt>
                <c:pt idx="1">
                  <c:v>International Academy Of Flint</c:v>
                </c:pt>
                <c:pt idx="2">
                  <c:v>National Heritage Academies</c:v>
                </c:pt>
                <c:pt idx="3">
                  <c:v>Flint Genesee Job Corps Center</c:v>
                </c:pt>
                <c:pt idx="4">
                  <c:v>Flint Cultural Center Academy</c:v>
                </c:pt>
                <c:pt idx="5">
                  <c:v>Richfield Public School Academy</c:v>
                </c:pt>
                <c:pt idx="6">
                  <c:v>Ess</c:v>
                </c:pt>
                <c:pt idx="7">
                  <c:v>Serrato Corporation</c:v>
                </c:pt>
                <c:pt idx="8">
                  <c:v>Archdiocese Of Detroit</c:v>
                </c:pt>
                <c:pt idx="9">
                  <c:v>Grand Blanc Academy</c:v>
                </c:pt>
              </c:strCache>
            </c:strRef>
          </c:cat>
          <c:val>
            <c:numRef>
              <c:f>'5F'!$G$5:$G$14</c:f>
              <c:numCache>
                <c:formatCode>#,##0</c:formatCode>
                <c:ptCount val="10"/>
                <c:pt idx="0">
                  <c:v>9</c:v>
                </c:pt>
                <c:pt idx="1">
                  <c:v>6</c:v>
                </c:pt>
                <c:pt idx="2">
                  <c:v>6</c:v>
                </c:pt>
                <c:pt idx="3">
                  <c:v>5</c:v>
                </c:pt>
                <c:pt idx="4">
                  <c:v>3</c:v>
                </c:pt>
                <c:pt idx="5">
                  <c:v>3</c:v>
                </c:pt>
                <c:pt idx="6">
                  <c:v>2</c:v>
                </c:pt>
                <c:pt idx="7">
                  <c:v>2</c:v>
                </c:pt>
                <c:pt idx="8">
                  <c:v>2</c:v>
                </c:pt>
                <c:pt idx="9">
                  <c:v>2</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18.760000000000002</c:v>
                </c:pt>
                <c:pt idx="1">
                  <c:v>18.75</c:v>
                </c:pt>
                <c:pt idx="2">
                  <c:v>16.97</c:v>
                </c:pt>
                <c:pt idx="3">
                  <c:v>22.31</c:v>
                </c:pt>
                <c:pt idx="4">
                  <c:v>17.86</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003E51"/>
              </a:solidFill>
              <a:ln>
                <a:noFill/>
              </a:ln>
              <a:effectLst/>
            </c:spPr>
            <c:extLst>
              <c:ext xmlns:c16="http://schemas.microsoft.com/office/drawing/2014/chart" uri="{C3380CC4-5D6E-409C-BE32-E72D297353CC}">
                <c16:uniqueId val="{00000003-75B2-4DEC-9FEF-0D4561803B35}"/>
              </c:ext>
            </c:extLst>
          </c:dPt>
          <c:dPt>
            <c:idx val="1"/>
            <c:invertIfNegative val="0"/>
            <c:bubble3D val="0"/>
            <c:spPr>
              <a:solidFill>
                <a:srgbClr val="D45D00"/>
              </a:solidFill>
              <a:ln>
                <a:noFill/>
              </a:ln>
              <a:effectLst/>
            </c:spPr>
            <c:extLst>
              <c:ext xmlns:c16="http://schemas.microsoft.com/office/drawing/2014/chart" uri="{C3380CC4-5D6E-409C-BE32-E72D297353CC}">
                <c16:uniqueId val="{00000000-C04A-4EAE-AB2E-0DBDFAB1B445}"/>
              </c:ext>
            </c:extLst>
          </c:dPt>
          <c:dLbls>
            <c:dLbl>
              <c:idx val="0"/>
              <c:tx>
                <c:rich>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fld id="{C86464DE-DC23-4554-94C8-1978D68AFAE4}" type="VALUE">
                      <a:rPr lang="en-US" baseline="0">
                        <a:solidFill>
                          <a:srgbClr val="003E51"/>
                        </a:solidFill>
                      </a:rPr>
                      <a:pPr>
                        <a:defRPr>
                          <a:solidFill>
                            <a:srgbClr val="003E5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5B2-4DEC-9FEF-0D4561803B35}"/>
                </c:ext>
              </c:extLst>
            </c:dLbl>
            <c:dLbl>
              <c:idx val="1"/>
              <c:layout>
                <c:manualLayout>
                  <c:x val="-1.701235286222447E-2"/>
                  <c:y val="0"/>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4A-4EAE-AB2E-0DBDFAB1B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Kindergarten Teacher</c:v>
                </c:pt>
                <c:pt idx="1">
                  <c:v>Lead Teacher</c:v>
                </c:pt>
                <c:pt idx="2">
                  <c:v>Self-Enrichment Teacher</c:v>
                </c:pt>
                <c:pt idx="3">
                  <c:v>Office Clerk</c:v>
                </c:pt>
                <c:pt idx="4">
                  <c:v>Bank Teller</c:v>
                </c:pt>
                <c:pt idx="5">
                  <c:v>Psychiatric Aide</c:v>
                </c:pt>
              </c:strCache>
            </c:strRef>
          </c:cat>
          <c:val>
            <c:numRef>
              <c:f>'2C'!$Z$29:$Z$34</c:f>
              <c:numCache>
                <c:formatCode>"$"#,##0.00</c:formatCode>
                <c:ptCount val="6"/>
                <c:pt idx="0">
                  <c:v>-3.38</c:v>
                </c:pt>
                <c:pt idx="1">
                  <c:v>2.63</c:v>
                </c:pt>
                <c:pt idx="2">
                  <c:v>4.7699999999999996</c:v>
                </c:pt>
                <c:pt idx="3">
                  <c:v>6.21</c:v>
                </c:pt>
                <c:pt idx="4">
                  <c:v>6.69</c:v>
                </c:pt>
                <c:pt idx="5">
                  <c:v>9.16</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5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'2D'!$A$12</c:f>
              <c:strCache>
                <c:ptCount val="1"/>
                <c:pt idx="0">
                  <c:v>Region 6a</c:v>
                </c:pt>
              </c:strCache>
            </c:strRef>
          </c:tx>
          <c:spPr>
            <a:ln w="28575" cap="rnd">
              <a:solidFill>
                <a:srgbClr val="D45D00"/>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3.8636363636363635E-2</c:v>
                </c:pt>
                <c:pt idx="2">
                  <c:v>2.0454545454545454E-2</c:v>
                </c:pt>
                <c:pt idx="3">
                  <c:v>2.2727272727272726E-3</c:v>
                </c:pt>
                <c:pt idx="4">
                  <c:v>1.1363636363636364E-2</c:v>
                </c:pt>
                <c:pt idx="5">
                  <c:v>0.05</c:v>
                </c:pt>
                <c:pt idx="6">
                  <c:v>0.10227272727272728</c:v>
                </c:pt>
                <c:pt idx="7">
                  <c:v>6.1363636363636363E-2</c:v>
                </c:pt>
                <c:pt idx="8">
                  <c:v>-7.7272727272727271E-2</c:v>
                </c:pt>
                <c:pt idx="9">
                  <c:v>-0.18409090909090908</c:v>
                </c:pt>
                <c:pt idx="10">
                  <c:v>-0.24318181818181819</c:v>
                </c:pt>
                <c:pt idx="11">
                  <c:v>-0.29090909090909089</c:v>
                </c:pt>
                <c:pt idx="12">
                  <c:v>-0.29545454545454547</c:v>
                </c:pt>
                <c:pt idx="13">
                  <c:v>-0.31818181818181818</c:v>
                </c:pt>
                <c:pt idx="14">
                  <c:v>-0.25454545454545452</c:v>
                </c:pt>
                <c:pt idx="15">
                  <c:v>-0.17272727272727273</c:v>
                </c:pt>
                <c:pt idx="16">
                  <c:v>-6.8181818181818177E-2</c:v>
                </c:pt>
                <c:pt idx="17">
                  <c:v>6.1363636363636363E-2</c:v>
                </c:pt>
                <c:pt idx="18">
                  <c:v>0.14545454545454545</c:v>
                </c:pt>
                <c:pt idx="19">
                  <c:v>-0.12727272727272726</c:v>
                </c:pt>
                <c:pt idx="20">
                  <c:v>-7.9545454545454544E-2</c:v>
                </c:pt>
                <c:pt idx="21">
                  <c:v>-8.4090909090909091E-2</c:v>
                </c:pt>
              </c:numCache>
            </c:numRef>
          </c:val>
          <c:smooth val="0"/>
          <c:extLst>
            <c:ext xmlns:c16="http://schemas.microsoft.com/office/drawing/2014/chart" uri="{C3380CC4-5D6E-409C-BE32-E72D297353CC}">
              <c16:uniqueId val="{00000000-ACD2-442D-8F7B-18A2BB441A84}"/>
            </c:ext>
          </c:extLst>
        </c:ser>
        <c:ser>
          <c:idx val="2"/>
          <c:order val="1"/>
          <c:tx>
            <c:strRef>
              <c:f>'2D'!$A$13</c:f>
              <c:strCache>
                <c:ptCount val="1"/>
                <c:pt idx="0">
                  <c:v>Michigan</c:v>
                </c:pt>
              </c:strCache>
            </c:strRef>
          </c:tx>
          <c:spPr>
            <a:ln w="28575" cap="rnd">
              <a:solidFill>
                <a:srgbClr val="A2AE74"/>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'2D'!$B$13:$W$13</c:f>
              <c:numCache>
                <c:formatCode>0.0%</c:formatCode>
                <c:ptCount val="22"/>
                <c:pt idx="0">
                  <c:v>0</c:v>
                </c:pt>
                <c:pt idx="1">
                  <c:v>1.1609907120743035E-2</c:v>
                </c:pt>
                <c:pt idx="2">
                  <c:v>8.6429308565531479E-3</c:v>
                </c:pt>
                <c:pt idx="3">
                  <c:v>-6.4499484004127967E-4</c:v>
                </c:pt>
                <c:pt idx="4">
                  <c:v>8.5139318885448911E-3</c:v>
                </c:pt>
                <c:pt idx="5">
                  <c:v>1.1093911248710011E-2</c:v>
                </c:pt>
                <c:pt idx="6">
                  <c:v>1.6382868937048503E-2</c:v>
                </c:pt>
                <c:pt idx="7">
                  <c:v>2.1671826625386997E-2</c:v>
                </c:pt>
                <c:pt idx="8">
                  <c:v>-1.7156862745098041E-2</c:v>
                </c:pt>
                <c:pt idx="9">
                  <c:v>-3.0959752321981424E-2</c:v>
                </c:pt>
                <c:pt idx="10">
                  <c:v>-6.9143446852425183E-2</c:v>
                </c:pt>
                <c:pt idx="11">
                  <c:v>-0.10319917440660474</c:v>
                </c:pt>
                <c:pt idx="12">
                  <c:v>-8.1269349845201233E-2</c:v>
                </c:pt>
                <c:pt idx="13">
                  <c:v>-9.533023735810113E-2</c:v>
                </c:pt>
                <c:pt idx="14">
                  <c:v>-2.7476780185758515E-2</c:v>
                </c:pt>
                <c:pt idx="15">
                  <c:v>5.7275541795665637E-2</c:v>
                </c:pt>
                <c:pt idx="16">
                  <c:v>0.16240970072239422</c:v>
                </c:pt>
                <c:pt idx="17">
                  <c:v>0.19091847265221878</c:v>
                </c:pt>
                <c:pt idx="18">
                  <c:v>0.20368937048503613</c:v>
                </c:pt>
                <c:pt idx="19">
                  <c:v>-5.276057791537668E-2</c:v>
                </c:pt>
                <c:pt idx="20">
                  <c:v>2.2703818369453045E-2</c:v>
                </c:pt>
                <c:pt idx="21">
                  <c:v>5.5469556243550051E-2</c:v>
                </c:pt>
              </c:numCache>
            </c:numRef>
          </c:val>
          <c:smooth val="0"/>
          <c:extLst>
            <c:ext xmlns:c16="http://schemas.microsoft.com/office/drawing/2014/chart" uri="{C3380CC4-5D6E-409C-BE32-E72D297353CC}">
              <c16:uniqueId val="{00000000-F44E-4F68-9294-822C3D1802DA}"/>
            </c:ext>
          </c:extLst>
        </c:ser>
        <c:ser>
          <c:idx val="1"/>
          <c:order val="2"/>
          <c:tx>
            <c:strRef>
              <c:f>'2D'!$A$14</c:f>
              <c:strCache>
                <c:ptCount val="1"/>
                <c:pt idx="0">
                  <c:v>United States</c:v>
                </c:pt>
              </c:strCache>
            </c:strRef>
          </c:tx>
          <c:spPr>
            <a:ln w="28575" cap="rnd">
              <a:solidFill>
                <a:srgbClr val="003E51"/>
              </a:solidFill>
              <a:round/>
            </a:ln>
            <a:effectLst/>
          </c:spPr>
          <c:marker>
            <c:symbol val="none"/>
          </c:marker>
          <c:cat>
            <c:numRef>
              <c:f>'2D'!$B$11:$W$11</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'2D'!$B$14:$W$14</c:f>
              <c:numCache>
                <c:formatCode>0.0%</c:formatCode>
                <c:ptCount val="22"/>
                <c:pt idx="0">
                  <c:v>0</c:v>
                </c:pt>
                <c:pt idx="1">
                  <c:v>1.8015666588768738E-2</c:v>
                </c:pt>
                <c:pt idx="2">
                  <c:v>2.1226679939664511E-2</c:v>
                </c:pt>
                <c:pt idx="3">
                  <c:v>2.7108479442534091E-2</c:v>
                </c:pt>
                <c:pt idx="4">
                  <c:v>4.9318494283607142E-2</c:v>
                </c:pt>
                <c:pt idx="5">
                  <c:v>8.911017296375319E-2</c:v>
                </c:pt>
                <c:pt idx="6">
                  <c:v>0.14878706853904963</c:v>
                </c:pt>
                <c:pt idx="7">
                  <c:v>0.17755871935804013</c:v>
                </c:pt>
                <c:pt idx="8">
                  <c:v>0.15212251624475326</c:v>
                </c:pt>
                <c:pt idx="9">
                  <c:v>9.99845215802556E-2</c:v>
                </c:pt>
                <c:pt idx="10">
                  <c:v>3.8735504156410951E-2</c:v>
                </c:pt>
                <c:pt idx="11">
                  <c:v>1.2671059300557527E-2</c:v>
                </c:pt>
                <c:pt idx="12">
                  <c:v>5.0244164484007148E-2</c:v>
                </c:pt>
                <c:pt idx="13">
                  <c:v>5.2244219113723893E-2</c:v>
                </c:pt>
                <c:pt idx="14">
                  <c:v>0.10608180496584126</c:v>
                </c:pt>
                <c:pt idx="15">
                  <c:v>0.15384638730648181</c:v>
                </c:pt>
                <c:pt idx="16">
                  <c:v>0.22772093926692991</c:v>
                </c:pt>
                <c:pt idx="17">
                  <c:v>0.26987687068842547</c:v>
                </c:pt>
                <c:pt idx="18">
                  <c:v>0.29488210603628018</c:v>
                </c:pt>
                <c:pt idx="19">
                  <c:v>9.1122367530524356E-2</c:v>
                </c:pt>
                <c:pt idx="20">
                  <c:v>0.20151385015068696</c:v>
                </c:pt>
                <c:pt idx="21">
                  <c:v>0.26955212737221956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43760781740517724"/>
          <c:h val="4.541112001718348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4</xdr:col>
      <xdr:colOff>0</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0</xdr:colOff>
      <xdr:row>46</xdr:row>
      <xdr:rowOff>9525</xdr:rowOff>
    </xdr:from>
    <xdr:to>
      <xdr:col>2</xdr:col>
      <xdr:colOff>2676525</xdr:colOff>
      <xdr:row>49</xdr:row>
      <xdr:rowOff>66675</xdr:rowOff>
    </xdr:to>
    <xdr:sp macro="" textlink="">
      <xdr:nvSpPr>
        <xdr:cNvPr id="2" name="TextBox 1">
          <a:extLst>
            <a:ext uri="{FF2B5EF4-FFF2-40B4-BE49-F238E27FC236}">
              <a16:creationId xmlns:a16="http://schemas.microsoft.com/office/drawing/2014/main" id="{E107BC59-2274-4511-9774-1A42CE0CA2CD}"/>
            </a:ext>
          </a:extLst>
        </xdr:cNvPr>
        <xdr:cNvSpPr txBox="1"/>
      </xdr:nvSpPr>
      <xdr:spPr>
        <a:xfrm>
          <a:off x="0" y="8943975"/>
          <a:ext cx="435292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twoCellAnchor>
    <xdr:from>
      <xdr:col>0</xdr:col>
      <xdr:colOff>57150</xdr:colOff>
      <xdr:row>42</xdr:row>
      <xdr:rowOff>0</xdr:rowOff>
    </xdr:from>
    <xdr:to>
      <xdr:col>2</xdr:col>
      <xdr:colOff>339090</xdr:colOff>
      <xdr:row>45</xdr:row>
      <xdr:rowOff>173355</xdr:rowOff>
    </xdr:to>
    <xdr:pic>
      <xdr:nvPicPr>
        <xdr:cNvPr id="3" name="Picture 27">
          <a:extLst>
            <a:ext uri="{FF2B5EF4-FFF2-40B4-BE49-F238E27FC236}">
              <a16:creationId xmlns:a16="http://schemas.microsoft.com/office/drawing/2014/main" id="{A5045968-238B-4B57-80B9-DF1D3DD1A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8210550"/>
          <a:ext cx="1958340"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424973</xdr:colOff>
      <xdr:row>18</xdr:row>
      <xdr:rowOff>152399</xdr:rowOff>
    </xdr:from>
    <xdr:to>
      <xdr:col>16</xdr:col>
      <xdr:colOff>278130</xdr:colOff>
      <xdr:row>41</xdr:row>
      <xdr:rowOff>43814</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3101498" y="3848099"/>
          <a:ext cx="10721182" cy="4272915"/>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6a</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9987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104775</xdr:colOff>
      <xdr:row>4</xdr:row>
      <xdr:rowOff>28576</xdr:rowOff>
    </xdr:from>
    <xdr:to>
      <xdr:col>7</xdr:col>
      <xdr:colOff>85725</xdr:colOff>
      <xdr:row>7</xdr:row>
      <xdr:rowOff>28575</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104775" y="876301"/>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6a, because there are too few Lead Teacher jobs in the area. </a:t>
          </a:r>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32385</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896476" cy="4981575"/>
          <a:chOff x="2571749" y="704319"/>
          <a:chExt cx="9830120"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95625" y="3579488"/>
            <a:ext cx="9306244" cy="680630"/>
            <a:chOff x="3095625" y="3579488"/>
            <a:chExt cx="9306244"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95625" y="389276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39770" y="357948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161926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10039351" cy="4943475"/>
          <a:chOff x="2571749" y="704319"/>
          <a:chExt cx="9972037"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095625" y="3377775"/>
            <a:ext cx="9448161" cy="680630"/>
            <a:chOff x="3095625" y="3377775"/>
            <a:chExt cx="9448161"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095625" y="3654714"/>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981687" y="3377775"/>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6a, 2022</a:t>
            </a:r>
          </a:p>
        </xdr:txBody>
      </xdr:sp>
    </xdr:grpSp>
    <xdr:clientData/>
  </xdr:twoCellAnchor>
  <xdr:twoCellAnchor>
    <xdr:from>
      <xdr:col>4</xdr:col>
      <xdr:colOff>323850</xdr:colOff>
      <xdr:row>13</xdr:row>
      <xdr:rowOff>51443</xdr:rowOff>
    </xdr:from>
    <xdr:to>
      <xdr:col>6</xdr:col>
      <xdr:colOff>637698</xdr:colOff>
      <xdr:row>24</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718443"/>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6a, 2022</a:t>
            </a:r>
          </a:p>
        </xdr:txBody>
      </xdr:sp>
    </xdr:grpSp>
    <xdr:clientData/>
  </xdr:twoCellAnchor>
  <xdr:twoCellAnchor>
    <xdr:from>
      <xdr:col>12</xdr:col>
      <xdr:colOff>27940</xdr:colOff>
      <xdr:row>8</xdr:row>
      <xdr:rowOff>38100</xdr:rowOff>
    </xdr:from>
    <xdr:to>
      <xdr:col>15</xdr:col>
      <xdr:colOff>114300</xdr:colOff>
      <xdr:row>16</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752600"/>
          <a:ext cx="2048510" cy="1591945"/>
          <a:chOff x="11629390" y="3400425"/>
          <a:chExt cx="2048510"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204851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92.0%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8.0%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83889"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6a,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1" y="2413170"/>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9" y="2393784"/>
                <a:ext cx="2832077"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$13.53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1840951"/>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3" y="1838901"/>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5" y="1519883"/>
            <a:ext cx="8278269" cy="11017"/>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1017148"/>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366592</xdr:colOff>
      <xdr:row>27</xdr:row>
      <xdr:rowOff>19839</xdr:rowOff>
    </xdr:from>
    <xdr:to>
      <xdr:col>28</xdr:col>
      <xdr:colOff>433267</xdr:colOff>
      <xdr:row>37</xdr:row>
      <xdr:rowOff>93308</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397167" y="5658639"/>
          <a:ext cx="2924175" cy="2007044"/>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24</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22860</xdr:rowOff>
    </xdr:from>
    <xdr:to>
      <xdr:col>34</xdr:col>
      <xdr:colOff>1419225</xdr:colOff>
      <xdr:row>48</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9525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300894"/>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7</xdr:col>
      <xdr:colOff>600075</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6971935"/>
          <a:ext cx="7113913" cy="707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354488</xdr:colOff>
      <xdr:row>18</xdr:row>
      <xdr:rowOff>19049</xdr:rowOff>
    </xdr:from>
    <xdr:to>
      <xdr:col>15</xdr:col>
      <xdr:colOff>74295</xdr:colOff>
      <xdr:row>40</xdr:row>
      <xdr:rowOff>85724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211988" y="3714749"/>
          <a:ext cx="10721182" cy="425767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187233</xdr:colOff>
      <xdr:row>2</xdr:row>
      <xdr:rowOff>66675</xdr:rowOff>
    </xdr:from>
    <xdr:to>
      <xdr:col>12</xdr:col>
      <xdr:colOff>365488</xdr:colOff>
      <xdr:row>17</xdr:row>
      <xdr:rowOff>38426</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969408" y="542925"/>
          <a:ext cx="2645230" cy="3000701"/>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828675</xdr:colOff>
      <xdr:row>0</xdr:row>
      <xdr:rowOff>276225</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466849" cy="254000"/>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76200</xdr:colOff>
      <xdr:row>4</xdr:row>
      <xdr:rowOff>47625</xdr:rowOff>
    </xdr:from>
    <xdr:to>
      <xdr:col>9</xdr:col>
      <xdr:colOff>409575</xdr:colOff>
      <xdr:row>7</xdr:row>
      <xdr:rowOff>47624</xdr:rowOff>
    </xdr:to>
    <xdr:sp macro="" textlink="">
      <xdr:nvSpPr>
        <xdr:cNvPr id="5" name="TextBox 4">
          <a:extLst>
            <a:ext uri="{FF2B5EF4-FFF2-40B4-BE49-F238E27FC236}">
              <a16:creationId xmlns:a16="http://schemas.microsoft.com/office/drawing/2014/main" id="{9A541AAD-AFDB-474A-9AA1-5266A3F4ABBE}"/>
            </a:ext>
          </a:extLst>
        </xdr:cNvPr>
        <xdr:cNvSpPr txBox="1"/>
      </xdr:nvSpPr>
      <xdr:spPr>
        <a:xfrm>
          <a:off x="714375" y="885825"/>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6a, because there are too few Assistant Teacher jobs in the area. </a:t>
          </a:r>
          <a:endParaRPr 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361949</xdr:colOff>
      <xdr:row>0</xdr:row>
      <xdr:rowOff>186690</xdr:rowOff>
    </xdr:from>
    <xdr:to>
      <xdr:col>33</xdr:col>
      <xdr:colOff>0</xdr:colOff>
      <xdr:row>25</xdr:row>
      <xdr:rowOff>133350</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754099" y="186690"/>
          <a:ext cx="9829801" cy="4947285"/>
          <a:chOff x="2571749" y="704319"/>
          <a:chExt cx="9763892"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124008" y="2446663"/>
            <a:ext cx="9211633" cy="680630"/>
            <a:chOff x="3124008" y="2446663"/>
            <a:chExt cx="9211633"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124008" y="274073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773542" y="244666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66676</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744575" y="5172075"/>
          <a:ext cx="9906001" cy="4933950"/>
          <a:chOff x="2571749" y="704319"/>
          <a:chExt cx="9839518"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142930" y="2511454"/>
            <a:ext cx="9268337" cy="680630"/>
            <a:chOff x="3142930" y="2511454"/>
            <a:chExt cx="9268337"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142930" y="2731249"/>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49168" y="251145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6a,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93.3%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6.7%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0450"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2</xdr:row>
      <xdr:rowOff>23812</xdr:rowOff>
    </xdr:from>
    <xdr:to>
      <xdr:col>26</xdr:col>
      <xdr:colOff>476250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10900" y="509587"/>
          <a:ext cx="7191375" cy="2743200"/>
          <a:chOff x="11020425" y="509587"/>
          <a:chExt cx="7096125" cy="274320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7096125" cy="2743200"/>
            <a:chOff x="11182350" y="500062"/>
            <a:chExt cx="11073693"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11073693" cy="3252788"/>
              <a:chOff x="8410575" y="538162"/>
              <a:chExt cx="1109476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6a,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2600796"/>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7035358" y="2601618"/>
                <a:ext cx="2469985"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$11.83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2231855"/>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9802994" y="1943130"/>
              <a:ext cx="2423319"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$14.16</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1627365"/>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6540566" y="1138026"/>
            <a:ext cx="1556934"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$15.57</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112842</xdr:colOff>
      <xdr:row>27</xdr:row>
      <xdr:rowOff>57245</xdr:rowOff>
    </xdr:from>
    <xdr:to>
      <xdr:col>28</xdr:col>
      <xdr:colOff>179517</xdr:colOff>
      <xdr:row>37</xdr:row>
      <xdr:rowOff>119540</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00567" y="5696045"/>
          <a:ext cx="2924175" cy="1995870"/>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27</xdr:row>
      <xdr:rowOff>26670</xdr:rowOff>
    </xdr:from>
    <xdr:to>
      <xdr:col>34</xdr:col>
      <xdr:colOff>1419225</xdr:colOff>
      <xdr:row>49</xdr:row>
      <xdr:rowOff>85725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653789"/>
          <a:ext cx="10721182" cy="4272915"/>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Region 6a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428897</xdr:colOff>
      <xdr:row>1</xdr:row>
      <xdr:rowOff>116205</xdr:rowOff>
    </xdr:from>
    <xdr:to>
      <xdr:col>13</xdr:col>
      <xdr:colOff>26127</xdr:colOff>
      <xdr:row>16</xdr:row>
      <xdr:rowOff>80336</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39572" y="411480"/>
          <a:ext cx="2626180" cy="29835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1</xdr:col>
      <xdr:colOff>219075</xdr:colOff>
      <xdr:row>7</xdr:row>
      <xdr:rowOff>47625</xdr:rowOff>
    </xdr:from>
    <xdr:to>
      <xdr:col>10</xdr:col>
      <xdr:colOff>95250</xdr:colOff>
      <xdr:row>10</xdr:row>
      <xdr:rowOff>47624</xdr:rowOff>
    </xdr:to>
    <xdr:sp macro="" textlink="">
      <xdr:nvSpPr>
        <xdr:cNvPr id="5" name="TextBox 4">
          <a:extLst>
            <a:ext uri="{FF2B5EF4-FFF2-40B4-BE49-F238E27FC236}">
              <a16:creationId xmlns:a16="http://schemas.microsoft.com/office/drawing/2014/main" id="{AE4A0897-DE70-4255-A6BC-A568E4E2FD7E}"/>
            </a:ext>
          </a:extLst>
        </xdr:cNvPr>
        <xdr:cNvSpPr txBox="1"/>
      </xdr:nvSpPr>
      <xdr:spPr>
        <a:xfrm>
          <a:off x="1266825" y="142875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6a, because there are too few Aide/floatersjobs in the area. </a:t>
          </a:r>
          <a:endParaRPr lang="en-US" sz="1100"/>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778864"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105068" y="3092480"/>
            <a:ext cx="9344107" cy="680630"/>
            <a:chOff x="3105068" y="3092480"/>
            <a:chExt cx="9344107"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105068" y="3373038"/>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09248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20</xdr:col>
      <xdr:colOff>238125</xdr:colOff>
      <xdr:row>27</xdr:row>
      <xdr:rowOff>38100</xdr:rowOff>
    </xdr:from>
    <xdr:to>
      <xdr:col>34</xdr:col>
      <xdr:colOff>276226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4268450" y="5295900"/>
          <a:ext cx="10001251" cy="4933950"/>
          <a:chOff x="2571749" y="704319"/>
          <a:chExt cx="9915116"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123954" y="2471957"/>
            <a:ext cx="9362911" cy="680630"/>
            <a:chOff x="3123954" y="2471957"/>
            <a:chExt cx="9362911"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123954" y="276771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924766" y="247195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800350"/>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6a, 2022</a:t>
            </a:r>
          </a:p>
        </xdr:txBody>
      </xdr:sp>
    </xdr:grpSp>
    <xdr:clientData/>
  </xdr:twoCellAnchor>
  <xdr:twoCellAnchor>
    <xdr:from>
      <xdr:col>4</xdr:col>
      <xdr:colOff>323850</xdr:colOff>
      <xdr:row>13</xdr:row>
      <xdr:rowOff>74295</xdr:rowOff>
    </xdr:from>
    <xdr:to>
      <xdr:col>6</xdr:col>
      <xdr:colOff>637698</xdr:colOff>
      <xdr:row>24</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741295"/>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809875"/>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a:t>
            </a:r>
            <a:r>
              <a:rPr lang="en-US" sz="1000" b="1" baseline="0">
                <a:solidFill>
                  <a:schemeClr val="tx1">
                    <a:lumMod val="65000"/>
                    <a:lumOff val="35000"/>
                  </a:schemeClr>
                </a:solidFill>
                <a:latin typeface="Arial" panose="020B0604020202020204" pitchFamily="34" charset="0"/>
                <a:cs typeface="Arial" panose="020B0604020202020204" pitchFamily="34" charset="0"/>
              </a:rPr>
              <a:t> 6a</a:t>
            </a:r>
            <a:r>
              <a:rPr lang="en-US" sz="1000" b="1">
                <a:solidFill>
                  <a:schemeClr val="tx1">
                    <a:lumMod val="65000"/>
                    <a:lumOff val="35000"/>
                  </a:schemeClr>
                </a:solidFill>
                <a:latin typeface="Arial" panose="020B0604020202020204" pitchFamily="34" charset="0"/>
                <a:cs typeface="Arial" panose="020B0604020202020204" pitchFamily="34" charset="0"/>
              </a:rPr>
              <a:t>, 2022</a:t>
            </a:r>
          </a:p>
        </xdr:txBody>
      </xdr:sp>
    </xdr:grpSp>
    <xdr:clientData/>
  </xdr:twoCellAnchor>
  <xdr:twoCellAnchor>
    <xdr:from>
      <xdr:col>12</xdr:col>
      <xdr:colOff>27940</xdr:colOff>
      <xdr:row>8</xdr:row>
      <xdr:rowOff>38100</xdr:rowOff>
    </xdr:from>
    <xdr:to>
      <xdr:col>15</xdr:col>
      <xdr:colOff>76199</xdr:colOff>
      <xdr:row>16</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752600"/>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74.1%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25.9%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7553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6a,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1" y="2486544"/>
                <a:ext cx="8613539"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467157"/>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$13.55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1835716"/>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3" y="1826468"/>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$18.88</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6" y="1527168"/>
            <a:ext cx="8278269"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7" y="1024432"/>
            <a:ext cx="2720116"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$20.76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219075</xdr:colOff>
      <xdr:row>27</xdr:row>
      <xdr:rowOff>85725</xdr:rowOff>
    </xdr:from>
    <xdr:to>
      <xdr:col>28</xdr:col>
      <xdr:colOff>285750</xdr:colOff>
      <xdr:row>37</xdr:row>
      <xdr:rowOff>152400</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221075" y="5724525"/>
          <a:ext cx="2924175" cy="200025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26</xdr:row>
      <xdr:rowOff>160020</xdr:rowOff>
    </xdr:from>
    <xdr:to>
      <xdr:col>34</xdr:col>
      <xdr:colOff>1419225</xdr:colOff>
      <xdr:row>49</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306863</xdr:colOff>
      <xdr:row>17</xdr:row>
      <xdr:rowOff>177164</xdr:rowOff>
    </xdr:from>
    <xdr:to>
      <xdr:col>16</xdr:col>
      <xdr:colOff>160020</xdr:colOff>
      <xdr:row>40</xdr:row>
      <xdr:rowOff>68579</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64363" y="3682364"/>
          <a:ext cx="10721182" cy="4272915"/>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Region 6a</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295547</xdr:colOff>
      <xdr:row>1</xdr:row>
      <xdr:rowOff>144780</xdr:rowOff>
    </xdr:from>
    <xdr:to>
      <xdr:col>14</xdr:col>
      <xdr:colOff>66675</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506222" y="440055"/>
          <a:ext cx="3238228" cy="29835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Region 6a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857250</xdr:colOff>
      <xdr:row>7</xdr:row>
      <xdr:rowOff>104775</xdr:rowOff>
    </xdr:from>
    <xdr:to>
      <xdr:col>8</xdr:col>
      <xdr:colOff>276225</xdr:colOff>
      <xdr:row>10</xdr:row>
      <xdr:rowOff>104774</xdr:rowOff>
    </xdr:to>
    <xdr:sp macro="" textlink="">
      <xdr:nvSpPr>
        <xdr:cNvPr id="5" name="TextBox 4">
          <a:extLst>
            <a:ext uri="{FF2B5EF4-FFF2-40B4-BE49-F238E27FC236}">
              <a16:creationId xmlns:a16="http://schemas.microsoft.com/office/drawing/2014/main" id="{4BECB1CF-4687-4DC6-8F51-66AA10DFB02E}"/>
            </a:ext>
          </a:extLst>
        </xdr:cNvPr>
        <xdr:cNvSpPr txBox="1"/>
      </xdr:nvSpPr>
      <xdr:spPr>
        <a:xfrm>
          <a:off x="857250" y="1485900"/>
          <a:ext cx="6362700" cy="542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Commuting data is not available</a:t>
          </a:r>
          <a:r>
            <a:rPr lang="en-US" sz="1100" baseline="0"/>
            <a:t> for Region 6a, because there are too few Substitute jobs in the area. </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302470</xdr:colOff>
      <xdr:row>0</xdr:row>
      <xdr:rowOff>117685</xdr:rowOff>
    </xdr:from>
    <xdr:to>
      <xdr:col>32</xdr:col>
      <xdr:colOff>2138891</xdr:colOff>
      <xdr:row>26</xdr:row>
      <xdr:rowOff>34923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866070" y="117685"/>
          <a:ext cx="9865996" cy="4984538"/>
          <a:chOff x="2571749" y="704319"/>
          <a:chExt cx="9745010"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86100" y="3838729"/>
            <a:ext cx="9230659" cy="680630"/>
            <a:chOff x="3086100" y="3838729"/>
            <a:chExt cx="9230659"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86100" y="4308385"/>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754660" y="383872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316230</xdr:colOff>
      <xdr:row>26</xdr:row>
      <xdr:rowOff>146685</xdr:rowOff>
    </xdr:from>
    <xdr:to>
      <xdr:col>32</xdr:col>
      <xdr:colOff>2154556</xdr:colOff>
      <xdr:row>53</xdr:row>
      <xdr:rowOff>98213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879830" y="5213985"/>
          <a:ext cx="9867901" cy="4914053"/>
          <a:chOff x="2571749" y="704319"/>
          <a:chExt cx="9726392"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95488" y="2976393"/>
            <a:ext cx="9202653" cy="680630"/>
            <a:chOff x="3095488" y="2976393"/>
            <a:chExt cx="9202653"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95488" y="3307828"/>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736042" y="2976393"/>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$28.44</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13</xdr:row>
      <xdr:rowOff>133350</xdr:rowOff>
    </xdr:from>
    <xdr:to>
      <xdr:col>2</xdr:col>
      <xdr:colOff>723424</xdr:colOff>
      <xdr:row>23</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800350"/>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Region 6a, 2022</a:t>
            </a:r>
          </a:p>
        </xdr:txBody>
      </xdr:sp>
    </xdr:grpSp>
    <xdr:clientData/>
  </xdr:twoCellAnchor>
  <xdr:twoCellAnchor>
    <xdr:from>
      <xdr:col>4</xdr:col>
      <xdr:colOff>323850</xdr:colOff>
      <xdr:row>13</xdr:row>
      <xdr:rowOff>81919</xdr:rowOff>
    </xdr:from>
    <xdr:to>
      <xdr:col>6</xdr:col>
      <xdr:colOff>637698</xdr:colOff>
      <xdr:row>24</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748919"/>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Region 6a, 2022</a:t>
            </a:r>
          </a:p>
        </xdr:txBody>
      </xdr:sp>
    </xdr:grpSp>
    <xdr:clientData/>
  </xdr:twoCellAnchor>
  <xdr:twoCellAnchor>
    <xdr:from>
      <xdr:col>8</xdr:col>
      <xdr:colOff>428625</xdr:colOff>
      <xdr:row>13</xdr:row>
      <xdr:rowOff>142875</xdr:rowOff>
    </xdr:from>
    <xdr:to>
      <xdr:col>10</xdr:col>
      <xdr:colOff>266700</xdr:colOff>
      <xdr:row>24</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809875"/>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Region 6a, 2022</a:t>
            </a:r>
          </a:p>
        </xdr:txBody>
      </xdr:sp>
    </xdr:grpSp>
    <xdr:clientData/>
  </xdr:twoCellAnchor>
  <xdr:twoCellAnchor>
    <xdr:from>
      <xdr:col>12</xdr:col>
      <xdr:colOff>27940</xdr:colOff>
      <xdr:row>8</xdr:row>
      <xdr:rowOff>38100</xdr:rowOff>
    </xdr:from>
    <xdr:to>
      <xdr:col>15</xdr:col>
      <xdr:colOff>95250</xdr:colOff>
      <xdr:row>16</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752600"/>
          <a:ext cx="2029460" cy="1591945"/>
          <a:chOff x="11629390" y="3400425"/>
          <a:chExt cx="2029460"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2029460"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Region 6a,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97.8%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2.2%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24</xdr:row>
      <xdr:rowOff>95250</xdr:rowOff>
    </xdr:from>
    <xdr:to>
      <xdr:col>2</xdr:col>
      <xdr:colOff>657225</xdr:colOff>
      <xdr:row>27</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24</xdr:row>
      <xdr:rowOff>133350</xdr:rowOff>
    </xdr:from>
    <xdr:to>
      <xdr:col>6</xdr:col>
      <xdr:colOff>704850</xdr:colOff>
      <xdr:row>28</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24</xdr:row>
      <xdr:rowOff>123825</xdr:rowOff>
    </xdr:from>
    <xdr:to>
      <xdr:col>10</xdr:col>
      <xdr:colOff>333375</xdr:colOff>
      <xdr:row>28</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16</xdr:row>
      <xdr:rowOff>133350</xdr:rowOff>
    </xdr:from>
    <xdr:to>
      <xdr:col>17</xdr:col>
      <xdr:colOff>219075</xdr:colOff>
      <xdr:row>20</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4390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49" y="542925"/>
                <a:ext cx="5693872"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Region 6a,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1855588"/>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1854907"/>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$16.05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0" y="1228887"/>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215938"/>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$25.17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863852"/>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90" y="385743"/>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$27.68</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a:t>
            </a:r>
          </a:p>
        </xdr:txBody>
      </xdr:sp>
    </xdr:grpSp>
    <xdr:clientData/>
  </xdr:twoCellAnchor>
  <xdr:twoCellAnchor>
    <xdr:from>
      <xdr:col>23</xdr:col>
      <xdr:colOff>103414</xdr:colOff>
      <xdr:row>27</xdr:row>
      <xdr:rowOff>11792</xdr:rowOff>
    </xdr:from>
    <xdr:to>
      <xdr:col>28</xdr:col>
      <xdr:colOff>170089</xdr:colOff>
      <xdr:row>37</xdr:row>
      <xdr:rowOff>78468</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057789" y="5650592"/>
          <a:ext cx="2924175" cy="2000251"/>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86594" y="93264"/>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Region 6a</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26</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29</xdr:row>
      <xdr:rowOff>0</xdr:rowOff>
    </xdr:from>
    <xdr:to>
      <xdr:col>14</xdr:col>
      <xdr:colOff>238126</xdr:colOff>
      <xdr:row>32</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27</xdr:row>
      <xdr:rowOff>53340</xdr:rowOff>
    </xdr:from>
    <xdr:to>
      <xdr:col>34</xdr:col>
      <xdr:colOff>1434465</xdr:colOff>
      <xdr:row>49</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20" workbookViewId="0">
      <selection activeCell="D33" sqref="D33"/>
    </sheetView>
  </sheetViews>
  <sheetFormatPr defaultColWidth="9.140625" defaultRowHeight="14.25" x14ac:dyDescent="0.2"/>
  <cols>
    <col min="1" max="1" width="14.140625" style="1" customWidth="1"/>
    <col min="2" max="2" width="11" style="1" customWidth="1"/>
    <col min="3" max="3" width="41" style="1" customWidth="1"/>
    <col min="4" max="16384" width="9.140625" style="1"/>
  </cols>
  <sheetData>
    <row r="1" spans="1:3" ht="20.25" x14ac:dyDescent="0.3">
      <c r="A1" s="226" t="s">
        <v>187</v>
      </c>
      <c r="B1" s="226"/>
      <c r="C1" s="226"/>
    </row>
    <row r="2" spans="1:3" ht="56.25" customHeight="1" x14ac:dyDescent="0.2">
      <c r="A2" s="227" t="s">
        <v>342</v>
      </c>
      <c r="B2" s="228"/>
      <c r="C2" s="228"/>
    </row>
    <row r="3" spans="1:3" x14ac:dyDescent="0.2">
      <c r="A3" s="232" t="s">
        <v>93</v>
      </c>
      <c r="B3" s="233"/>
      <c r="C3" s="233"/>
    </row>
    <row r="4" spans="1:3" x14ac:dyDescent="0.2">
      <c r="A4" s="8"/>
      <c r="B4" s="9"/>
      <c r="C4" s="9"/>
    </row>
    <row r="5" spans="1:3" x14ac:dyDescent="0.2">
      <c r="A5" s="229" t="s">
        <v>7</v>
      </c>
      <c r="B5" s="229"/>
      <c r="C5" s="229"/>
    </row>
    <row r="6" spans="1:3" x14ac:dyDescent="0.2">
      <c r="A6" s="230" t="s">
        <v>8</v>
      </c>
      <c r="B6" s="230"/>
      <c r="C6" s="230"/>
    </row>
    <row r="7" spans="1:3" x14ac:dyDescent="0.2">
      <c r="A7" s="230"/>
      <c r="B7" s="230"/>
      <c r="C7" s="230"/>
    </row>
    <row r="8" spans="1:3" x14ac:dyDescent="0.2">
      <c r="A8" s="231" t="s">
        <v>89</v>
      </c>
      <c r="B8" s="2" t="s">
        <v>9</v>
      </c>
      <c r="C8" s="3" t="s">
        <v>90</v>
      </c>
    </row>
    <row r="9" spans="1:3" x14ac:dyDescent="0.2">
      <c r="A9" s="231"/>
      <c r="B9" s="2" t="s">
        <v>10</v>
      </c>
      <c r="C9" s="3" t="s">
        <v>91</v>
      </c>
    </row>
    <row r="10" spans="1:3" x14ac:dyDescent="0.2">
      <c r="A10" s="4"/>
      <c r="B10" s="5"/>
      <c r="C10" s="4"/>
    </row>
    <row r="11" spans="1:3" ht="14.25" customHeight="1" x14ac:dyDescent="0.2">
      <c r="A11" s="222" t="s">
        <v>94</v>
      </c>
      <c r="B11" s="7" t="s">
        <v>9</v>
      </c>
      <c r="C11" s="6" t="s">
        <v>97</v>
      </c>
    </row>
    <row r="12" spans="1:3" x14ac:dyDescent="0.2">
      <c r="A12" s="222"/>
      <c r="B12" s="7" t="s">
        <v>10</v>
      </c>
      <c r="C12" s="6" t="s">
        <v>110</v>
      </c>
    </row>
    <row r="13" spans="1:3" x14ac:dyDescent="0.2">
      <c r="A13" s="222"/>
      <c r="B13" s="7" t="s">
        <v>11</v>
      </c>
      <c r="C13" s="6" t="s">
        <v>111</v>
      </c>
    </row>
    <row r="14" spans="1:3" x14ac:dyDescent="0.2">
      <c r="A14" s="222"/>
      <c r="B14" s="7" t="s">
        <v>109</v>
      </c>
      <c r="C14" s="6" t="s">
        <v>159</v>
      </c>
    </row>
    <row r="15" spans="1:3" x14ac:dyDescent="0.2">
      <c r="A15" s="222"/>
      <c r="B15" s="7" t="s">
        <v>155</v>
      </c>
      <c r="C15" s="6" t="s">
        <v>156</v>
      </c>
    </row>
    <row r="16" spans="1:3" x14ac:dyDescent="0.2">
      <c r="A16" s="222"/>
      <c r="B16" s="7" t="s">
        <v>160</v>
      </c>
      <c r="C16" s="6" t="s">
        <v>161</v>
      </c>
    </row>
    <row r="17" spans="1:3" x14ac:dyDescent="0.2">
      <c r="A17" s="30"/>
      <c r="B17" s="7" t="s">
        <v>231</v>
      </c>
      <c r="C17" s="6" t="s">
        <v>232</v>
      </c>
    </row>
    <row r="18" spans="1:3" x14ac:dyDescent="0.2">
      <c r="A18" s="4"/>
      <c r="B18" s="5"/>
      <c r="C18" s="4"/>
    </row>
    <row r="19" spans="1:3" x14ac:dyDescent="0.2">
      <c r="A19" s="223" t="s">
        <v>166</v>
      </c>
      <c r="B19" s="26" t="s">
        <v>9</v>
      </c>
      <c r="C19" s="6" t="s">
        <v>97</v>
      </c>
    </row>
    <row r="20" spans="1:3" x14ac:dyDescent="0.2">
      <c r="A20" s="223"/>
      <c r="B20" s="26" t="s">
        <v>10</v>
      </c>
      <c r="C20" s="6" t="s">
        <v>110</v>
      </c>
    </row>
    <row r="21" spans="1:3" x14ac:dyDescent="0.2">
      <c r="A21" s="223"/>
      <c r="B21" s="26" t="s">
        <v>11</v>
      </c>
      <c r="C21" s="6" t="s">
        <v>111</v>
      </c>
    </row>
    <row r="22" spans="1:3" x14ac:dyDescent="0.2">
      <c r="A22" s="223"/>
      <c r="B22" s="26" t="s">
        <v>109</v>
      </c>
      <c r="C22" s="6" t="s">
        <v>159</v>
      </c>
    </row>
    <row r="23" spans="1:3" x14ac:dyDescent="0.2">
      <c r="A23" s="223"/>
      <c r="B23" s="26" t="s">
        <v>155</v>
      </c>
      <c r="C23" s="6" t="s">
        <v>156</v>
      </c>
    </row>
    <row r="24" spans="1:3" x14ac:dyDescent="0.2">
      <c r="A24" s="223"/>
      <c r="B24" s="26" t="s">
        <v>160</v>
      </c>
      <c r="C24" s="6" t="s">
        <v>161</v>
      </c>
    </row>
    <row r="25" spans="1:3" x14ac:dyDescent="0.2">
      <c r="A25" s="31"/>
      <c r="B25" s="26" t="s">
        <v>231</v>
      </c>
      <c r="C25" s="6" t="s">
        <v>232</v>
      </c>
    </row>
    <row r="26" spans="1:3" x14ac:dyDescent="0.2">
      <c r="A26" s="4"/>
      <c r="B26" s="5"/>
      <c r="C26" s="4"/>
    </row>
    <row r="27" spans="1:3" x14ac:dyDescent="0.2">
      <c r="A27" s="224" t="s">
        <v>179</v>
      </c>
      <c r="B27" s="27" t="s">
        <v>9</v>
      </c>
      <c r="C27" s="6" t="s">
        <v>97</v>
      </c>
    </row>
    <row r="28" spans="1:3" x14ac:dyDescent="0.2">
      <c r="A28" s="224"/>
      <c r="B28" s="27" t="s">
        <v>10</v>
      </c>
      <c r="C28" s="6" t="s">
        <v>110</v>
      </c>
    </row>
    <row r="29" spans="1:3" x14ac:dyDescent="0.2">
      <c r="A29" s="224"/>
      <c r="B29" s="27" t="s">
        <v>11</v>
      </c>
      <c r="C29" s="6" t="s">
        <v>111</v>
      </c>
    </row>
    <row r="30" spans="1:3" x14ac:dyDescent="0.2">
      <c r="A30" s="224"/>
      <c r="B30" s="27" t="s">
        <v>109</v>
      </c>
      <c r="C30" s="6" t="s">
        <v>159</v>
      </c>
    </row>
    <row r="31" spans="1:3" ht="14.45" customHeight="1" x14ac:dyDescent="0.2">
      <c r="A31" s="224"/>
      <c r="B31" s="27" t="s">
        <v>155</v>
      </c>
      <c r="C31" s="6" t="s">
        <v>156</v>
      </c>
    </row>
    <row r="32" spans="1:3" x14ac:dyDescent="0.2">
      <c r="A32" s="224"/>
      <c r="B32" s="27" t="s">
        <v>160</v>
      </c>
      <c r="C32" s="6" t="s">
        <v>161</v>
      </c>
    </row>
    <row r="33" spans="1:3" x14ac:dyDescent="0.2">
      <c r="A33" s="32"/>
      <c r="B33" s="27" t="s">
        <v>231</v>
      </c>
      <c r="C33" s="6" t="s">
        <v>232</v>
      </c>
    </row>
    <row r="34" spans="1:3" x14ac:dyDescent="0.2">
      <c r="A34" s="4"/>
      <c r="B34" s="5"/>
      <c r="C34" s="4"/>
    </row>
    <row r="35" spans="1:3" x14ac:dyDescent="0.2">
      <c r="A35" s="225" t="s">
        <v>12</v>
      </c>
      <c r="B35" s="29" t="s">
        <v>9</v>
      </c>
      <c r="C35" s="6" t="s">
        <v>97</v>
      </c>
    </row>
    <row r="36" spans="1:3" x14ac:dyDescent="0.2">
      <c r="A36" s="225"/>
      <c r="B36" s="29" t="s">
        <v>10</v>
      </c>
      <c r="C36" s="6" t="s">
        <v>110</v>
      </c>
    </row>
    <row r="37" spans="1:3" x14ac:dyDescent="0.2">
      <c r="A37" s="225"/>
      <c r="B37" s="29" t="s">
        <v>11</v>
      </c>
      <c r="C37" s="6" t="s">
        <v>111</v>
      </c>
    </row>
    <row r="38" spans="1:3" x14ac:dyDescent="0.2">
      <c r="A38" s="225"/>
      <c r="B38" s="29" t="s">
        <v>109</v>
      </c>
      <c r="C38" s="6" t="s">
        <v>159</v>
      </c>
    </row>
    <row r="39" spans="1:3" x14ac:dyDescent="0.2">
      <c r="A39" s="225"/>
      <c r="B39" s="29" t="s">
        <v>155</v>
      </c>
      <c r="C39" s="6" t="s">
        <v>156</v>
      </c>
    </row>
    <row r="40" spans="1:3" x14ac:dyDescent="0.2">
      <c r="A40" s="225"/>
      <c r="B40" s="29" t="s">
        <v>160</v>
      </c>
      <c r="C40" s="6" t="s">
        <v>161</v>
      </c>
    </row>
    <row r="41" spans="1:3" x14ac:dyDescent="0.2">
      <c r="A41" s="33"/>
      <c r="B41" s="29" t="s">
        <v>231</v>
      </c>
      <c r="C41" s="6" t="s">
        <v>232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71"/>
  <sheetViews>
    <sheetView zoomScaleNormal="100" workbookViewId="0">
      <selection activeCell="C11" sqref="C11"/>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12.71093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33" ht="23.25" x14ac:dyDescent="0.35">
      <c r="A1" s="238" t="s">
        <v>233</v>
      </c>
      <c r="B1" s="238"/>
      <c r="C1" s="238"/>
      <c r="D1" s="238"/>
      <c r="E1" s="238"/>
      <c r="F1" s="238"/>
      <c r="G1" s="238"/>
      <c r="H1" s="238"/>
      <c r="I1" s="238"/>
      <c r="J1" s="238"/>
      <c r="K1" s="238"/>
      <c r="L1" s="238"/>
      <c r="M1" s="238"/>
      <c r="N1" s="238"/>
      <c r="O1" s="238"/>
      <c r="P1" s="238"/>
      <c r="Q1" s="238"/>
      <c r="R1" s="238"/>
      <c r="S1" s="238"/>
      <c r="T1" s="238"/>
      <c r="U1" s="238"/>
      <c r="V1" s="238"/>
      <c r="W1" s="238"/>
      <c r="X1" s="238"/>
      <c r="Y1" s="238"/>
    </row>
    <row r="3" spans="1:33" ht="15" x14ac:dyDescent="0.25">
      <c r="A3" s="193"/>
      <c r="E3" s="1"/>
      <c r="I3" s="40"/>
      <c r="M3" s="1"/>
      <c r="AC3" s="84"/>
      <c r="AG3" s="1"/>
    </row>
    <row r="4" spans="1:33" x14ac:dyDescent="0.2">
      <c r="E4" s="1"/>
      <c r="M4" s="1"/>
      <c r="AC4" s="84"/>
      <c r="AG4" s="1"/>
    </row>
    <row r="5" spans="1:33" x14ac:dyDescent="0.2">
      <c r="E5" s="1"/>
      <c r="M5" s="1"/>
      <c r="AC5" s="84"/>
      <c r="AG5" s="1"/>
    </row>
    <row r="6" spans="1:33" x14ac:dyDescent="0.2">
      <c r="E6" s="1"/>
      <c r="I6" s="194"/>
      <c r="M6" s="1"/>
      <c r="AC6" s="84"/>
      <c r="AG6" s="1"/>
    </row>
    <row r="7" spans="1:33" x14ac:dyDescent="0.2">
      <c r="E7" s="1"/>
      <c r="I7" s="194"/>
      <c r="M7" s="1"/>
      <c r="AC7" s="84"/>
      <c r="AG7" s="1"/>
    </row>
    <row r="8" spans="1:33" x14ac:dyDescent="0.2">
      <c r="E8" s="1"/>
      <c r="I8" s="194"/>
      <c r="M8" s="1"/>
      <c r="AC8" s="84"/>
      <c r="AG8" s="1"/>
    </row>
    <row r="9" spans="1:33" x14ac:dyDescent="0.2">
      <c r="E9" s="1"/>
      <c r="I9" s="194"/>
      <c r="M9" s="1"/>
      <c r="AC9" s="84"/>
      <c r="AG9" s="1"/>
    </row>
    <row r="10" spans="1:33" x14ac:dyDescent="0.2">
      <c r="E10" s="1"/>
      <c r="I10" s="194"/>
      <c r="M10" s="1"/>
      <c r="AC10" s="84"/>
      <c r="AG10" s="1"/>
    </row>
    <row r="11" spans="1:33" x14ac:dyDescent="0.2">
      <c r="E11" s="1"/>
      <c r="I11" s="194"/>
      <c r="M11" s="1"/>
      <c r="AC11" s="84"/>
      <c r="AG11" s="1"/>
    </row>
    <row r="12" spans="1:33" x14ac:dyDescent="0.2">
      <c r="E12" s="1"/>
      <c r="I12" s="194"/>
      <c r="M12" s="1"/>
      <c r="AC12" s="84"/>
      <c r="AG12" s="1"/>
    </row>
    <row r="13" spans="1:33" x14ac:dyDescent="0.2">
      <c r="E13" s="1"/>
      <c r="I13" s="194"/>
      <c r="M13" s="1"/>
      <c r="AC13" s="84"/>
      <c r="AG13" s="1"/>
    </row>
    <row r="14" spans="1:33" x14ac:dyDescent="0.2">
      <c r="E14" s="1"/>
      <c r="I14" s="194"/>
      <c r="M14" s="1"/>
      <c r="AC14" s="84"/>
      <c r="AG14" s="1"/>
    </row>
    <row r="15" spans="1:33" x14ac:dyDescent="0.2">
      <c r="E15" s="1"/>
      <c r="I15" s="194"/>
      <c r="M15" s="1"/>
      <c r="AC15" s="84"/>
      <c r="AG15" s="1"/>
    </row>
    <row r="16" spans="1:33" x14ac:dyDescent="0.2">
      <c r="E16" s="1"/>
      <c r="I16" s="194"/>
      <c r="M16" s="1"/>
      <c r="AC16" s="84"/>
      <c r="AG16" s="1"/>
    </row>
    <row r="17" spans="3:33" x14ac:dyDescent="0.2">
      <c r="E17" s="1"/>
      <c r="I17" s="194"/>
      <c r="M17" s="1"/>
      <c r="AC17" s="84"/>
      <c r="AG17" s="1"/>
    </row>
    <row r="18" spans="3:33" x14ac:dyDescent="0.2">
      <c r="C18" s="39"/>
      <c r="E18" s="1"/>
      <c r="I18" s="194"/>
      <c r="M18" s="1"/>
      <c r="AC18" s="84"/>
      <c r="AG18" s="1"/>
    </row>
    <row r="19" spans="3:33" x14ac:dyDescent="0.2">
      <c r="C19" s="39"/>
      <c r="E19" s="1"/>
      <c r="I19" s="194"/>
      <c r="M19" s="1"/>
      <c r="AC19" s="84"/>
      <c r="AG19" s="1"/>
    </row>
    <row r="20" spans="3:33" x14ac:dyDescent="0.2">
      <c r="C20" s="39"/>
      <c r="E20" s="1"/>
      <c r="I20" s="194"/>
      <c r="M20" s="1"/>
      <c r="AC20" s="84"/>
      <c r="AG20" s="1"/>
    </row>
    <row r="21" spans="3:33" x14ac:dyDescent="0.2">
      <c r="E21" s="1"/>
      <c r="I21" s="194"/>
      <c r="M21" s="1"/>
      <c r="AC21" s="84"/>
      <c r="AG21" s="1"/>
    </row>
    <row r="22" spans="3:33" x14ac:dyDescent="0.2">
      <c r="E22" s="1"/>
      <c r="I22" s="194"/>
      <c r="M22" s="1"/>
      <c r="AC22" s="84"/>
      <c r="AG22" s="1"/>
    </row>
    <row r="23" spans="3:33" x14ac:dyDescent="0.2">
      <c r="E23" s="1"/>
      <c r="I23" s="194"/>
      <c r="M23" s="1"/>
      <c r="AC23" s="84"/>
      <c r="AG23" s="1"/>
    </row>
    <row r="24" spans="3:33" x14ac:dyDescent="0.2">
      <c r="E24" s="1"/>
      <c r="I24" s="194"/>
      <c r="M24" s="1"/>
      <c r="AC24" s="84"/>
      <c r="AG24" s="1"/>
    </row>
    <row r="25" spans="3:33" x14ac:dyDescent="0.2">
      <c r="E25" s="1"/>
      <c r="M25" s="1"/>
      <c r="AC25" s="84"/>
      <c r="AG25" s="1"/>
    </row>
    <row r="26" spans="3:33" x14ac:dyDescent="0.2">
      <c r="E26" s="1"/>
      <c r="M26" s="1"/>
      <c r="AC26" s="84"/>
      <c r="AG26" s="1"/>
    </row>
    <row r="27" spans="3:33" x14ac:dyDescent="0.2">
      <c r="E27" s="1"/>
      <c r="M27" s="1"/>
      <c r="AC27" s="84"/>
      <c r="AG27" s="1"/>
    </row>
    <row r="28" spans="3:33" x14ac:dyDescent="0.2">
      <c r="E28" s="1"/>
      <c r="M28" s="1"/>
      <c r="AC28" s="84"/>
      <c r="AG28" s="1"/>
    </row>
    <row r="29" spans="3:33" x14ac:dyDescent="0.2">
      <c r="E29" s="1"/>
      <c r="M29" s="1"/>
      <c r="AC29" s="84"/>
      <c r="AG29" s="1"/>
    </row>
    <row r="30" spans="3:33" x14ac:dyDescent="0.2">
      <c r="E30" s="1"/>
      <c r="M30" s="1"/>
      <c r="AC30" s="84"/>
      <c r="AG30" s="1"/>
    </row>
    <row r="31" spans="3:33" x14ac:dyDescent="0.2">
      <c r="E31" s="1"/>
      <c r="M31" s="1"/>
      <c r="AC31" s="84"/>
      <c r="AG31" s="1"/>
    </row>
    <row r="32" spans="3:33" x14ac:dyDescent="0.2">
      <c r="E32" s="1"/>
      <c r="M32" s="1"/>
      <c r="AC32" s="84"/>
      <c r="AG32" s="1"/>
    </row>
    <row r="33" spans="29:29" s="1" customFormat="1" x14ac:dyDescent="0.2">
      <c r="AC33" s="84"/>
    </row>
    <row r="34" spans="29:29" s="1" customFormat="1" x14ac:dyDescent="0.2">
      <c r="AC34" s="84"/>
    </row>
    <row r="35" spans="29:29" s="1" customFormat="1" x14ac:dyDescent="0.2">
      <c r="AC35" s="84"/>
    </row>
    <row r="36" spans="29:29" s="1" customFormat="1" x14ac:dyDescent="0.2">
      <c r="AC36" s="84"/>
    </row>
    <row r="37" spans="29:29" s="1" customFormat="1" x14ac:dyDescent="0.2">
      <c r="AC37" s="84"/>
    </row>
    <row r="38" spans="29:29" s="1" customFormat="1" x14ac:dyDescent="0.2">
      <c r="AC38" s="84"/>
    </row>
    <row r="39" spans="29:29" s="1" customFormat="1" x14ac:dyDescent="0.2">
      <c r="AC39" s="84"/>
    </row>
    <row r="40" spans="29:29" s="1" customFormat="1" x14ac:dyDescent="0.2">
      <c r="AC40" s="84"/>
    </row>
    <row r="41" spans="29:29" s="1" customFormat="1" x14ac:dyDescent="0.2">
      <c r="AC41" s="84"/>
    </row>
    <row r="42" spans="29:29" s="1" customFormat="1" x14ac:dyDescent="0.2">
      <c r="AC42" s="84"/>
    </row>
    <row r="43" spans="29:29" s="1" customFormat="1" x14ac:dyDescent="0.2">
      <c r="AC43" s="84"/>
    </row>
    <row r="44" spans="29:29" s="1" customFormat="1" x14ac:dyDescent="0.2">
      <c r="AC44" s="84"/>
    </row>
    <row r="45" spans="29:29" s="1" customFormat="1" x14ac:dyDescent="0.2">
      <c r="AC45" s="84"/>
    </row>
    <row r="46" spans="29:29" s="1" customFormat="1" x14ac:dyDescent="0.2">
      <c r="AC46" s="84"/>
    </row>
    <row r="47" spans="29:29" s="1" customFormat="1" x14ac:dyDescent="0.2">
      <c r="AC47" s="84"/>
    </row>
    <row r="48" spans="29:29" s="1" customFormat="1" x14ac:dyDescent="0.2">
      <c r="AC48" s="84"/>
    </row>
    <row r="49" spans="1:33" x14ac:dyDescent="0.2">
      <c r="E49" s="1"/>
      <c r="M49" s="1"/>
      <c r="AC49" s="84"/>
      <c r="AG49" s="1"/>
    </row>
    <row r="50" spans="1:33" x14ac:dyDescent="0.2">
      <c r="E50" s="1"/>
      <c r="M50" s="1"/>
      <c r="AC50" s="84"/>
      <c r="AG50" s="1"/>
    </row>
    <row r="51" spans="1:33" x14ac:dyDescent="0.2">
      <c r="E51" s="1"/>
      <c r="M51" s="1"/>
      <c r="AC51" s="84"/>
      <c r="AG51" s="1"/>
    </row>
    <row r="52" spans="1:33" x14ac:dyDescent="0.2">
      <c r="E52" s="1"/>
      <c r="M52" s="1"/>
      <c r="AC52" s="84"/>
      <c r="AG52" s="1"/>
    </row>
    <row r="53" spans="1:33" x14ac:dyDescent="0.2">
      <c r="E53" s="1"/>
      <c r="M53" s="1"/>
      <c r="AC53" s="84"/>
      <c r="AG53" s="1"/>
    </row>
    <row r="54" spans="1:33" x14ac:dyDescent="0.2">
      <c r="A54" s="161"/>
      <c r="E54" s="1"/>
      <c r="M54" s="1"/>
      <c r="AC54" s="84"/>
      <c r="AG54" s="1"/>
    </row>
    <row r="55" spans="1:33" x14ac:dyDescent="0.2">
      <c r="E55" s="1"/>
      <c r="M55" s="1"/>
      <c r="AC55" s="84"/>
      <c r="AG55" s="1"/>
    </row>
    <row r="56" spans="1:33" x14ac:dyDescent="0.2">
      <c r="E56" s="1"/>
      <c r="M56" s="1"/>
      <c r="AC56" s="84"/>
      <c r="AG56" s="1"/>
    </row>
    <row r="57" spans="1:33" x14ac:dyDescent="0.2">
      <c r="E57" s="1"/>
      <c r="M57" s="1"/>
      <c r="AC57" s="84"/>
      <c r="AG57" s="1"/>
    </row>
    <row r="58" spans="1:33" x14ac:dyDescent="0.2">
      <c r="E58" s="1"/>
      <c r="M58" s="1"/>
      <c r="AC58" s="84"/>
      <c r="AG58" s="1"/>
    </row>
    <row r="59" spans="1:33" x14ac:dyDescent="0.2">
      <c r="E59" s="1"/>
      <c r="M59" s="1"/>
      <c r="AC59" s="84"/>
      <c r="AG59" s="1"/>
    </row>
    <row r="60" spans="1:33" x14ac:dyDescent="0.2">
      <c r="E60" s="1"/>
      <c r="M60" s="1"/>
      <c r="AC60" s="84"/>
      <c r="AG60" s="1"/>
    </row>
    <row r="61" spans="1:33" x14ac:dyDescent="0.2">
      <c r="E61" s="1"/>
      <c r="M61" s="1"/>
      <c r="AC61" s="84"/>
      <c r="AG61" s="1"/>
    </row>
    <row r="62" spans="1:33" x14ac:dyDescent="0.2">
      <c r="E62" s="1"/>
      <c r="M62" s="1"/>
      <c r="AC62" s="84"/>
      <c r="AG62" s="1"/>
    </row>
    <row r="63" spans="1:33" x14ac:dyDescent="0.2">
      <c r="E63" s="1"/>
      <c r="M63" s="1"/>
      <c r="AC63" s="84"/>
      <c r="AG63" s="1"/>
    </row>
    <row r="64" spans="1:33" x14ac:dyDescent="0.2">
      <c r="A64" s="39"/>
      <c r="E64" s="1"/>
      <c r="M64" s="1"/>
      <c r="AC64" s="84"/>
      <c r="AG64" s="1"/>
    </row>
    <row r="65" spans="1:33" x14ac:dyDescent="0.2">
      <c r="A65" s="39"/>
      <c r="E65" s="1"/>
      <c r="M65" s="1"/>
      <c r="AC65" s="84"/>
      <c r="AG65" s="1"/>
    </row>
    <row r="66" spans="1:33" x14ac:dyDescent="0.2">
      <c r="A66" s="39"/>
      <c r="E66" s="1"/>
      <c r="M66" s="1"/>
      <c r="AC66" s="84"/>
      <c r="AG66" s="1"/>
    </row>
    <row r="67" spans="1:33" x14ac:dyDescent="0.2">
      <c r="A67" s="39"/>
      <c r="E67" s="1"/>
      <c r="M67" s="1"/>
      <c r="AC67" s="84"/>
      <c r="AG67" s="1"/>
    </row>
    <row r="68" spans="1:33" x14ac:dyDescent="0.2">
      <c r="A68" s="39"/>
      <c r="E68" s="1"/>
      <c r="M68" s="1"/>
      <c r="AC68" s="84"/>
      <c r="AG68" s="1"/>
    </row>
    <row r="69" spans="1:33" x14ac:dyDescent="0.2">
      <c r="A69" s="39"/>
      <c r="E69" s="1"/>
      <c r="M69" s="1"/>
      <c r="AC69" s="84"/>
      <c r="AG69" s="1"/>
    </row>
    <row r="70" spans="1:33" x14ac:dyDescent="0.2">
      <c r="A70" s="39"/>
      <c r="E70" s="1"/>
      <c r="M70" s="1"/>
      <c r="AC70" s="84"/>
      <c r="AG70" s="1"/>
    </row>
    <row r="71" spans="1:33" x14ac:dyDescent="0.2">
      <c r="A71" s="39"/>
      <c r="E71" s="1"/>
      <c r="M71" s="1"/>
      <c r="AC71" s="84"/>
      <c r="AG71" s="1"/>
    </row>
  </sheetData>
  <mergeCells count="1">
    <mergeCell ref="A1:Y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topLeftCell="I1" zoomScaleNormal="100" workbookViewId="0">
      <selection activeCell="AG38" sqref="AG38"/>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175</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75" t="s">
        <v>79</v>
      </c>
      <c r="L3" s="275"/>
      <c r="M3" s="211" t="s">
        <v>80</v>
      </c>
      <c r="N3" s="211" t="s">
        <v>80</v>
      </c>
      <c r="O3" s="213" t="s">
        <v>80</v>
      </c>
      <c r="P3" s="1"/>
      <c r="Q3" s="40"/>
      <c r="V3" s="306" t="s">
        <v>45</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26.25" customHeight="1" thickBot="1" x14ac:dyDescent="0.25">
      <c r="A5" s="324"/>
      <c r="B5" s="305"/>
      <c r="C5" s="327"/>
      <c r="D5" s="310"/>
      <c r="E5" s="312"/>
      <c r="F5" s="287"/>
      <c r="G5" s="285"/>
      <c r="H5" s="285"/>
      <c r="I5" s="45" t="s">
        <v>168</v>
      </c>
      <c r="J5" s="45" t="s">
        <v>169</v>
      </c>
      <c r="K5" s="45" t="s">
        <v>171</v>
      </c>
      <c r="L5" s="45" t="s">
        <v>290</v>
      </c>
      <c r="M5" s="289"/>
      <c r="N5" s="289"/>
      <c r="O5" s="329"/>
      <c r="P5" s="1"/>
      <c r="Q5" s="40"/>
      <c r="U5" s="1">
        <v>0</v>
      </c>
      <c r="V5" s="46">
        <f>H6</f>
        <v>17.695314269531252</v>
      </c>
      <c r="W5" s="46">
        <f>I6</f>
        <v>20.762500000000003</v>
      </c>
      <c r="X5" s="46">
        <f>K6</f>
        <v>22.838750000000005</v>
      </c>
      <c r="Y5" s="46">
        <f>M6</f>
        <v>25.122625000000006</v>
      </c>
      <c r="Z5" s="46">
        <f>N6</f>
        <v>27.634887500000008</v>
      </c>
      <c r="AA5" s="46">
        <f>O6</f>
        <v>30.398376250000013</v>
      </c>
    </row>
    <row r="6" spans="1:27" x14ac:dyDescent="0.2">
      <c r="A6" s="111" t="s">
        <v>45</v>
      </c>
      <c r="B6" s="112">
        <f>'1A'!B12</f>
        <v>13.53</v>
      </c>
      <c r="C6" s="113">
        <f>'1A'!C12</f>
        <v>28142.399999999998</v>
      </c>
      <c r="D6" s="59">
        <f>'1A'!D12</f>
        <v>20.762500000000003</v>
      </c>
      <c r="E6" s="114">
        <f>'1A'!E12</f>
        <v>43186.000000000007</v>
      </c>
      <c r="F6" s="59">
        <f>'1A'!F12</f>
        <v>17.695314269531252</v>
      </c>
      <c r="G6" s="59">
        <f>'1A'!G12</f>
        <v>17.695314269531252</v>
      </c>
      <c r="H6" s="59">
        <f>'1A'!H12</f>
        <v>17.695314269531252</v>
      </c>
      <c r="I6" s="60">
        <f>'1A'!I12</f>
        <v>20.762500000000003</v>
      </c>
      <c r="J6" s="116">
        <f>'1A'!J12</f>
        <v>21.800625000000004</v>
      </c>
      <c r="K6" s="60">
        <f>'1A'!K12</f>
        <v>22.838750000000005</v>
      </c>
      <c r="L6" s="60">
        <f>'1A'!L12</f>
        <v>23.980687500000005</v>
      </c>
      <c r="M6" s="60">
        <f>'1A'!M12</f>
        <v>25.122625000000006</v>
      </c>
      <c r="N6" s="60">
        <f>'1A'!N12</f>
        <v>27.634887500000008</v>
      </c>
      <c r="O6" s="162">
        <f>'1A'!O12</f>
        <v>30.398376250000013</v>
      </c>
      <c r="P6" s="1"/>
      <c r="U6" s="1">
        <v>1</v>
      </c>
      <c r="V6" s="46">
        <f t="shared" ref="V6:V25" si="0">V5*1.025</f>
        <v>18.137697126269533</v>
      </c>
      <c r="W6" s="46">
        <f t="shared" ref="W6:W25" si="1">W5*1.025</f>
        <v>21.2815625</v>
      </c>
      <c r="X6" s="46">
        <f t="shared" ref="X6:X25" si="2">X5*1.025</f>
        <v>23.409718750000003</v>
      </c>
      <c r="Y6" s="46">
        <f t="shared" ref="Y6:Y25" si="3">Y5*1.025</f>
        <v>25.750690625000004</v>
      </c>
      <c r="Z6" s="46">
        <f t="shared" ref="Z6:Z25" si="4">Z5*1.025</f>
        <v>28.325759687500007</v>
      </c>
      <c r="AA6" s="46">
        <f t="shared" ref="AA6:AA25" si="5">AA5*1.025</f>
        <v>31.15833565625001</v>
      </c>
    </row>
    <row r="7" spans="1:27" x14ac:dyDescent="0.2">
      <c r="A7" s="281" t="s">
        <v>102</v>
      </c>
      <c r="B7" s="282"/>
      <c r="C7" s="282"/>
      <c r="D7" s="282"/>
      <c r="E7" s="282"/>
      <c r="F7" s="282"/>
      <c r="G7" s="282"/>
      <c r="H7" s="283"/>
      <c r="I7" s="55">
        <f>I6-H6</f>
        <v>3.0671857304687506</v>
      </c>
      <c r="J7" s="55">
        <f t="shared" ref="J7:O7" si="6">J6-I6</f>
        <v>1.0381250000000009</v>
      </c>
      <c r="K7" s="55">
        <f t="shared" si="6"/>
        <v>1.0381250000000009</v>
      </c>
      <c r="L7" s="55">
        <f>L6-K6</f>
        <v>1.1419375000000009</v>
      </c>
      <c r="M7" s="55">
        <f>M6-L6</f>
        <v>1.1419375000000009</v>
      </c>
      <c r="N7" s="55">
        <f t="shared" si="6"/>
        <v>2.5122625000000021</v>
      </c>
      <c r="O7" s="55">
        <f t="shared" si="6"/>
        <v>2.763488750000004</v>
      </c>
      <c r="P7" s="1"/>
      <c r="U7" s="1">
        <v>2</v>
      </c>
      <c r="V7" s="46">
        <f t="shared" si="0"/>
        <v>18.59113955442627</v>
      </c>
      <c r="W7" s="46">
        <f t="shared" si="1"/>
        <v>21.813601562499997</v>
      </c>
      <c r="X7" s="46">
        <f t="shared" si="2"/>
        <v>23.994961718750002</v>
      </c>
      <c r="Y7" s="46">
        <f t="shared" si="3"/>
        <v>26.394457890625002</v>
      </c>
      <c r="Z7" s="46">
        <f t="shared" si="4"/>
        <v>29.033903679687505</v>
      </c>
      <c r="AA7" s="46">
        <f t="shared" si="5"/>
        <v>31.937294047656259</v>
      </c>
    </row>
    <row r="8" spans="1:27" x14ac:dyDescent="0.2">
      <c r="A8" s="56" t="s">
        <v>50</v>
      </c>
      <c r="B8" s="59">
        <f>'1A'!B20</f>
        <v>13.53</v>
      </c>
      <c r="C8" s="114">
        <f>'1A'!C20</f>
        <v>28142.399999999998</v>
      </c>
      <c r="D8" s="59">
        <f>'1A'!D20</f>
        <v>18.875</v>
      </c>
      <c r="E8" s="114">
        <f>'1A'!E20</f>
        <v>39260</v>
      </c>
      <c r="F8" s="59">
        <f>'1A'!F20</f>
        <v>16.086649335937501</v>
      </c>
      <c r="G8" s="60">
        <f>'1A'!G20</f>
        <v>16.086649335937501</v>
      </c>
      <c r="H8" s="60">
        <f>'1A'!H20</f>
        <v>16.086649335937501</v>
      </c>
      <c r="I8" s="61">
        <f>'1A'!I20</f>
        <v>18.875</v>
      </c>
      <c r="J8" s="61">
        <f>'1A'!J20</f>
        <v>19.818750000000001</v>
      </c>
      <c r="K8" s="61">
        <f>'1A'!K20</f>
        <v>20.762500000000003</v>
      </c>
      <c r="L8" s="61">
        <f>'1A'!L20</f>
        <v>21.800625000000004</v>
      </c>
      <c r="M8" s="61">
        <f>'1A'!M20</f>
        <v>22.838750000000005</v>
      </c>
      <c r="N8" s="61">
        <f>'1A'!N20</f>
        <v>25.122625000000006</v>
      </c>
      <c r="O8" s="62">
        <f>'1A'!O20</f>
        <v>27.634887500000008</v>
      </c>
      <c r="P8" s="46"/>
      <c r="U8" s="1">
        <v>3</v>
      </c>
      <c r="V8" s="46">
        <f t="shared" si="0"/>
        <v>19.055918043286926</v>
      </c>
      <c r="W8" s="46">
        <f t="shared" si="1"/>
        <v>22.358941601562496</v>
      </c>
      <c r="X8" s="46">
        <f t="shared" si="2"/>
        <v>24.594835761718748</v>
      </c>
      <c r="Y8" s="46">
        <f t="shared" si="3"/>
        <v>27.054319337890625</v>
      </c>
      <c r="Z8" s="46">
        <f t="shared" si="4"/>
        <v>29.75975127167969</v>
      </c>
      <c r="AA8" s="46">
        <f t="shared" si="5"/>
        <v>32.73572639884766</v>
      </c>
    </row>
    <row r="9" spans="1:27" x14ac:dyDescent="0.2">
      <c r="A9" s="281" t="s">
        <v>102</v>
      </c>
      <c r="B9" s="282"/>
      <c r="C9" s="282"/>
      <c r="D9" s="282"/>
      <c r="E9" s="282"/>
      <c r="F9" s="282"/>
      <c r="G9" s="282"/>
      <c r="H9" s="283"/>
      <c r="I9" s="55">
        <f>I8-H8</f>
        <v>2.7883506640624987</v>
      </c>
      <c r="J9" s="55">
        <f t="shared" ref="J9:N9" si="7">J8-I8</f>
        <v>0.94375000000000142</v>
      </c>
      <c r="K9" s="55">
        <f t="shared" si="7"/>
        <v>0.94375000000000142</v>
      </c>
      <c r="L9" s="55">
        <f t="shared" si="7"/>
        <v>1.0381250000000009</v>
      </c>
      <c r="M9" s="55">
        <f t="shared" si="7"/>
        <v>1.0381250000000009</v>
      </c>
      <c r="N9" s="55">
        <f t="shared" si="7"/>
        <v>2.2838750000000019</v>
      </c>
      <c r="O9" s="55">
        <f>O8-N8</f>
        <v>2.5122625000000021</v>
      </c>
      <c r="P9" s="1"/>
      <c r="U9" s="1">
        <v>4</v>
      </c>
      <c r="V9" s="46">
        <f t="shared" si="0"/>
        <v>19.532315994369096</v>
      </c>
      <c r="W9" s="46">
        <f t="shared" si="1"/>
        <v>22.917915141601554</v>
      </c>
      <c r="X9" s="46">
        <f t="shared" si="2"/>
        <v>25.209706655761714</v>
      </c>
      <c r="Y9" s="46">
        <f t="shared" si="3"/>
        <v>27.73067732133789</v>
      </c>
      <c r="Z9" s="46">
        <f t="shared" si="4"/>
        <v>30.503745053471679</v>
      </c>
      <c r="AA9" s="46">
        <f t="shared" si="5"/>
        <v>33.554119558818847</v>
      </c>
    </row>
    <row r="10" spans="1:27" x14ac:dyDescent="0.2">
      <c r="P10" s="1"/>
      <c r="Q10" s="40"/>
      <c r="U10" s="1">
        <v>5</v>
      </c>
      <c r="V10" s="46">
        <f t="shared" si="0"/>
        <v>20.020623894228322</v>
      </c>
      <c r="W10" s="46">
        <f t="shared" si="1"/>
        <v>23.490863020141592</v>
      </c>
      <c r="X10" s="46">
        <f t="shared" si="2"/>
        <v>25.839949322155753</v>
      </c>
      <c r="Y10" s="46">
        <f t="shared" si="3"/>
        <v>28.423944254371335</v>
      </c>
      <c r="Z10" s="46">
        <f t="shared" si="4"/>
        <v>31.266338679808467</v>
      </c>
      <c r="AA10" s="46">
        <f t="shared" si="5"/>
        <v>34.392972547789313</v>
      </c>
    </row>
    <row r="11" spans="1:27" x14ac:dyDescent="0.2">
      <c r="P11" s="1"/>
      <c r="Q11" s="40"/>
      <c r="U11" s="1">
        <v>6</v>
      </c>
      <c r="V11" s="46">
        <f t="shared" si="0"/>
        <v>20.521139491584027</v>
      </c>
      <c r="W11" s="46">
        <f t="shared" si="1"/>
        <v>24.078134595645132</v>
      </c>
      <c r="X11" s="46">
        <f t="shared" si="2"/>
        <v>26.485948055209644</v>
      </c>
      <c r="Y11" s="46">
        <f t="shared" si="3"/>
        <v>29.134542860730615</v>
      </c>
      <c r="Z11" s="46">
        <f t="shared" si="4"/>
        <v>32.047997146803674</v>
      </c>
      <c r="AA11" s="46">
        <f t="shared" si="5"/>
        <v>35.252796861484043</v>
      </c>
    </row>
    <row r="12" spans="1:27" x14ac:dyDescent="0.2">
      <c r="P12" s="1"/>
      <c r="Q12" s="40"/>
      <c r="U12" s="1">
        <v>7</v>
      </c>
      <c r="V12" s="46">
        <f t="shared" si="0"/>
        <v>21.034167978873626</v>
      </c>
      <c r="W12" s="46">
        <f t="shared" si="1"/>
        <v>24.680087960536259</v>
      </c>
      <c r="X12" s="46">
        <f t="shared" si="2"/>
        <v>27.148096756589883</v>
      </c>
      <c r="Y12" s="46">
        <f t="shared" si="3"/>
        <v>29.862906432248877</v>
      </c>
      <c r="Z12" s="46">
        <f t="shared" si="4"/>
        <v>32.849197075473761</v>
      </c>
      <c r="AA12" s="46">
        <f t="shared" si="5"/>
        <v>36.134116783021142</v>
      </c>
    </row>
    <row r="13" spans="1:27" x14ac:dyDescent="0.2">
      <c r="U13" s="1">
        <v>8</v>
      </c>
      <c r="V13" s="46">
        <f t="shared" si="0"/>
        <v>21.560022178345463</v>
      </c>
      <c r="W13" s="46">
        <f t="shared" si="1"/>
        <v>25.297090159549665</v>
      </c>
      <c r="X13" s="46">
        <f t="shared" si="2"/>
        <v>27.826799175504629</v>
      </c>
      <c r="Y13" s="46">
        <f t="shared" si="3"/>
        <v>30.609479093055096</v>
      </c>
      <c r="Z13" s="46">
        <f t="shared" si="4"/>
        <v>33.670427002360604</v>
      </c>
      <c r="AA13" s="46">
        <f t="shared" si="5"/>
        <v>37.037469702596667</v>
      </c>
    </row>
    <row r="14" spans="1:27" ht="16.5" thickBot="1" x14ac:dyDescent="0.3">
      <c r="A14" s="28" t="s">
        <v>176</v>
      </c>
      <c r="B14" s="28"/>
      <c r="C14" s="28"/>
      <c r="D14" s="28"/>
      <c r="E14" s="28"/>
      <c r="F14" s="28"/>
      <c r="G14" s="28"/>
      <c r="H14" s="28"/>
      <c r="I14" s="28"/>
      <c r="J14" s="28"/>
      <c r="K14" s="28"/>
      <c r="L14" s="28"/>
      <c r="M14" s="28"/>
      <c r="N14" s="28"/>
      <c r="O14" s="28"/>
      <c r="P14" s="28"/>
      <c r="Q14" s="28"/>
      <c r="R14" s="28"/>
      <c r="S14" s="28"/>
      <c r="T14" s="28"/>
      <c r="U14" s="1">
        <v>9</v>
      </c>
      <c r="V14" s="46">
        <f t="shared" si="0"/>
        <v>22.099022732804098</v>
      </c>
      <c r="W14" s="46">
        <f t="shared" si="1"/>
        <v>25.929517413538406</v>
      </c>
      <c r="X14" s="46">
        <f t="shared" si="2"/>
        <v>28.522469154892242</v>
      </c>
      <c r="Y14" s="46">
        <f t="shared" si="3"/>
        <v>31.374716070381471</v>
      </c>
      <c r="Z14" s="46">
        <f t="shared" si="4"/>
        <v>34.512187677419618</v>
      </c>
      <c r="AA14" s="46">
        <f t="shared" si="5"/>
        <v>37.963406445161581</v>
      </c>
    </row>
    <row r="15" spans="1:27"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22.651498301124199</v>
      </c>
      <c r="W15" s="46">
        <f t="shared" si="1"/>
        <v>26.577755348876863</v>
      </c>
      <c r="X15" s="46">
        <f t="shared" si="2"/>
        <v>29.235530883764547</v>
      </c>
      <c r="Y15" s="46">
        <f t="shared" si="3"/>
        <v>32.159083972141005</v>
      </c>
      <c r="Z15" s="46">
        <f t="shared" si="4"/>
        <v>35.374992369355105</v>
      </c>
      <c r="AA15" s="46">
        <f t="shared" si="5"/>
        <v>38.912491606290615</v>
      </c>
    </row>
    <row r="16" spans="1:27"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23.217785758652301</v>
      </c>
      <c r="W16" s="46">
        <f t="shared" si="1"/>
        <v>27.242199232598782</v>
      </c>
      <c r="X16" s="46">
        <f t="shared" si="2"/>
        <v>29.966419155858659</v>
      </c>
      <c r="Y16" s="46">
        <f t="shared" si="3"/>
        <v>32.963061071444528</v>
      </c>
      <c r="Z16" s="46">
        <f t="shared" si="4"/>
        <v>36.259367178588981</v>
      </c>
      <c r="AA16" s="46">
        <f t="shared" si="5"/>
        <v>39.88530389644788</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23.798230402618607</v>
      </c>
      <c r="W17" s="46">
        <f t="shared" si="1"/>
        <v>27.923254213413749</v>
      </c>
      <c r="X17" s="46">
        <f t="shared" si="2"/>
        <v>30.715579634755123</v>
      </c>
      <c r="Y17" s="46">
        <f t="shared" si="3"/>
        <v>33.787137598230636</v>
      </c>
      <c r="Z17" s="46">
        <f t="shared" si="4"/>
        <v>37.1658513580537</v>
      </c>
      <c r="AA17" s="46">
        <f t="shared" si="5"/>
        <v>40.882436493859075</v>
      </c>
    </row>
    <row r="18" spans="1:27" x14ac:dyDescent="0.2">
      <c r="A18" s="72" t="s">
        <v>3</v>
      </c>
      <c r="B18" s="73">
        <f>H6</f>
        <v>17.695314269531252</v>
      </c>
      <c r="C18" s="73">
        <f>MEDIAN(B18,D18)</f>
        <v>18.375616156409087</v>
      </c>
      <c r="D18" s="73">
        <f>B18*((1.025)^3)</f>
        <v>19.055918043286926</v>
      </c>
      <c r="E18" s="74">
        <f>I6</f>
        <v>20.762500000000003</v>
      </c>
      <c r="F18" s="73">
        <f>MEDIAN(E18,G18)</f>
        <v>21.560720800781251</v>
      </c>
      <c r="G18" s="75">
        <f>E18*((1.025)^3)</f>
        <v>22.358941601562499</v>
      </c>
      <c r="H18" s="73">
        <f>K6</f>
        <v>22.838750000000005</v>
      </c>
      <c r="I18" s="73">
        <f>MEDIAN(H18,J18)</f>
        <v>23.71679288085938</v>
      </c>
      <c r="J18" s="75">
        <f>H18*((1.025)^3)</f>
        <v>24.594835761718752</v>
      </c>
      <c r="K18" s="74">
        <f>M6</f>
        <v>25.122625000000006</v>
      </c>
      <c r="L18" s="73">
        <f>MEDIAN(K18,M18)</f>
        <v>26.088472168945316</v>
      </c>
      <c r="M18" s="75">
        <f>K18*((1.025)^3)</f>
        <v>27.054319337890629</v>
      </c>
      <c r="N18" s="74">
        <f>N6</f>
        <v>27.634887500000008</v>
      </c>
      <c r="O18" s="73">
        <f>MEDIAN(N18,P18)</f>
        <v>28.697319385839851</v>
      </c>
      <c r="P18" s="75">
        <f>N18*((1.025)^3)</f>
        <v>29.759751271679693</v>
      </c>
      <c r="Q18" s="74">
        <f>O6</f>
        <v>30.398376250000013</v>
      </c>
      <c r="R18" s="73">
        <f>MEDIAN(Q18,S18)</f>
        <v>31.56705132442384</v>
      </c>
      <c r="S18" s="75">
        <f>Q18*((1.025)^3)</f>
        <v>32.735726398847667</v>
      </c>
      <c r="T18" s="73"/>
      <c r="U18" s="1">
        <v>13</v>
      </c>
      <c r="V18" s="46">
        <f t="shared" si="0"/>
        <v>24.393186162684071</v>
      </c>
      <c r="W18" s="46">
        <f t="shared" si="1"/>
        <v>28.621335568749089</v>
      </c>
      <c r="X18" s="46">
        <f t="shared" si="2"/>
        <v>31.483469125623998</v>
      </c>
      <c r="Y18" s="46">
        <f t="shared" si="3"/>
        <v>34.6318160381864</v>
      </c>
      <c r="Z18" s="46">
        <f t="shared" si="4"/>
        <v>38.09499764200504</v>
      </c>
      <c r="AA18" s="46">
        <f t="shared" si="5"/>
        <v>41.90449740620555</v>
      </c>
    </row>
    <row r="19" spans="1:27" x14ac:dyDescent="0.2">
      <c r="A19" s="76" t="s">
        <v>4</v>
      </c>
      <c r="B19" s="73">
        <f>B18*((1.025)^4)</f>
        <v>19.532315994369096</v>
      </c>
      <c r="C19" s="73">
        <f t="shared" ref="C19:C23" si="8">MEDIAN(B19,D19)</f>
        <v>20.026727742976561</v>
      </c>
      <c r="D19" s="73">
        <f>B18*((1.025)^6)</f>
        <v>20.52113949158403</v>
      </c>
      <c r="E19" s="74">
        <f>E18*((1.025)^4)</f>
        <v>22.917915141601561</v>
      </c>
      <c r="F19" s="73">
        <f t="shared" ref="F19:F23" si="9">MEDIAN(E19,G19)</f>
        <v>23.498024868623347</v>
      </c>
      <c r="G19" s="75">
        <f>E18*((1.025)^6)</f>
        <v>24.078134595645135</v>
      </c>
      <c r="H19" s="73">
        <f>H18*((1.025)^4)</f>
        <v>25.209706655761718</v>
      </c>
      <c r="I19" s="73">
        <f t="shared" ref="I19:I23" si="10">MEDIAN(H19,J19)</f>
        <v>25.847827355485684</v>
      </c>
      <c r="J19" s="75">
        <f>H18*((1.025)^6)</f>
        <v>26.485948055209651</v>
      </c>
      <c r="K19" s="74">
        <f>K18*((1.025)^4)</f>
        <v>27.730677321337893</v>
      </c>
      <c r="L19" s="73">
        <f t="shared" ref="L19:L23" si="11">MEDIAN(K19,M19)</f>
        <v>28.432610091034256</v>
      </c>
      <c r="M19" s="75">
        <f>K18*((1.025)^6)</f>
        <v>29.134542860730619</v>
      </c>
      <c r="N19" s="74">
        <f>N18*((1.025)^4)</f>
        <v>30.503745053471683</v>
      </c>
      <c r="O19" s="73">
        <f t="shared" ref="O19:O23" si="12">MEDIAN(N19,P19)</f>
        <v>31.275871100137682</v>
      </c>
      <c r="P19" s="75">
        <f>N18*((1.025)^6)</f>
        <v>32.047997146803681</v>
      </c>
      <c r="Q19" s="74">
        <f>Q18*((1.025)^4)</f>
        <v>33.554119558818854</v>
      </c>
      <c r="R19" s="73">
        <f t="shared" ref="R19:R23" si="13">MEDIAN(Q19,S19)</f>
        <v>34.403458210151456</v>
      </c>
      <c r="S19" s="75">
        <f>Q18*((1.025)^6)</f>
        <v>35.25279686148405</v>
      </c>
      <c r="T19" s="73"/>
      <c r="U19" s="1">
        <v>14</v>
      </c>
      <c r="V19" s="46">
        <f t="shared" si="0"/>
        <v>25.003015816751169</v>
      </c>
      <c r="W19" s="46">
        <f t="shared" si="1"/>
        <v>29.336868957967813</v>
      </c>
      <c r="X19" s="46">
        <f t="shared" si="2"/>
        <v>32.270555853764598</v>
      </c>
      <c r="Y19" s="46">
        <f t="shared" si="3"/>
        <v>35.49761143914106</v>
      </c>
      <c r="Z19" s="46">
        <f t="shared" si="4"/>
        <v>39.047372583055164</v>
      </c>
      <c r="AA19" s="46">
        <f t="shared" si="5"/>
        <v>42.952109841360688</v>
      </c>
    </row>
    <row r="20" spans="1:27" x14ac:dyDescent="0.2">
      <c r="A20" s="76" t="s">
        <v>5</v>
      </c>
      <c r="B20" s="73">
        <f>B18*((1.025)^7)</f>
        <v>21.034167978873633</v>
      </c>
      <c r="C20" s="73">
        <f t="shared" si="8"/>
        <v>21.566595355838871</v>
      </c>
      <c r="D20" s="73">
        <f>B18*((1.025)^9)</f>
        <v>22.099022732804105</v>
      </c>
      <c r="E20" s="74">
        <f>E18*((1.025)^7)</f>
        <v>24.680087960536266</v>
      </c>
      <c r="F20" s="73">
        <f t="shared" si="9"/>
        <v>25.304802687037338</v>
      </c>
      <c r="G20" s="75">
        <f>E18*((1.025)^9)</f>
        <v>25.929517413538406</v>
      </c>
      <c r="H20" s="73">
        <f>H18*((1.025)^7)</f>
        <v>27.148096756589894</v>
      </c>
      <c r="I20" s="73">
        <f t="shared" si="10"/>
        <v>27.835282955741071</v>
      </c>
      <c r="J20" s="75">
        <f>H18*((1.025)^9)</f>
        <v>28.522469154892249</v>
      </c>
      <c r="K20" s="74">
        <f>K18*((1.025)^7)</f>
        <v>29.862906432248884</v>
      </c>
      <c r="L20" s="73">
        <f t="shared" si="11"/>
        <v>30.618811251315179</v>
      </c>
      <c r="M20" s="75">
        <f>K18*((1.025)^9)</f>
        <v>31.374716070381478</v>
      </c>
      <c r="N20" s="74">
        <f>N18*((1.025)^7)</f>
        <v>32.849197075473775</v>
      </c>
      <c r="O20" s="73">
        <f t="shared" si="12"/>
        <v>33.6806923764467</v>
      </c>
      <c r="P20" s="75">
        <f>N18*((1.025)^9)</f>
        <v>34.512187677419625</v>
      </c>
      <c r="Q20" s="74">
        <f>Q18*((1.025)^7)</f>
        <v>36.134116783021156</v>
      </c>
      <c r="R20" s="73">
        <f t="shared" si="13"/>
        <v>37.048761614091376</v>
      </c>
      <c r="S20" s="75">
        <f>Q18*((1.025)^9)</f>
        <v>37.963406445161596</v>
      </c>
      <c r="T20" s="73"/>
      <c r="U20" s="1">
        <v>15</v>
      </c>
      <c r="V20" s="46">
        <f t="shared" si="0"/>
        <v>25.628091212169945</v>
      </c>
      <c r="W20" s="46">
        <f t="shared" si="1"/>
        <v>30.070290681917005</v>
      </c>
      <c r="X20" s="46">
        <f t="shared" si="2"/>
        <v>33.077319750108714</v>
      </c>
      <c r="Y20" s="46">
        <f t="shared" si="3"/>
        <v>36.385051725119581</v>
      </c>
      <c r="Z20" s="46">
        <f t="shared" si="4"/>
        <v>40.023556897631543</v>
      </c>
      <c r="AA20" s="46">
        <f t="shared" si="5"/>
        <v>44.0259125873947</v>
      </c>
    </row>
    <row r="21" spans="1:27" x14ac:dyDescent="0.2">
      <c r="A21" s="76" t="s">
        <v>6</v>
      </c>
      <c r="B21" s="73">
        <f>B18*((1.025)^10)</f>
        <v>22.651498301124207</v>
      </c>
      <c r="C21" s="73">
        <f t="shared" si="8"/>
        <v>23.22486435187141</v>
      </c>
      <c r="D21" s="73">
        <f>B18*((1.025)^12)</f>
        <v>23.798230402618618</v>
      </c>
      <c r="E21" s="74">
        <f>E18*((1.025)^10)</f>
        <v>26.577755348876867</v>
      </c>
      <c r="F21" s="73">
        <f t="shared" si="9"/>
        <v>27.25050478114531</v>
      </c>
      <c r="G21" s="75">
        <f>E18*((1.025)^12)</f>
        <v>27.923254213413756</v>
      </c>
      <c r="H21" s="73">
        <f>H18*((1.025)^10)</f>
        <v>29.235530883764557</v>
      </c>
      <c r="I21" s="73">
        <f t="shared" si="10"/>
        <v>29.975555259259846</v>
      </c>
      <c r="J21" s="75">
        <f>H18*((1.025)^12)</f>
        <v>30.715579634755134</v>
      </c>
      <c r="K21" s="74">
        <f>K18*((1.025)^10)</f>
        <v>32.159083972141012</v>
      </c>
      <c r="L21" s="73">
        <f t="shared" si="11"/>
        <v>32.973110785185831</v>
      </c>
      <c r="M21" s="75">
        <f>K18*((1.025)^12)</f>
        <v>33.78713759823065</v>
      </c>
      <c r="N21" s="74">
        <f>N18*((1.025)^10)</f>
        <v>35.37499236935512</v>
      </c>
      <c r="O21" s="73">
        <f t="shared" si="12"/>
        <v>36.270421863704414</v>
      </c>
      <c r="P21" s="75">
        <f>N18*((1.025)^12)</f>
        <v>37.165851358053715</v>
      </c>
      <c r="Q21" s="74">
        <f>Q18*((1.025)^10)</f>
        <v>38.912491606290629</v>
      </c>
      <c r="R21" s="73">
        <f t="shared" si="13"/>
        <v>39.897464050074859</v>
      </c>
      <c r="S21" s="75">
        <f>Q18*((1.025)^12)</f>
        <v>40.882436493859089</v>
      </c>
      <c r="T21" s="73"/>
      <c r="U21" s="1">
        <v>16</v>
      </c>
      <c r="V21" s="46">
        <f t="shared" si="0"/>
        <v>26.268793492474192</v>
      </c>
      <c r="W21" s="46">
        <f t="shared" si="1"/>
        <v>30.822047948964926</v>
      </c>
      <c r="X21" s="46">
        <f t="shared" si="2"/>
        <v>33.904252743861427</v>
      </c>
      <c r="Y21" s="46">
        <f t="shared" si="3"/>
        <v>37.294678018247566</v>
      </c>
      <c r="Z21" s="46">
        <f t="shared" si="4"/>
        <v>41.024145820072327</v>
      </c>
      <c r="AA21" s="46">
        <f t="shared" si="5"/>
        <v>45.126560402079562</v>
      </c>
    </row>
    <row r="22" spans="1:27" x14ac:dyDescent="0.2">
      <c r="A22" s="76" t="s">
        <v>107</v>
      </c>
      <c r="B22" s="73">
        <f>B18*((1.025)^13)</f>
        <v>24.393186162684081</v>
      </c>
      <c r="C22" s="73">
        <f t="shared" si="8"/>
        <v>25.010638687427022</v>
      </c>
      <c r="D22" s="73">
        <f>B18*((1.025)^15)</f>
        <v>25.628091212169963</v>
      </c>
      <c r="E22" s="74">
        <f>E18*((1.025)^13)</f>
        <v>28.6213355687491</v>
      </c>
      <c r="F22" s="73">
        <f t="shared" si="9"/>
        <v>29.345813125333059</v>
      </c>
      <c r="G22" s="75">
        <f>E18*((1.025)^15)</f>
        <v>30.070290681917022</v>
      </c>
      <c r="H22" s="73">
        <f>H18*((1.025)^13)</f>
        <v>31.483469125624012</v>
      </c>
      <c r="I22" s="73">
        <f t="shared" si="10"/>
        <v>32.28039443786637</v>
      </c>
      <c r="J22" s="75">
        <f>H18*((1.025)^15)</f>
        <v>33.077319750108728</v>
      </c>
      <c r="K22" s="74">
        <f>K18*((1.025)^13)</f>
        <v>34.631816038186415</v>
      </c>
      <c r="L22" s="73">
        <f t="shared" si="11"/>
        <v>35.508433881653005</v>
      </c>
      <c r="M22" s="75">
        <f>K18*((1.025)^15)</f>
        <v>36.385051725119602</v>
      </c>
      <c r="N22" s="74">
        <f>N18*((1.025)^13)</f>
        <v>38.094997642005055</v>
      </c>
      <c r="O22" s="73">
        <f t="shared" si="12"/>
        <v>39.05927726981831</v>
      </c>
      <c r="P22" s="75">
        <f>N18*((1.025)^15)</f>
        <v>40.023556897631565</v>
      </c>
      <c r="Q22" s="74">
        <f>Q18*((1.025)^13)</f>
        <v>41.904497406205564</v>
      </c>
      <c r="R22" s="73">
        <f t="shared" si="13"/>
        <v>42.965204996800146</v>
      </c>
      <c r="S22" s="75">
        <f>Q18*((1.025)^15)</f>
        <v>44.025912587394728</v>
      </c>
      <c r="T22" s="73"/>
      <c r="U22" s="1">
        <v>17</v>
      </c>
      <c r="V22" s="46">
        <f t="shared" si="0"/>
        <v>26.925513329786043</v>
      </c>
      <c r="W22" s="46">
        <f t="shared" si="1"/>
        <v>31.592599147689047</v>
      </c>
      <c r="X22" s="46">
        <f t="shared" si="2"/>
        <v>34.75185906245796</v>
      </c>
      <c r="Y22" s="46">
        <f t="shared" si="3"/>
        <v>38.227044968703751</v>
      </c>
      <c r="Z22" s="46">
        <f t="shared" si="4"/>
        <v>42.049749465574131</v>
      </c>
      <c r="AA22" s="46">
        <f t="shared" si="5"/>
        <v>46.254724412131544</v>
      </c>
    </row>
    <row r="23" spans="1:27" x14ac:dyDescent="0.2">
      <c r="A23" s="76" t="s">
        <v>108</v>
      </c>
      <c r="B23" s="73">
        <f>B18*((1.025)^16)</f>
        <v>26.268793492474209</v>
      </c>
      <c r="C23" s="73">
        <f t="shared" si="8"/>
        <v>27.632313185316676</v>
      </c>
      <c r="D23" s="73">
        <f>B18*((1.025)^20)</f>
        <v>28.995832878159142</v>
      </c>
      <c r="E23" s="74">
        <f>E18*((1.025)^16)</f>
        <v>30.822047948964947</v>
      </c>
      <c r="F23" s="73">
        <f t="shared" si="9"/>
        <v>32.421910895247144</v>
      </c>
      <c r="G23" s="75">
        <f>E18*((1.025)^20)</f>
        <v>34.021773841529345</v>
      </c>
      <c r="H23" s="74">
        <f>H18*((1.025)^16)</f>
        <v>33.904252743861441</v>
      </c>
      <c r="I23" s="73">
        <f t="shared" si="10"/>
        <v>35.664101984771861</v>
      </c>
      <c r="J23" s="75">
        <f>H18*((1.025)^20)</f>
        <v>37.423951225682281</v>
      </c>
      <c r="K23" s="73">
        <f>K18*((1.025)^16)</f>
        <v>37.294678018247588</v>
      </c>
      <c r="L23" s="73">
        <f t="shared" si="11"/>
        <v>39.230512183249047</v>
      </c>
      <c r="M23" s="75">
        <f>K18*((1.025)^20)</f>
        <v>41.166346348250507</v>
      </c>
      <c r="N23" s="73">
        <f>N18*((1.025)^16)</f>
        <v>41.024145820072349</v>
      </c>
      <c r="O23" s="73">
        <f t="shared" si="12"/>
        <v>43.153563401573955</v>
      </c>
      <c r="P23" s="73">
        <f>N18*((1.025)^20)</f>
        <v>45.282980983075561</v>
      </c>
      <c r="Q23" s="74">
        <f>Q18*((1.025)^16)</f>
        <v>45.126560402079591</v>
      </c>
      <c r="R23" s="73">
        <f t="shared" si="13"/>
        <v>47.468919741731355</v>
      </c>
      <c r="S23" s="75">
        <f>Q18*((1.025)^20)</f>
        <v>49.811279081383127</v>
      </c>
      <c r="T23" s="73"/>
      <c r="U23" s="1">
        <v>18</v>
      </c>
      <c r="V23" s="46">
        <f t="shared" si="0"/>
        <v>27.598651163030691</v>
      </c>
      <c r="W23" s="46">
        <f t="shared" si="1"/>
        <v>32.382414126381271</v>
      </c>
      <c r="X23" s="46">
        <f t="shared" si="2"/>
        <v>35.620655539019403</v>
      </c>
      <c r="Y23" s="46">
        <f t="shared" si="3"/>
        <v>39.182721092921341</v>
      </c>
      <c r="Z23" s="46">
        <f t="shared" si="4"/>
        <v>43.100993202213481</v>
      </c>
      <c r="AA23" s="46">
        <f t="shared" si="5"/>
        <v>47.411092522434828</v>
      </c>
    </row>
    <row r="24" spans="1:27" ht="15" x14ac:dyDescent="0.25">
      <c r="A24" s="44"/>
      <c r="B24" s="36"/>
      <c r="C24" s="46"/>
      <c r="D24" s="36"/>
      <c r="E24" s="81"/>
      <c r="F24" s="81"/>
      <c r="G24" s="81"/>
      <c r="H24" s="81"/>
      <c r="I24" s="73"/>
      <c r="J24" s="73"/>
      <c r="M24" s="40"/>
      <c r="P24" s="1"/>
      <c r="U24" s="1">
        <v>19</v>
      </c>
      <c r="V24" s="46">
        <f t="shared" si="0"/>
        <v>28.288617442106457</v>
      </c>
      <c r="W24" s="46">
        <f t="shared" si="1"/>
        <v>33.191974479540796</v>
      </c>
      <c r="X24" s="46">
        <f t="shared" si="2"/>
        <v>36.511171927494885</v>
      </c>
      <c r="Y24" s="46">
        <f t="shared" si="3"/>
        <v>40.162289120244374</v>
      </c>
      <c r="Z24" s="46">
        <f t="shared" si="4"/>
        <v>44.178518032268812</v>
      </c>
      <c r="AA24" s="46">
        <f t="shared" si="5"/>
        <v>48.596369835495693</v>
      </c>
    </row>
    <row r="25" spans="1:27" ht="15" x14ac:dyDescent="0.25">
      <c r="A25" s="44"/>
      <c r="B25" s="36"/>
      <c r="C25" s="46"/>
      <c r="D25" s="36"/>
      <c r="E25" s="81"/>
      <c r="F25" s="81"/>
      <c r="G25" s="81"/>
      <c r="H25" s="81"/>
      <c r="I25" s="73"/>
      <c r="J25" s="73"/>
      <c r="M25" s="40"/>
      <c r="P25" s="1"/>
      <c r="U25" s="1">
        <v>20</v>
      </c>
      <c r="V25" s="46">
        <f t="shared" si="0"/>
        <v>28.995832878159117</v>
      </c>
      <c r="W25" s="46">
        <f t="shared" si="1"/>
        <v>34.021773841529317</v>
      </c>
      <c r="X25" s="46">
        <f t="shared" si="2"/>
        <v>37.423951225682252</v>
      </c>
      <c r="Y25" s="46">
        <f t="shared" si="3"/>
        <v>41.166346348250478</v>
      </c>
      <c r="Z25" s="46">
        <f t="shared" si="4"/>
        <v>45.282980983075525</v>
      </c>
      <c r="AA25" s="46">
        <f t="shared" si="5"/>
        <v>49.811279081383084</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177</v>
      </c>
      <c r="B28" s="28"/>
      <c r="C28" s="28"/>
      <c r="D28" s="28"/>
      <c r="E28" s="28"/>
      <c r="F28" s="28"/>
      <c r="G28" s="28"/>
      <c r="H28" s="28"/>
      <c r="I28" s="28"/>
      <c r="J28" s="28"/>
      <c r="K28" s="28"/>
      <c r="L28" s="28"/>
      <c r="M28" s="28"/>
      <c r="N28" s="28"/>
      <c r="O28" s="28"/>
      <c r="P28" s="28"/>
      <c r="Q28" s="28"/>
      <c r="R28" s="28"/>
      <c r="S28" s="28"/>
      <c r="V28" s="306" t="s">
        <v>45</v>
      </c>
      <c r="W28" s="306"/>
      <c r="X28" s="306"/>
      <c r="Y28" s="306"/>
      <c r="Z28" s="306"/>
      <c r="AA28" s="30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1" t="s">
        <v>167</v>
      </c>
      <c r="V29" s="44" t="s">
        <v>170</v>
      </c>
      <c r="W29" s="44" t="s">
        <v>168</v>
      </c>
      <c r="X29" s="44" t="s">
        <v>171</v>
      </c>
      <c r="Y29" s="44" t="s">
        <v>172</v>
      </c>
      <c r="Z29" s="44" t="s">
        <v>173</v>
      </c>
      <c r="AA29" s="44"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46">
        <f>H8</f>
        <v>16.086649335937501</v>
      </c>
      <c r="W30" s="46">
        <f>I8</f>
        <v>18.875</v>
      </c>
      <c r="X30" s="46">
        <f>K8</f>
        <v>20.762500000000003</v>
      </c>
      <c r="Y30" s="46">
        <f>M8</f>
        <v>22.838750000000005</v>
      </c>
      <c r="Z30" s="46">
        <f>N8</f>
        <v>25.122625000000006</v>
      </c>
      <c r="AA30" s="46">
        <f>O8</f>
        <v>27.634887500000008</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16.488815569335937</v>
      </c>
      <c r="W31" s="46">
        <f t="shared" ref="W31:W50" si="15">W30*1.025</f>
        <v>19.346874999999997</v>
      </c>
      <c r="X31" s="46">
        <f t="shared" ref="X31:X50" si="16">X30*1.025</f>
        <v>21.2815625</v>
      </c>
      <c r="Y31" s="46">
        <f t="shared" ref="Y31:Y50" si="17">Y30*1.025</f>
        <v>23.409718750000003</v>
      </c>
      <c r="Z31" s="46">
        <f t="shared" ref="Z31:Z50" si="18">Z30*1.025</f>
        <v>25.750690625000004</v>
      </c>
      <c r="AA31" s="46">
        <f t="shared" ref="AA31:AA50" si="19">AA30*1.025</f>
        <v>28.325759687500007</v>
      </c>
    </row>
    <row r="32" spans="1:27" x14ac:dyDescent="0.2">
      <c r="A32" s="72" t="s">
        <v>3</v>
      </c>
      <c r="B32" s="73">
        <f>F8</f>
        <v>16.086649335937501</v>
      </c>
      <c r="C32" s="73">
        <f>MEDIAN(B32,D32)</f>
        <v>16.705105596735535</v>
      </c>
      <c r="D32" s="75">
        <f>B32*((1.025)^3)</f>
        <v>17.323561857533569</v>
      </c>
      <c r="E32" s="73">
        <f>I8</f>
        <v>18.875</v>
      </c>
      <c r="F32" s="73">
        <f>MEDIAN(E32,G32)</f>
        <v>19.600655273437496</v>
      </c>
      <c r="G32" s="73">
        <f>E32*((1.025)^3)</f>
        <v>20.326310546874996</v>
      </c>
      <c r="H32" s="74">
        <f>K8</f>
        <v>20.762500000000003</v>
      </c>
      <c r="I32" s="73">
        <f>MEDIAN(H32,J32)</f>
        <v>21.560720800781251</v>
      </c>
      <c r="J32" s="75">
        <f>H32*((1.025)^3)</f>
        <v>22.358941601562499</v>
      </c>
      <c r="K32" s="74">
        <f>M8</f>
        <v>22.838750000000005</v>
      </c>
      <c r="L32" s="73">
        <f>MEDIAN(K32,M32)</f>
        <v>23.71679288085938</v>
      </c>
      <c r="M32" s="75">
        <f>K32*((1.025)^3)</f>
        <v>24.594835761718752</v>
      </c>
      <c r="N32" s="74">
        <f>N8</f>
        <v>25.122625000000006</v>
      </c>
      <c r="O32" s="73">
        <f>MEDIAN(N32,P32)</f>
        <v>26.088472168945316</v>
      </c>
      <c r="P32" s="75">
        <f>N32*((1.025)^3)</f>
        <v>27.054319337890629</v>
      </c>
      <c r="Q32" s="74">
        <f>O8</f>
        <v>27.634887500000008</v>
      </c>
      <c r="R32" s="73">
        <f>MEDIAN(Q32,S32)</f>
        <v>28.697319385839851</v>
      </c>
      <c r="S32" s="75">
        <f>Q32*((1.025)^3)</f>
        <v>29.759751271679693</v>
      </c>
      <c r="U32" s="1">
        <v>2</v>
      </c>
      <c r="V32" s="46">
        <f t="shared" si="14"/>
        <v>16.901035958569334</v>
      </c>
      <c r="W32" s="46">
        <f t="shared" si="15"/>
        <v>19.830546874999996</v>
      </c>
      <c r="X32" s="46">
        <f t="shared" si="16"/>
        <v>21.813601562499997</v>
      </c>
      <c r="Y32" s="46">
        <f t="shared" si="17"/>
        <v>23.994961718750002</v>
      </c>
      <c r="Z32" s="46">
        <f t="shared" si="18"/>
        <v>26.394457890625002</v>
      </c>
      <c r="AA32" s="46">
        <f t="shared" si="19"/>
        <v>29.033903679687505</v>
      </c>
    </row>
    <row r="33" spans="1:27" x14ac:dyDescent="0.2">
      <c r="A33" s="76" t="s">
        <v>4</v>
      </c>
      <c r="B33" s="73">
        <f>B32*((1.025)^4)</f>
        <v>17.756650903971906</v>
      </c>
      <c r="C33" s="73">
        <f t="shared" ref="C33:C37" si="20">MEDIAN(B33,D33)</f>
        <v>18.206116129978696</v>
      </c>
      <c r="D33" s="75">
        <f>B32*((1.025)^6)</f>
        <v>18.655581355985483</v>
      </c>
      <c r="E33" s="73">
        <f>E32*((1.025)^4)</f>
        <v>20.834468310546871</v>
      </c>
      <c r="F33" s="73">
        <f t="shared" ref="F33:F37" si="21">MEDIAN(E33,G33)</f>
        <v>21.361840789657585</v>
      </c>
      <c r="G33" s="73">
        <f>E32*((1.025)^6)</f>
        <v>21.889213268768302</v>
      </c>
      <c r="H33" s="74">
        <f>H32*((1.025)^4)</f>
        <v>22.917915141601561</v>
      </c>
      <c r="I33" s="73">
        <f t="shared" ref="I33:I37" si="22">MEDIAN(H33,J33)</f>
        <v>23.498024868623347</v>
      </c>
      <c r="J33" s="75">
        <f>H32*((1.025)^6)</f>
        <v>24.078134595645135</v>
      </c>
      <c r="K33" s="74">
        <f>K32*((1.025)^4)</f>
        <v>25.209706655761718</v>
      </c>
      <c r="L33" s="73">
        <f t="shared" ref="L33:L37" si="23">MEDIAN(K33,M33)</f>
        <v>25.847827355485684</v>
      </c>
      <c r="M33" s="75">
        <f>K32*((1.025)^6)</f>
        <v>26.485948055209651</v>
      </c>
      <c r="N33" s="74">
        <f>N32*((1.025)^4)</f>
        <v>27.730677321337893</v>
      </c>
      <c r="O33" s="73">
        <f t="shared" ref="O33:O37" si="24">MEDIAN(N33,P33)</f>
        <v>28.432610091034256</v>
      </c>
      <c r="P33" s="75">
        <f>N32*((1.025)^6)</f>
        <v>29.134542860730619</v>
      </c>
      <c r="Q33" s="74">
        <f>Q32*((1.025)^4)</f>
        <v>30.503745053471683</v>
      </c>
      <c r="R33" s="73">
        <f t="shared" ref="R33:R37" si="25">MEDIAN(Q33,S33)</f>
        <v>31.275871100137682</v>
      </c>
      <c r="S33" s="75">
        <f>Q32*((1.025)^6)</f>
        <v>32.047997146803681</v>
      </c>
      <c r="U33" s="1">
        <v>3</v>
      </c>
      <c r="V33" s="46">
        <f t="shared" si="14"/>
        <v>17.323561857533566</v>
      </c>
      <c r="W33" s="46">
        <f t="shared" si="15"/>
        <v>20.326310546874993</v>
      </c>
      <c r="X33" s="46">
        <f t="shared" si="16"/>
        <v>22.358941601562496</v>
      </c>
      <c r="Y33" s="46">
        <f t="shared" si="17"/>
        <v>24.594835761718748</v>
      </c>
      <c r="Z33" s="46">
        <f t="shared" si="18"/>
        <v>27.054319337890625</v>
      </c>
      <c r="AA33" s="46">
        <f t="shared" si="19"/>
        <v>29.75975127167969</v>
      </c>
    </row>
    <row r="34" spans="1:27" x14ac:dyDescent="0.2">
      <c r="A34" s="76" t="s">
        <v>5</v>
      </c>
      <c r="B34" s="73">
        <f>B32*((1.025)^7)</f>
        <v>19.12197088988512</v>
      </c>
      <c r="C34" s="73">
        <f t="shared" si="20"/>
        <v>19.605995778035336</v>
      </c>
      <c r="D34" s="75">
        <f>B32*((1.025)^9)</f>
        <v>20.090020666185548</v>
      </c>
      <c r="E34" s="73">
        <f>E32*((1.025)^7)</f>
        <v>22.436443600487511</v>
      </c>
      <c r="F34" s="73">
        <f t="shared" si="21"/>
        <v>23.00436607912485</v>
      </c>
      <c r="G34" s="73">
        <f>E32*((1.025)^9)</f>
        <v>23.572288557762185</v>
      </c>
      <c r="H34" s="74">
        <f>H32*((1.025)^7)</f>
        <v>24.680087960536266</v>
      </c>
      <c r="I34" s="73">
        <f t="shared" si="22"/>
        <v>25.304802687037338</v>
      </c>
      <c r="J34" s="75">
        <f>H32*((1.025)^9)</f>
        <v>25.929517413538406</v>
      </c>
      <c r="K34" s="74">
        <f>K32*((1.025)^7)</f>
        <v>27.148096756589894</v>
      </c>
      <c r="L34" s="73">
        <f t="shared" si="23"/>
        <v>27.835282955741071</v>
      </c>
      <c r="M34" s="75">
        <f>K32*((1.025)^9)</f>
        <v>28.522469154892249</v>
      </c>
      <c r="N34" s="74">
        <f>N32*((1.025)^7)</f>
        <v>29.862906432248884</v>
      </c>
      <c r="O34" s="73">
        <f t="shared" si="24"/>
        <v>30.618811251315179</v>
      </c>
      <c r="P34" s="75">
        <f>N32*((1.025)^9)</f>
        <v>31.374716070381478</v>
      </c>
      <c r="Q34" s="74">
        <f>Q32*((1.025)^7)</f>
        <v>32.849197075473775</v>
      </c>
      <c r="R34" s="73">
        <f t="shared" si="25"/>
        <v>33.6806923764467</v>
      </c>
      <c r="S34" s="75">
        <f>Q32*((1.025)^9)</f>
        <v>34.512187677419625</v>
      </c>
      <c r="U34" s="1">
        <v>4</v>
      </c>
      <c r="V34" s="46">
        <f t="shared" si="14"/>
        <v>17.756650903971902</v>
      </c>
      <c r="W34" s="46">
        <f t="shared" si="15"/>
        <v>20.834468310546864</v>
      </c>
      <c r="X34" s="46">
        <f t="shared" si="16"/>
        <v>22.917915141601554</v>
      </c>
      <c r="Y34" s="46">
        <f t="shared" si="17"/>
        <v>25.209706655761714</v>
      </c>
      <c r="Z34" s="46">
        <f t="shared" si="18"/>
        <v>27.73067732133789</v>
      </c>
      <c r="AA34" s="46">
        <f t="shared" si="19"/>
        <v>30.503745053471679</v>
      </c>
    </row>
    <row r="35" spans="1:27" x14ac:dyDescent="0.2">
      <c r="A35" s="76" t="s">
        <v>6</v>
      </c>
      <c r="B35" s="73">
        <f>B32*((1.025)^10)</f>
        <v>20.592271182840186</v>
      </c>
      <c r="C35" s="73">
        <f t="shared" si="20"/>
        <v>21.113513047155827</v>
      </c>
      <c r="D35" s="75">
        <f>B32*((1.025)^12)</f>
        <v>21.634754911471468</v>
      </c>
      <c r="E35" s="73">
        <f>E32*((1.025)^10)</f>
        <v>24.161595771706239</v>
      </c>
      <c r="F35" s="73">
        <f t="shared" si="21"/>
        <v>24.773186164677554</v>
      </c>
      <c r="G35" s="73">
        <f>E32*((1.025)^12)</f>
        <v>25.384776557648866</v>
      </c>
      <c r="H35" s="74">
        <f>H32*((1.025)^10)</f>
        <v>26.577755348876867</v>
      </c>
      <c r="I35" s="73">
        <f t="shared" si="22"/>
        <v>27.25050478114531</v>
      </c>
      <c r="J35" s="75">
        <f>H32*((1.025)^12)</f>
        <v>27.923254213413756</v>
      </c>
      <c r="K35" s="74">
        <f>K32*((1.025)^10)</f>
        <v>29.235530883764557</v>
      </c>
      <c r="L35" s="73">
        <f t="shared" si="23"/>
        <v>29.975555259259846</v>
      </c>
      <c r="M35" s="75">
        <f>K32*((1.025)^12)</f>
        <v>30.715579634755134</v>
      </c>
      <c r="N35" s="74">
        <f>N32*((1.025)^10)</f>
        <v>32.159083972141012</v>
      </c>
      <c r="O35" s="73">
        <f t="shared" si="24"/>
        <v>32.973110785185831</v>
      </c>
      <c r="P35" s="75">
        <f>N32*((1.025)^12)</f>
        <v>33.78713759823065</v>
      </c>
      <c r="Q35" s="74">
        <f>Q32*((1.025)^10)</f>
        <v>35.37499236935512</v>
      </c>
      <c r="R35" s="73">
        <f t="shared" si="25"/>
        <v>36.270421863704414</v>
      </c>
      <c r="S35" s="75">
        <f>Q32*((1.025)^12)</f>
        <v>37.165851358053715</v>
      </c>
      <c r="U35" s="1">
        <v>5</v>
      </c>
      <c r="V35" s="46">
        <f t="shared" si="14"/>
        <v>18.200567176571198</v>
      </c>
      <c r="W35" s="46">
        <f t="shared" si="15"/>
        <v>21.355330018310532</v>
      </c>
      <c r="X35" s="46">
        <f t="shared" si="16"/>
        <v>23.490863020141592</v>
      </c>
      <c r="Y35" s="46">
        <f t="shared" si="17"/>
        <v>25.839949322155753</v>
      </c>
      <c r="Z35" s="46">
        <f t="shared" si="18"/>
        <v>28.423944254371335</v>
      </c>
      <c r="AA35" s="46">
        <f t="shared" si="19"/>
        <v>31.266338679808467</v>
      </c>
    </row>
    <row r="36" spans="1:27" x14ac:dyDescent="0.2">
      <c r="A36" s="76" t="s">
        <v>107</v>
      </c>
      <c r="B36" s="73">
        <f>B32*((1.025)^13)</f>
        <v>22.175623784258256</v>
      </c>
      <c r="C36" s="73">
        <f t="shared" si="20"/>
        <v>22.736944261297293</v>
      </c>
      <c r="D36" s="73">
        <f>B32*((1.025)^15)</f>
        <v>23.298264738336329</v>
      </c>
      <c r="E36" s="74">
        <f>E32*((1.025)^13)</f>
        <v>26.019395971590086</v>
      </c>
      <c r="F36" s="73">
        <f t="shared" si="21"/>
        <v>26.67801193212096</v>
      </c>
      <c r="G36" s="75">
        <f>E32*((1.025)^15)</f>
        <v>27.336627892651837</v>
      </c>
      <c r="H36" s="73">
        <f>H32*((1.025)^13)</f>
        <v>28.6213355687491</v>
      </c>
      <c r="I36" s="73">
        <f t="shared" si="22"/>
        <v>29.345813125333059</v>
      </c>
      <c r="J36" s="75">
        <f>H32*((1.025)^15)</f>
        <v>30.070290681917022</v>
      </c>
      <c r="K36" s="74">
        <f>K32*((1.025)^13)</f>
        <v>31.483469125624012</v>
      </c>
      <c r="L36" s="73">
        <f t="shared" si="23"/>
        <v>32.28039443786637</v>
      </c>
      <c r="M36" s="75">
        <f>K32*((1.025)^15)</f>
        <v>33.077319750108728</v>
      </c>
      <c r="N36" s="74">
        <f>N32*((1.025)^13)</f>
        <v>34.631816038186415</v>
      </c>
      <c r="O36" s="73">
        <f t="shared" si="24"/>
        <v>35.508433881653005</v>
      </c>
      <c r="P36" s="75">
        <f>N32*((1.025)^15)</f>
        <v>36.385051725119602</v>
      </c>
      <c r="Q36" s="74">
        <f>Q32*((1.025)^13)</f>
        <v>38.094997642005055</v>
      </c>
      <c r="R36" s="73">
        <f t="shared" si="25"/>
        <v>39.05927726981831</v>
      </c>
      <c r="S36" s="75">
        <f>Q32*((1.025)^15)</f>
        <v>40.023556897631565</v>
      </c>
      <c r="T36" s="46"/>
      <c r="U36" s="1">
        <v>6</v>
      </c>
      <c r="V36" s="46">
        <f t="shared" si="14"/>
        <v>18.655581355985476</v>
      </c>
      <c r="W36" s="46">
        <f t="shared" si="15"/>
        <v>21.889213268768295</v>
      </c>
      <c r="X36" s="46">
        <f t="shared" si="16"/>
        <v>24.078134595645132</v>
      </c>
      <c r="Y36" s="46">
        <f t="shared" si="17"/>
        <v>26.485948055209644</v>
      </c>
      <c r="Z36" s="46">
        <f t="shared" si="18"/>
        <v>29.134542860730615</v>
      </c>
      <c r="AA36" s="46">
        <f t="shared" si="19"/>
        <v>32.047997146803674</v>
      </c>
    </row>
    <row r="37" spans="1:27" x14ac:dyDescent="0.2">
      <c r="A37" s="76" t="s">
        <v>108</v>
      </c>
      <c r="B37" s="73">
        <f>B32*((1.025)^16)</f>
        <v>23.880721356794737</v>
      </c>
      <c r="C37" s="73">
        <f t="shared" si="20"/>
        <v>25.120284713924249</v>
      </c>
      <c r="D37" s="73">
        <f>B32*((1.025)^20)</f>
        <v>26.359848071053765</v>
      </c>
      <c r="E37" s="74">
        <f>E32*((1.025)^16)</f>
        <v>28.020043589968129</v>
      </c>
      <c r="F37" s="73">
        <f t="shared" si="21"/>
        <v>29.474464450224673</v>
      </c>
      <c r="G37" s="75">
        <f>E32*((1.025)^20)</f>
        <v>30.928885310481217</v>
      </c>
      <c r="H37" s="74">
        <f>H32*((1.025)^16)</f>
        <v>30.822047948964947</v>
      </c>
      <c r="I37" s="73">
        <f t="shared" si="22"/>
        <v>32.421910895247144</v>
      </c>
      <c r="J37" s="75">
        <f>H32*((1.025)^20)</f>
        <v>34.021773841529345</v>
      </c>
      <c r="K37" s="73">
        <f>K32*((1.025)^16)</f>
        <v>33.904252743861441</v>
      </c>
      <c r="L37" s="73">
        <f t="shared" si="23"/>
        <v>35.664101984771861</v>
      </c>
      <c r="M37" s="75">
        <f>K32*((1.025)^20)</f>
        <v>37.423951225682281</v>
      </c>
      <c r="N37" s="73">
        <f>N32*((1.025)^16)</f>
        <v>37.294678018247588</v>
      </c>
      <c r="O37" s="73">
        <f t="shared" si="24"/>
        <v>39.230512183249047</v>
      </c>
      <c r="P37" s="73">
        <f>N32*((1.025)^20)</f>
        <v>41.166346348250507</v>
      </c>
      <c r="Q37" s="74">
        <f>Q32*((1.025)^16)</f>
        <v>41.024145820072349</v>
      </c>
      <c r="R37" s="73">
        <f t="shared" si="25"/>
        <v>43.153563401573955</v>
      </c>
      <c r="S37" s="75">
        <f>Q32*((1.025)^20)</f>
        <v>45.282980983075561</v>
      </c>
      <c r="U37" s="1">
        <v>7</v>
      </c>
      <c r="V37" s="46">
        <f t="shared" si="14"/>
        <v>19.121970889885112</v>
      </c>
      <c r="W37" s="46">
        <f t="shared" si="15"/>
        <v>22.4364436004875</v>
      </c>
      <c r="X37" s="46">
        <f t="shared" si="16"/>
        <v>24.680087960536259</v>
      </c>
      <c r="Y37" s="46">
        <f t="shared" si="17"/>
        <v>27.148096756589883</v>
      </c>
      <c r="Z37" s="46">
        <f t="shared" si="18"/>
        <v>29.862906432248877</v>
      </c>
      <c r="AA37" s="46">
        <f t="shared" si="19"/>
        <v>32.849197075473761</v>
      </c>
    </row>
    <row r="38" spans="1:27" ht="15" x14ac:dyDescent="0.25">
      <c r="A38" s="44"/>
      <c r="B38" s="36"/>
      <c r="C38" s="46"/>
      <c r="D38" s="36"/>
      <c r="E38" s="81"/>
      <c r="F38" s="81"/>
      <c r="G38" s="81"/>
      <c r="H38" s="81"/>
      <c r="I38" s="73"/>
      <c r="J38" s="73"/>
      <c r="M38" s="40"/>
      <c r="P38" s="1"/>
      <c r="U38" s="1">
        <v>8</v>
      </c>
      <c r="V38" s="46">
        <f t="shared" si="14"/>
        <v>19.600020162132239</v>
      </c>
      <c r="W38" s="46">
        <f t="shared" si="15"/>
        <v>22.997354690499687</v>
      </c>
      <c r="X38" s="46">
        <f t="shared" si="16"/>
        <v>25.297090159549665</v>
      </c>
      <c r="Y38" s="46">
        <f t="shared" si="17"/>
        <v>27.826799175504629</v>
      </c>
      <c r="Z38" s="46">
        <f t="shared" si="18"/>
        <v>30.609479093055096</v>
      </c>
      <c r="AA38" s="46">
        <f t="shared" si="19"/>
        <v>33.670427002360604</v>
      </c>
    </row>
    <row r="39" spans="1:27" x14ac:dyDescent="0.2">
      <c r="O39" s="40"/>
      <c r="P39" s="1"/>
      <c r="U39" s="1">
        <v>9</v>
      </c>
      <c r="V39" s="46">
        <f t="shared" si="14"/>
        <v>20.090020666185545</v>
      </c>
      <c r="W39" s="46">
        <f t="shared" si="15"/>
        <v>23.572288557762178</v>
      </c>
      <c r="X39" s="46">
        <f t="shared" si="16"/>
        <v>25.929517413538406</v>
      </c>
      <c r="Y39" s="46">
        <f t="shared" si="17"/>
        <v>28.522469154892242</v>
      </c>
      <c r="Z39" s="46">
        <f t="shared" si="18"/>
        <v>31.374716070381471</v>
      </c>
      <c r="AA39" s="46">
        <f t="shared" si="19"/>
        <v>34.512187677419618</v>
      </c>
    </row>
    <row r="40" spans="1:27" x14ac:dyDescent="0.2">
      <c r="U40" s="1">
        <v>10</v>
      </c>
      <c r="V40" s="46">
        <f t="shared" si="14"/>
        <v>20.592271182840182</v>
      </c>
      <c r="W40" s="46">
        <f t="shared" si="15"/>
        <v>24.161595771706232</v>
      </c>
      <c r="X40" s="46">
        <f t="shared" si="16"/>
        <v>26.577755348876863</v>
      </c>
      <c r="Y40" s="46">
        <f t="shared" si="17"/>
        <v>29.235530883764547</v>
      </c>
      <c r="Z40" s="46">
        <f t="shared" si="18"/>
        <v>32.159083972141005</v>
      </c>
      <c r="AA40" s="46">
        <f t="shared" si="19"/>
        <v>35.374992369355105</v>
      </c>
    </row>
    <row r="41" spans="1:27" x14ac:dyDescent="0.2">
      <c r="U41" s="1">
        <v>11</v>
      </c>
      <c r="V41" s="46">
        <f t="shared" si="14"/>
        <v>21.107077962411186</v>
      </c>
      <c r="W41" s="46">
        <f t="shared" si="15"/>
        <v>24.765635665998886</v>
      </c>
      <c r="X41" s="46">
        <f t="shared" si="16"/>
        <v>27.242199232598782</v>
      </c>
      <c r="Y41" s="46">
        <f t="shared" si="17"/>
        <v>29.966419155858659</v>
      </c>
      <c r="Z41" s="46">
        <f t="shared" si="18"/>
        <v>32.963061071444528</v>
      </c>
      <c r="AA41" s="46">
        <f t="shared" si="19"/>
        <v>36.259367178588981</v>
      </c>
    </row>
    <row r="42" spans="1:27" x14ac:dyDescent="0.2">
      <c r="D42" s="83"/>
      <c r="U42" s="1">
        <v>12</v>
      </c>
      <c r="V42" s="46">
        <f t="shared" si="14"/>
        <v>21.634754911471465</v>
      </c>
      <c r="W42" s="46">
        <f t="shared" si="15"/>
        <v>25.384776557648856</v>
      </c>
      <c r="X42" s="46">
        <f t="shared" si="16"/>
        <v>27.923254213413749</v>
      </c>
      <c r="Y42" s="46">
        <f t="shared" si="17"/>
        <v>30.715579634755123</v>
      </c>
      <c r="Z42" s="46">
        <f t="shared" si="18"/>
        <v>33.787137598230636</v>
      </c>
      <c r="AA42" s="46">
        <f t="shared" si="19"/>
        <v>37.1658513580537</v>
      </c>
    </row>
    <row r="43" spans="1:27" x14ac:dyDescent="0.2">
      <c r="D43" s="83"/>
      <c r="G43" s="35"/>
      <c r="U43" s="1">
        <v>13</v>
      </c>
      <c r="V43" s="46">
        <f t="shared" si="14"/>
        <v>22.175623784258249</v>
      </c>
      <c r="W43" s="46">
        <f t="shared" si="15"/>
        <v>26.019395971590075</v>
      </c>
      <c r="X43" s="46">
        <f t="shared" si="16"/>
        <v>28.621335568749089</v>
      </c>
      <c r="Y43" s="46">
        <f t="shared" si="17"/>
        <v>31.483469125623998</v>
      </c>
      <c r="Z43" s="46">
        <f t="shared" si="18"/>
        <v>34.6318160381864</v>
      </c>
      <c r="AA43" s="46">
        <f t="shared" si="19"/>
        <v>38.09499764200504</v>
      </c>
    </row>
    <row r="44" spans="1:27" x14ac:dyDescent="0.2">
      <c r="D44" s="83"/>
      <c r="U44" s="1">
        <v>14</v>
      </c>
      <c r="V44" s="46">
        <f t="shared" si="14"/>
        <v>22.730014378864702</v>
      </c>
      <c r="W44" s="46">
        <f t="shared" si="15"/>
        <v>26.669880870879826</v>
      </c>
      <c r="X44" s="46">
        <f t="shared" si="16"/>
        <v>29.336868957967813</v>
      </c>
      <c r="Y44" s="46">
        <f t="shared" si="17"/>
        <v>32.270555853764598</v>
      </c>
      <c r="Z44" s="46">
        <f t="shared" si="18"/>
        <v>35.49761143914106</v>
      </c>
      <c r="AA44" s="46">
        <f t="shared" si="19"/>
        <v>39.047372583055164</v>
      </c>
    </row>
    <row r="45" spans="1:27" x14ac:dyDescent="0.2">
      <c r="U45" s="1">
        <v>15</v>
      </c>
      <c r="V45" s="46">
        <f t="shared" si="14"/>
        <v>23.298264738336318</v>
      </c>
      <c r="W45" s="46">
        <f t="shared" si="15"/>
        <v>27.336627892651819</v>
      </c>
      <c r="X45" s="46">
        <f t="shared" si="16"/>
        <v>30.070290681917005</v>
      </c>
      <c r="Y45" s="46">
        <f t="shared" si="17"/>
        <v>33.077319750108714</v>
      </c>
      <c r="Z45" s="46">
        <f t="shared" si="18"/>
        <v>36.385051725119581</v>
      </c>
      <c r="AA45" s="46">
        <f t="shared" si="19"/>
        <v>40.023556897631543</v>
      </c>
    </row>
    <row r="46" spans="1:27" x14ac:dyDescent="0.2">
      <c r="U46" s="1">
        <v>16</v>
      </c>
      <c r="V46" s="46">
        <f t="shared" si="14"/>
        <v>23.880721356794723</v>
      </c>
      <c r="W46" s="46">
        <f t="shared" si="15"/>
        <v>28.020043589968111</v>
      </c>
      <c r="X46" s="46">
        <f t="shared" si="16"/>
        <v>30.822047948964926</v>
      </c>
      <c r="Y46" s="46">
        <f t="shared" si="17"/>
        <v>33.904252743861427</v>
      </c>
      <c r="Z46" s="46">
        <f t="shared" si="18"/>
        <v>37.294678018247566</v>
      </c>
      <c r="AA46" s="46">
        <f t="shared" si="19"/>
        <v>41.024145820072327</v>
      </c>
    </row>
    <row r="47" spans="1:27" x14ac:dyDescent="0.2">
      <c r="U47" s="1">
        <v>17</v>
      </c>
      <c r="V47" s="46">
        <f t="shared" si="14"/>
        <v>24.477739390714589</v>
      </c>
      <c r="W47" s="46">
        <f t="shared" si="15"/>
        <v>28.72054467971731</v>
      </c>
      <c r="X47" s="46">
        <f t="shared" si="16"/>
        <v>31.592599147689047</v>
      </c>
      <c r="Y47" s="46">
        <f t="shared" si="17"/>
        <v>34.75185906245796</v>
      </c>
      <c r="Z47" s="46">
        <f t="shared" si="18"/>
        <v>38.227044968703751</v>
      </c>
      <c r="AA47" s="46">
        <f t="shared" si="19"/>
        <v>42.049749465574131</v>
      </c>
    </row>
    <row r="48" spans="1:27" x14ac:dyDescent="0.2">
      <c r="U48" s="1">
        <v>18</v>
      </c>
      <c r="V48" s="46">
        <f t="shared" si="14"/>
        <v>25.089682875482453</v>
      </c>
      <c r="W48" s="46">
        <f t="shared" si="15"/>
        <v>29.438558296710241</v>
      </c>
      <c r="X48" s="46">
        <f t="shared" si="16"/>
        <v>32.382414126381271</v>
      </c>
      <c r="Y48" s="46">
        <f t="shared" si="17"/>
        <v>35.620655539019403</v>
      </c>
      <c r="Z48" s="46">
        <f t="shared" si="18"/>
        <v>39.182721092921341</v>
      </c>
      <c r="AA48" s="46">
        <f t="shared" si="19"/>
        <v>43.100993202213481</v>
      </c>
    </row>
    <row r="49" spans="21:27" x14ac:dyDescent="0.2">
      <c r="U49" s="1">
        <v>19</v>
      </c>
      <c r="V49" s="46">
        <f t="shared" si="14"/>
        <v>25.716924947369513</v>
      </c>
      <c r="W49" s="46">
        <f t="shared" si="15"/>
        <v>30.174522254127993</v>
      </c>
      <c r="X49" s="46">
        <f t="shared" si="16"/>
        <v>33.191974479540796</v>
      </c>
      <c r="Y49" s="46">
        <f t="shared" si="17"/>
        <v>36.511171927494885</v>
      </c>
      <c r="Z49" s="46">
        <f t="shared" si="18"/>
        <v>40.162289120244374</v>
      </c>
      <c r="AA49" s="46">
        <f t="shared" si="19"/>
        <v>44.178518032268812</v>
      </c>
    </row>
    <row r="50" spans="21:27" x14ac:dyDescent="0.2">
      <c r="U50" s="1">
        <v>20</v>
      </c>
      <c r="V50" s="46">
        <f t="shared" si="14"/>
        <v>26.359848071053747</v>
      </c>
      <c r="W50" s="46">
        <f t="shared" si="15"/>
        <v>30.928885310481188</v>
      </c>
      <c r="X50" s="46">
        <f t="shared" si="16"/>
        <v>34.021773841529317</v>
      </c>
      <c r="Y50" s="46">
        <f t="shared" si="17"/>
        <v>37.423951225682252</v>
      </c>
      <c r="Z50" s="46">
        <f t="shared" si="18"/>
        <v>41.166346348250478</v>
      </c>
      <c r="AA50" s="46">
        <f t="shared" si="19"/>
        <v>45.282980983075525</v>
      </c>
    </row>
  </sheetData>
  <mergeCells count="48">
    <mergeCell ref="V3:AA3"/>
    <mergeCell ref="B4:B5"/>
    <mergeCell ref="C4:C5"/>
    <mergeCell ref="D4:D5"/>
    <mergeCell ref="E4:E5"/>
    <mergeCell ref="F4:F5"/>
    <mergeCell ref="I3:J3"/>
    <mergeCell ref="O4:O5"/>
    <mergeCell ref="N4:N5"/>
    <mergeCell ref="G4:G5"/>
    <mergeCell ref="H4:H5"/>
    <mergeCell ref="I4:J4"/>
    <mergeCell ref="A1:R1"/>
    <mergeCell ref="A3:A5"/>
    <mergeCell ref="B3:C3"/>
    <mergeCell ref="D3:E3"/>
    <mergeCell ref="K3:L3"/>
    <mergeCell ref="K4:L4"/>
    <mergeCell ref="A29:A31"/>
    <mergeCell ref="B29:D29"/>
    <mergeCell ref="E29:G29"/>
    <mergeCell ref="H29:J29"/>
    <mergeCell ref="K29:M29"/>
    <mergeCell ref="V28:AA28"/>
    <mergeCell ref="Q29:S29"/>
    <mergeCell ref="B30:D30"/>
    <mergeCell ref="E30:G30"/>
    <mergeCell ref="H30:J30"/>
    <mergeCell ref="K30:M30"/>
    <mergeCell ref="N30:P30"/>
    <mergeCell ref="Q30:S30"/>
    <mergeCell ref="N29:P29"/>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s>
  <pageMargins left="0.7" right="0.7" top="0.75" bottom="0.75" header="0.3" footer="0.3"/>
  <pageSetup orientation="portrait" r:id="rId1"/>
  <ignoredErrors>
    <ignoredError sqref="I8 J8:O8"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3"/>
  <sheetViews>
    <sheetView zoomScaleNormal="100" workbookViewId="0">
      <selection activeCell="C4" sqref="C4"/>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226</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378</v>
      </c>
    </row>
    <row r="3" spans="1:26" x14ac:dyDescent="0.25">
      <c r="A3" s="12">
        <v>1854</v>
      </c>
    </row>
    <row r="4" spans="1:26" ht="20.25" x14ac:dyDescent="0.3">
      <c r="A4" s="171"/>
      <c r="B4" s="171"/>
      <c r="C4" s="171"/>
      <c r="D4" s="171"/>
      <c r="E4" s="171"/>
      <c r="F4" s="171"/>
      <c r="G4" s="171"/>
      <c r="H4" s="171"/>
      <c r="I4" s="171"/>
      <c r="J4" s="171"/>
      <c r="K4" s="171"/>
      <c r="L4" s="171"/>
      <c r="M4" s="171"/>
      <c r="N4" s="171"/>
      <c r="O4" s="171"/>
    </row>
    <row r="5" spans="1:26" ht="15.75" x14ac:dyDescent="0.25">
      <c r="A5" s="313" t="s">
        <v>310</v>
      </c>
      <c r="B5" s="313"/>
      <c r="C5" s="313"/>
      <c r="E5" s="313" t="s">
        <v>311</v>
      </c>
      <c r="F5" s="313"/>
      <c r="G5" s="313"/>
      <c r="I5" s="313" t="s">
        <v>312</v>
      </c>
      <c r="J5" s="313"/>
      <c r="K5" s="313"/>
      <c r="M5" s="34" t="s">
        <v>313</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6</v>
      </c>
      <c r="C7" s="19">
        <f>B7/A3</f>
        <v>3.2362459546925568E-3</v>
      </c>
      <c r="E7" s="23" t="s">
        <v>125</v>
      </c>
      <c r="F7" s="18"/>
      <c r="G7" s="19">
        <v>4.2000000000000003E-2</v>
      </c>
      <c r="I7" s="23" t="s">
        <v>136</v>
      </c>
      <c r="J7" s="18">
        <v>1489</v>
      </c>
      <c r="K7" s="19">
        <f>J7/A3</f>
        <v>0.80312837108953616</v>
      </c>
      <c r="M7" s="23" t="s">
        <v>133</v>
      </c>
      <c r="N7" s="18">
        <v>148</v>
      </c>
      <c r="O7" s="19">
        <f>N7/A3</f>
        <v>7.982740021574973E-2</v>
      </c>
    </row>
    <row r="8" spans="1:26" x14ac:dyDescent="0.25">
      <c r="A8" s="20" t="s">
        <v>119</v>
      </c>
      <c r="B8" s="21">
        <v>100</v>
      </c>
      <c r="C8" s="22">
        <f>B8/A3</f>
        <v>5.3937432578209279E-2</v>
      </c>
      <c r="E8" s="24" t="s">
        <v>126</v>
      </c>
      <c r="F8" s="21"/>
      <c r="G8" s="19">
        <v>0.25700000000000001</v>
      </c>
      <c r="I8" s="24" t="s">
        <v>138</v>
      </c>
      <c r="J8" s="21">
        <v>201</v>
      </c>
      <c r="K8" s="19">
        <f>J8/A3</f>
        <v>0.10841423948220065</v>
      </c>
      <c r="M8" s="24" t="s">
        <v>134</v>
      </c>
      <c r="N8" s="21">
        <v>1706</v>
      </c>
      <c r="O8" s="22">
        <f>N8/A3</f>
        <v>0.92017259978425026</v>
      </c>
    </row>
    <row r="9" spans="1:26" x14ac:dyDescent="0.25">
      <c r="A9" s="20" t="s">
        <v>120</v>
      </c>
      <c r="B9" s="21">
        <v>303</v>
      </c>
      <c r="C9" s="22">
        <f>B9/A3</f>
        <v>0.16343042071197411</v>
      </c>
      <c r="E9" s="24" t="s">
        <v>127</v>
      </c>
      <c r="F9" s="21"/>
      <c r="G9" s="19">
        <v>0.24399999999999999</v>
      </c>
      <c r="I9" s="24" t="s">
        <v>137</v>
      </c>
      <c r="J9" s="21">
        <v>96</v>
      </c>
      <c r="K9" s="19">
        <f>J9/A3</f>
        <v>5.1779935275080909E-2</v>
      </c>
    </row>
    <row r="10" spans="1:26" x14ac:dyDescent="0.25">
      <c r="A10" s="20" t="s">
        <v>121</v>
      </c>
      <c r="B10" s="21">
        <v>483</v>
      </c>
      <c r="C10" s="22">
        <f>B10/A3</f>
        <v>0.26051779935275082</v>
      </c>
      <c r="E10" s="24" t="s">
        <v>128</v>
      </c>
      <c r="F10" s="21"/>
      <c r="G10" s="19">
        <v>0.14399999999999999</v>
      </c>
      <c r="I10" s="24" t="s">
        <v>140</v>
      </c>
      <c r="J10" s="21">
        <v>43</v>
      </c>
      <c r="K10" s="19">
        <f>J10/A3</f>
        <v>2.3193096008629989E-2</v>
      </c>
    </row>
    <row r="11" spans="1:26" x14ac:dyDescent="0.25">
      <c r="A11" s="20" t="s">
        <v>122</v>
      </c>
      <c r="B11" s="21">
        <v>550</v>
      </c>
      <c r="C11" s="22">
        <f>B11/A3</f>
        <v>0.29665587918015102</v>
      </c>
      <c r="E11" s="24" t="s">
        <v>129</v>
      </c>
      <c r="F11" s="21"/>
      <c r="G11" s="19">
        <v>0.22800000000000001</v>
      </c>
      <c r="I11" s="24" t="s">
        <v>139</v>
      </c>
      <c r="J11" s="21">
        <v>21</v>
      </c>
      <c r="K11" s="19">
        <f>J11/A3</f>
        <v>1.1326860841423949E-2</v>
      </c>
    </row>
    <row r="12" spans="1:26" x14ac:dyDescent="0.25">
      <c r="A12" s="20" t="s">
        <v>123</v>
      </c>
      <c r="B12" s="21">
        <v>336</v>
      </c>
      <c r="C12" s="22">
        <f>B12/A3</f>
        <v>0.18122977346278318</v>
      </c>
      <c r="E12" s="24" t="s">
        <v>130</v>
      </c>
      <c r="F12" s="21"/>
      <c r="G12" s="19">
        <v>7.0999999999999994E-2</v>
      </c>
      <c r="I12" s="24" t="s">
        <v>141</v>
      </c>
      <c r="J12" s="21">
        <v>5</v>
      </c>
      <c r="K12" s="19">
        <f>J12/A3</f>
        <v>2.6968716289104641E-3</v>
      </c>
    </row>
    <row r="13" spans="1:26" x14ac:dyDescent="0.25">
      <c r="A13" s="20" t="s">
        <v>124</v>
      </c>
      <c r="B13" s="21">
        <v>76</v>
      </c>
      <c r="C13" s="22">
        <f>B13/A3</f>
        <v>4.0992448759439054E-2</v>
      </c>
      <c r="E13" s="24" t="s">
        <v>131</v>
      </c>
      <c r="F13" s="21"/>
      <c r="G13" s="19">
        <v>1.4E-2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topLeftCell="A2" zoomScaleNormal="100" workbookViewId="0">
      <selection activeCell="Z20" sqref="Z20"/>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227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237</v>
      </c>
      <c r="B4" s="317"/>
      <c r="C4" s="317"/>
      <c r="D4" s="317"/>
      <c r="E4" s="317"/>
      <c r="F4" s="317"/>
      <c r="G4" s="317"/>
      <c r="H4" s="317"/>
    </row>
    <row r="5" spans="1:26" ht="36" customHeight="1" x14ac:dyDescent="0.25">
      <c r="A5" s="315" t="s">
        <v>211</v>
      </c>
      <c r="B5" s="316" t="s">
        <v>143</v>
      </c>
      <c r="C5" s="316" t="s">
        <v>213</v>
      </c>
      <c r="D5" s="316" t="s">
        <v>241</v>
      </c>
      <c r="E5" s="316" t="s">
        <v>234</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238</v>
      </c>
      <c r="B7" s="196">
        <v>1</v>
      </c>
      <c r="C7" s="197">
        <f>'1A'!B12</f>
        <v>13.53</v>
      </c>
      <c r="D7" s="198" t="s">
        <v>186</v>
      </c>
      <c r="E7" s="199">
        <f t="shared" ref="E7:E12" si="0">W19-B19</f>
        <v>-1027</v>
      </c>
      <c r="F7" s="200">
        <f t="shared" ref="F7:F12" si="1">W29</f>
        <v>-0.35647344671988895</v>
      </c>
      <c r="G7" s="201">
        <f t="shared" ref="G7:G12" si="2">S38-B38</f>
        <v>3.2199999999999989</v>
      </c>
      <c r="H7" s="202">
        <f t="shared" ref="H7:H12" si="3">S48</f>
        <v>0.31231813773035877</v>
      </c>
      <c r="P7"/>
      <c r="R7" s="10"/>
    </row>
    <row r="8" spans="1:26" ht="15.75" thickTop="1" x14ac:dyDescent="0.25">
      <c r="A8" s="178" t="s">
        <v>292</v>
      </c>
      <c r="B8" s="164">
        <v>0.95</v>
      </c>
      <c r="C8" s="185">
        <f>S39</f>
        <v>18.75</v>
      </c>
      <c r="D8" s="187">
        <f>C8-C7</f>
        <v>5.2200000000000006</v>
      </c>
      <c r="E8" s="174">
        <f t="shared" si="0"/>
        <v>-29</v>
      </c>
      <c r="F8" s="173">
        <f t="shared" si="1"/>
        <v>-0.1277533039647577</v>
      </c>
      <c r="G8" s="175">
        <f t="shared" si="2"/>
        <v>4.7699999999999996</v>
      </c>
      <c r="H8" s="177">
        <f t="shared" si="3"/>
        <v>0.34120171673819738</v>
      </c>
      <c r="P8"/>
      <c r="R8" s="10"/>
    </row>
    <row r="9" spans="1:26" x14ac:dyDescent="0.25">
      <c r="A9" s="178" t="s">
        <v>294</v>
      </c>
      <c r="B9" s="164">
        <v>0.95</v>
      </c>
      <c r="C9" s="185">
        <f t="shared" ref="C9:C12" si="4">S40</f>
        <v>15.28</v>
      </c>
      <c r="D9" s="217">
        <f>C9-C7</f>
        <v>1.75</v>
      </c>
      <c r="E9" s="174">
        <f t="shared" si="0"/>
        <v>-296</v>
      </c>
      <c r="F9" s="173">
        <f t="shared" si="1"/>
        <v>-0.69811320754716977</v>
      </c>
      <c r="G9" s="175">
        <f t="shared" si="2"/>
        <v>-0.46000000000000085</v>
      </c>
      <c r="H9" s="177">
        <f t="shared" si="3"/>
        <v>-2.9224904701397766E-2</v>
      </c>
      <c r="P9"/>
      <c r="R9" s="10"/>
    </row>
    <row r="10" spans="1:26" x14ac:dyDescent="0.25">
      <c r="A10" s="178" t="s">
        <v>212</v>
      </c>
      <c r="B10" s="164">
        <v>0.94</v>
      </c>
      <c r="C10" s="185">
        <f t="shared" si="4"/>
        <v>18.760000000000002</v>
      </c>
      <c r="D10" s="187">
        <f>C10-C7</f>
        <v>5.2300000000000022</v>
      </c>
      <c r="E10" s="174">
        <f t="shared" si="0"/>
        <v>-84</v>
      </c>
      <c r="F10" s="173">
        <f t="shared" si="1"/>
        <v>-0.35897435897435898</v>
      </c>
      <c r="G10" s="175">
        <f t="shared" si="2"/>
        <v>-3.379999999999999</v>
      </c>
      <c r="H10" s="177">
        <f t="shared" si="3"/>
        <v>-0.1526648599819331</v>
      </c>
      <c r="P10"/>
      <c r="R10" s="10"/>
    </row>
    <row r="11" spans="1:26" x14ac:dyDescent="0.25">
      <c r="A11" s="178" t="s">
        <v>295</v>
      </c>
      <c r="B11" s="164">
        <v>0.92</v>
      </c>
      <c r="C11" s="185">
        <f t="shared" si="4"/>
        <v>18.489999999999998</v>
      </c>
      <c r="D11" s="187">
        <f>C11-C7</f>
        <v>4.9599999999999991</v>
      </c>
      <c r="E11" s="174">
        <f t="shared" si="0"/>
        <v>-939</v>
      </c>
      <c r="F11" s="173">
        <f t="shared" si="1"/>
        <v>-0.35260983852797595</v>
      </c>
      <c r="G11" s="175">
        <f t="shared" si="2"/>
        <v>5.5199999999999978</v>
      </c>
      <c r="H11" s="177">
        <f t="shared" si="3"/>
        <v>0.42559753276792578</v>
      </c>
      <c r="P11"/>
      <c r="R11" s="10"/>
    </row>
    <row r="12" spans="1:26" ht="15.75" thickBot="1" x14ac:dyDescent="0.3">
      <c r="A12" s="179" t="s">
        <v>296</v>
      </c>
      <c r="B12" s="180">
        <v>0.92</v>
      </c>
      <c r="C12" s="186">
        <f t="shared" si="4"/>
        <v>16.920000000000002</v>
      </c>
      <c r="D12" s="188">
        <f>C12-C7</f>
        <v>3.3900000000000023</v>
      </c>
      <c r="E12" s="181">
        <f t="shared" si="0"/>
        <v>618</v>
      </c>
      <c r="F12" s="182">
        <f t="shared" si="1"/>
        <v>0.20558882235528941</v>
      </c>
      <c r="G12" s="183">
        <f t="shared" si="2"/>
        <v>2.8300000000000018</v>
      </c>
      <c r="H12" s="184">
        <f t="shared" si="3"/>
        <v>0.20085166784953881</v>
      </c>
      <c r="P12"/>
      <c r="R12" s="10"/>
    </row>
    <row r="13" spans="1:26" x14ac:dyDescent="0.25">
      <c r="A13" s="1"/>
      <c r="B13" s="35"/>
      <c r="C13" s="36"/>
      <c r="D13" s="36"/>
    </row>
    <row r="14" spans="1:26" x14ac:dyDescent="0.25">
      <c r="G14" s="215"/>
    </row>
    <row r="17" spans="1:26" ht="15.75" x14ac:dyDescent="0.25">
      <c r="A17" s="314" t="s">
        <v>323</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238</v>
      </c>
      <c r="B19" s="166">
        <v>2881</v>
      </c>
      <c r="C19" s="166">
        <v>2861</v>
      </c>
      <c r="D19" s="166">
        <v>2776</v>
      </c>
      <c r="E19" s="166">
        <v>2715</v>
      </c>
      <c r="F19" s="166">
        <v>2668</v>
      </c>
      <c r="G19" s="166">
        <v>2566</v>
      </c>
      <c r="H19" s="166">
        <v>2591</v>
      </c>
      <c r="I19" s="166">
        <v>2449</v>
      </c>
      <c r="J19" s="166">
        <v>2342</v>
      </c>
      <c r="K19" s="166">
        <v>2394</v>
      </c>
      <c r="L19" s="166">
        <v>2329</v>
      </c>
      <c r="M19" s="166">
        <v>2084</v>
      </c>
      <c r="N19" s="166">
        <v>2016</v>
      </c>
      <c r="O19" s="166">
        <v>2008</v>
      </c>
      <c r="P19" s="166">
        <v>1976</v>
      </c>
      <c r="Q19" s="166">
        <v>1943</v>
      </c>
      <c r="R19" s="166">
        <v>1935</v>
      </c>
      <c r="S19" s="166">
        <v>2005</v>
      </c>
      <c r="T19" s="166">
        <v>1978</v>
      </c>
      <c r="U19" s="166">
        <v>1766</v>
      </c>
      <c r="V19" s="166">
        <v>1791</v>
      </c>
      <c r="W19" s="166">
        <v>1854</v>
      </c>
    </row>
    <row r="20" spans="1:26" ht="15.75" thickTop="1" x14ac:dyDescent="0.25">
      <c r="A20" s="143" t="s">
        <v>292</v>
      </c>
      <c r="B20" s="144">
        <v>227</v>
      </c>
      <c r="C20" s="144">
        <v>238</v>
      </c>
      <c r="D20" s="144">
        <v>245</v>
      </c>
      <c r="E20" s="144">
        <v>258</v>
      </c>
      <c r="F20" s="144">
        <v>258</v>
      </c>
      <c r="G20" s="144">
        <v>272</v>
      </c>
      <c r="H20" s="144">
        <v>290</v>
      </c>
      <c r="I20" s="144">
        <v>275</v>
      </c>
      <c r="J20" s="144">
        <v>265</v>
      </c>
      <c r="K20" s="144">
        <v>254</v>
      </c>
      <c r="L20" s="144">
        <v>253</v>
      </c>
      <c r="M20" s="144">
        <v>258</v>
      </c>
      <c r="N20" s="144">
        <v>260</v>
      </c>
      <c r="O20" s="144">
        <v>252</v>
      </c>
      <c r="P20" s="144">
        <v>274</v>
      </c>
      <c r="Q20" s="144">
        <v>285</v>
      </c>
      <c r="R20" s="144">
        <v>305</v>
      </c>
      <c r="S20" s="144">
        <v>304</v>
      </c>
      <c r="T20" s="144">
        <v>302</v>
      </c>
      <c r="U20" s="144">
        <v>203</v>
      </c>
      <c r="V20" s="144">
        <v>180</v>
      </c>
      <c r="W20" s="144">
        <v>198</v>
      </c>
    </row>
    <row r="21" spans="1:26" x14ac:dyDescent="0.25">
      <c r="A21" s="143" t="s">
        <v>294</v>
      </c>
      <c r="B21" s="144">
        <v>424</v>
      </c>
      <c r="C21" s="144">
        <v>349</v>
      </c>
      <c r="D21" s="144">
        <v>146</v>
      </c>
      <c r="E21" s="144">
        <v>132</v>
      </c>
      <c r="F21" s="144">
        <v>102</v>
      </c>
      <c r="G21" s="144">
        <v>129</v>
      </c>
      <c r="H21" s="144">
        <v>112</v>
      </c>
      <c r="I21" s="144">
        <v>90</v>
      </c>
      <c r="J21" s="144">
        <v>81</v>
      </c>
      <c r="K21" s="144">
        <v>124</v>
      </c>
      <c r="L21" s="144">
        <v>180</v>
      </c>
      <c r="M21" s="144">
        <v>197</v>
      </c>
      <c r="N21" s="144">
        <v>165</v>
      </c>
      <c r="O21" s="144">
        <v>147</v>
      </c>
      <c r="P21" s="144">
        <v>136</v>
      </c>
      <c r="Q21" s="144">
        <v>145</v>
      </c>
      <c r="R21" s="144">
        <v>171</v>
      </c>
      <c r="S21" s="144">
        <v>171</v>
      </c>
      <c r="T21" s="144">
        <v>172</v>
      </c>
      <c r="U21" s="144">
        <v>222</v>
      </c>
      <c r="V21" s="144">
        <v>122</v>
      </c>
      <c r="W21" s="144">
        <v>128</v>
      </c>
    </row>
    <row r="22" spans="1:26" x14ac:dyDescent="0.25">
      <c r="A22" s="143" t="s">
        <v>212</v>
      </c>
      <c r="B22" s="146">
        <v>234</v>
      </c>
      <c r="C22" s="146">
        <v>235</v>
      </c>
      <c r="D22" s="146">
        <v>228</v>
      </c>
      <c r="E22" s="146">
        <v>223</v>
      </c>
      <c r="F22" s="146">
        <v>216</v>
      </c>
      <c r="G22" s="146">
        <v>189</v>
      </c>
      <c r="H22" s="146">
        <v>208</v>
      </c>
      <c r="I22" s="146">
        <v>221</v>
      </c>
      <c r="J22" s="146">
        <v>247</v>
      </c>
      <c r="K22" s="146">
        <v>252</v>
      </c>
      <c r="L22" s="146">
        <v>206</v>
      </c>
      <c r="M22" s="146">
        <v>192</v>
      </c>
      <c r="N22" s="146">
        <v>197</v>
      </c>
      <c r="O22" s="146">
        <v>208</v>
      </c>
      <c r="P22" s="146">
        <v>198</v>
      </c>
      <c r="Q22" s="146">
        <v>176</v>
      </c>
      <c r="R22" s="146">
        <v>153</v>
      </c>
      <c r="S22" s="146">
        <v>134</v>
      </c>
      <c r="T22" s="146">
        <v>123</v>
      </c>
      <c r="U22" s="146">
        <v>124</v>
      </c>
      <c r="V22" s="146">
        <v>155</v>
      </c>
      <c r="W22" s="146">
        <v>150</v>
      </c>
    </row>
    <row r="23" spans="1:26" x14ac:dyDescent="0.25">
      <c r="A23" s="178" t="s">
        <v>295</v>
      </c>
      <c r="B23" s="146">
        <v>2663</v>
      </c>
      <c r="C23" s="146">
        <v>2688</v>
      </c>
      <c r="D23" s="146">
        <v>2693</v>
      </c>
      <c r="E23" s="146">
        <v>2726</v>
      </c>
      <c r="F23" s="146">
        <v>2711</v>
      </c>
      <c r="G23" s="146">
        <v>2584</v>
      </c>
      <c r="H23" s="146">
        <v>2581</v>
      </c>
      <c r="I23" s="146">
        <v>2504</v>
      </c>
      <c r="J23" s="146">
        <v>2304</v>
      </c>
      <c r="K23" s="146">
        <v>2366</v>
      </c>
      <c r="L23" s="146">
        <v>2539</v>
      </c>
      <c r="M23" s="146">
        <v>2777</v>
      </c>
      <c r="N23" s="146">
        <v>2830</v>
      </c>
      <c r="O23" s="146">
        <v>2928</v>
      </c>
      <c r="P23" s="146">
        <v>3026</v>
      </c>
      <c r="Q23" s="146">
        <v>3054</v>
      </c>
      <c r="R23" s="146">
        <v>2954</v>
      </c>
      <c r="S23" s="146">
        <v>2612</v>
      </c>
      <c r="T23" s="146">
        <v>2314</v>
      </c>
      <c r="U23" s="146">
        <v>1807</v>
      </c>
      <c r="V23" s="146">
        <v>1775</v>
      </c>
      <c r="W23" s="146">
        <v>1724</v>
      </c>
    </row>
    <row r="24" spans="1:26" x14ac:dyDescent="0.25">
      <c r="A24" s="143" t="s">
        <v>296</v>
      </c>
      <c r="B24" s="146">
        <v>3006</v>
      </c>
      <c r="C24" s="146">
        <v>3006</v>
      </c>
      <c r="D24" s="146">
        <v>3035</v>
      </c>
      <c r="E24" s="146">
        <v>3018</v>
      </c>
      <c r="F24" s="146">
        <v>2952</v>
      </c>
      <c r="G24" s="146">
        <v>2976</v>
      </c>
      <c r="H24" s="146">
        <v>2975</v>
      </c>
      <c r="I24" s="146">
        <v>3012</v>
      </c>
      <c r="J24" s="146">
        <v>3098</v>
      </c>
      <c r="K24" s="146">
        <v>3267</v>
      </c>
      <c r="L24" s="146">
        <v>3487</v>
      </c>
      <c r="M24" s="146">
        <v>3669</v>
      </c>
      <c r="N24" s="146">
        <v>3714</v>
      </c>
      <c r="O24" s="146">
        <v>3822</v>
      </c>
      <c r="P24" s="146">
        <v>3885</v>
      </c>
      <c r="Q24" s="146">
        <v>4083</v>
      </c>
      <c r="R24" s="146">
        <v>4181</v>
      </c>
      <c r="S24" s="146">
        <v>4244</v>
      </c>
      <c r="T24" s="146">
        <v>4004</v>
      </c>
      <c r="U24" s="146">
        <v>3577</v>
      </c>
      <c r="V24" s="146">
        <v>3546</v>
      </c>
      <c r="W24" s="146">
        <v>3624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324</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238</v>
      </c>
      <c r="B29" s="167">
        <f t="shared" ref="B29:B34" si="5">(B19-B19)/B19</f>
        <v>0</v>
      </c>
      <c r="C29" s="167">
        <f t="shared" ref="C29:C34" si="6">(C19-B19)/B19</f>
        <v>-6.9420340159666782E-3</v>
      </c>
      <c r="D29" s="167">
        <f t="shared" ref="D29:D34" si="7">(D19-B19)/B19</f>
        <v>-3.644567858382506E-2</v>
      </c>
      <c r="E29" s="167">
        <f t="shared" ref="E29:E34" si="8">(E19-B19)/B19</f>
        <v>-5.7618882332523429E-2</v>
      </c>
      <c r="F29" s="167">
        <f t="shared" ref="F29:F34" si="9">(F19-B19)/B19</f>
        <v>-7.3932662270045121E-2</v>
      </c>
      <c r="G29" s="167">
        <f t="shared" ref="G29:G34" si="10">(G19-B19)/B19</f>
        <v>-0.10933703575147519</v>
      </c>
      <c r="H29" s="167">
        <f t="shared" ref="H29:H34" si="11">(H19-B19)/B19</f>
        <v>-0.10065949323151684</v>
      </c>
      <c r="I29" s="167">
        <f t="shared" ref="I29:I34" si="12">(I19-B19)/B19</f>
        <v>-0.14994793474488025</v>
      </c>
      <c r="J29" s="167">
        <f t="shared" ref="J29:J34" si="13">(J19-B19)/B19</f>
        <v>-0.18708781673030198</v>
      </c>
      <c r="K29" s="167">
        <f t="shared" ref="K29:K34" si="14">(K19-B19)/B19</f>
        <v>-0.16903852828878863</v>
      </c>
      <c r="L29" s="167">
        <f t="shared" ref="L29:L34" si="15">(L19-B19)/B19</f>
        <v>-0.19160013884068031</v>
      </c>
      <c r="M29" s="167">
        <f t="shared" ref="M29:M34" si="16">(M19-B19)/B19</f>
        <v>-0.27664005553627213</v>
      </c>
      <c r="N29" s="167">
        <f t="shared" ref="N29:N34" si="17">(N19-B19)/B19</f>
        <v>-0.30024297119055882</v>
      </c>
      <c r="O29" s="167">
        <f t="shared" ref="O29:O34" si="18">(O19-B19)/B19</f>
        <v>-0.30301978479694552</v>
      </c>
      <c r="P29" s="167">
        <f t="shared" ref="P29:P34" si="19">(P19-B19)/B19</f>
        <v>-0.31412703922249219</v>
      </c>
      <c r="Q29" s="167">
        <f t="shared" ref="Q29:Q34" si="20">(Q19-B19)/B19</f>
        <v>-0.32558139534883723</v>
      </c>
      <c r="R29" s="167">
        <f t="shared" ref="R29:R34" si="21">(R19-B19)/B19</f>
        <v>-0.32835820895522388</v>
      </c>
      <c r="S29" s="167">
        <f t="shared" ref="S29:S34" si="22">(S19-B19)/B19</f>
        <v>-0.3040610898993405</v>
      </c>
      <c r="T29" s="167">
        <f t="shared" ref="T29:T34" si="23">(T19-B19)/B19</f>
        <v>-0.31343283582089554</v>
      </c>
      <c r="U29" s="167">
        <f t="shared" ref="U29:U34" si="24">(U19-B19)/B19</f>
        <v>-0.38701839639014229</v>
      </c>
      <c r="V29" s="167">
        <f t="shared" ref="V29:V34" si="25">(V19-B19)/B19</f>
        <v>-0.37834085387018396</v>
      </c>
      <c r="W29" s="167">
        <f t="shared" ref="W29:W34" si="26">(W19-B19)/B19</f>
        <v>-0.35647344671988895</v>
      </c>
      <c r="Y29" t="s">
        <v>212</v>
      </c>
      <c r="Z29" s="216">
        <v>-3.38</v>
      </c>
    </row>
    <row r="30" spans="1:26" ht="15.75" thickTop="1" x14ac:dyDescent="0.25">
      <c r="A30" s="143" t="s">
        <v>292</v>
      </c>
      <c r="B30" s="147">
        <f t="shared" si="5"/>
        <v>0</v>
      </c>
      <c r="C30" s="147">
        <f t="shared" si="6"/>
        <v>4.8458149779735685E-2</v>
      </c>
      <c r="D30" s="147">
        <f t="shared" si="7"/>
        <v>7.9295154185022032E-2</v>
      </c>
      <c r="E30" s="147">
        <f t="shared" si="8"/>
        <v>0.13656387665198239</v>
      </c>
      <c r="F30" s="147">
        <f t="shared" si="9"/>
        <v>0.13656387665198239</v>
      </c>
      <c r="G30" s="147">
        <f t="shared" si="10"/>
        <v>0.19823788546255505</v>
      </c>
      <c r="H30" s="147">
        <f t="shared" si="11"/>
        <v>0.27753303964757708</v>
      </c>
      <c r="I30" s="147">
        <f t="shared" si="12"/>
        <v>0.21145374449339208</v>
      </c>
      <c r="J30" s="147">
        <f t="shared" si="13"/>
        <v>0.16740088105726872</v>
      </c>
      <c r="K30" s="147">
        <f t="shared" si="14"/>
        <v>0.11894273127753303</v>
      </c>
      <c r="L30" s="147">
        <f t="shared" si="15"/>
        <v>0.11453744493392071</v>
      </c>
      <c r="M30" s="147">
        <f t="shared" si="16"/>
        <v>0.13656387665198239</v>
      </c>
      <c r="N30" s="147">
        <f t="shared" si="17"/>
        <v>0.14537444933920704</v>
      </c>
      <c r="O30" s="147">
        <f t="shared" si="18"/>
        <v>0.11013215859030837</v>
      </c>
      <c r="P30" s="147">
        <f t="shared" si="19"/>
        <v>0.20704845814977973</v>
      </c>
      <c r="Q30" s="147">
        <f t="shared" si="20"/>
        <v>0.25550660792951541</v>
      </c>
      <c r="R30" s="147">
        <f t="shared" si="21"/>
        <v>0.34361233480176212</v>
      </c>
      <c r="S30" s="147">
        <f t="shared" si="22"/>
        <v>0.33920704845814981</v>
      </c>
      <c r="T30" s="147">
        <f t="shared" si="23"/>
        <v>0.33039647577092512</v>
      </c>
      <c r="U30" s="147">
        <f t="shared" si="24"/>
        <v>-0.10572687224669604</v>
      </c>
      <c r="V30" s="147">
        <f t="shared" si="25"/>
        <v>-0.20704845814977973</v>
      </c>
      <c r="W30" s="147">
        <f t="shared" si="26"/>
        <v>-0.1277533039647577</v>
      </c>
      <c r="Y30" t="s">
        <v>294</v>
      </c>
      <c r="Z30" s="216">
        <v>-0.46</v>
      </c>
    </row>
    <row r="31" spans="1:26" x14ac:dyDescent="0.25">
      <c r="A31" s="143" t="s">
        <v>294</v>
      </c>
      <c r="B31" s="147">
        <f t="shared" si="5"/>
        <v>0</v>
      </c>
      <c r="C31" s="147">
        <f t="shared" si="6"/>
        <v>-0.17688679245283018</v>
      </c>
      <c r="D31" s="147">
        <f t="shared" si="7"/>
        <v>-0.65566037735849059</v>
      </c>
      <c r="E31" s="147">
        <f t="shared" si="8"/>
        <v>-0.68867924528301883</v>
      </c>
      <c r="F31" s="147">
        <f t="shared" si="9"/>
        <v>-0.75943396226415094</v>
      </c>
      <c r="G31" s="147">
        <f t="shared" si="10"/>
        <v>-0.69575471698113212</v>
      </c>
      <c r="H31" s="147">
        <f t="shared" si="11"/>
        <v>-0.73584905660377353</v>
      </c>
      <c r="I31" s="147">
        <f t="shared" si="12"/>
        <v>-0.78773584905660377</v>
      </c>
      <c r="J31" s="147">
        <f t="shared" si="13"/>
        <v>-0.80896226415094341</v>
      </c>
      <c r="K31" s="147">
        <f t="shared" si="14"/>
        <v>-0.70754716981132071</v>
      </c>
      <c r="L31" s="147">
        <f t="shared" si="15"/>
        <v>-0.57547169811320753</v>
      </c>
      <c r="M31" s="147">
        <f t="shared" si="16"/>
        <v>-0.535377358490566</v>
      </c>
      <c r="N31" s="147">
        <f t="shared" si="17"/>
        <v>-0.61084905660377353</v>
      </c>
      <c r="O31" s="147">
        <f t="shared" si="18"/>
        <v>-0.65330188679245282</v>
      </c>
      <c r="P31" s="147">
        <f t="shared" si="19"/>
        <v>-0.67924528301886788</v>
      </c>
      <c r="Q31" s="147">
        <f t="shared" si="20"/>
        <v>-0.65801886792452835</v>
      </c>
      <c r="R31" s="147">
        <f t="shared" si="21"/>
        <v>-0.59669811320754718</v>
      </c>
      <c r="S31" s="147">
        <f t="shared" si="22"/>
        <v>-0.59669811320754718</v>
      </c>
      <c r="T31" s="147">
        <f t="shared" si="23"/>
        <v>-0.59433962264150941</v>
      </c>
      <c r="U31" s="147">
        <f t="shared" si="24"/>
        <v>-0.47641509433962265</v>
      </c>
      <c r="V31" s="147">
        <f t="shared" si="25"/>
        <v>-0.71226415094339623</v>
      </c>
      <c r="W31" s="147">
        <f t="shared" si="26"/>
        <v>-0.69811320754716977</v>
      </c>
      <c r="Y31" t="s">
        <v>296</v>
      </c>
      <c r="Z31" s="214">
        <v>2.83</v>
      </c>
    </row>
    <row r="32" spans="1:26" x14ac:dyDescent="0.25">
      <c r="A32" s="143" t="s">
        <v>212</v>
      </c>
      <c r="B32" s="147">
        <f t="shared" si="5"/>
        <v>0</v>
      </c>
      <c r="C32" s="147">
        <f t="shared" si="6"/>
        <v>4.2735042735042739E-3</v>
      </c>
      <c r="D32" s="147">
        <f t="shared" si="7"/>
        <v>-2.564102564102564E-2</v>
      </c>
      <c r="E32" s="147">
        <f t="shared" si="8"/>
        <v>-4.7008547008547008E-2</v>
      </c>
      <c r="F32" s="147">
        <f t="shared" si="9"/>
        <v>-7.6923076923076927E-2</v>
      </c>
      <c r="G32" s="147">
        <f t="shared" si="10"/>
        <v>-0.19230769230769232</v>
      </c>
      <c r="H32" s="147">
        <f t="shared" si="11"/>
        <v>-0.1111111111111111</v>
      </c>
      <c r="I32" s="147">
        <f t="shared" si="12"/>
        <v>-5.5555555555555552E-2</v>
      </c>
      <c r="J32" s="147">
        <f t="shared" si="13"/>
        <v>5.5555555555555552E-2</v>
      </c>
      <c r="K32" s="147">
        <f t="shared" si="14"/>
        <v>7.6923076923076927E-2</v>
      </c>
      <c r="L32" s="147">
        <f t="shared" si="15"/>
        <v>-0.11965811965811966</v>
      </c>
      <c r="M32" s="147">
        <f t="shared" si="16"/>
        <v>-0.17948717948717949</v>
      </c>
      <c r="N32" s="147">
        <f t="shared" si="17"/>
        <v>-0.15811965811965811</v>
      </c>
      <c r="O32" s="147">
        <f t="shared" si="18"/>
        <v>-0.1111111111111111</v>
      </c>
      <c r="P32" s="147">
        <f t="shared" si="19"/>
        <v>-0.15384615384615385</v>
      </c>
      <c r="Q32" s="147">
        <f t="shared" si="20"/>
        <v>-0.24786324786324787</v>
      </c>
      <c r="R32" s="147">
        <f t="shared" si="21"/>
        <v>-0.34615384615384615</v>
      </c>
      <c r="S32" s="147">
        <f t="shared" si="22"/>
        <v>-0.42735042735042733</v>
      </c>
      <c r="T32" s="147">
        <f t="shared" si="23"/>
        <v>-0.47435897435897434</v>
      </c>
      <c r="U32" s="147">
        <f t="shared" si="24"/>
        <v>-0.47008547008547008</v>
      </c>
      <c r="V32" s="147">
        <f t="shared" si="25"/>
        <v>-0.33760683760683763</v>
      </c>
      <c r="W32" s="147">
        <f t="shared" si="26"/>
        <v>-0.35897435897435898</v>
      </c>
      <c r="Y32" t="s">
        <v>238</v>
      </c>
      <c r="Z32" s="214">
        <v>3.22</v>
      </c>
    </row>
    <row r="33" spans="1:26" x14ac:dyDescent="0.25">
      <c r="A33" s="178" t="s">
        <v>295</v>
      </c>
      <c r="B33" s="147">
        <f t="shared" si="5"/>
        <v>0</v>
      </c>
      <c r="C33" s="147">
        <f t="shared" si="6"/>
        <v>9.3879083740142696E-3</v>
      </c>
      <c r="D33" s="147">
        <f t="shared" si="7"/>
        <v>1.1265490048817123E-2</v>
      </c>
      <c r="E33" s="147">
        <f t="shared" si="8"/>
        <v>2.3657529102515961E-2</v>
      </c>
      <c r="F33" s="147">
        <f t="shared" si="9"/>
        <v>1.8024784078107398E-2</v>
      </c>
      <c r="G33" s="147">
        <f t="shared" si="10"/>
        <v>-2.9665790461885094E-2</v>
      </c>
      <c r="H33" s="147">
        <f t="shared" si="11"/>
        <v>-3.0792339466766804E-2</v>
      </c>
      <c r="I33" s="147">
        <f t="shared" si="12"/>
        <v>-5.9707097258730753E-2</v>
      </c>
      <c r="J33" s="147">
        <f t="shared" si="13"/>
        <v>-0.13481036425084492</v>
      </c>
      <c r="K33" s="147">
        <f t="shared" si="14"/>
        <v>-0.11152835148328952</v>
      </c>
      <c r="L33" s="147">
        <f t="shared" si="15"/>
        <v>-4.6564025535110777E-2</v>
      </c>
      <c r="M33" s="147">
        <f t="shared" si="16"/>
        <v>4.2808862185505073E-2</v>
      </c>
      <c r="N33" s="147">
        <f t="shared" si="17"/>
        <v>6.2711227938415326E-2</v>
      </c>
      <c r="O33" s="147">
        <f t="shared" si="18"/>
        <v>9.9511828764551252E-2</v>
      </c>
      <c r="P33" s="147">
        <f t="shared" si="19"/>
        <v>0.13631242959068721</v>
      </c>
      <c r="Q33" s="147">
        <f t="shared" si="20"/>
        <v>0.14682688696958318</v>
      </c>
      <c r="R33" s="147">
        <f t="shared" si="21"/>
        <v>0.1092752534735261</v>
      </c>
      <c r="S33" s="147">
        <f t="shared" si="22"/>
        <v>-1.9151333082989112E-2</v>
      </c>
      <c r="T33" s="147">
        <f t="shared" si="23"/>
        <v>-0.1310552009012392</v>
      </c>
      <c r="U33" s="147">
        <f t="shared" si="24"/>
        <v>-0.32144198272624858</v>
      </c>
      <c r="V33" s="147">
        <f t="shared" si="25"/>
        <v>-0.33345850544498684</v>
      </c>
      <c r="W33" s="147">
        <f t="shared" si="26"/>
        <v>-0.35260983852797595</v>
      </c>
      <c r="Y33" t="s">
        <v>292</v>
      </c>
      <c r="Z33" s="214">
        <v>4.7699999999999996</v>
      </c>
    </row>
    <row r="34" spans="1:26" x14ac:dyDescent="0.25">
      <c r="A34" s="143" t="s">
        <v>296</v>
      </c>
      <c r="B34" s="147">
        <f t="shared" si="5"/>
        <v>0</v>
      </c>
      <c r="C34" s="147">
        <f t="shared" si="6"/>
        <v>0</v>
      </c>
      <c r="D34" s="147">
        <f t="shared" si="7"/>
        <v>9.6473719228210245E-3</v>
      </c>
      <c r="E34" s="147">
        <f t="shared" si="8"/>
        <v>3.9920159680638719E-3</v>
      </c>
      <c r="F34" s="147">
        <f t="shared" si="9"/>
        <v>-1.7964071856287425E-2</v>
      </c>
      <c r="G34" s="147">
        <f t="shared" si="10"/>
        <v>-9.9800399201596807E-3</v>
      </c>
      <c r="H34" s="147">
        <f t="shared" si="11"/>
        <v>-1.0312707917498337E-2</v>
      </c>
      <c r="I34" s="147">
        <f t="shared" si="12"/>
        <v>1.996007984031936E-3</v>
      </c>
      <c r="J34" s="147">
        <f t="shared" si="13"/>
        <v>3.0605455755156354E-2</v>
      </c>
      <c r="K34" s="147">
        <f t="shared" si="14"/>
        <v>8.6826347305389226E-2</v>
      </c>
      <c r="L34" s="147">
        <f t="shared" si="15"/>
        <v>0.16001330671989356</v>
      </c>
      <c r="M34" s="147">
        <f t="shared" si="16"/>
        <v>0.22055888223552894</v>
      </c>
      <c r="N34" s="147">
        <f t="shared" si="17"/>
        <v>0.23552894211576847</v>
      </c>
      <c r="O34" s="147">
        <f t="shared" si="18"/>
        <v>0.27145708582834333</v>
      </c>
      <c r="P34" s="147">
        <f t="shared" si="19"/>
        <v>0.29241516966067865</v>
      </c>
      <c r="Q34" s="147">
        <f t="shared" si="20"/>
        <v>0.35828343313373251</v>
      </c>
      <c r="R34" s="147">
        <f t="shared" si="21"/>
        <v>0.39088489687292083</v>
      </c>
      <c r="S34" s="147">
        <f t="shared" si="22"/>
        <v>0.41184298070525616</v>
      </c>
      <c r="T34" s="147">
        <f t="shared" si="23"/>
        <v>0.33200266134397871</v>
      </c>
      <c r="U34" s="147">
        <f t="shared" si="24"/>
        <v>0.18995342648037258</v>
      </c>
      <c r="V34" s="147">
        <f t="shared" si="25"/>
        <v>0.17964071856287425</v>
      </c>
      <c r="W34" s="147">
        <f t="shared" si="26"/>
        <v>0.20558882235528941</v>
      </c>
      <c r="Y34" t="s">
        <v>295</v>
      </c>
      <c r="Z34" s="214">
        <v>5.52</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325</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238</v>
      </c>
      <c r="B38" s="168">
        <v>10.31</v>
      </c>
      <c r="C38" s="168">
        <v>10.54</v>
      </c>
      <c r="D38" s="168">
        <v>10.35</v>
      </c>
      <c r="E38" s="168">
        <v>11.23</v>
      </c>
      <c r="F38" s="168">
        <v>11.5</v>
      </c>
      <c r="G38" s="168">
        <v>11.77</v>
      </c>
      <c r="H38" s="168">
        <v>12.28</v>
      </c>
      <c r="I38" s="168">
        <v>12.38</v>
      </c>
      <c r="J38" s="168">
        <v>11.9</v>
      </c>
      <c r="K38" s="168">
        <v>11.24</v>
      </c>
      <c r="L38" s="168">
        <v>11.01</v>
      </c>
      <c r="M38" s="168">
        <v>11.29</v>
      </c>
      <c r="N38" s="168">
        <v>11.5</v>
      </c>
      <c r="O38" s="168">
        <v>11.9</v>
      </c>
      <c r="P38" s="168">
        <v>12.82</v>
      </c>
      <c r="Q38" s="168">
        <v>12.42</v>
      </c>
      <c r="R38" s="168">
        <v>13.59</v>
      </c>
      <c r="S38" s="169">
        <v>13.53</v>
      </c>
    </row>
    <row r="39" spans="1:26" ht="15.75" thickTop="1" x14ac:dyDescent="0.25">
      <c r="A39" s="143" t="s">
        <v>292</v>
      </c>
      <c r="B39" s="150">
        <v>13.98</v>
      </c>
      <c r="C39" s="150">
        <v>14.31</v>
      </c>
      <c r="D39" s="150">
        <v>13.46</v>
      </c>
      <c r="E39" s="150">
        <v>14.74</v>
      </c>
      <c r="F39" s="150">
        <v>15.16</v>
      </c>
      <c r="G39" s="150">
        <v>15.42</v>
      </c>
      <c r="H39" s="150">
        <v>16.98</v>
      </c>
      <c r="I39" s="150">
        <v>14.26</v>
      </c>
      <c r="J39" s="150">
        <v>13.81</v>
      </c>
      <c r="K39" s="150">
        <v>12.29</v>
      </c>
      <c r="L39" s="150">
        <v>12.1</v>
      </c>
      <c r="M39" s="150">
        <v>15.01</v>
      </c>
      <c r="N39" s="150">
        <v>16.670000000000002</v>
      </c>
      <c r="O39" s="150">
        <v>19.43</v>
      </c>
      <c r="P39" s="150">
        <v>19.7</v>
      </c>
      <c r="Q39" s="150">
        <v>18.739999999999998</v>
      </c>
      <c r="R39" s="150">
        <v>17.420000000000002</v>
      </c>
      <c r="S39" s="151">
        <v>18.75</v>
      </c>
    </row>
    <row r="40" spans="1:26" x14ac:dyDescent="0.25">
      <c r="A40" s="143" t="s">
        <v>294</v>
      </c>
      <c r="B40" s="150">
        <v>15.74</v>
      </c>
      <c r="C40" s="150">
        <v>21.36</v>
      </c>
      <c r="D40" s="150">
        <v>19.7</v>
      </c>
      <c r="E40" s="150">
        <v>19.95</v>
      </c>
      <c r="F40" s="150">
        <v>14.74</v>
      </c>
      <c r="G40" s="150">
        <v>13.73</v>
      </c>
      <c r="H40" s="150">
        <v>15.54</v>
      </c>
      <c r="I40" s="150">
        <v>20.85</v>
      </c>
      <c r="J40" s="150">
        <v>20.399999999999999</v>
      </c>
      <c r="K40" s="150">
        <v>16.95</v>
      </c>
      <c r="L40" s="150">
        <v>16.72</v>
      </c>
      <c r="M40" s="150">
        <v>15.21</v>
      </c>
      <c r="N40" s="150">
        <v>14.74</v>
      </c>
      <c r="O40" s="150">
        <v>17.600000000000001</v>
      </c>
      <c r="P40" s="150">
        <v>13.32</v>
      </c>
      <c r="Q40" s="150">
        <v>17.559999999999999</v>
      </c>
      <c r="R40" s="150">
        <v>13.27</v>
      </c>
      <c r="S40" s="151">
        <v>15.28</v>
      </c>
    </row>
    <row r="41" spans="1:26" x14ac:dyDescent="0.25">
      <c r="A41" s="143" t="s">
        <v>212</v>
      </c>
      <c r="B41" s="150">
        <v>22.14</v>
      </c>
      <c r="C41" s="150">
        <v>23.57</v>
      </c>
      <c r="D41" s="150">
        <v>23.89</v>
      </c>
      <c r="E41" s="150">
        <v>20.32</v>
      </c>
      <c r="F41" s="150">
        <v>17.53</v>
      </c>
      <c r="G41" s="150">
        <v>21.83</v>
      </c>
      <c r="H41" s="150">
        <v>23.27</v>
      </c>
      <c r="I41" s="150">
        <v>25.66</v>
      </c>
      <c r="J41" s="150">
        <v>21.82</v>
      </c>
      <c r="K41" s="150">
        <v>24.23</v>
      </c>
      <c r="L41" s="150">
        <v>23.62</v>
      </c>
      <c r="M41" s="150">
        <v>26.5</v>
      </c>
      <c r="N41" s="150">
        <v>27.31</v>
      </c>
      <c r="O41" s="150">
        <v>19.82</v>
      </c>
      <c r="P41" s="150">
        <v>19.48</v>
      </c>
      <c r="Q41" s="150">
        <v>19.329999999999998</v>
      </c>
      <c r="R41" s="150">
        <v>21.29</v>
      </c>
      <c r="S41" s="151">
        <v>18.760000000000002</v>
      </c>
    </row>
    <row r="42" spans="1:26" x14ac:dyDescent="0.25">
      <c r="A42" s="178" t="s">
        <v>295</v>
      </c>
      <c r="B42" s="152">
        <v>12.97</v>
      </c>
      <c r="C42" s="152">
        <v>13.55</v>
      </c>
      <c r="D42" s="152">
        <v>14.08</v>
      </c>
      <c r="E42" s="152">
        <v>14.43</v>
      </c>
      <c r="F42" s="152">
        <v>14.66</v>
      </c>
      <c r="G42" s="152">
        <v>14.15</v>
      </c>
      <c r="H42" s="152">
        <v>14.37</v>
      </c>
      <c r="I42" s="152">
        <v>14.51</v>
      </c>
      <c r="J42" s="152">
        <v>15.49</v>
      </c>
      <c r="K42" s="152">
        <v>15.02</v>
      </c>
      <c r="L42" s="152">
        <v>14.56</v>
      </c>
      <c r="M42" s="152">
        <v>14.51</v>
      </c>
      <c r="N42" s="152">
        <v>15.37</v>
      </c>
      <c r="O42" s="152">
        <v>16.260000000000002</v>
      </c>
      <c r="P42" s="152">
        <v>17</v>
      </c>
      <c r="Q42" s="152">
        <v>17.190000000000001</v>
      </c>
      <c r="R42" s="152">
        <v>17.5</v>
      </c>
      <c r="S42" s="153">
        <v>18.489999999999998</v>
      </c>
    </row>
    <row r="43" spans="1:26" x14ac:dyDescent="0.25">
      <c r="A43" s="143" t="s">
        <v>296</v>
      </c>
      <c r="B43" s="152">
        <v>14.09</v>
      </c>
      <c r="C43" s="152">
        <v>14.18</v>
      </c>
      <c r="D43" s="152">
        <v>14.45</v>
      </c>
      <c r="E43" s="152">
        <v>14.02</v>
      </c>
      <c r="F43" s="152">
        <v>14.36</v>
      </c>
      <c r="G43" s="152">
        <v>14.28</v>
      </c>
      <c r="H43" s="152">
        <v>14.74</v>
      </c>
      <c r="I43" s="152">
        <v>14.12</v>
      </c>
      <c r="J43" s="152">
        <v>14.46</v>
      </c>
      <c r="K43" s="152">
        <v>14.26</v>
      </c>
      <c r="L43" s="152">
        <v>14.3</v>
      </c>
      <c r="M43" s="152">
        <v>14.17</v>
      </c>
      <c r="N43" s="152">
        <v>14</v>
      </c>
      <c r="O43" s="152">
        <v>14.29</v>
      </c>
      <c r="P43" s="152">
        <v>14.84</v>
      </c>
      <c r="Q43" s="152">
        <v>16.88</v>
      </c>
      <c r="R43" s="152">
        <v>17.010000000000002</v>
      </c>
      <c r="S43" s="153">
        <v>16.920000000000002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326</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238</v>
      </c>
      <c r="B48" s="167">
        <f>(B38-B38)/B38</f>
        <v>0</v>
      </c>
      <c r="C48" s="167">
        <f>(C38-B38)/B38</f>
        <v>2.2308438409311217E-2</v>
      </c>
      <c r="D48" s="167">
        <f>(D38-B38)/B38</f>
        <v>3.8797284190105865E-3</v>
      </c>
      <c r="E48" s="167">
        <f>(E38-B38)/B38</f>
        <v>8.923375363724538E-2</v>
      </c>
      <c r="F48" s="167">
        <f>(F38-B38)/B38</f>
        <v>0.11542192046556736</v>
      </c>
      <c r="G48" s="167">
        <f>(G38-B38)/B38</f>
        <v>0.14161008729388933</v>
      </c>
      <c r="H48" s="167">
        <f>(H38-B38)/B38</f>
        <v>0.19107662463627534</v>
      </c>
      <c r="I48" s="167">
        <f>(I38-B38)/B38</f>
        <v>0.20077594568380216</v>
      </c>
      <c r="J48" s="167">
        <f>(J38-B38)/B38</f>
        <v>0.15421920465567407</v>
      </c>
      <c r="K48" s="167">
        <f>(K38-B38)/B38</f>
        <v>9.0203685741998024E-2</v>
      </c>
      <c r="L48" s="167">
        <f>(L38-B38)/B38</f>
        <v>6.7895247332686634E-2</v>
      </c>
      <c r="M48" s="167">
        <f>(M38-B38)/B38</f>
        <v>9.5053346265761257E-2</v>
      </c>
      <c r="N48" s="167">
        <f>(N38-B38)/B38</f>
        <v>0.11542192046556736</v>
      </c>
      <c r="O48" s="167">
        <f>(O38-B38)/B38</f>
        <v>0.15421920465567407</v>
      </c>
      <c r="P48" s="167">
        <f>(P38-B38)/B38</f>
        <v>0.24345295829291946</v>
      </c>
      <c r="Q48" s="167">
        <f>(Q38-B38)/B38</f>
        <v>0.20465567410281274</v>
      </c>
      <c r="R48" s="167">
        <f>(R38-B38)/B38</f>
        <v>0.31813773035887483</v>
      </c>
      <c r="S48" s="167">
        <f>(S38-B38)/B38</f>
        <v>0.31231813773035877</v>
      </c>
    </row>
    <row r="49" spans="1:19" ht="15.75" thickTop="1" x14ac:dyDescent="0.25">
      <c r="A49" s="143" t="s">
        <v>292</v>
      </c>
      <c r="B49" s="147">
        <f t="shared" ref="B49:B53" si="27">(B39-B39)/B39</f>
        <v>0</v>
      </c>
      <c r="C49" s="147">
        <f t="shared" ref="C49:C53" si="28">(C39-B39)/B39</f>
        <v>2.360515021459228E-2</v>
      </c>
      <c r="D49" s="147">
        <f t="shared" ref="D49:D53" si="29">(D39-B39)/B39</f>
        <v>-3.7195994277539307E-2</v>
      </c>
      <c r="E49" s="147">
        <f t="shared" ref="E49:E53" si="30">(E39-B39)/B39</f>
        <v>5.4363376251788255E-2</v>
      </c>
      <c r="F49" s="147">
        <f t="shared" ref="F49:F53" si="31">(F39-B39)/B39</f>
        <v>8.4406294706723867E-2</v>
      </c>
      <c r="G49" s="147">
        <f t="shared" ref="G49:G53" si="32">(G39-B39)/B39</f>
        <v>0.10300429184549352</v>
      </c>
      <c r="H49" s="147">
        <f t="shared" ref="H49:H53" si="33">(H39-B39)/B39</f>
        <v>0.21459227467811159</v>
      </c>
      <c r="I49" s="147">
        <f t="shared" ref="I49:I53" si="34">(I39-B39)/B39</f>
        <v>2.002861230329037E-2</v>
      </c>
      <c r="J49" s="147">
        <f t="shared" ref="J49:J53" si="35">(J39-B39)/B39</f>
        <v>-1.2160228898426318E-2</v>
      </c>
      <c r="K49" s="147">
        <f t="shared" ref="K49:K53" si="36">(K39-B39)/B39</f>
        <v>-0.12088698140200295</v>
      </c>
      <c r="L49" s="147">
        <f t="shared" ref="L49:L53" si="37">(L39-B39)/B39</f>
        <v>-0.13447782546494999</v>
      </c>
      <c r="M49" s="147">
        <f t="shared" ref="M49:M53" si="38">(M39-B39)/B39</f>
        <v>7.3676680972818265E-2</v>
      </c>
      <c r="N49" s="147">
        <f t="shared" ref="N49:N53" si="39">(N39-B39)/B39</f>
        <v>0.19241773962804015</v>
      </c>
      <c r="O49" s="147">
        <f t="shared" ref="O49:O53" si="40">(O39-B39)/B39</f>
        <v>0.38984263233190264</v>
      </c>
      <c r="P49" s="147">
        <f t="shared" ref="P49:P53" si="41">(P39-B39)/B39</f>
        <v>0.40915593705293268</v>
      </c>
      <c r="Q49" s="147">
        <f t="shared" ref="Q49:Q53" si="42">(Q39-B39)/B39</f>
        <v>0.34048640915593692</v>
      </c>
      <c r="R49" s="147">
        <f t="shared" ref="R49:R53" si="43">(R39-B39)/B39</f>
        <v>0.24606580829756805</v>
      </c>
      <c r="S49" s="147">
        <f t="shared" ref="S49:S53" si="44">(S39-B39)/B39</f>
        <v>0.34120171673819738</v>
      </c>
    </row>
    <row r="50" spans="1:19" x14ac:dyDescent="0.25">
      <c r="A50" s="143" t="s">
        <v>294</v>
      </c>
      <c r="B50" s="147">
        <f t="shared" si="27"/>
        <v>0</v>
      </c>
      <c r="C50" s="147">
        <f t="shared" si="28"/>
        <v>0.35705209656925024</v>
      </c>
      <c r="D50" s="147">
        <f t="shared" si="29"/>
        <v>0.25158831003811938</v>
      </c>
      <c r="E50" s="147">
        <f t="shared" si="30"/>
        <v>0.26747141041931377</v>
      </c>
      <c r="F50" s="147">
        <f t="shared" si="31"/>
        <v>-6.353240152477764E-2</v>
      </c>
      <c r="G50" s="147">
        <f t="shared" si="32"/>
        <v>-0.12770012706480302</v>
      </c>
      <c r="H50" s="147">
        <f t="shared" si="33"/>
        <v>-1.2706480304955595E-2</v>
      </c>
      <c r="I50" s="147">
        <f t="shared" si="34"/>
        <v>0.32465057179161377</v>
      </c>
      <c r="J50" s="147">
        <f t="shared" si="35"/>
        <v>0.29606099110546369</v>
      </c>
      <c r="K50" s="147">
        <f t="shared" si="36"/>
        <v>7.6874205844980878E-2</v>
      </c>
      <c r="L50" s="147">
        <f t="shared" si="37"/>
        <v>6.2261753494282E-2</v>
      </c>
      <c r="M50" s="147">
        <f t="shared" si="38"/>
        <v>-3.3672172808132103E-2</v>
      </c>
      <c r="N50" s="147">
        <f t="shared" si="39"/>
        <v>-6.353240152477764E-2</v>
      </c>
      <c r="O50" s="147">
        <f t="shared" si="40"/>
        <v>0.11817026683608647</v>
      </c>
      <c r="P50" s="147">
        <f t="shared" si="41"/>
        <v>-0.15374841168996187</v>
      </c>
      <c r="Q50" s="147">
        <f t="shared" si="42"/>
        <v>0.11562897077509521</v>
      </c>
      <c r="R50" s="147">
        <f t="shared" si="43"/>
        <v>-0.15692503176620079</v>
      </c>
      <c r="S50" s="147">
        <f t="shared" si="44"/>
        <v>-2.9224904701397766E-2</v>
      </c>
    </row>
    <row r="51" spans="1:19" x14ac:dyDescent="0.25">
      <c r="A51" s="143" t="s">
        <v>212</v>
      </c>
      <c r="B51" s="147">
        <f t="shared" si="27"/>
        <v>0</v>
      </c>
      <c r="C51" s="147">
        <f t="shared" si="28"/>
        <v>6.4588979223125551E-2</v>
      </c>
      <c r="D51" s="147">
        <f t="shared" si="29"/>
        <v>7.9042457091237583E-2</v>
      </c>
      <c r="E51" s="147">
        <f t="shared" si="30"/>
        <v>-8.2204155374887095E-2</v>
      </c>
      <c r="F51" s="147">
        <f t="shared" si="31"/>
        <v>-0.20822041553748868</v>
      </c>
      <c r="G51" s="147">
        <f t="shared" si="32"/>
        <v>-1.4001806684733616E-2</v>
      </c>
      <c r="H51" s="147">
        <f t="shared" si="33"/>
        <v>5.1038843721770505E-2</v>
      </c>
      <c r="I51" s="147">
        <f t="shared" si="34"/>
        <v>0.15898825654923213</v>
      </c>
      <c r="J51" s="147">
        <f t="shared" si="35"/>
        <v>-1.4453477868112028E-2</v>
      </c>
      <c r="K51" s="147">
        <f t="shared" si="36"/>
        <v>9.439927732610659E-2</v>
      </c>
      <c r="L51" s="147">
        <f t="shared" si="37"/>
        <v>6.6847335140018088E-2</v>
      </c>
      <c r="M51" s="147">
        <f t="shared" si="38"/>
        <v>0.19692863595302618</v>
      </c>
      <c r="N51" s="147">
        <f t="shared" si="39"/>
        <v>0.23351400180668463</v>
      </c>
      <c r="O51" s="147">
        <f t="shared" si="40"/>
        <v>-0.10478771454381211</v>
      </c>
      <c r="P51" s="147">
        <f t="shared" si="41"/>
        <v>-0.12014453477868112</v>
      </c>
      <c r="Q51" s="147">
        <f t="shared" si="42"/>
        <v>-0.12691960252935872</v>
      </c>
      <c r="R51" s="147">
        <f t="shared" si="43"/>
        <v>-3.8392050587172599E-2</v>
      </c>
      <c r="S51" s="147">
        <f t="shared" si="44"/>
        <v>-0.1526648599819331</v>
      </c>
    </row>
    <row r="52" spans="1:19" x14ac:dyDescent="0.25">
      <c r="A52" s="178" t="s">
        <v>295</v>
      </c>
      <c r="B52" s="147">
        <f t="shared" si="27"/>
        <v>0</v>
      </c>
      <c r="C52" s="147">
        <f t="shared" si="28"/>
        <v>4.4718581341557442E-2</v>
      </c>
      <c r="D52" s="147">
        <f t="shared" si="29"/>
        <v>8.5582112567463328E-2</v>
      </c>
      <c r="E52" s="147">
        <f t="shared" si="30"/>
        <v>0.11256746337702382</v>
      </c>
      <c r="F52" s="147">
        <f t="shared" si="31"/>
        <v>0.13030069390902077</v>
      </c>
      <c r="G52" s="147">
        <f t="shared" si="32"/>
        <v>9.0979182729375455E-2</v>
      </c>
      <c r="H52" s="147">
        <f t="shared" si="33"/>
        <v>0.10794140323824199</v>
      </c>
      <c r="I52" s="147">
        <f t="shared" si="34"/>
        <v>0.11873554356206624</v>
      </c>
      <c r="J52" s="147">
        <f t="shared" si="35"/>
        <v>0.19429452582883575</v>
      </c>
      <c r="K52" s="147">
        <f t="shared" si="36"/>
        <v>0.15805705474171156</v>
      </c>
      <c r="L52" s="147">
        <f t="shared" si="37"/>
        <v>0.1225905936777178</v>
      </c>
      <c r="M52" s="147">
        <f t="shared" si="38"/>
        <v>0.11873554356206624</v>
      </c>
      <c r="N52" s="147">
        <f t="shared" si="39"/>
        <v>0.18504240555127205</v>
      </c>
      <c r="O52" s="147">
        <f t="shared" si="40"/>
        <v>0.25366229760986897</v>
      </c>
      <c r="P52" s="147">
        <f t="shared" si="41"/>
        <v>0.31071703932151112</v>
      </c>
      <c r="Q52" s="147">
        <f t="shared" si="42"/>
        <v>0.32536622976098695</v>
      </c>
      <c r="R52" s="147">
        <f t="shared" si="43"/>
        <v>0.34926754047802616</v>
      </c>
      <c r="S52" s="147">
        <f t="shared" si="44"/>
        <v>0.42559753276792578</v>
      </c>
    </row>
    <row r="53" spans="1:19" x14ac:dyDescent="0.25">
      <c r="A53" s="143" t="s">
        <v>296</v>
      </c>
      <c r="B53" s="147">
        <f t="shared" si="27"/>
        <v>0</v>
      </c>
      <c r="C53" s="147">
        <f t="shared" si="28"/>
        <v>6.3875088715400893E-3</v>
      </c>
      <c r="D53" s="147">
        <f t="shared" si="29"/>
        <v>2.5550035486160357E-2</v>
      </c>
      <c r="E53" s="147">
        <f t="shared" si="30"/>
        <v>-4.9680624556423195E-3</v>
      </c>
      <c r="F53" s="147">
        <f t="shared" si="31"/>
        <v>1.9162526614620267E-2</v>
      </c>
      <c r="G53" s="147">
        <f t="shared" si="32"/>
        <v>1.3484740951029063E-2</v>
      </c>
      <c r="H53" s="147">
        <f t="shared" si="33"/>
        <v>4.6132008516678522E-2</v>
      </c>
      <c r="I53" s="147">
        <f t="shared" si="34"/>
        <v>2.1291696238466542E-3</v>
      </c>
      <c r="J53" s="147">
        <f t="shared" si="35"/>
        <v>2.6259758694109368E-2</v>
      </c>
      <c r="K53" s="147">
        <f t="shared" si="36"/>
        <v>1.2065294535131294E-2</v>
      </c>
      <c r="L53" s="147">
        <f t="shared" si="37"/>
        <v>1.4904187366926959E-2</v>
      </c>
      <c r="M53" s="147">
        <f t="shared" si="38"/>
        <v>5.6777856635912049E-3</v>
      </c>
      <c r="N53" s="147">
        <f t="shared" si="39"/>
        <v>-6.3875088715400893E-3</v>
      </c>
      <c r="O53" s="147">
        <f t="shared" si="40"/>
        <v>1.4194464158977948E-2</v>
      </c>
      <c r="P53" s="147">
        <f t="shared" si="41"/>
        <v>5.3229240596167494E-2</v>
      </c>
      <c r="Q53" s="147">
        <f t="shared" si="42"/>
        <v>0.19801277501774303</v>
      </c>
      <c r="R53" s="147">
        <f t="shared" si="43"/>
        <v>0.20723917672107892</v>
      </c>
      <c r="S53" s="147">
        <f t="shared" si="44"/>
        <v>0.20085166784953881</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7"/>
  <sheetViews>
    <sheetView topLeftCell="J1" zoomScaleNormal="100" workbookViewId="0">
      <selection activeCell="Q9" sqref="Q9"/>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228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239</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319</v>
      </c>
      <c r="B5" s="144">
        <f>'3C'!B19</f>
        <v>2881</v>
      </c>
      <c r="C5" s="144">
        <f>'3C'!C19</f>
        <v>2861</v>
      </c>
      <c r="D5" s="144">
        <f>'3C'!D19</f>
        <v>2776</v>
      </c>
      <c r="E5" s="144">
        <f>'3C'!E19</f>
        <v>2715</v>
      </c>
      <c r="F5" s="144">
        <f>'3C'!F19</f>
        <v>2668</v>
      </c>
      <c r="G5" s="144">
        <f>'3C'!G19</f>
        <v>2566</v>
      </c>
      <c r="H5" s="144">
        <f>'3C'!H19</f>
        <v>2591</v>
      </c>
      <c r="I5" s="144">
        <f>'3C'!I19</f>
        <v>2449</v>
      </c>
      <c r="J5" s="144">
        <f>'3C'!J19</f>
        <v>2342</v>
      </c>
      <c r="K5" s="144">
        <f>'3C'!K19</f>
        <v>2394</v>
      </c>
      <c r="L5" s="144">
        <f>'3C'!L19</f>
        <v>2329</v>
      </c>
      <c r="M5" s="144">
        <f>'3C'!M19</f>
        <v>2084</v>
      </c>
      <c r="N5" s="144">
        <f>'3C'!N19</f>
        <v>2016</v>
      </c>
      <c r="O5" s="144">
        <f>'3C'!O19</f>
        <v>2008</v>
      </c>
      <c r="P5" s="144">
        <f>'3C'!P19</f>
        <v>1976</v>
      </c>
      <c r="Q5" s="144">
        <f>'3C'!Q19</f>
        <v>1943</v>
      </c>
      <c r="R5" s="144">
        <f>'3C'!R19</f>
        <v>1935</v>
      </c>
      <c r="S5" s="144">
        <f>'3C'!S19</f>
        <v>2005</v>
      </c>
      <c r="T5" s="144">
        <f>'3C'!T19</f>
        <v>1978</v>
      </c>
      <c r="U5" s="144">
        <f>'3C'!U19</f>
        <v>1766</v>
      </c>
      <c r="V5" s="144">
        <f>'3C'!V19</f>
        <v>1791</v>
      </c>
      <c r="W5" s="144">
        <f>'3C'!W19</f>
        <v>1854</v>
      </c>
      <c r="X5" s="145"/>
    </row>
    <row r="6" spans="1:28" x14ac:dyDescent="0.2">
      <c r="A6" s="143" t="s">
        <v>92</v>
      </c>
      <c r="B6" s="144">
        <v>37838</v>
      </c>
      <c r="C6" s="144">
        <v>38211</v>
      </c>
      <c r="D6" s="144">
        <v>37740</v>
      </c>
      <c r="E6" s="144">
        <v>37259</v>
      </c>
      <c r="F6" s="144">
        <v>36939</v>
      </c>
      <c r="G6" s="144">
        <v>36347</v>
      </c>
      <c r="H6" s="144">
        <v>35735</v>
      </c>
      <c r="I6" s="144">
        <v>35279</v>
      </c>
      <c r="J6" s="144">
        <v>34654</v>
      </c>
      <c r="K6" s="144">
        <v>34974</v>
      </c>
      <c r="L6" s="144">
        <v>34985</v>
      </c>
      <c r="M6" s="144">
        <v>33138</v>
      </c>
      <c r="N6" s="144">
        <v>32656</v>
      </c>
      <c r="O6" s="144">
        <v>31288</v>
      </c>
      <c r="P6" s="144">
        <v>31400</v>
      </c>
      <c r="Q6" s="144">
        <v>31028</v>
      </c>
      <c r="R6" s="144">
        <v>31054</v>
      </c>
      <c r="S6" s="144">
        <v>31953</v>
      </c>
      <c r="T6" s="144">
        <v>31941</v>
      </c>
      <c r="U6" s="144">
        <v>28823</v>
      </c>
      <c r="V6" s="144">
        <v>28114</v>
      </c>
      <c r="W6" s="144">
        <v>29326</v>
      </c>
      <c r="X6" s="145"/>
    </row>
    <row r="7" spans="1:28" ht="15.75" x14ac:dyDescent="0.25">
      <c r="A7" s="143" t="s">
        <v>183</v>
      </c>
      <c r="B7" s="144">
        <v>1172959</v>
      </c>
      <c r="C7" s="144">
        <v>1190670</v>
      </c>
      <c r="D7" s="144">
        <v>1189302</v>
      </c>
      <c r="E7" s="144">
        <v>1192710</v>
      </c>
      <c r="F7" s="144">
        <v>1202940</v>
      </c>
      <c r="G7" s="144">
        <v>1189278</v>
      </c>
      <c r="H7" s="144">
        <v>1198450</v>
      </c>
      <c r="I7" s="144">
        <v>1210896</v>
      </c>
      <c r="J7" s="144">
        <v>1209065</v>
      </c>
      <c r="K7" s="144">
        <v>1178038</v>
      </c>
      <c r="L7" s="144">
        <v>1146205</v>
      </c>
      <c r="M7" s="144">
        <v>1124340</v>
      </c>
      <c r="N7" s="144">
        <v>1134998</v>
      </c>
      <c r="O7" s="144">
        <v>1138993</v>
      </c>
      <c r="P7" s="144">
        <v>1175366</v>
      </c>
      <c r="Q7" s="144">
        <v>1208644</v>
      </c>
      <c r="R7" s="144">
        <v>1242443</v>
      </c>
      <c r="S7" s="144">
        <v>1272021</v>
      </c>
      <c r="T7" s="144">
        <v>1287976</v>
      </c>
      <c r="U7" s="144">
        <v>1205523</v>
      </c>
      <c r="V7" s="144">
        <v>1156768</v>
      </c>
      <c r="W7" s="144">
        <v>1209024</v>
      </c>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240</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319</v>
      </c>
      <c r="B12" s="170">
        <f>(B5-B5)/B5</f>
        <v>0</v>
      </c>
      <c r="C12" s="170">
        <f>(C5-B5)/B5</f>
        <v>-6.9420340159666782E-3</v>
      </c>
      <c r="D12" s="170">
        <f>(D5-B5)/B5</f>
        <v>-3.644567858382506E-2</v>
      </c>
      <c r="E12" s="170">
        <f>(E5-B5)/B5</f>
        <v>-5.7618882332523429E-2</v>
      </c>
      <c r="F12" s="170">
        <f>(F5-B5)/B5</f>
        <v>-7.3932662270045121E-2</v>
      </c>
      <c r="G12" s="170">
        <f>(G5-B5)/B5</f>
        <v>-0.10933703575147519</v>
      </c>
      <c r="H12" s="170">
        <f>(H5-B5)/B5</f>
        <v>-0.10065949323151684</v>
      </c>
      <c r="I12" s="170">
        <f>(I5-B5)/B5</f>
        <v>-0.14994793474488025</v>
      </c>
      <c r="J12" s="170">
        <f>(J5-B5)/B5</f>
        <v>-0.18708781673030198</v>
      </c>
      <c r="K12" s="170">
        <f>(K5-B5)/B5</f>
        <v>-0.16903852828878863</v>
      </c>
      <c r="L12" s="170">
        <f>(L5-B5)/B5</f>
        <v>-0.19160013884068031</v>
      </c>
      <c r="M12" s="170">
        <f>(M5-B5)/B5</f>
        <v>-0.27664005553627213</v>
      </c>
      <c r="N12" s="170">
        <f>(N5-B5)/B5</f>
        <v>-0.30024297119055882</v>
      </c>
      <c r="O12" s="170">
        <f>(O5-B5)/B5</f>
        <v>-0.30301978479694552</v>
      </c>
      <c r="P12" s="170">
        <f>(P5-B5)/B5</f>
        <v>-0.31412703922249219</v>
      </c>
      <c r="Q12" s="170">
        <f>(Q5-B5)/B5</f>
        <v>-0.32558139534883723</v>
      </c>
      <c r="R12" s="170">
        <f>(R5-B5)/B5</f>
        <v>-0.32835820895522388</v>
      </c>
      <c r="S12" s="170">
        <f>(S5-B5)/B5</f>
        <v>-0.3040610898993405</v>
      </c>
      <c r="T12" s="170">
        <f>(T5-B5)/B5</f>
        <v>-0.31343283582089554</v>
      </c>
      <c r="U12" s="170">
        <f>(U5-B5)/B5</f>
        <v>-0.38701839639014229</v>
      </c>
      <c r="V12" s="170">
        <f>(V5-B5)/B5</f>
        <v>-0.37834085387018396</v>
      </c>
      <c r="W12" s="170">
        <f>(W5-B5)/B5</f>
        <v>-0.35647344671988895</v>
      </c>
    </row>
    <row r="13" spans="1:28" x14ac:dyDescent="0.2">
      <c r="A13" s="143" t="s">
        <v>92</v>
      </c>
      <c r="B13" s="170">
        <f>(B6-B6)/B6</f>
        <v>0</v>
      </c>
      <c r="C13" s="170">
        <f>(C6-B6)/B6</f>
        <v>9.8578148950790208E-3</v>
      </c>
      <c r="D13" s="170">
        <f>(D6-B6)/B6</f>
        <v>-2.5899889000475713E-3</v>
      </c>
      <c r="E13" s="170">
        <f>(E6-B6)/B6</f>
        <v>-1.5302077276811672E-2</v>
      </c>
      <c r="F13" s="170">
        <f>(F6-B6)/B6</f>
        <v>-2.3759183889211902E-2</v>
      </c>
      <c r="G13" s="170">
        <f>(G6-B6)/B6</f>
        <v>-3.9404831122152331E-2</v>
      </c>
      <c r="H13" s="170">
        <f>(H6-B6)/B6</f>
        <v>-5.5579047518367779E-2</v>
      </c>
      <c r="I13" s="170">
        <f>(I6-B6)/B6</f>
        <v>-6.7630424441038103E-2</v>
      </c>
      <c r="J13" s="170">
        <f>(J6-B6)/B6</f>
        <v>-8.4148210793382319E-2</v>
      </c>
      <c r="K13" s="170">
        <f>(K6-B6)/B6</f>
        <v>-7.5691104180982086E-2</v>
      </c>
      <c r="L13" s="170">
        <f>(L6-B6)/B6</f>
        <v>-7.5400391141180828E-2</v>
      </c>
      <c r="M13" s="170">
        <f>(M6-B6)/B6</f>
        <v>-0.12421375336962842</v>
      </c>
      <c r="N13" s="170">
        <f>(N6-B6)/B6</f>
        <v>-0.13695227020455628</v>
      </c>
      <c r="O13" s="170">
        <f>(O6-B6)/B6</f>
        <v>-0.17310640097256727</v>
      </c>
      <c r="P13" s="170">
        <f>(P6-B6)/B6</f>
        <v>-0.17014641365822719</v>
      </c>
      <c r="Q13" s="170">
        <f>(Q6-B6)/B6</f>
        <v>-0.17997780009514244</v>
      </c>
      <c r="R13" s="170">
        <f>(R6-B6)/B6</f>
        <v>-0.17929066018288492</v>
      </c>
      <c r="S13" s="170">
        <f>(S6-B6)/B6</f>
        <v>-0.15553147629367303</v>
      </c>
      <c r="T13" s="170">
        <f>(T6-B6)/B6</f>
        <v>-0.15584861779163803</v>
      </c>
      <c r="U13" s="170">
        <f>(U6-B6)/B6</f>
        <v>-0.23825255034621282</v>
      </c>
      <c r="V13" s="170">
        <f>(V6-B6)/B6</f>
        <v>-0.25699032718431208</v>
      </c>
      <c r="W13" s="170">
        <f>(W6-B6)/B6</f>
        <v>-0.2249590358898462</v>
      </c>
    </row>
    <row r="14" spans="1:28" x14ac:dyDescent="0.2">
      <c r="A14" s="143" t="s">
        <v>183</v>
      </c>
      <c r="B14" s="170">
        <f>(B7-B7)/B7</f>
        <v>0</v>
      </c>
      <c r="C14" s="170">
        <f>(C7-B7)/B7</f>
        <v>1.5099419502301445E-2</v>
      </c>
      <c r="D14" s="170">
        <f>(D7-B7)/B7</f>
        <v>1.3933138327938147E-2</v>
      </c>
      <c r="E14" s="170">
        <f>(E7-B7)/B7</f>
        <v>1.683861072722917E-2</v>
      </c>
      <c r="F14" s="170">
        <f>(F7-B7)/B7</f>
        <v>2.5560143193410854E-2</v>
      </c>
      <c r="G14" s="170">
        <f>(G7-B7)/B7</f>
        <v>1.3912677254703703E-2</v>
      </c>
      <c r="H14" s="170">
        <f>(H7-B7)/B7</f>
        <v>2.1732217409133652E-2</v>
      </c>
      <c r="I14" s="170">
        <f>(I7-B7)/B7</f>
        <v>3.2342988970628983E-2</v>
      </c>
      <c r="J14" s="170">
        <f>(J7-B7)/B7</f>
        <v>3.0781979591784539E-2</v>
      </c>
      <c r="K14" s="170">
        <f>(K7-B7)/B7</f>
        <v>4.3300746232391753E-3</v>
      </c>
      <c r="L14" s="170">
        <f>(L7-B7)/B7</f>
        <v>-2.2808981388096259E-2</v>
      </c>
      <c r="M14" s="170">
        <f>(M7-B7)/B7</f>
        <v>-4.1449871649392692E-2</v>
      </c>
      <c r="N14" s="170">
        <f>(N7-B7)/B7</f>
        <v>-3.2363450043863429E-2</v>
      </c>
      <c r="O14" s="170">
        <f>(O7-B7)/B7</f>
        <v>-2.8957533895046631E-2</v>
      </c>
      <c r="P14" s="170">
        <f>(P7-B7)/B7</f>
        <v>2.0520751364710957E-3</v>
      </c>
      <c r="Q14" s="170">
        <f>(Q7-B7)/B7</f>
        <v>3.0423058265463668E-2</v>
      </c>
      <c r="R14" s="170">
        <f>(R7-B7)/B7</f>
        <v>5.9238217192587296E-2</v>
      </c>
      <c r="S14" s="170">
        <f>(S7-B7)/B7</f>
        <v>8.4454784864603116E-2</v>
      </c>
      <c r="T14" s="170">
        <f>(T7-B7)/B7</f>
        <v>9.8057135841917747E-2</v>
      </c>
      <c r="U14" s="170">
        <f>(U7-B7)/B7</f>
        <v>2.7762266200267869E-2</v>
      </c>
      <c r="V14" s="170">
        <f>(V7-B7)/B7</f>
        <v>-1.3803551530786669E-2</v>
      </c>
      <c r="W14" s="170">
        <f>(W7-B7)/B7</f>
        <v>3.0747025258342362E-2</v>
      </c>
    </row>
    <row r="16" spans="1:28" ht="15.75" x14ac:dyDescent="0.25">
      <c r="A16" s="314" t="s">
        <v>242</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319</v>
      </c>
      <c r="B18" s="150">
        <f>'3C'!B38</f>
        <v>10.31</v>
      </c>
      <c r="C18" s="150">
        <f>'3C'!C38</f>
        <v>10.54</v>
      </c>
      <c r="D18" s="150">
        <f>'3C'!D38</f>
        <v>10.35</v>
      </c>
      <c r="E18" s="150">
        <f>'3C'!E38</f>
        <v>11.23</v>
      </c>
      <c r="F18" s="150">
        <f>'3C'!F38</f>
        <v>11.5</v>
      </c>
      <c r="G18" s="150">
        <f>'3C'!G38</f>
        <v>11.77</v>
      </c>
      <c r="H18" s="150">
        <f>'3C'!H38</f>
        <v>12.28</v>
      </c>
      <c r="I18" s="150">
        <f>'3C'!I38</f>
        <v>12.38</v>
      </c>
      <c r="J18" s="150">
        <f>'3C'!J38</f>
        <v>11.9</v>
      </c>
      <c r="K18" s="150">
        <f>'3C'!K38</f>
        <v>11.24</v>
      </c>
      <c r="L18" s="150">
        <f>'3C'!L38</f>
        <v>11.01</v>
      </c>
      <c r="M18" s="150">
        <f>'3C'!M38</f>
        <v>11.29</v>
      </c>
      <c r="N18" s="150">
        <f>'3C'!N38</f>
        <v>11.5</v>
      </c>
      <c r="O18" s="150">
        <f>'3C'!O38</f>
        <v>11.9</v>
      </c>
      <c r="P18" s="150">
        <f>'3C'!P38</f>
        <v>12.82</v>
      </c>
      <c r="Q18" s="150">
        <f>'3C'!Q38</f>
        <v>12.42</v>
      </c>
      <c r="R18" s="150">
        <f>'3C'!R38</f>
        <v>13.59</v>
      </c>
      <c r="S18" s="150">
        <f>'3C'!S38</f>
        <v>13.53</v>
      </c>
      <c r="T18"/>
      <c r="U18"/>
      <c r="V18"/>
      <c r="W18"/>
    </row>
    <row r="19" spans="1:23" ht="15" x14ac:dyDescent="0.25">
      <c r="A19" s="143" t="s">
        <v>92</v>
      </c>
      <c r="B19" s="150">
        <v>10.64</v>
      </c>
      <c r="C19" s="150">
        <v>11.37</v>
      </c>
      <c r="D19" s="150">
        <v>11.08</v>
      </c>
      <c r="E19" s="150">
        <v>11.1</v>
      </c>
      <c r="F19" s="150">
        <v>11.24</v>
      </c>
      <c r="G19" s="150">
        <v>11.98</v>
      </c>
      <c r="H19" s="150">
        <v>12.3</v>
      </c>
      <c r="I19" s="150">
        <v>12.27</v>
      </c>
      <c r="J19" s="150">
        <v>12.22</v>
      </c>
      <c r="K19" s="150">
        <v>11.93</v>
      </c>
      <c r="L19" s="150">
        <v>11.9</v>
      </c>
      <c r="M19" s="150">
        <v>11.95</v>
      </c>
      <c r="N19" s="150">
        <v>12.14</v>
      </c>
      <c r="O19" s="150">
        <v>12.71</v>
      </c>
      <c r="P19" s="150">
        <v>13.1</v>
      </c>
      <c r="Q19" s="150">
        <v>13.51</v>
      </c>
      <c r="R19" s="150">
        <v>13.97</v>
      </c>
      <c r="S19" s="151">
        <v>14.1</v>
      </c>
      <c r="T19"/>
      <c r="U19"/>
      <c r="V19"/>
      <c r="W19"/>
    </row>
    <row r="20" spans="1:23" ht="15" x14ac:dyDescent="0.25">
      <c r="A20" s="143" t="s">
        <v>183</v>
      </c>
      <c r="B20" s="150">
        <v>9.7899999999999991</v>
      </c>
      <c r="C20" s="150">
        <v>9.98</v>
      </c>
      <c r="D20" s="150">
        <v>10.37</v>
      </c>
      <c r="E20" s="150">
        <v>10.68</v>
      </c>
      <c r="F20" s="150">
        <v>10.98</v>
      </c>
      <c r="G20" s="150">
        <v>11.21</v>
      </c>
      <c r="H20" s="150">
        <v>11.37</v>
      </c>
      <c r="I20" s="150">
        <v>11.4</v>
      </c>
      <c r="J20" s="150">
        <v>11.57</v>
      </c>
      <c r="K20" s="150">
        <v>11.76</v>
      </c>
      <c r="L20" s="150">
        <v>11.94</v>
      </c>
      <c r="M20" s="150">
        <v>12.16</v>
      </c>
      <c r="N20" s="150">
        <v>12.51</v>
      </c>
      <c r="O20" s="150">
        <v>12.89</v>
      </c>
      <c r="P20" s="150">
        <v>13.42</v>
      </c>
      <c r="Q20" s="150">
        <v>13.89</v>
      </c>
      <c r="R20" s="150">
        <v>14.12</v>
      </c>
      <c r="S20" s="151">
        <v>14.87</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243</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320</v>
      </c>
      <c r="B25" s="170">
        <f>(B18-B18)/B18</f>
        <v>0</v>
      </c>
      <c r="C25" s="170">
        <f>(C18-B18)/B18</f>
        <v>2.2308438409311217E-2</v>
      </c>
      <c r="D25" s="170">
        <f>(D18-B18)/B18</f>
        <v>3.8797284190105865E-3</v>
      </c>
      <c r="E25" s="170">
        <f>(E18-B18)/B18</f>
        <v>8.923375363724538E-2</v>
      </c>
      <c r="F25" s="170">
        <f>(F18-B18)/B18</f>
        <v>0.11542192046556736</v>
      </c>
      <c r="G25" s="170">
        <f>(G18-B18)/B18</f>
        <v>0.14161008729388933</v>
      </c>
      <c r="H25" s="170">
        <f>(H18-B18)/B18</f>
        <v>0.19107662463627534</v>
      </c>
      <c r="I25" s="170">
        <f>(I18-B18)/B18</f>
        <v>0.20077594568380216</v>
      </c>
      <c r="J25" s="170">
        <f>(J18-B18)/B18</f>
        <v>0.15421920465567407</v>
      </c>
      <c r="K25" s="170">
        <f>(K18-B18)/B18</f>
        <v>9.0203685741998024E-2</v>
      </c>
      <c r="L25" s="170">
        <f>(L18-B18)/B18</f>
        <v>6.7895247332686634E-2</v>
      </c>
      <c r="M25" s="170">
        <f>(M18-B18)/B18</f>
        <v>9.5053346265761257E-2</v>
      </c>
      <c r="N25" s="170">
        <f>(N18-B18)/B18</f>
        <v>0.11542192046556736</v>
      </c>
      <c r="O25" s="170">
        <f>(O18-B18)/B18</f>
        <v>0.15421920465567407</v>
      </c>
      <c r="P25" s="170">
        <f>(P18-B18)/B18</f>
        <v>0.24345295829291946</v>
      </c>
      <c r="Q25" s="170">
        <f>(Q18-B18)/B18</f>
        <v>0.20465567410281274</v>
      </c>
      <c r="R25" s="170">
        <f>(R18-B18)/B18</f>
        <v>0.31813773035887483</v>
      </c>
      <c r="S25" s="170">
        <f>(S18-B18)/B18</f>
        <v>0.31231813773035877</v>
      </c>
      <c r="T25"/>
      <c r="U25"/>
      <c r="V25"/>
      <c r="W25"/>
    </row>
    <row r="26" spans="1:23" ht="15" x14ac:dyDescent="0.25">
      <c r="A26" s="143" t="s">
        <v>92</v>
      </c>
      <c r="B26" s="170">
        <f>(B19-B19)/B19</f>
        <v>0</v>
      </c>
      <c r="C26" s="170">
        <f>(C19-B19)/B19</f>
        <v>6.8609022556390842E-2</v>
      </c>
      <c r="D26" s="170">
        <f>(D19-B19)/B19</f>
        <v>4.1353383458646566E-2</v>
      </c>
      <c r="E26" s="170">
        <f>(E19-B19)/B19</f>
        <v>4.3233082706766832E-2</v>
      </c>
      <c r="F26" s="170">
        <f>(F19-B19)/B19</f>
        <v>5.6390977443608985E-2</v>
      </c>
      <c r="G26" s="170">
        <f>(G19-B19)/B19</f>
        <v>0.12593984962406013</v>
      </c>
      <c r="H26" s="170">
        <f>(H19-B19)/B19</f>
        <v>0.15601503759398497</v>
      </c>
      <c r="I26" s="170">
        <f>(I19-B19)/B19</f>
        <v>0.15319548872180441</v>
      </c>
      <c r="J26" s="170">
        <f>(J19-B19)/B19</f>
        <v>0.14849624060150377</v>
      </c>
      <c r="K26" s="170">
        <f>(K19-B19)/B19</f>
        <v>0.12124060150375932</v>
      </c>
      <c r="L26" s="170">
        <f>(L19-B19)/B19</f>
        <v>0.11842105263157893</v>
      </c>
      <c r="M26" s="170">
        <f>(M19-B19)/B19</f>
        <v>0.12312030075187957</v>
      </c>
      <c r="N26" s="170">
        <f>(N19-B19)/B19</f>
        <v>0.14097744360902256</v>
      </c>
      <c r="O26" s="170">
        <f>(O19-B19)/B19</f>
        <v>0.19454887218045114</v>
      </c>
      <c r="P26" s="170">
        <f>(P19-B19)/B19</f>
        <v>0.23120300751879688</v>
      </c>
      <c r="Q26" s="170">
        <f>(Q19-B19)/B19</f>
        <v>0.26973684210526305</v>
      </c>
      <c r="R26" s="170">
        <f>(R19-B19)/B19</f>
        <v>0.31296992481203006</v>
      </c>
      <c r="S26" s="170">
        <f>(S19-B19)/B19</f>
        <v>0.32518796992481191</v>
      </c>
      <c r="T26"/>
      <c r="U26"/>
      <c r="V26"/>
      <c r="W26"/>
    </row>
    <row r="27" spans="1:23" ht="15" x14ac:dyDescent="0.25">
      <c r="A27" s="143" t="s">
        <v>183</v>
      </c>
      <c r="B27" s="170">
        <f>(B20-B20)/B20</f>
        <v>0</v>
      </c>
      <c r="C27" s="170">
        <f>(C20-B20)/B20</f>
        <v>1.9407558733401564E-2</v>
      </c>
      <c r="D27" s="170">
        <f>(D20-B20)/B20</f>
        <v>5.924412665985701E-2</v>
      </c>
      <c r="E27" s="170">
        <f>(E20-B20)/B20</f>
        <v>9.0909090909090981E-2</v>
      </c>
      <c r="F27" s="170">
        <f>(F20-B20)/B20</f>
        <v>0.12155260469867225</v>
      </c>
      <c r="G27" s="170">
        <f>(G20-B20)/B20</f>
        <v>0.14504596527068456</v>
      </c>
      <c r="H27" s="170">
        <f>(H20-B20)/B20</f>
        <v>0.1613891726251277</v>
      </c>
      <c r="I27" s="170">
        <f>(I20-B20)/B20</f>
        <v>0.16445352400408594</v>
      </c>
      <c r="J27" s="170">
        <f>(J20-B20)/B20</f>
        <v>0.18181818181818196</v>
      </c>
      <c r="K27" s="170">
        <f>(K20-B20)/B20</f>
        <v>0.20122574055158332</v>
      </c>
      <c r="L27" s="170">
        <f>(L20-B20)/B20</f>
        <v>0.21961184882533202</v>
      </c>
      <c r="M27" s="170">
        <f>(M20-B20)/B20</f>
        <v>0.24208375893769166</v>
      </c>
      <c r="N27" s="170">
        <f>(N20-B20)/B20</f>
        <v>0.27783452502553635</v>
      </c>
      <c r="O27" s="170">
        <f>(O20-B20)/B20</f>
        <v>0.31664964249233929</v>
      </c>
      <c r="P27" s="170">
        <f>(P20-B20)/B20</f>
        <v>0.37078651685393271</v>
      </c>
      <c r="Q27" s="170">
        <f>(Q20-B20)/B20</f>
        <v>0.41879468845760998</v>
      </c>
      <c r="R27" s="170">
        <f>(R20-B20)/B20</f>
        <v>0.4422880490296221</v>
      </c>
      <c r="S27" s="170">
        <f>(S20-B20)/B20</f>
        <v>0.51889683350357518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229</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327</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244</v>
      </c>
      <c r="B7" s="157">
        <v>0.16600000000000001</v>
      </c>
      <c r="C7" s="1" t="s">
        <v>244</v>
      </c>
      <c r="D7" s="158">
        <v>0.17019999999999999</v>
      </c>
    </row>
    <row r="8" spans="1:27" x14ac:dyDescent="0.2">
      <c r="A8" s="1" t="s">
        <v>149</v>
      </c>
      <c r="B8" s="157">
        <v>9.3200000000000005E-2</v>
      </c>
      <c r="C8" s="1" t="s">
        <v>149</v>
      </c>
      <c r="D8" s="158">
        <v>0.1515</v>
      </c>
    </row>
    <row r="9" spans="1:27" x14ac:dyDescent="0.2">
      <c r="A9" s="1" t="s">
        <v>148</v>
      </c>
      <c r="B9" s="157">
        <v>9.2600000000000002E-2</v>
      </c>
      <c r="C9" s="1" t="s">
        <v>246</v>
      </c>
      <c r="D9" s="158">
        <v>0.12620000000000001</v>
      </c>
    </row>
    <row r="10" spans="1:27" x14ac:dyDescent="0.2">
      <c r="A10" s="1" t="s">
        <v>151</v>
      </c>
      <c r="B10" s="157">
        <v>8.8499999999999995E-2</v>
      </c>
      <c r="C10" s="1" t="s">
        <v>148</v>
      </c>
      <c r="D10" s="158">
        <v>0.10637000000000001</v>
      </c>
    </row>
    <row r="11" spans="1:27" x14ac:dyDescent="0.2">
      <c r="A11" s="1" t="s">
        <v>245</v>
      </c>
      <c r="B11" s="157">
        <v>7.6399999999999996E-2</v>
      </c>
      <c r="C11" s="1" t="s">
        <v>245</v>
      </c>
      <c r="D11" s="158">
        <v>0.10228</v>
      </c>
    </row>
    <row r="12" spans="1:27" x14ac:dyDescent="0.2">
      <c r="A12" s="1" t="s">
        <v>147</v>
      </c>
      <c r="B12" s="157">
        <v>7.3400000000000007E-2</v>
      </c>
      <c r="C12" s="1" t="s">
        <v>151</v>
      </c>
      <c r="D12" s="158">
        <v>9.5089999999999994E-2</v>
      </c>
    </row>
    <row r="13" spans="1:27" x14ac:dyDescent="0.2">
      <c r="A13" s="1" t="s">
        <v>246</v>
      </c>
      <c r="B13" s="157">
        <v>6.0600000000000001E-2</v>
      </c>
      <c r="C13" s="1" t="s">
        <v>192</v>
      </c>
      <c r="D13" s="158">
        <v>8.5209999999999994E-2</v>
      </c>
    </row>
    <row r="14" spans="1:27" x14ac:dyDescent="0.2">
      <c r="A14" s="1" t="s">
        <v>152</v>
      </c>
      <c r="B14" s="157">
        <v>5.4760000000000003E-2</v>
      </c>
      <c r="C14" s="1" t="s">
        <v>147</v>
      </c>
      <c r="D14" s="158">
        <v>5.67E-2</v>
      </c>
    </row>
    <row r="15" spans="1:27" x14ac:dyDescent="0.2">
      <c r="A15" s="1" t="s">
        <v>300</v>
      </c>
      <c r="B15" s="157">
        <v>5.3150000000000003E-2</v>
      </c>
      <c r="C15" s="1" t="s">
        <v>153</v>
      </c>
      <c r="D15" s="158">
        <v>5.3039999999999997E-2</v>
      </c>
    </row>
    <row r="16" spans="1:27" x14ac:dyDescent="0.2">
      <c r="A16" s="1" t="s">
        <v>192</v>
      </c>
      <c r="B16" s="157">
        <v>5.314E-2</v>
      </c>
      <c r="C16" s="1" t="s">
        <v>150</v>
      </c>
      <c r="D16" s="158">
        <v>5.2900000000000003E-2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P11" sqref="P11"/>
    </sheetView>
  </sheetViews>
  <sheetFormatPr defaultColWidth="9.140625" defaultRowHeight="14.25" x14ac:dyDescent="0.2"/>
  <cols>
    <col min="1" max="1" width="10" style="1" bestFit="1" customWidth="1"/>
    <col min="2" max="2" width="13.140625" style="1" bestFit="1" customWidth="1"/>
    <col min="3" max="3" width="19.7109375" style="1" customWidth="1"/>
    <col min="4" max="4" width="17.7109375" style="39"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230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328</v>
      </c>
      <c r="B3" s="193"/>
      <c r="C3" s="193"/>
      <c r="D3" s="193"/>
      <c r="F3" s="319" t="s">
        <v>329</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8</v>
      </c>
      <c r="C5" s="218" t="s">
        <v>248</v>
      </c>
      <c r="D5" s="161"/>
      <c r="F5" s="1" t="s">
        <v>344</v>
      </c>
      <c r="G5" s="159">
        <v>23</v>
      </c>
      <c r="H5" s="203" t="s">
        <v>355</v>
      </c>
      <c r="O5" s="1"/>
    </row>
    <row r="6" spans="1:27" ht="15" x14ac:dyDescent="0.25">
      <c r="A6" s="160">
        <v>43344</v>
      </c>
      <c r="B6">
        <v>4</v>
      </c>
      <c r="C6" s="218" t="s">
        <v>248</v>
      </c>
      <c r="D6" s="161"/>
      <c r="F6" s="1" t="s">
        <v>351</v>
      </c>
      <c r="G6" s="159">
        <v>16</v>
      </c>
      <c r="H6" s="203" t="s">
        <v>354</v>
      </c>
      <c r="O6" s="1"/>
    </row>
    <row r="7" spans="1:27" ht="15" x14ac:dyDescent="0.25">
      <c r="A7" s="160">
        <v>43374</v>
      </c>
      <c r="B7">
        <v>4</v>
      </c>
      <c r="C7" s="218" t="s">
        <v>248</v>
      </c>
      <c r="D7" s="161"/>
      <c r="F7" s="1" t="s">
        <v>356</v>
      </c>
      <c r="G7" s="159">
        <v>15</v>
      </c>
      <c r="H7" s="203" t="s">
        <v>304</v>
      </c>
      <c r="O7" s="1"/>
    </row>
    <row r="8" spans="1:27" ht="15" x14ac:dyDescent="0.25">
      <c r="A8" s="160">
        <v>43405</v>
      </c>
      <c r="B8">
        <v>5</v>
      </c>
      <c r="C8" s="218" t="s">
        <v>248</v>
      </c>
      <c r="D8" s="161"/>
      <c r="F8" s="1" t="s">
        <v>357</v>
      </c>
      <c r="G8" s="159">
        <v>12</v>
      </c>
      <c r="H8" s="203" t="s">
        <v>355</v>
      </c>
      <c r="O8" s="1"/>
    </row>
    <row r="9" spans="1:27" ht="15" x14ac:dyDescent="0.25">
      <c r="A9" s="160">
        <v>43435</v>
      </c>
      <c r="B9">
        <v>4</v>
      </c>
      <c r="C9" s="218" t="s">
        <v>248</v>
      </c>
      <c r="D9" s="161"/>
      <c r="F9" s="1" t="s">
        <v>358</v>
      </c>
      <c r="G9" s="159">
        <v>11</v>
      </c>
      <c r="H9" s="203" t="s">
        <v>364</v>
      </c>
      <c r="O9" s="1"/>
    </row>
    <row r="10" spans="1:27" ht="15" x14ac:dyDescent="0.25">
      <c r="A10" s="160">
        <v>43466</v>
      </c>
      <c r="B10">
        <v>0</v>
      </c>
      <c r="C10" s="218" t="s">
        <v>248</v>
      </c>
      <c r="D10" s="161"/>
      <c r="F10" s="1" t="s">
        <v>359</v>
      </c>
      <c r="G10" s="159">
        <v>11</v>
      </c>
      <c r="H10" s="203" t="s">
        <v>365</v>
      </c>
      <c r="O10" s="1"/>
    </row>
    <row r="11" spans="1:27" ht="15" x14ac:dyDescent="0.25">
      <c r="A11" s="160">
        <v>43497</v>
      </c>
      <c r="B11">
        <v>6</v>
      </c>
      <c r="C11" s="218" t="s">
        <v>248</v>
      </c>
      <c r="D11" s="161"/>
      <c r="F11" s="1" t="s">
        <v>360</v>
      </c>
      <c r="G11" s="159">
        <v>9</v>
      </c>
      <c r="H11" s="203" t="s">
        <v>222</v>
      </c>
      <c r="O11" s="1"/>
    </row>
    <row r="12" spans="1:27" ht="15" x14ac:dyDescent="0.25">
      <c r="A12" s="160">
        <v>43525</v>
      </c>
      <c r="B12">
        <v>12</v>
      </c>
      <c r="C12" s="218" t="s">
        <v>248</v>
      </c>
      <c r="D12" s="161"/>
      <c r="F12" s="1" t="s">
        <v>361</v>
      </c>
      <c r="G12" s="159">
        <v>8</v>
      </c>
      <c r="H12" s="203" t="s">
        <v>301</v>
      </c>
      <c r="O12" s="1"/>
    </row>
    <row r="13" spans="1:27" ht="15" x14ac:dyDescent="0.25">
      <c r="A13" s="160">
        <v>43556</v>
      </c>
      <c r="B13">
        <v>3</v>
      </c>
      <c r="C13" s="218" t="s">
        <v>248</v>
      </c>
      <c r="D13" s="161"/>
      <c r="F13" s="1" t="s">
        <v>362</v>
      </c>
      <c r="G13" s="159">
        <v>8</v>
      </c>
      <c r="H13" s="203" t="s">
        <v>354</v>
      </c>
      <c r="O13" s="1"/>
    </row>
    <row r="14" spans="1:27" ht="15" x14ac:dyDescent="0.25">
      <c r="A14" s="160">
        <v>43586</v>
      </c>
      <c r="B14">
        <v>8</v>
      </c>
      <c r="C14" s="218" t="s">
        <v>248</v>
      </c>
      <c r="D14" s="161"/>
      <c r="F14" s="1" t="s">
        <v>363</v>
      </c>
      <c r="G14" s="159">
        <v>8</v>
      </c>
      <c r="H14" s="203" t="s">
        <v>247</v>
      </c>
      <c r="O14" s="1"/>
    </row>
    <row r="15" spans="1:27" ht="15" x14ac:dyDescent="0.25">
      <c r="A15" s="160">
        <v>43617</v>
      </c>
      <c r="B15">
        <v>7</v>
      </c>
      <c r="C15" s="218" t="s">
        <v>248</v>
      </c>
      <c r="D15" s="161"/>
      <c r="O15" s="1"/>
    </row>
    <row r="16" spans="1:27" ht="15" x14ac:dyDescent="0.25">
      <c r="A16" s="160">
        <v>43647</v>
      </c>
      <c r="B16">
        <v>5</v>
      </c>
      <c r="C16" s="218" t="s">
        <v>248</v>
      </c>
      <c r="D16" s="161"/>
      <c r="O16" s="1"/>
    </row>
    <row r="17" spans="1:15" ht="15" x14ac:dyDescent="0.25">
      <c r="A17" s="160">
        <v>43678</v>
      </c>
      <c r="B17">
        <v>12</v>
      </c>
      <c r="C17" s="218" t="s">
        <v>248</v>
      </c>
      <c r="D17" s="161"/>
      <c r="O17" s="1"/>
    </row>
    <row r="18" spans="1:15" ht="15" x14ac:dyDescent="0.25">
      <c r="A18" s="160">
        <v>43709</v>
      </c>
      <c r="B18">
        <v>9</v>
      </c>
      <c r="C18" s="218" t="s">
        <v>248</v>
      </c>
      <c r="D18" s="161"/>
      <c r="I18" s="39"/>
      <c r="O18" s="1"/>
    </row>
    <row r="19" spans="1:15" ht="15" x14ac:dyDescent="0.25">
      <c r="A19" s="160">
        <v>43739</v>
      </c>
      <c r="B19">
        <v>5</v>
      </c>
      <c r="C19" s="218" t="s">
        <v>248</v>
      </c>
      <c r="D19" s="161"/>
      <c r="I19" s="39"/>
      <c r="O19" s="1"/>
    </row>
    <row r="20" spans="1:15" ht="15" x14ac:dyDescent="0.25">
      <c r="A20" s="160">
        <v>43770</v>
      </c>
      <c r="B20">
        <v>6</v>
      </c>
      <c r="C20" s="218" t="s">
        <v>248</v>
      </c>
      <c r="D20" s="161"/>
      <c r="I20" s="39"/>
      <c r="O20" s="1"/>
    </row>
    <row r="21" spans="1:15" ht="15" x14ac:dyDescent="0.25">
      <c r="A21" s="160">
        <v>43800</v>
      </c>
      <c r="B21">
        <v>10</v>
      </c>
      <c r="C21" s="218" t="s">
        <v>248</v>
      </c>
      <c r="D21" s="161"/>
      <c r="I21" s="39"/>
      <c r="O21" s="1"/>
    </row>
    <row r="22" spans="1:15" ht="15" x14ac:dyDescent="0.25">
      <c r="A22" s="160">
        <v>43831</v>
      </c>
      <c r="B22">
        <v>11</v>
      </c>
      <c r="C22" s="218" t="s">
        <v>248</v>
      </c>
      <c r="D22" s="161"/>
      <c r="I22" s="39"/>
      <c r="O22" s="1"/>
    </row>
    <row r="23" spans="1:15" ht="15" x14ac:dyDescent="0.25">
      <c r="A23" s="160">
        <v>43862</v>
      </c>
      <c r="B23">
        <v>6</v>
      </c>
      <c r="C23" s="218" t="s">
        <v>248</v>
      </c>
      <c r="D23" s="161"/>
      <c r="O23" s="1"/>
    </row>
    <row r="24" spans="1:15" ht="15" x14ac:dyDescent="0.25">
      <c r="A24" s="160">
        <v>43891</v>
      </c>
      <c r="B24">
        <v>9</v>
      </c>
      <c r="C24" s="218" t="s">
        <v>248</v>
      </c>
      <c r="D24" s="161"/>
      <c r="O24" s="1"/>
    </row>
    <row r="25" spans="1:15" ht="15" x14ac:dyDescent="0.25">
      <c r="A25" s="160">
        <v>43922</v>
      </c>
      <c r="B25">
        <v>1</v>
      </c>
      <c r="C25" s="218" t="s">
        <v>248</v>
      </c>
      <c r="D25" s="161"/>
      <c r="O25" s="1"/>
    </row>
    <row r="26" spans="1:15" ht="15" x14ac:dyDescent="0.25">
      <c r="A26" s="160">
        <v>43952</v>
      </c>
      <c r="B26">
        <v>3</v>
      </c>
      <c r="C26" s="218" t="s">
        <v>248</v>
      </c>
      <c r="D26" s="161"/>
      <c r="O26" s="1"/>
    </row>
    <row r="27" spans="1:15" ht="15" x14ac:dyDescent="0.25">
      <c r="A27" s="160">
        <v>43983</v>
      </c>
      <c r="B27">
        <v>14</v>
      </c>
      <c r="C27" s="218" t="s">
        <v>248</v>
      </c>
      <c r="D27" s="161"/>
      <c r="O27" s="1"/>
    </row>
    <row r="28" spans="1:15" ht="15" x14ac:dyDescent="0.25">
      <c r="A28" s="160">
        <v>44013</v>
      </c>
      <c r="B28">
        <v>9</v>
      </c>
      <c r="C28" s="218" t="s">
        <v>248</v>
      </c>
      <c r="D28" s="161"/>
      <c r="O28" s="1"/>
    </row>
    <row r="29" spans="1:15" ht="15" x14ac:dyDescent="0.25">
      <c r="A29" s="160">
        <v>44044</v>
      </c>
      <c r="B29">
        <v>20</v>
      </c>
      <c r="C29" s="218" t="s">
        <v>248</v>
      </c>
      <c r="D29" s="161"/>
      <c r="O29" s="1"/>
    </row>
    <row r="30" spans="1:15" ht="15" x14ac:dyDescent="0.25">
      <c r="A30" s="160">
        <v>44075</v>
      </c>
      <c r="B30">
        <v>17</v>
      </c>
      <c r="C30" s="218" t="s">
        <v>248</v>
      </c>
      <c r="D30" s="161"/>
      <c r="O30" s="1"/>
    </row>
    <row r="31" spans="1:15" ht="15" x14ac:dyDescent="0.25">
      <c r="A31" s="160">
        <v>44105</v>
      </c>
      <c r="B31">
        <v>16</v>
      </c>
      <c r="C31" s="218" t="s">
        <v>248</v>
      </c>
      <c r="D31" s="161"/>
      <c r="O31" s="1"/>
    </row>
    <row r="32" spans="1:15" ht="15" x14ac:dyDescent="0.25">
      <c r="A32" s="160">
        <v>44136</v>
      </c>
      <c r="B32">
        <v>5</v>
      </c>
      <c r="C32" s="218" t="s">
        <v>248</v>
      </c>
      <c r="D32" s="161"/>
      <c r="O32" s="1"/>
    </row>
    <row r="33" spans="1:15" ht="15" x14ac:dyDescent="0.25">
      <c r="A33" s="160">
        <v>44166</v>
      </c>
      <c r="B33">
        <v>1</v>
      </c>
      <c r="C33" s="218" t="s">
        <v>248</v>
      </c>
      <c r="D33" s="161"/>
      <c r="O33" s="1"/>
    </row>
    <row r="34" spans="1:15" ht="15" x14ac:dyDescent="0.25">
      <c r="A34" s="160">
        <v>44197</v>
      </c>
      <c r="B34">
        <v>11</v>
      </c>
      <c r="C34" s="218" t="s">
        <v>248</v>
      </c>
      <c r="D34" s="161"/>
      <c r="O34" s="1"/>
    </row>
    <row r="35" spans="1:15" ht="15" x14ac:dyDescent="0.25">
      <c r="A35" s="160">
        <v>44228</v>
      </c>
      <c r="B35">
        <v>7</v>
      </c>
      <c r="C35" s="218" t="s">
        <v>248</v>
      </c>
      <c r="D35" s="161"/>
      <c r="O35" s="1"/>
    </row>
    <row r="36" spans="1:15" ht="15" x14ac:dyDescent="0.25">
      <c r="A36" s="160">
        <v>44256</v>
      </c>
      <c r="B36">
        <v>12</v>
      </c>
      <c r="C36" s="218" t="s">
        <v>248</v>
      </c>
      <c r="D36" s="161"/>
      <c r="O36" s="1"/>
    </row>
    <row r="37" spans="1:15" ht="15" x14ac:dyDescent="0.25">
      <c r="A37" s="160">
        <v>44287</v>
      </c>
      <c r="B37">
        <v>6</v>
      </c>
      <c r="C37" s="218" t="s">
        <v>248</v>
      </c>
      <c r="D37" s="161"/>
      <c r="O37" s="1"/>
    </row>
    <row r="38" spans="1:15" ht="15" x14ac:dyDescent="0.25">
      <c r="A38" s="160">
        <v>44317</v>
      </c>
      <c r="B38">
        <v>13</v>
      </c>
      <c r="C38" s="218" t="s">
        <v>248</v>
      </c>
      <c r="D38" s="161"/>
      <c r="O38" s="1"/>
    </row>
    <row r="39" spans="1:15" ht="15" x14ac:dyDescent="0.25">
      <c r="A39" s="160">
        <v>44348</v>
      </c>
      <c r="B39">
        <v>8</v>
      </c>
      <c r="C39" s="218" t="s">
        <v>248</v>
      </c>
      <c r="D39" s="161"/>
      <c r="O39" s="1"/>
    </row>
    <row r="40" spans="1:15" ht="15" x14ac:dyDescent="0.25">
      <c r="A40" s="160">
        <v>44378</v>
      </c>
      <c r="B40">
        <v>14</v>
      </c>
      <c r="C40" s="218" t="s">
        <v>248</v>
      </c>
      <c r="D40" s="161"/>
      <c r="O40" s="1"/>
    </row>
    <row r="41" spans="1:15" ht="15" x14ac:dyDescent="0.25">
      <c r="A41" s="160">
        <v>44409</v>
      </c>
      <c r="B41">
        <v>25</v>
      </c>
      <c r="C41" s="218" t="s">
        <v>248</v>
      </c>
      <c r="D41" s="161"/>
      <c r="O41" s="1"/>
    </row>
    <row r="42" spans="1:15" ht="15" x14ac:dyDescent="0.25">
      <c r="A42" s="160">
        <v>44440</v>
      </c>
      <c r="B42">
        <v>15</v>
      </c>
      <c r="C42" s="218" t="s">
        <v>248</v>
      </c>
      <c r="D42" s="161"/>
      <c r="O42" s="1"/>
    </row>
    <row r="43" spans="1:15" ht="15" x14ac:dyDescent="0.25">
      <c r="A43" s="160">
        <v>44470</v>
      </c>
      <c r="B43">
        <v>28</v>
      </c>
      <c r="C43" s="218" t="s">
        <v>248</v>
      </c>
      <c r="D43" s="161"/>
      <c r="O43" s="1"/>
    </row>
    <row r="44" spans="1:15" ht="15" x14ac:dyDescent="0.25">
      <c r="A44" s="160">
        <v>44501</v>
      </c>
      <c r="B44">
        <v>25</v>
      </c>
      <c r="C44" s="218" t="s">
        <v>248</v>
      </c>
      <c r="D44" s="161"/>
      <c r="O44" s="1"/>
    </row>
    <row r="45" spans="1:15" ht="15" x14ac:dyDescent="0.25">
      <c r="A45" s="160">
        <v>44531</v>
      </c>
      <c r="B45">
        <v>16</v>
      </c>
      <c r="C45" s="218" t="s">
        <v>248</v>
      </c>
      <c r="D45" s="161"/>
      <c r="O45" s="1"/>
    </row>
    <row r="46" spans="1:15" ht="15" x14ac:dyDescent="0.25">
      <c r="A46" s="160">
        <v>44562</v>
      </c>
      <c r="B46">
        <v>25</v>
      </c>
      <c r="C46" s="218" t="s">
        <v>248</v>
      </c>
      <c r="D46" s="161"/>
      <c r="O46" s="1"/>
    </row>
    <row r="47" spans="1:15" ht="15" x14ac:dyDescent="0.25">
      <c r="A47" s="160">
        <v>44593</v>
      </c>
      <c r="B47">
        <v>11</v>
      </c>
      <c r="C47" s="218" t="s">
        <v>248</v>
      </c>
      <c r="D47" s="161"/>
      <c r="O47" s="1"/>
    </row>
    <row r="48" spans="1:15" ht="15" x14ac:dyDescent="0.25">
      <c r="A48" s="160">
        <v>44621</v>
      </c>
      <c r="B48">
        <v>23</v>
      </c>
      <c r="C48" s="218" t="s">
        <v>248</v>
      </c>
      <c r="D48" s="161"/>
      <c r="O48" s="1"/>
    </row>
    <row r="49" spans="1:15" ht="15" x14ac:dyDescent="0.25">
      <c r="A49" s="160">
        <v>44652</v>
      </c>
      <c r="B49">
        <v>10</v>
      </c>
      <c r="C49" s="218" t="s">
        <v>248</v>
      </c>
      <c r="D49" s="161"/>
      <c r="O49" s="1"/>
    </row>
    <row r="50" spans="1:15" ht="15" x14ac:dyDescent="0.25">
      <c r="A50" s="160">
        <v>44682</v>
      </c>
      <c r="B50">
        <v>11</v>
      </c>
      <c r="C50" s="218" t="s">
        <v>248</v>
      </c>
      <c r="D50" s="161"/>
      <c r="O50" s="1"/>
    </row>
    <row r="51" spans="1:15" ht="15" x14ac:dyDescent="0.25">
      <c r="A51" s="160">
        <v>44713</v>
      </c>
      <c r="B51">
        <v>24</v>
      </c>
      <c r="C51" s="218" t="s">
        <v>248</v>
      </c>
      <c r="D51" s="161"/>
      <c r="O51" s="1"/>
    </row>
    <row r="52" spans="1:15" ht="15" x14ac:dyDescent="0.25">
      <c r="A52" s="160">
        <v>44743</v>
      </c>
      <c r="B52">
        <v>22</v>
      </c>
      <c r="C52" s="218" t="s">
        <v>248</v>
      </c>
      <c r="D52" s="161"/>
      <c r="O52" s="1"/>
    </row>
    <row r="53" spans="1:15" ht="15" x14ac:dyDescent="0.25">
      <c r="A53" s="160">
        <v>44774</v>
      </c>
      <c r="B53">
        <v>26</v>
      </c>
      <c r="C53" s="218" t="s">
        <v>248</v>
      </c>
      <c r="D53" s="161"/>
      <c r="O53" s="1"/>
    </row>
    <row r="54" spans="1:15" ht="15" x14ac:dyDescent="0.25">
      <c r="A54" s="160">
        <v>44805</v>
      </c>
      <c r="B54">
        <v>23</v>
      </c>
      <c r="C54" s="218" t="s">
        <v>248</v>
      </c>
      <c r="D54" s="161"/>
      <c r="O54" s="1"/>
    </row>
    <row r="55" spans="1:15" ht="15" x14ac:dyDescent="0.25">
      <c r="A55" s="160">
        <v>44835</v>
      </c>
      <c r="B55">
        <v>18</v>
      </c>
      <c r="C55" s="218" t="s">
        <v>248</v>
      </c>
      <c r="D55" s="161"/>
      <c r="O55" s="1"/>
    </row>
    <row r="56" spans="1:15" ht="15" x14ac:dyDescent="0.25">
      <c r="A56" s="160">
        <v>44866</v>
      </c>
      <c r="B56">
        <v>14</v>
      </c>
      <c r="C56" s="218" t="s">
        <v>248</v>
      </c>
      <c r="D56" s="161"/>
      <c r="O56" s="1"/>
    </row>
    <row r="57" spans="1:15" ht="15" x14ac:dyDescent="0.25">
      <c r="A57" s="160">
        <v>44896</v>
      </c>
      <c r="B57">
        <v>29</v>
      </c>
      <c r="C57" s="218" t="s">
        <v>248</v>
      </c>
      <c r="D57" s="161"/>
      <c r="O57" s="1"/>
    </row>
    <row r="58" spans="1:15" ht="15" x14ac:dyDescent="0.25">
      <c r="A58" s="160">
        <v>44927</v>
      </c>
      <c r="B58">
        <v>16</v>
      </c>
      <c r="C58" s="218" t="s">
        <v>248</v>
      </c>
      <c r="D58" s="161"/>
      <c r="O58" s="1"/>
    </row>
    <row r="59" spans="1:15" ht="15" x14ac:dyDescent="0.25">
      <c r="A59" s="160">
        <v>44958</v>
      </c>
      <c r="B59">
        <v>12</v>
      </c>
      <c r="C59" s="218" t="s">
        <v>248</v>
      </c>
      <c r="D59" s="161"/>
      <c r="O59" s="1"/>
    </row>
    <row r="60" spans="1:15" ht="15" x14ac:dyDescent="0.25">
      <c r="A60" s="160">
        <v>44986</v>
      </c>
      <c r="B60">
        <v>10</v>
      </c>
      <c r="C60" s="218" t="s">
        <v>248</v>
      </c>
      <c r="D60" s="161"/>
      <c r="O60" s="1"/>
    </row>
    <row r="61" spans="1:15" ht="15" x14ac:dyDescent="0.25">
      <c r="A61" s="160">
        <v>45017</v>
      </c>
      <c r="B61">
        <v>10</v>
      </c>
      <c r="C61" s="218" t="s">
        <v>248</v>
      </c>
      <c r="D61" s="161"/>
      <c r="O61" s="1"/>
    </row>
    <row r="62" spans="1:15" ht="15" x14ac:dyDescent="0.25">
      <c r="A62" s="160">
        <v>45047</v>
      </c>
      <c r="B62">
        <v>11</v>
      </c>
      <c r="C62" s="218" t="s">
        <v>248</v>
      </c>
      <c r="D62" s="161"/>
      <c r="O62" s="1"/>
    </row>
    <row r="63" spans="1:15" ht="15" x14ac:dyDescent="0.25">
      <c r="A63" s="160">
        <v>45078</v>
      </c>
      <c r="B63">
        <v>22</v>
      </c>
      <c r="C63" s="218" t="s">
        <v>248</v>
      </c>
      <c r="D63" s="161"/>
      <c r="O63" s="1"/>
    </row>
    <row r="64" spans="1:15" ht="15" x14ac:dyDescent="0.25">
      <c r="A64" s="160">
        <v>45108</v>
      </c>
      <c r="B64">
        <v>15</v>
      </c>
      <c r="C64" s="218" t="s">
        <v>248</v>
      </c>
      <c r="D64" s="161"/>
      <c r="E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1"/>
  <sheetViews>
    <sheetView zoomScaleNormal="100" workbookViewId="0">
      <selection activeCell="G14" sqref="G14"/>
    </sheetView>
  </sheetViews>
  <sheetFormatPr defaultColWidth="9.140625" defaultRowHeight="14.25" x14ac:dyDescent="0.2"/>
  <cols>
    <col min="1" max="1" width="9.5703125" style="1" bestFit="1" customWidth="1"/>
    <col min="2" max="2" width="20.7109375" style="1" bestFit="1" customWidth="1"/>
    <col min="3" max="3" width="8.42578125" style="1" customWidth="1"/>
    <col min="4" max="4" width="10.85546875" style="1" customWidth="1"/>
    <col min="5" max="5" width="11.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236</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topLeftCell="A5" zoomScaleNormal="100" workbookViewId="0">
      <selection activeCell="AG17" sqref="AG17"/>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9.855468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178</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75" t="s">
        <v>79</v>
      </c>
      <c r="L3" s="275"/>
      <c r="M3" s="211" t="s">
        <v>80</v>
      </c>
      <c r="N3" s="211" t="s">
        <v>80</v>
      </c>
      <c r="O3" s="213" t="s">
        <v>80</v>
      </c>
      <c r="P3" s="1"/>
      <c r="Q3" s="40"/>
      <c r="V3" s="306" t="s">
        <v>182</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36.75" thickBot="1" x14ac:dyDescent="0.25">
      <c r="A5" s="324"/>
      <c r="B5" s="305"/>
      <c r="C5" s="327"/>
      <c r="D5" s="310"/>
      <c r="E5" s="312"/>
      <c r="F5" s="287"/>
      <c r="G5" s="285"/>
      <c r="H5" s="285"/>
      <c r="I5" s="45" t="s">
        <v>168</v>
      </c>
      <c r="J5" s="45" t="s">
        <v>169</v>
      </c>
      <c r="K5" s="45" t="s">
        <v>171</v>
      </c>
      <c r="L5" s="45" t="s">
        <v>290</v>
      </c>
      <c r="M5" s="289"/>
      <c r="N5" s="289"/>
      <c r="O5" s="329"/>
      <c r="P5" s="1"/>
      <c r="Q5" s="40"/>
      <c r="U5" s="1">
        <v>0</v>
      </c>
      <c r="V5" s="46">
        <f>H6</f>
        <v>14.156251415625</v>
      </c>
      <c r="W5" s="46">
        <f>I6</f>
        <v>15.571875000000002</v>
      </c>
      <c r="X5" s="46">
        <f>K6</f>
        <v>17.129062500000003</v>
      </c>
      <c r="Y5" s="46">
        <f>M6</f>
        <v>18.841968750000007</v>
      </c>
      <c r="Z5" s="46">
        <f>N6</f>
        <v>20.726165625000007</v>
      </c>
      <c r="AA5" s="46">
        <f>O6</f>
        <v>22.798782187500009</v>
      </c>
    </row>
    <row r="6" spans="1:27" x14ac:dyDescent="0.2">
      <c r="A6" s="111" t="s">
        <v>46</v>
      </c>
      <c r="B6" s="112">
        <f>'1A'!B13</f>
        <v>11.83</v>
      </c>
      <c r="C6" s="113">
        <f>'1A'!C13</f>
        <v>24606.400000000001</v>
      </c>
      <c r="D6" s="59">
        <f>'1A'!D13</f>
        <v>15.571875000000002</v>
      </c>
      <c r="E6" s="114">
        <f>'1A'!E13</f>
        <v>32389.500000000007</v>
      </c>
      <c r="F6" s="59">
        <f>'1A'!F13</f>
        <v>14.156251415625</v>
      </c>
      <c r="G6" s="59">
        <f>'1A'!G13</f>
        <v>14.156251415625</v>
      </c>
      <c r="H6" s="59">
        <f>'1A'!H13</f>
        <v>14.156251415625</v>
      </c>
      <c r="I6" s="60">
        <f>'1A'!I13</f>
        <v>15.571875000000002</v>
      </c>
      <c r="J6" s="116">
        <f>'1A'!J13</f>
        <v>16.350468750000005</v>
      </c>
      <c r="K6" s="60">
        <f>'1A'!K13</f>
        <v>17.129062500000003</v>
      </c>
      <c r="L6" s="60">
        <f>'1A'!L13</f>
        <v>17.985515625000005</v>
      </c>
      <c r="M6" s="60">
        <f>'1A'!M13</f>
        <v>18.841968750000007</v>
      </c>
      <c r="N6" s="60">
        <f>'1A'!N13</f>
        <v>20.726165625000007</v>
      </c>
      <c r="O6" s="162">
        <f>'1A'!O13</f>
        <v>22.798782187500009</v>
      </c>
      <c r="P6" s="1"/>
      <c r="U6" s="1">
        <v>1</v>
      </c>
      <c r="V6" s="46">
        <f t="shared" ref="V6:V25" si="0">V5*1.025</f>
        <v>14.510157701015624</v>
      </c>
      <c r="W6" s="46">
        <f t="shared" ref="W6:W25" si="1">W5*1.025</f>
        <v>15.961171875000002</v>
      </c>
      <c r="X6" s="46">
        <f t="shared" ref="X6:X25" si="2">X5*1.025</f>
        <v>17.557289062500001</v>
      </c>
      <c r="Y6" s="46">
        <f t="shared" ref="Y6:Y25" si="3">Y5*1.025</f>
        <v>19.313017968750007</v>
      </c>
      <c r="Z6" s="46">
        <f t="shared" ref="Z6:Z25" si="4">Z5*1.025</f>
        <v>21.244319765625004</v>
      </c>
      <c r="AA6" s="46">
        <f t="shared" ref="AA6:AA25" si="5">AA5*1.025</f>
        <v>23.368751742187509</v>
      </c>
    </row>
    <row r="7" spans="1:27" x14ac:dyDescent="0.2">
      <c r="A7" s="281" t="s">
        <v>102</v>
      </c>
      <c r="B7" s="282"/>
      <c r="C7" s="282"/>
      <c r="D7" s="282"/>
      <c r="E7" s="282"/>
      <c r="F7" s="282"/>
      <c r="G7" s="282"/>
      <c r="H7" s="283"/>
      <c r="I7" s="55">
        <f>I6-H6</f>
        <v>1.4156235843750018</v>
      </c>
      <c r="J7" s="55">
        <f t="shared" ref="J7:O7" si="6">J6-I6</f>
        <v>0.77859375000000242</v>
      </c>
      <c r="K7" s="55">
        <f t="shared" si="6"/>
        <v>0.77859374999999886</v>
      </c>
      <c r="L7" s="55">
        <f>L6-K6</f>
        <v>0.85645312500000159</v>
      </c>
      <c r="M7" s="55">
        <f t="shared" si="6"/>
        <v>0.85645312500000159</v>
      </c>
      <c r="N7" s="55">
        <f t="shared" si="6"/>
        <v>1.8841968750000007</v>
      </c>
      <c r="O7" s="55">
        <f t="shared" si="6"/>
        <v>2.0726165625000021</v>
      </c>
      <c r="P7" s="1"/>
      <c r="U7" s="1">
        <v>2</v>
      </c>
      <c r="V7" s="46">
        <f t="shared" si="0"/>
        <v>14.872911643541013</v>
      </c>
      <c r="W7" s="46">
        <f t="shared" si="1"/>
        <v>16.360201171875001</v>
      </c>
      <c r="X7" s="46">
        <f t="shared" si="2"/>
        <v>17.9962212890625</v>
      </c>
      <c r="Y7" s="46">
        <f t="shared" si="3"/>
        <v>19.795843417968754</v>
      </c>
      <c r="Z7" s="46">
        <f t="shared" si="4"/>
        <v>21.775427759765627</v>
      </c>
      <c r="AA7" s="46">
        <f t="shared" si="5"/>
        <v>23.952970535742196</v>
      </c>
    </row>
    <row r="8" spans="1:27" x14ac:dyDescent="0.2">
      <c r="A8" s="56" t="s">
        <v>51</v>
      </c>
      <c r="B8" s="59">
        <f>'1A'!B21</f>
        <v>11.83</v>
      </c>
      <c r="C8" s="114">
        <f>'1A'!C21</f>
        <v>24606.400000000001</v>
      </c>
      <c r="D8" s="59">
        <f>'1A'!D21</f>
        <v>14.15625</v>
      </c>
      <c r="E8" s="114">
        <f>'1A'!E21</f>
        <v>29445</v>
      </c>
      <c r="F8" s="59">
        <f>'1A'!F21</f>
        <v>12.86931946875</v>
      </c>
      <c r="G8" s="60">
        <f>'1A'!G21</f>
        <v>12.86931946875</v>
      </c>
      <c r="H8" s="60">
        <f>'1A'!H21</f>
        <v>12.86931946875</v>
      </c>
      <c r="I8" s="61">
        <f>'1A'!I21</f>
        <v>14.15625</v>
      </c>
      <c r="J8" s="61">
        <f>'1A'!J21</f>
        <v>14.864062500000001</v>
      </c>
      <c r="K8" s="61">
        <f>'1A'!K21</f>
        <v>15.571875000000002</v>
      </c>
      <c r="L8" s="61">
        <f>'1A'!L21</f>
        <v>16.350468750000005</v>
      </c>
      <c r="M8" s="61">
        <f>'1A'!M21</f>
        <v>17.129062500000003</v>
      </c>
      <c r="N8" s="61">
        <f>'1A'!N21</f>
        <v>18.841968750000007</v>
      </c>
      <c r="O8" s="62">
        <f>'1A'!O21</f>
        <v>20.726165625000007</v>
      </c>
      <c r="P8" s="1"/>
      <c r="U8" s="1">
        <v>3</v>
      </c>
      <c r="V8" s="46">
        <f t="shared" si="0"/>
        <v>15.244734434629537</v>
      </c>
      <c r="W8" s="46">
        <f t="shared" si="1"/>
        <v>16.769206201171876</v>
      </c>
      <c r="X8" s="46">
        <f t="shared" si="2"/>
        <v>18.446126821289063</v>
      </c>
      <c r="Y8" s="46">
        <f t="shared" si="3"/>
        <v>20.290739503417971</v>
      </c>
      <c r="Z8" s="46">
        <f t="shared" si="4"/>
        <v>22.319813453759767</v>
      </c>
      <c r="AA8" s="46">
        <f t="shared" si="5"/>
        <v>24.551794799135749</v>
      </c>
    </row>
    <row r="9" spans="1:27" x14ac:dyDescent="0.2">
      <c r="A9" s="281" t="s">
        <v>102</v>
      </c>
      <c r="B9" s="282"/>
      <c r="C9" s="282"/>
      <c r="D9" s="282"/>
      <c r="E9" s="282"/>
      <c r="F9" s="282"/>
      <c r="G9" s="282"/>
      <c r="H9" s="283"/>
      <c r="I9" s="55">
        <f>I8-H8</f>
        <v>1.2869305312500003</v>
      </c>
      <c r="J9" s="55">
        <f t="shared" ref="J9:O9" si="7">J8-I8</f>
        <v>0.70781250000000107</v>
      </c>
      <c r="K9" s="55">
        <f t="shared" si="7"/>
        <v>0.70781250000000107</v>
      </c>
      <c r="L9" s="55">
        <f t="shared" si="7"/>
        <v>0.77859375000000242</v>
      </c>
      <c r="M9" s="55">
        <f t="shared" si="7"/>
        <v>0.77859374999999886</v>
      </c>
      <c r="N9" s="55">
        <f t="shared" si="7"/>
        <v>1.7129062500000032</v>
      </c>
      <c r="O9" s="55">
        <f t="shared" si="7"/>
        <v>1.8841968750000007</v>
      </c>
      <c r="P9" s="1"/>
      <c r="U9" s="1">
        <v>4</v>
      </c>
      <c r="V9" s="46">
        <f t="shared" si="0"/>
        <v>15.625852795495273</v>
      </c>
      <c r="W9" s="46">
        <f t="shared" si="1"/>
        <v>17.188436356201173</v>
      </c>
      <c r="X9" s="46">
        <f t="shared" si="2"/>
        <v>18.907279991821287</v>
      </c>
      <c r="Y9" s="46">
        <f t="shared" si="3"/>
        <v>20.79800799100342</v>
      </c>
      <c r="Z9" s="46">
        <f t="shared" si="4"/>
        <v>22.87780879010376</v>
      </c>
      <c r="AA9" s="46">
        <f t="shared" si="5"/>
        <v>25.165589669114141</v>
      </c>
    </row>
    <row r="10" spans="1:27" x14ac:dyDescent="0.2">
      <c r="P10" s="1"/>
      <c r="Q10" s="40"/>
      <c r="U10" s="1">
        <v>5</v>
      </c>
      <c r="V10" s="46">
        <f t="shared" si="0"/>
        <v>16.016499115382654</v>
      </c>
      <c r="W10" s="46">
        <f t="shared" si="1"/>
        <v>17.618147265106202</v>
      </c>
      <c r="X10" s="46">
        <f t="shared" si="2"/>
        <v>19.379961991616817</v>
      </c>
      <c r="Y10" s="46">
        <f t="shared" si="3"/>
        <v>21.317958190778505</v>
      </c>
      <c r="Z10" s="46">
        <f t="shared" si="4"/>
        <v>23.449754009856353</v>
      </c>
      <c r="AA10" s="46">
        <f t="shared" si="5"/>
        <v>25.794729410841992</v>
      </c>
    </row>
    <row r="11" spans="1:27" x14ac:dyDescent="0.2">
      <c r="U11" s="1">
        <v>6</v>
      </c>
      <c r="V11" s="46">
        <f t="shared" si="0"/>
        <v>16.416911593267219</v>
      </c>
      <c r="W11" s="46">
        <f t="shared" si="1"/>
        <v>18.058600946733854</v>
      </c>
      <c r="X11" s="46">
        <f t="shared" si="2"/>
        <v>19.864461041407235</v>
      </c>
      <c r="Y11" s="46">
        <f t="shared" si="3"/>
        <v>21.850907145547964</v>
      </c>
      <c r="Z11" s="46">
        <f t="shared" si="4"/>
        <v>24.035997860102761</v>
      </c>
      <c r="AA11" s="46">
        <f t="shared" si="5"/>
        <v>26.43959764611304</v>
      </c>
    </row>
    <row r="12" spans="1:27" x14ac:dyDescent="0.2">
      <c r="U12" s="1">
        <v>7</v>
      </c>
      <c r="V12" s="46">
        <f t="shared" si="0"/>
        <v>16.827334383098897</v>
      </c>
      <c r="W12" s="46">
        <f t="shared" si="1"/>
        <v>18.510065970402199</v>
      </c>
      <c r="X12" s="46">
        <f t="shared" si="2"/>
        <v>20.361072567442413</v>
      </c>
      <c r="Y12" s="46">
        <f t="shared" si="3"/>
        <v>22.397179824186662</v>
      </c>
      <c r="Z12" s="46">
        <f t="shared" si="4"/>
        <v>24.636897806605326</v>
      </c>
      <c r="AA12" s="46">
        <f t="shared" si="5"/>
        <v>27.100587587265863</v>
      </c>
    </row>
    <row r="13" spans="1:27" x14ac:dyDescent="0.2">
      <c r="U13" s="1">
        <v>8</v>
      </c>
      <c r="V13" s="46">
        <f t="shared" si="0"/>
        <v>17.248017742676367</v>
      </c>
      <c r="W13" s="46">
        <f t="shared" si="1"/>
        <v>18.972817619662251</v>
      </c>
      <c r="X13" s="46">
        <f t="shared" si="2"/>
        <v>20.870099381628471</v>
      </c>
      <c r="Y13" s="46">
        <f t="shared" si="3"/>
        <v>22.957109319791325</v>
      </c>
      <c r="Z13" s="46">
        <f t="shared" si="4"/>
        <v>25.252820251770459</v>
      </c>
      <c r="AA13" s="46">
        <f t="shared" si="5"/>
        <v>27.778102276947507</v>
      </c>
    </row>
    <row r="14" spans="1:27" ht="16.5" thickBot="1" x14ac:dyDescent="0.3">
      <c r="A14" s="28" t="s">
        <v>180</v>
      </c>
      <c r="B14" s="28"/>
      <c r="C14" s="28"/>
      <c r="D14" s="28"/>
      <c r="E14" s="28"/>
      <c r="F14" s="28"/>
      <c r="G14" s="28"/>
      <c r="H14" s="28"/>
      <c r="I14" s="28"/>
      <c r="J14" s="28"/>
      <c r="K14" s="28"/>
      <c r="L14" s="28"/>
      <c r="M14" s="28"/>
      <c r="N14" s="28"/>
      <c r="O14" s="28"/>
      <c r="P14" s="28"/>
      <c r="Q14" s="28"/>
      <c r="R14" s="28"/>
      <c r="S14" s="28"/>
      <c r="T14" s="28"/>
      <c r="U14" s="1">
        <v>9</v>
      </c>
      <c r="V14" s="46">
        <f t="shared" si="0"/>
        <v>17.679218186243276</v>
      </c>
      <c r="W14" s="46">
        <f t="shared" si="1"/>
        <v>19.447138060153804</v>
      </c>
      <c r="X14" s="46">
        <f t="shared" si="2"/>
        <v>21.39185186616918</v>
      </c>
      <c r="Y14" s="46">
        <f t="shared" si="3"/>
        <v>23.531037052786107</v>
      </c>
      <c r="Z14" s="46">
        <f t="shared" si="4"/>
        <v>25.884140758064717</v>
      </c>
      <c r="AA14" s="46">
        <f t="shared" si="5"/>
        <v>28.472554833871193</v>
      </c>
    </row>
    <row r="15" spans="1:27"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18.121198640899355</v>
      </c>
      <c r="W15" s="46">
        <f t="shared" si="1"/>
        <v>19.933316511657647</v>
      </c>
      <c r="X15" s="46">
        <f t="shared" si="2"/>
        <v>21.926648162823408</v>
      </c>
      <c r="Y15" s="46">
        <f t="shared" si="3"/>
        <v>24.119312979105757</v>
      </c>
      <c r="Z15" s="46">
        <f t="shared" si="4"/>
        <v>26.531244277016334</v>
      </c>
      <c r="AA15" s="46">
        <f t="shared" si="5"/>
        <v>29.184368704717972</v>
      </c>
    </row>
    <row r="16" spans="1:27"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18.574228606921835</v>
      </c>
      <c r="W16" s="46">
        <f t="shared" si="1"/>
        <v>20.431649424449088</v>
      </c>
      <c r="X16" s="46">
        <f t="shared" si="2"/>
        <v>22.474814366893991</v>
      </c>
      <c r="Y16" s="46">
        <f t="shared" si="3"/>
        <v>24.7222958035834</v>
      </c>
      <c r="Z16" s="46">
        <f t="shared" si="4"/>
        <v>27.194525383941741</v>
      </c>
      <c r="AA16" s="46">
        <f t="shared" si="5"/>
        <v>29.913977922335917</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19.038584322094881</v>
      </c>
      <c r="W17" s="46">
        <f t="shared" si="1"/>
        <v>20.942440660060313</v>
      </c>
      <c r="X17" s="46">
        <f t="shared" si="2"/>
        <v>23.036684726066341</v>
      </c>
      <c r="Y17" s="46">
        <f t="shared" si="3"/>
        <v>25.340353198672982</v>
      </c>
      <c r="Z17" s="46">
        <f t="shared" si="4"/>
        <v>27.874388518540282</v>
      </c>
      <c r="AA17" s="46">
        <f t="shared" si="5"/>
        <v>30.661827370394313</v>
      </c>
    </row>
    <row r="18" spans="1:27" x14ac:dyDescent="0.2">
      <c r="A18" s="72" t="s">
        <v>3</v>
      </c>
      <c r="B18" s="73">
        <f>H6</f>
        <v>14.156251415625</v>
      </c>
      <c r="C18" s="73">
        <f>MEDIAN(B18,D18)</f>
        <v>14.70049292512727</v>
      </c>
      <c r="D18" s="73">
        <f>B18*((1.025)^3)</f>
        <v>15.244734434629539</v>
      </c>
      <c r="E18" s="74">
        <f>I6</f>
        <v>15.571875000000002</v>
      </c>
      <c r="F18" s="73">
        <f>MEDIAN(E18,G18)</f>
        <v>16.170540600585937</v>
      </c>
      <c r="G18" s="75">
        <f>E18*((1.025)^3)</f>
        <v>16.769206201171876</v>
      </c>
      <c r="H18" s="73">
        <f>K6</f>
        <v>17.129062500000003</v>
      </c>
      <c r="I18" s="73">
        <f>MEDIAN(H18,J18)</f>
        <v>17.787594660644533</v>
      </c>
      <c r="J18" s="75">
        <f>H18*((1.025)^3)</f>
        <v>18.446126821289063</v>
      </c>
      <c r="K18" s="74">
        <f>M6</f>
        <v>18.841968750000007</v>
      </c>
      <c r="L18" s="73">
        <f>MEDIAN(K18,M18)</f>
        <v>19.56635412670899</v>
      </c>
      <c r="M18" s="75">
        <f>K18*((1.025)^3)</f>
        <v>20.290739503417974</v>
      </c>
      <c r="N18" s="74">
        <f>N6</f>
        <v>20.726165625000007</v>
      </c>
      <c r="O18" s="73">
        <f>MEDIAN(N18,P18)</f>
        <v>21.522989539379889</v>
      </c>
      <c r="P18" s="75">
        <f>N18*((1.025)^3)</f>
        <v>22.319813453759771</v>
      </c>
      <c r="Q18" s="74">
        <f>O6</f>
        <v>22.798782187500009</v>
      </c>
      <c r="R18" s="73">
        <f>MEDIAN(Q18,S18)</f>
        <v>23.675288493317879</v>
      </c>
      <c r="S18" s="75">
        <f>Q18*((1.025)^3)</f>
        <v>24.551794799135749</v>
      </c>
      <c r="T18" s="73"/>
      <c r="U18" s="1">
        <v>13</v>
      </c>
      <c r="V18" s="46">
        <f t="shared" si="0"/>
        <v>19.514548930147249</v>
      </c>
      <c r="W18" s="46">
        <f t="shared" si="1"/>
        <v>21.46600167656182</v>
      </c>
      <c r="X18" s="46">
        <f t="shared" si="2"/>
        <v>23.612601844217998</v>
      </c>
      <c r="Y18" s="46">
        <f t="shared" si="3"/>
        <v>25.973862028639804</v>
      </c>
      <c r="Z18" s="46">
        <f t="shared" si="4"/>
        <v>28.571248231503787</v>
      </c>
      <c r="AA18" s="46">
        <f t="shared" si="5"/>
        <v>31.42837305465417</v>
      </c>
    </row>
    <row r="19" spans="1:27" x14ac:dyDescent="0.2">
      <c r="A19" s="76" t="s">
        <v>4</v>
      </c>
      <c r="B19" s="73">
        <f>B18*((1.025)^4)</f>
        <v>15.625852795495277</v>
      </c>
      <c r="C19" s="73">
        <f t="shared" ref="C19:C23" si="8">MEDIAN(B19,D19)</f>
        <v>16.02138219438125</v>
      </c>
      <c r="D19" s="73">
        <f>B18*((1.025)^6)</f>
        <v>16.416911593267223</v>
      </c>
      <c r="E19" s="74">
        <f>E18*((1.025)^4)</f>
        <v>17.188436356201169</v>
      </c>
      <c r="F19" s="73">
        <f t="shared" ref="F19:F23" si="9">MEDIAN(E19,G19)</f>
        <v>17.62351865146751</v>
      </c>
      <c r="G19" s="75">
        <f>E18*((1.025)^6)</f>
        <v>18.058600946733851</v>
      </c>
      <c r="H19" s="73">
        <f>H18*((1.025)^4)</f>
        <v>18.907279991821287</v>
      </c>
      <c r="I19" s="73">
        <f t="shared" ref="I19:I23" si="10">MEDIAN(H19,J19)</f>
        <v>19.385870516614261</v>
      </c>
      <c r="J19" s="75">
        <f>H18*((1.025)^6)</f>
        <v>19.864461041407239</v>
      </c>
      <c r="K19" s="74">
        <f>K18*((1.025)^4)</f>
        <v>20.79800799100342</v>
      </c>
      <c r="L19" s="73">
        <f t="shared" ref="L19:L23" si="11">MEDIAN(K19,M19)</f>
        <v>21.32445756827569</v>
      </c>
      <c r="M19" s="75">
        <f>K18*((1.025)^6)</f>
        <v>21.850907145547964</v>
      </c>
      <c r="N19" s="74">
        <f>N18*((1.025)^4)</f>
        <v>22.877808790103764</v>
      </c>
      <c r="O19" s="73">
        <f t="shared" ref="O19:O23" si="12">MEDIAN(N19,P19)</f>
        <v>23.456903325103262</v>
      </c>
      <c r="P19" s="75">
        <f>N18*((1.025)^6)</f>
        <v>24.035997860102761</v>
      </c>
      <c r="Q19" s="74">
        <f>Q18*((1.025)^4)</f>
        <v>25.165589669114141</v>
      </c>
      <c r="R19" s="73">
        <f t="shared" ref="R19:R23" si="13">MEDIAN(Q19,S19)</f>
        <v>25.802593657613592</v>
      </c>
      <c r="S19" s="75">
        <f>Q18*((1.025)^6)</f>
        <v>26.43959764611304</v>
      </c>
      <c r="T19" s="73"/>
      <c r="U19" s="1">
        <v>14</v>
      </c>
      <c r="V19" s="46">
        <f t="shared" si="0"/>
        <v>20.002412653400928</v>
      </c>
      <c r="W19" s="46">
        <f t="shared" si="1"/>
        <v>22.002651718475864</v>
      </c>
      <c r="X19" s="46">
        <f t="shared" si="2"/>
        <v>24.202916890323447</v>
      </c>
      <c r="Y19" s="46">
        <f t="shared" si="3"/>
        <v>26.623208579355797</v>
      </c>
      <c r="Z19" s="46">
        <f t="shared" si="4"/>
        <v>29.28552943729138</v>
      </c>
      <c r="AA19" s="46">
        <f t="shared" si="5"/>
        <v>32.214082381020518</v>
      </c>
    </row>
    <row r="20" spans="1:27" x14ac:dyDescent="0.2">
      <c r="A20" s="76" t="s">
        <v>5</v>
      </c>
      <c r="B20" s="73">
        <f>B18*((1.025)^7)</f>
        <v>16.827334383098904</v>
      </c>
      <c r="C20" s="73">
        <f t="shared" si="8"/>
        <v>17.253276284671095</v>
      </c>
      <c r="D20" s="73">
        <f>B18*((1.025)^9)</f>
        <v>17.679218186243283</v>
      </c>
      <c r="E20" s="74">
        <f>E18*((1.025)^7)</f>
        <v>18.510065970402199</v>
      </c>
      <c r="F20" s="73">
        <f t="shared" si="9"/>
        <v>18.978602015278</v>
      </c>
      <c r="G20" s="75">
        <f>E18*((1.025)^9)</f>
        <v>19.447138060153804</v>
      </c>
      <c r="H20" s="73">
        <f>H18*((1.025)^7)</f>
        <v>20.36107256744242</v>
      </c>
      <c r="I20" s="73">
        <f t="shared" si="10"/>
        <v>20.876462216805805</v>
      </c>
      <c r="J20" s="75">
        <f>H18*((1.025)^9)</f>
        <v>21.391851866169187</v>
      </c>
      <c r="K20" s="74">
        <f>K18*((1.025)^7)</f>
        <v>22.397179824186665</v>
      </c>
      <c r="L20" s="73">
        <f t="shared" si="11"/>
        <v>22.964108438486388</v>
      </c>
      <c r="M20" s="75">
        <f>K18*((1.025)^9)</f>
        <v>23.531037052786111</v>
      </c>
      <c r="N20" s="74">
        <f>N18*((1.025)^7)</f>
        <v>24.636897806605333</v>
      </c>
      <c r="O20" s="73">
        <f t="shared" si="12"/>
        <v>25.260519282335025</v>
      </c>
      <c r="P20" s="75">
        <f>N18*((1.025)^9)</f>
        <v>25.884140758064721</v>
      </c>
      <c r="Q20" s="74">
        <f>Q18*((1.025)^7)</f>
        <v>27.100587587265867</v>
      </c>
      <c r="R20" s="73">
        <f t="shared" si="13"/>
        <v>27.786571210568532</v>
      </c>
      <c r="S20" s="75">
        <f>Q18*((1.025)^9)</f>
        <v>28.472554833871193</v>
      </c>
      <c r="T20" s="73"/>
      <c r="U20" s="1">
        <v>15</v>
      </c>
      <c r="V20" s="46">
        <f t="shared" si="0"/>
        <v>20.502472969735948</v>
      </c>
      <c r="W20" s="46">
        <f t="shared" si="1"/>
        <v>22.552718011437758</v>
      </c>
      <c r="X20" s="46">
        <f t="shared" si="2"/>
        <v>24.807989812581532</v>
      </c>
      <c r="Y20" s="46">
        <f t="shared" si="3"/>
        <v>27.288788793839689</v>
      </c>
      <c r="Z20" s="46">
        <f t="shared" si="4"/>
        <v>30.017667673223663</v>
      </c>
      <c r="AA20" s="46">
        <f t="shared" si="5"/>
        <v>33.019434440546028</v>
      </c>
    </row>
    <row r="21" spans="1:27" x14ac:dyDescent="0.2">
      <c r="A21" s="76" t="s">
        <v>6</v>
      </c>
      <c r="B21" s="73">
        <f>B18*((1.025)^10)</f>
        <v>18.121198640899362</v>
      </c>
      <c r="C21" s="73">
        <f t="shared" si="8"/>
        <v>18.579891481497128</v>
      </c>
      <c r="D21" s="73">
        <f>B18*((1.025)^12)</f>
        <v>19.038584322094891</v>
      </c>
      <c r="E21" s="74">
        <f>E18*((1.025)^10)</f>
        <v>19.933316511657651</v>
      </c>
      <c r="F21" s="73">
        <f t="shared" si="9"/>
        <v>20.437878585858982</v>
      </c>
      <c r="G21" s="75">
        <f>E18*((1.025)^12)</f>
        <v>20.942440660060317</v>
      </c>
      <c r="H21" s="73">
        <f>H18*((1.025)^10)</f>
        <v>21.926648162823419</v>
      </c>
      <c r="I21" s="73">
        <f t="shared" si="10"/>
        <v>22.481666444444883</v>
      </c>
      <c r="J21" s="75">
        <f>H18*((1.025)^12)</f>
        <v>23.036684726066351</v>
      </c>
      <c r="K21" s="74">
        <f>K18*((1.025)^10)</f>
        <v>24.119312979105764</v>
      </c>
      <c r="L21" s="73">
        <f t="shared" si="11"/>
        <v>24.729833088889379</v>
      </c>
      <c r="M21" s="75">
        <f>K18*((1.025)^12)</f>
        <v>25.34035319867299</v>
      </c>
      <c r="N21" s="74">
        <f>N18*((1.025)^10)</f>
        <v>26.531244277016338</v>
      </c>
      <c r="O21" s="73">
        <f t="shared" si="12"/>
        <v>27.202816397778314</v>
      </c>
      <c r="P21" s="75">
        <f>N18*((1.025)^12)</f>
        <v>27.87438851854029</v>
      </c>
      <c r="Q21" s="74">
        <f>Q18*((1.025)^10)</f>
        <v>29.184368704717976</v>
      </c>
      <c r="R21" s="73">
        <f t="shared" si="13"/>
        <v>29.923098037556148</v>
      </c>
      <c r="S21" s="75">
        <f>Q18*((1.025)^12)</f>
        <v>30.66182737039432</v>
      </c>
      <c r="T21" s="73"/>
      <c r="U21" s="1">
        <v>16</v>
      </c>
      <c r="V21" s="46">
        <f t="shared" si="0"/>
        <v>21.015034793979343</v>
      </c>
      <c r="W21" s="46">
        <f t="shared" si="1"/>
        <v>23.116535961723699</v>
      </c>
      <c r="X21" s="46">
        <f t="shared" si="2"/>
        <v>25.428189557896069</v>
      </c>
      <c r="Y21" s="46">
        <f t="shared" si="3"/>
        <v>27.971008513685678</v>
      </c>
      <c r="Z21" s="46">
        <f t="shared" si="4"/>
        <v>30.768109365054251</v>
      </c>
      <c r="AA21" s="46">
        <f t="shared" si="5"/>
        <v>33.844920301559675</v>
      </c>
    </row>
    <row r="22" spans="1:27" x14ac:dyDescent="0.2">
      <c r="A22" s="76" t="s">
        <v>107</v>
      </c>
      <c r="B22" s="73">
        <f>B18*((1.025)^13)</f>
        <v>19.514548930147264</v>
      </c>
      <c r="C22" s="73">
        <f t="shared" si="8"/>
        <v>20.008510949941616</v>
      </c>
      <c r="D22" s="73">
        <f>B18*((1.025)^15)</f>
        <v>20.502472969735969</v>
      </c>
      <c r="E22" s="74">
        <f>E18*((1.025)^13)</f>
        <v>21.466001676561824</v>
      </c>
      <c r="F22" s="73">
        <f t="shared" si="9"/>
        <v>22.009359843999796</v>
      </c>
      <c r="G22" s="75">
        <f>E18*((1.025)^15)</f>
        <v>22.552718011437769</v>
      </c>
      <c r="H22" s="73">
        <f>H18*((1.025)^13)</f>
        <v>23.612601844218009</v>
      </c>
      <c r="I22" s="73">
        <f t="shared" si="10"/>
        <v>24.210295828399779</v>
      </c>
      <c r="J22" s="75">
        <f>H18*((1.025)^15)</f>
        <v>24.807989812581546</v>
      </c>
      <c r="K22" s="74">
        <f>K18*((1.025)^13)</f>
        <v>25.973862028639811</v>
      </c>
      <c r="L22" s="73">
        <f t="shared" si="11"/>
        <v>26.631325411239757</v>
      </c>
      <c r="M22" s="75">
        <f>K18*((1.025)^15)</f>
        <v>27.288788793839704</v>
      </c>
      <c r="N22" s="74">
        <f>N18*((1.025)^13)</f>
        <v>28.571248231503795</v>
      </c>
      <c r="O22" s="73">
        <f t="shared" si="12"/>
        <v>29.294457952363736</v>
      </c>
      <c r="P22" s="75">
        <f>N18*((1.025)^15)</f>
        <v>30.017667673223674</v>
      </c>
      <c r="Q22" s="74">
        <f>Q18*((1.025)^13)</f>
        <v>31.428373054654177</v>
      </c>
      <c r="R22" s="73">
        <f t="shared" si="13"/>
        <v>32.223903747600112</v>
      </c>
      <c r="S22" s="75">
        <f>Q18*((1.025)^15)</f>
        <v>33.019434440546043</v>
      </c>
      <c r="T22" s="73"/>
      <c r="U22" s="1">
        <v>17</v>
      </c>
      <c r="V22" s="46">
        <f t="shared" si="0"/>
        <v>21.540410663828823</v>
      </c>
      <c r="W22" s="46">
        <f t="shared" si="1"/>
        <v>23.694449360766789</v>
      </c>
      <c r="X22" s="46">
        <f t="shared" si="2"/>
        <v>26.063894296843468</v>
      </c>
      <c r="Y22" s="46">
        <f t="shared" si="3"/>
        <v>28.670283726527817</v>
      </c>
      <c r="Z22" s="46">
        <f t="shared" si="4"/>
        <v>31.537312099180603</v>
      </c>
      <c r="AA22" s="46">
        <f t="shared" si="5"/>
        <v>34.691043309098667</v>
      </c>
    </row>
    <row r="23" spans="1:27" x14ac:dyDescent="0.2">
      <c r="A23" s="76" t="s">
        <v>108</v>
      </c>
      <c r="B23" s="73">
        <f>B18*((1.025)^16)</f>
        <v>21.015034793979368</v>
      </c>
      <c r="C23" s="73">
        <f t="shared" si="8"/>
        <v>22.10585054825334</v>
      </c>
      <c r="D23" s="73">
        <f>B18*((1.025)^20)</f>
        <v>23.196666302527312</v>
      </c>
      <c r="E23" s="74">
        <f>E18*((1.025)^16)</f>
        <v>23.116535961723709</v>
      </c>
      <c r="F23" s="73">
        <f t="shared" si="9"/>
        <v>24.316433171435357</v>
      </c>
      <c r="G23" s="75">
        <f>E18*((1.025)^20)</f>
        <v>25.516330381147007</v>
      </c>
      <c r="H23" s="74">
        <f>H18*((1.025)^16)</f>
        <v>25.428189557896083</v>
      </c>
      <c r="I23" s="73">
        <f t="shared" si="10"/>
        <v>26.748076488578896</v>
      </c>
      <c r="J23" s="75">
        <f>H18*((1.025)^20)</f>
        <v>28.067963419261709</v>
      </c>
      <c r="K23" s="73">
        <f>K18*((1.025)^16)</f>
        <v>27.971008513685696</v>
      </c>
      <c r="L23" s="73">
        <f t="shared" si="11"/>
        <v>29.422884137436789</v>
      </c>
      <c r="M23" s="75">
        <f>K18*((1.025)^20)</f>
        <v>30.874759761187885</v>
      </c>
      <c r="N23" s="73">
        <f>N18*((1.025)^16)</f>
        <v>30.768109365054265</v>
      </c>
      <c r="O23" s="73">
        <f t="shared" si="12"/>
        <v>32.365172551180464</v>
      </c>
      <c r="P23" s="73">
        <f>N18*((1.025)^20)</f>
        <v>33.962235737306671</v>
      </c>
      <c r="Q23" s="74">
        <f>Q18*((1.025)^16)</f>
        <v>33.844920301559689</v>
      </c>
      <c r="R23" s="73">
        <f t="shared" si="13"/>
        <v>35.601689806298516</v>
      </c>
      <c r="S23" s="75">
        <f>Q18*((1.025)^20)</f>
        <v>37.358459311037343</v>
      </c>
      <c r="T23" s="73"/>
      <c r="U23" s="1">
        <v>18</v>
      </c>
      <c r="V23" s="46">
        <f t="shared" si="0"/>
        <v>22.078920930424541</v>
      </c>
      <c r="W23" s="46">
        <f t="shared" si="1"/>
        <v>24.286810594785958</v>
      </c>
      <c r="X23" s="46">
        <f t="shared" si="2"/>
        <v>26.715491654264554</v>
      </c>
      <c r="Y23" s="46">
        <f t="shared" si="3"/>
        <v>29.387040819691009</v>
      </c>
      <c r="Z23" s="46">
        <f t="shared" si="4"/>
        <v>32.325744901660116</v>
      </c>
      <c r="AA23" s="46">
        <f t="shared" si="5"/>
        <v>35.558319391826132</v>
      </c>
    </row>
    <row r="24" spans="1:27" ht="15" x14ac:dyDescent="0.25">
      <c r="A24" s="44"/>
      <c r="B24" s="36"/>
      <c r="C24" s="46"/>
      <c r="D24" s="36"/>
      <c r="E24" s="81"/>
      <c r="F24" s="81"/>
      <c r="G24" s="81"/>
      <c r="H24" s="81"/>
      <c r="I24" s="73"/>
      <c r="J24" s="73"/>
      <c r="M24" s="40"/>
      <c r="P24" s="1"/>
      <c r="U24" s="1">
        <v>19</v>
      </c>
      <c r="V24" s="46">
        <f t="shared" si="0"/>
        <v>22.630893953685153</v>
      </c>
      <c r="W24" s="46">
        <f t="shared" si="1"/>
        <v>24.893980859655606</v>
      </c>
      <c r="X24" s="46">
        <f t="shared" si="2"/>
        <v>27.383378945621164</v>
      </c>
      <c r="Y24" s="46">
        <f t="shared" si="3"/>
        <v>30.121716840183282</v>
      </c>
      <c r="Z24" s="46">
        <f t="shared" si="4"/>
        <v>33.133888524201616</v>
      </c>
      <c r="AA24" s="46">
        <f t="shared" si="5"/>
        <v>36.447277376621784</v>
      </c>
    </row>
    <row r="25" spans="1:27" ht="15" x14ac:dyDescent="0.25">
      <c r="A25" s="44"/>
      <c r="B25" s="36"/>
      <c r="C25" s="46"/>
      <c r="D25" s="36"/>
      <c r="E25" s="81"/>
      <c r="F25" s="81"/>
      <c r="G25" s="81"/>
      <c r="H25" s="81"/>
      <c r="I25" s="73"/>
      <c r="J25" s="73"/>
      <c r="M25" s="40"/>
      <c r="P25" s="1"/>
      <c r="U25" s="1">
        <v>20</v>
      </c>
      <c r="V25" s="46">
        <f t="shared" si="0"/>
        <v>23.19666630252728</v>
      </c>
      <c r="W25" s="46">
        <f t="shared" si="1"/>
        <v>25.516330381146993</v>
      </c>
      <c r="X25" s="46">
        <f t="shared" si="2"/>
        <v>28.067963419261691</v>
      </c>
      <c r="Y25" s="46">
        <f t="shared" si="3"/>
        <v>30.87475976118786</v>
      </c>
      <c r="Z25" s="46">
        <f t="shared" si="4"/>
        <v>33.962235737306656</v>
      </c>
      <c r="AA25" s="46">
        <f t="shared" si="5"/>
        <v>37.358459311037322</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181</v>
      </c>
      <c r="B28" s="28"/>
      <c r="C28" s="28"/>
      <c r="D28" s="28"/>
      <c r="E28" s="28"/>
      <c r="F28" s="28"/>
      <c r="G28" s="28"/>
      <c r="H28" s="28"/>
      <c r="I28" s="28"/>
      <c r="J28" s="28"/>
      <c r="K28" s="28"/>
      <c r="L28" s="28"/>
      <c r="M28" s="28"/>
      <c r="N28" s="28"/>
      <c r="O28" s="28"/>
      <c r="P28" s="28"/>
      <c r="Q28" s="28"/>
      <c r="R28" s="28"/>
      <c r="S28" s="28"/>
      <c r="V28" s="306" t="s">
        <v>182</v>
      </c>
      <c r="W28" s="306"/>
      <c r="X28" s="306"/>
      <c r="Y28" s="306"/>
      <c r="Z28" s="306"/>
      <c r="AA28" s="30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1" t="s">
        <v>167</v>
      </c>
      <c r="V29" s="44" t="s">
        <v>170</v>
      </c>
      <c r="W29" s="44" t="s">
        <v>168</v>
      </c>
      <c r="X29" s="44" t="s">
        <v>171</v>
      </c>
      <c r="Y29" s="44" t="s">
        <v>172</v>
      </c>
      <c r="Z29" s="44" t="s">
        <v>173</v>
      </c>
      <c r="AA29" s="44"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46">
        <f>H8</f>
        <v>12.86931946875</v>
      </c>
      <c r="W30" s="46">
        <f>I8</f>
        <v>14.15625</v>
      </c>
      <c r="X30" s="46">
        <f>K8</f>
        <v>15.571875000000002</v>
      </c>
      <c r="Y30" s="46">
        <f>M8</f>
        <v>17.129062500000003</v>
      </c>
      <c r="Z30" s="46">
        <f>N8</f>
        <v>18.841968750000007</v>
      </c>
      <c r="AA30" s="46">
        <f>O8</f>
        <v>20.726165625000007</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46">
        <f t="shared" ref="V31:V50" si="14">V30*1.025</f>
        <v>13.191052455468748</v>
      </c>
      <c r="W31" s="46">
        <f t="shared" ref="W31:W50" si="15">W30*1.025</f>
        <v>14.510156249999998</v>
      </c>
      <c r="X31" s="46">
        <f t="shared" ref="X31:X50" si="16">X30*1.025</f>
        <v>15.961171875000002</v>
      </c>
      <c r="Y31" s="46">
        <f t="shared" ref="Y31:Y50" si="17">Y30*1.025</f>
        <v>17.557289062500001</v>
      </c>
      <c r="Z31" s="46">
        <f t="shared" ref="Z31:Z50" si="18">Z30*1.025</f>
        <v>19.313017968750007</v>
      </c>
      <c r="AA31" s="46">
        <f t="shared" ref="AA31:AA50" si="19">AA30*1.025</f>
        <v>21.244319765625004</v>
      </c>
    </row>
    <row r="32" spans="1:27" x14ac:dyDescent="0.2">
      <c r="A32" s="72" t="s">
        <v>3</v>
      </c>
      <c r="B32" s="73">
        <f>F8</f>
        <v>12.86931946875</v>
      </c>
      <c r="C32" s="73">
        <f>MEDIAN(B32,D32)</f>
        <v>13.364084477388428</v>
      </c>
      <c r="D32" s="75">
        <f>B32*((1.025)^3)</f>
        <v>13.858849486026854</v>
      </c>
      <c r="E32" s="73">
        <f>I8</f>
        <v>14.15625</v>
      </c>
      <c r="F32" s="73">
        <f>MEDIAN(E32,G32)</f>
        <v>14.700491455078124</v>
      </c>
      <c r="G32" s="73">
        <f>E32*((1.025)^3)</f>
        <v>15.244732910156248</v>
      </c>
      <c r="H32" s="74">
        <f>K8</f>
        <v>15.571875000000002</v>
      </c>
      <c r="I32" s="73">
        <f>MEDIAN(H32,J32)</f>
        <v>16.170540600585937</v>
      </c>
      <c r="J32" s="75">
        <f>H32*((1.025)^3)</f>
        <v>16.769206201171876</v>
      </c>
      <c r="K32" s="74">
        <f>M8</f>
        <v>17.129062500000003</v>
      </c>
      <c r="L32" s="73">
        <f>MEDIAN(K32,M32)</f>
        <v>17.787594660644533</v>
      </c>
      <c r="M32" s="75">
        <f>K32*((1.025)^3)</f>
        <v>18.446126821289063</v>
      </c>
      <c r="N32" s="74">
        <f>N8</f>
        <v>18.841968750000007</v>
      </c>
      <c r="O32" s="73">
        <f>MEDIAN(N32,P32)</f>
        <v>19.56635412670899</v>
      </c>
      <c r="P32" s="75">
        <f>N32*((1.025)^3)</f>
        <v>20.290739503417974</v>
      </c>
      <c r="Q32" s="74">
        <f>O8</f>
        <v>20.726165625000007</v>
      </c>
      <c r="R32" s="73">
        <f>MEDIAN(Q32,S32)</f>
        <v>21.522989539379889</v>
      </c>
      <c r="S32" s="75">
        <f>Q32*((1.025)^3)</f>
        <v>22.319813453759771</v>
      </c>
      <c r="U32" s="1">
        <v>2</v>
      </c>
      <c r="V32" s="46">
        <f t="shared" si="14"/>
        <v>13.520828766855466</v>
      </c>
      <c r="W32" s="46">
        <f t="shared" si="15"/>
        <v>14.872910156249997</v>
      </c>
      <c r="X32" s="46">
        <f t="shared" si="16"/>
        <v>16.360201171875001</v>
      </c>
      <c r="Y32" s="46">
        <f t="shared" si="17"/>
        <v>17.9962212890625</v>
      </c>
      <c r="Z32" s="46">
        <f t="shared" si="18"/>
        <v>19.795843417968754</v>
      </c>
      <c r="AA32" s="46">
        <f t="shared" si="19"/>
        <v>21.775427759765627</v>
      </c>
    </row>
    <row r="33" spans="1:27" x14ac:dyDescent="0.2">
      <c r="A33" s="76" t="s">
        <v>4</v>
      </c>
      <c r="B33" s="73">
        <f>B32*((1.025)^4)</f>
        <v>14.205320723177524</v>
      </c>
      <c r="C33" s="73">
        <f t="shared" ref="C33:C37" si="20">MEDIAN(B33,D33)</f>
        <v>14.564892903982953</v>
      </c>
      <c r="D33" s="75">
        <f>B32*((1.025)^6)</f>
        <v>14.924465084788382</v>
      </c>
      <c r="E33" s="73">
        <f>E32*((1.025)^4)</f>
        <v>15.625851232910152</v>
      </c>
      <c r="F33" s="73">
        <f t="shared" ref="F33:F37" si="21">MEDIAN(E33,G33)</f>
        <v>16.02138059224319</v>
      </c>
      <c r="G33" s="73">
        <f>E32*((1.025)^6)</f>
        <v>16.416909951576226</v>
      </c>
      <c r="H33" s="74">
        <f>H32*((1.025)^4)</f>
        <v>17.188436356201169</v>
      </c>
      <c r="I33" s="73">
        <f t="shared" ref="I33:I37" si="22">MEDIAN(H33,J33)</f>
        <v>17.62351865146751</v>
      </c>
      <c r="J33" s="75">
        <f>H32*((1.025)^6)</f>
        <v>18.058600946733851</v>
      </c>
      <c r="K33" s="74">
        <f>K32*((1.025)^4)</f>
        <v>18.907279991821287</v>
      </c>
      <c r="L33" s="73">
        <f t="shared" ref="L33:L37" si="23">MEDIAN(K33,M33)</f>
        <v>19.385870516614261</v>
      </c>
      <c r="M33" s="75">
        <f>K32*((1.025)^6)</f>
        <v>19.864461041407239</v>
      </c>
      <c r="N33" s="74">
        <f>N32*((1.025)^4)</f>
        <v>20.79800799100342</v>
      </c>
      <c r="O33" s="73">
        <f t="shared" ref="O33:O37" si="24">MEDIAN(N33,P33)</f>
        <v>21.32445756827569</v>
      </c>
      <c r="P33" s="75">
        <f>N32*((1.025)^6)</f>
        <v>21.850907145547964</v>
      </c>
      <c r="Q33" s="74">
        <f>Q32*((1.025)^4)</f>
        <v>22.877808790103764</v>
      </c>
      <c r="R33" s="73">
        <f t="shared" ref="R33:R37" si="25">MEDIAN(Q33,S33)</f>
        <v>23.456903325103262</v>
      </c>
      <c r="S33" s="75">
        <f>Q32*((1.025)^6)</f>
        <v>24.035997860102761</v>
      </c>
      <c r="U33" s="1">
        <v>3</v>
      </c>
      <c r="V33" s="46">
        <f t="shared" si="14"/>
        <v>13.858849486026852</v>
      </c>
      <c r="W33" s="46">
        <f t="shared" si="15"/>
        <v>15.244732910156246</v>
      </c>
      <c r="X33" s="46">
        <f t="shared" si="16"/>
        <v>16.769206201171876</v>
      </c>
      <c r="Y33" s="46">
        <f t="shared" si="17"/>
        <v>18.446126821289063</v>
      </c>
      <c r="Z33" s="46">
        <f t="shared" si="18"/>
        <v>20.290739503417971</v>
      </c>
      <c r="AA33" s="46">
        <f t="shared" si="19"/>
        <v>22.319813453759767</v>
      </c>
    </row>
    <row r="34" spans="1:27" x14ac:dyDescent="0.2">
      <c r="A34" s="76" t="s">
        <v>5</v>
      </c>
      <c r="B34" s="73">
        <f>B32*((1.025)^7)</f>
        <v>15.297576711908093</v>
      </c>
      <c r="C34" s="73">
        <f t="shared" si="20"/>
        <v>15.684796622428264</v>
      </c>
      <c r="D34" s="75">
        <f>B32*((1.025)^9)</f>
        <v>16.072016532948435</v>
      </c>
      <c r="E34" s="73">
        <f>E32*((1.025)^7)</f>
        <v>16.827332700365634</v>
      </c>
      <c r="F34" s="73">
        <f t="shared" si="21"/>
        <v>17.253274559343637</v>
      </c>
      <c r="G34" s="73">
        <f>E32*((1.025)^9)</f>
        <v>17.679216418321637</v>
      </c>
      <c r="H34" s="74">
        <f>H32*((1.025)^7)</f>
        <v>18.510065970402199</v>
      </c>
      <c r="I34" s="73">
        <f t="shared" si="22"/>
        <v>18.978602015278</v>
      </c>
      <c r="J34" s="75">
        <f>H32*((1.025)^9)</f>
        <v>19.447138060153804</v>
      </c>
      <c r="K34" s="74">
        <f>K32*((1.025)^7)</f>
        <v>20.36107256744242</v>
      </c>
      <c r="L34" s="73">
        <f t="shared" si="23"/>
        <v>20.876462216805805</v>
      </c>
      <c r="M34" s="75">
        <f>K32*((1.025)^9)</f>
        <v>21.391851866169187</v>
      </c>
      <c r="N34" s="74">
        <f>N32*((1.025)^7)</f>
        <v>22.397179824186665</v>
      </c>
      <c r="O34" s="73">
        <f t="shared" si="24"/>
        <v>22.964108438486388</v>
      </c>
      <c r="P34" s="75">
        <f>N32*((1.025)^9)</f>
        <v>23.531037052786111</v>
      </c>
      <c r="Q34" s="74">
        <f>Q32*((1.025)^7)</f>
        <v>24.636897806605333</v>
      </c>
      <c r="R34" s="73">
        <f t="shared" si="25"/>
        <v>25.260519282335025</v>
      </c>
      <c r="S34" s="75">
        <f>Q32*((1.025)^9)</f>
        <v>25.884140758064721</v>
      </c>
      <c r="U34" s="1">
        <v>4</v>
      </c>
      <c r="V34" s="46">
        <f t="shared" si="14"/>
        <v>14.205320723177522</v>
      </c>
      <c r="W34" s="46">
        <f t="shared" si="15"/>
        <v>15.625851232910151</v>
      </c>
      <c r="X34" s="46">
        <f t="shared" si="16"/>
        <v>17.188436356201173</v>
      </c>
      <c r="Y34" s="46">
        <f t="shared" si="17"/>
        <v>18.907279991821287</v>
      </c>
      <c r="Z34" s="46">
        <f t="shared" si="18"/>
        <v>20.79800799100342</v>
      </c>
      <c r="AA34" s="46">
        <f t="shared" si="19"/>
        <v>22.87780879010376</v>
      </c>
    </row>
    <row r="35" spans="1:27" x14ac:dyDescent="0.2">
      <c r="A35" s="76" t="s">
        <v>6</v>
      </c>
      <c r="B35" s="73">
        <f>B32*((1.025)^10)</f>
        <v>16.473816946272148</v>
      </c>
      <c r="C35" s="73">
        <f t="shared" si="20"/>
        <v>16.89081043772466</v>
      </c>
      <c r="D35" s="75">
        <f>B32*((1.025)^12)</f>
        <v>17.307803929177172</v>
      </c>
      <c r="E35" s="73">
        <f>E32*((1.025)^10)</f>
        <v>18.121196828779681</v>
      </c>
      <c r="F35" s="73">
        <f t="shared" si="21"/>
        <v>18.579889623508166</v>
      </c>
      <c r="G35" s="73">
        <f>E32*((1.025)^12)</f>
        <v>19.038582418236651</v>
      </c>
      <c r="H35" s="74">
        <f>H32*((1.025)^10)</f>
        <v>19.933316511657651</v>
      </c>
      <c r="I35" s="73">
        <f t="shared" si="22"/>
        <v>20.437878585858982</v>
      </c>
      <c r="J35" s="75">
        <f>H32*((1.025)^12)</f>
        <v>20.942440660060317</v>
      </c>
      <c r="K35" s="74">
        <f>K32*((1.025)^10)</f>
        <v>21.926648162823419</v>
      </c>
      <c r="L35" s="73">
        <f t="shared" si="23"/>
        <v>22.481666444444883</v>
      </c>
      <c r="M35" s="75">
        <f>K32*((1.025)^12)</f>
        <v>23.036684726066351</v>
      </c>
      <c r="N35" s="74">
        <f>N32*((1.025)^10)</f>
        <v>24.119312979105764</v>
      </c>
      <c r="O35" s="73">
        <f t="shared" si="24"/>
        <v>24.729833088889379</v>
      </c>
      <c r="P35" s="75">
        <f>N32*((1.025)^12)</f>
        <v>25.34035319867299</v>
      </c>
      <c r="Q35" s="74">
        <f>Q32*((1.025)^10)</f>
        <v>26.531244277016338</v>
      </c>
      <c r="R35" s="73">
        <f t="shared" si="25"/>
        <v>27.202816397778314</v>
      </c>
      <c r="S35" s="75">
        <f>Q32*((1.025)^12)</f>
        <v>27.87438851854029</v>
      </c>
      <c r="U35" s="1">
        <v>5</v>
      </c>
      <c r="V35" s="46">
        <f t="shared" si="14"/>
        <v>14.560453741256959</v>
      </c>
      <c r="W35" s="46">
        <f t="shared" si="15"/>
        <v>16.016497513732904</v>
      </c>
      <c r="X35" s="46">
        <f t="shared" si="16"/>
        <v>17.618147265106202</v>
      </c>
      <c r="Y35" s="46">
        <f t="shared" si="17"/>
        <v>19.379961991616817</v>
      </c>
      <c r="Z35" s="46">
        <f t="shared" si="18"/>
        <v>21.317958190778505</v>
      </c>
      <c r="AA35" s="46">
        <f t="shared" si="19"/>
        <v>23.449754009856353</v>
      </c>
    </row>
    <row r="36" spans="1:27" x14ac:dyDescent="0.2">
      <c r="A36" s="76" t="s">
        <v>107</v>
      </c>
      <c r="B36" s="73">
        <f>B32*((1.025)^13)</f>
        <v>17.740499027406603</v>
      </c>
      <c r="C36" s="73">
        <f t="shared" si="20"/>
        <v>18.189555409037833</v>
      </c>
      <c r="D36" s="73">
        <f>B32*((1.025)^15)</f>
        <v>18.638611790669064</v>
      </c>
      <c r="E36" s="74">
        <f>E32*((1.025)^13)</f>
        <v>19.514546978692564</v>
      </c>
      <c r="F36" s="73">
        <f t="shared" si="21"/>
        <v>20.008508949090718</v>
      </c>
      <c r="G36" s="75">
        <f>E32*((1.025)^15)</f>
        <v>20.502470919488875</v>
      </c>
      <c r="H36" s="73">
        <f>H32*((1.025)^13)</f>
        <v>21.466001676561824</v>
      </c>
      <c r="I36" s="73">
        <f t="shared" si="22"/>
        <v>22.009359843999796</v>
      </c>
      <c r="J36" s="75">
        <f>H32*((1.025)^15)</f>
        <v>22.552718011437769</v>
      </c>
      <c r="K36" s="74">
        <f>K32*((1.025)^13)</f>
        <v>23.612601844218009</v>
      </c>
      <c r="L36" s="73">
        <f t="shared" si="23"/>
        <v>24.210295828399779</v>
      </c>
      <c r="M36" s="75">
        <f>K32*((1.025)^15)</f>
        <v>24.807989812581546</v>
      </c>
      <c r="N36" s="74">
        <f>N32*((1.025)^13)</f>
        <v>25.973862028639811</v>
      </c>
      <c r="O36" s="73">
        <f t="shared" si="24"/>
        <v>26.631325411239757</v>
      </c>
      <c r="P36" s="75">
        <f>N32*((1.025)^15)</f>
        <v>27.288788793839704</v>
      </c>
      <c r="Q36" s="74">
        <f>Q32*((1.025)^13)</f>
        <v>28.571248231503795</v>
      </c>
      <c r="R36" s="73">
        <f t="shared" si="25"/>
        <v>29.294457952363736</v>
      </c>
      <c r="S36" s="75">
        <f>Q32*((1.025)^15)</f>
        <v>30.017667673223674</v>
      </c>
      <c r="T36" s="46"/>
      <c r="U36" s="1">
        <v>6</v>
      </c>
      <c r="V36" s="46">
        <f t="shared" si="14"/>
        <v>14.924465084788382</v>
      </c>
      <c r="W36" s="46">
        <f t="shared" si="15"/>
        <v>16.416909951576226</v>
      </c>
      <c r="X36" s="46">
        <f t="shared" si="16"/>
        <v>18.058600946733854</v>
      </c>
      <c r="Y36" s="46">
        <f t="shared" si="17"/>
        <v>19.864461041407235</v>
      </c>
      <c r="Z36" s="46">
        <f t="shared" si="18"/>
        <v>21.850907145547964</v>
      </c>
      <c r="AA36" s="46">
        <f t="shared" si="19"/>
        <v>24.035997860102761</v>
      </c>
    </row>
    <row r="37" spans="1:27" x14ac:dyDescent="0.2">
      <c r="A37" s="76" t="s">
        <v>108</v>
      </c>
      <c r="B37" s="73">
        <f>B32*((1.025)^16)</f>
        <v>19.104577085435785</v>
      </c>
      <c r="C37" s="73">
        <f t="shared" si="20"/>
        <v>20.096227771139397</v>
      </c>
      <c r="D37" s="73">
        <f>B32*((1.025)^20)</f>
        <v>21.087878456843008</v>
      </c>
      <c r="E37" s="74">
        <f>E32*((1.025)^16)</f>
        <v>21.015032692476098</v>
      </c>
      <c r="F37" s="73">
        <f t="shared" si="21"/>
        <v>22.105848337668505</v>
      </c>
      <c r="G37" s="75">
        <f>E32*((1.025)^20)</f>
        <v>23.196663982860912</v>
      </c>
      <c r="H37" s="74">
        <f>H32*((1.025)^16)</f>
        <v>23.116535961723709</v>
      </c>
      <c r="I37" s="73">
        <f t="shared" si="22"/>
        <v>24.316433171435357</v>
      </c>
      <c r="J37" s="75">
        <f>H32*((1.025)^20)</f>
        <v>25.516330381147007</v>
      </c>
      <c r="K37" s="73">
        <f>K32*((1.025)^16)</f>
        <v>25.428189557896083</v>
      </c>
      <c r="L37" s="73">
        <f t="shared" si="23"/>
        <v>26.748076488578896</v>
      </c>
      <c r="M37" s="75">
        <f>K32*((1.025)^20)</f>
        <v>28.067963419261709</v>
      </c>
      <c r="N37" s="73">
        <f>N32*((1.025)^16)</f>
        <v>27.971008513685696</v>
      </c>
      <c r="O37" s="73">
        <f t="shared" si="24"/>
        <v>29.422884137436789</v>
      </c>
      <c r="P37" s="73">
        <f>N32*((1.025)^20)</f>
        <v>30.874759761187885</v>
      </c>
      <c r="Q37" s="74">
        <f>Q32*((1.025)^16)</f>
        <v>30.768109365054265</v>
      </c>
      <c r="R37" s="73">
        <f t="shared" si="25"/>
        <v>32.365172551180464</v>
      </c>
      <c r="S37" s="75">
        <f>Q32*((1.025)^20)</f>
        <v>33.962235737306671</v>
      </c>
      <c r="U37" s="1">
        <v>7</v>
      </c>
      <c r="V37" s="46">
        <f t="shared" si="14"/>
        <v>15.297576711908091</v>
      </c>
      <c r="W37" s="46">
        <f t="shared" si="15"/>
        <v>16.827332700365631</v>
      </c>
      <c r="X37" s="46">
        <f t="shared" si="16"/>
        <v>18.510065970402199</v>
      </c>
      <c r="Y37" s="46">
        <f t="shared" si="17"/>
        <v>20.361072567442413</v>
      </c>
      <c r="Z37" s="46">
        <f t="shared" si="18"/>
        <v>22.397179824186662</v>
      </c>
      <c r="AA37" s="46">
        <f t="shared" si="19"/>
        <v>24.636897806605326</v>
      </c>
    </row>
    <row r="38" spans="1:27" ht="15" x14ac:dyDescent="0.25">
      <c r="A38" s="44"/>
      <c r="B38" s="36"/>
      <c r="C38" s="46"/>
      <c r="D38" s="36"/>
      <c r="E38" s="81"/>
      <c r="F38" s="81"/>
      <c r="G38" s="81"/>
      <c r="H38" s="81"/>
      <c r="I38" s="73"/>
      <c r="J38" s="73"/>
      <c r="M38" s="40"/>
      <c r="P38" s="1"/>
      <c r="U38" s="1">
        <v>8</v>
      </c>
      <c r="V38" s="46">
        <f t="shared" si="14"/>
        <v>15.680016129705791</v>
      </c>
      <c r="W38" s="46">
        <f t="shared" si="15"/>
        <v>17.248016017874768</v>
      </c>
      <c r="X38" s="46">
        <f t="shared" si="16"/>
        <v>18.972817619662251</v>
      </c>
      <c r="Y38" s="46">
        <f t="shared" si="17"/>
        <v>20.870099381628471</v>
      </c>
      <c r="Z38" s="46">
        <f t="shared" si="18"/>
        <v>22.957109319791325</v>
      </c>
      <c r="AA38" s="46">
        <f t="shared" si="19"/>
        <v>25.252820251770459</v>
      </c>
    </row>
    <row r="39" spans="1:27" x14ac:dyDescent="0.2">
      <c r="O39" s="40"/>
      <c r="P39" s="1"/>
      <c r="U39" s="1">
        <v>9</v>
      </c>
      <c r="V39" s="46">
        <f t="shared" si="14"/>
        <v>16.072016532948435</v>
      </c>
      <c r="W39" s="46">
        <f t="shared" si="15"/>
        <v>17.679216418321637</v>
      </c>
      <c r="X39" s="46">
        <f t="shared" si="16"/>
        <v>19.447138060153804</v>
      </c>
      <c r="Y39" s="46">
        <f t="shared" si="17"/>
        <v>21.39185186616918</v>
      </c>
      <c r="Z39" s="46">
        <f t="shared" si="18"/>
        <v>23.531037052786107</v>
      </c>
      <c r="AA39" s="46">
        <f t="shared" si="19"/>
        <v>25.884140758064717</v>
      </c>
    </row>
    <row r="40" spans="1:27" x14ac:dyDescent="0.2">
      <c r="U40" s="1">
        <v>10</v>
      </c>
      <c r="V40" s="46">
        <f t="shared" si="14"/>
        <v>16.473816946272144</v>
      </c>
      <c r="W40" s="46">
        <f t="shared" si="15"/>
        <v>18.121196828779677</v>
      </c>
      <c r="X40" s="46">
        <f t="shared" si="16"/>
        <v>19.933316511657647</v>
      </c>
      <c r="Y40" s="46">
        <f t="shared" si="17"/>
        <v>21.926648162823408</v>
      </c>
      <c r="Z40" s="46">
        <f t="shared" si="18"/>
        <v>24.119312979105757</v>
      </c>
      <c r="AA40" s="46">
        <f t="shared" si="19"/>
        <v>26.531244277016334</v>
      </c>
    </row>
    <row r="41" spans="1:27" x14ac:dyDescent="0.2">
      <c r="U41" s="1">
        <v>11</v>
      </c>
      <c r="V41" s="46">
        <f t="shared" si="14"/>
        <v>16.885662369928948</v>
      </c>
      <c r="W41" s="46">
        <f t="shared" si="15"/>
        <v>18.574226749499168</v>
      </c>
      <c r="X41" s="46">
        <f t="shared" si="16"/>
        <v>20.431649424449088</v>
      </c>
      <c r="Y41" s="46">
        <f t="shared" si="17"/>
        <v>22.474814366893991</v>
      </c>
      <c r="Z41" s="46">
        <f t="shared" si="18"/>
        <v>24.7222958035834</v>
      </c>
      <c r="AA41" s="46">
        <f t="shared" si="19"/>
        <v>27.194525383941741</v>
      </c>
    </row>
    <row r="42" spans="1:27" x14ac:dyDescent="0.2">
      <c r="D42" s="83"/>
      <c r="U42" s="1">
        <v>12</v>
      </c>
      <c r="V42" s="46">
        <f t="shared" si="14"/>
        <v>17.307803929177169</v>
      </c>
      <c r="W42" s="46">
        <f t="shared" si="15"/>
        <v>19.038582418236647</v>
      </c>
      <c r="X42" s="46">
        <f t="shared" si="16"/>
        <v>20.942440660060313</v>
      </c>
      <c r="Y42" s="46">
        <f t="shared" si="17"/>
        <v>23.036684726066341</v>
      </c>
      <c r="Z42" s="46">
        <f t="shared" si="18"/>
        <v>25.340353198672982</v>
      </c>
      <c r="AA42" s="46">
        <f t="shared" si="19"/>
        <v>27.874388518540282</v>
      </c>
    </row>
    <row r="43" spans="1:27" x14ac:dyDescent="0.2">
      <c r="D43" s="83"/>
      <c r="G43" s="35"/>
      <c r="U43" s="1">
        <v>13</v>
      </c>
      <c r="V43" s="46">
        <f t="shared" si="14"/>
        <v>17.740499027406596</v>
      </c>
      <c r="W43" s="46">
        <f t="shared" si="15"/>
        <v>19.514546978692561</v>
      </c>
      <c r="X43" s="46">
        <f t="shared" si="16"/>
        <v>21.46600167656182</v>
      </c>
      <c r="Y43" s="46">
        <f t="shared" si="17"/>
        <v>23.612601844217998</v>
      </c>
      <c r="Z43" s="46">
        <f t="shared" si="18"/>
        <v>25.973862028639804</v>
      </c>
      <c r="AA43" s="46">
        <f t="shared" si="19"/>
        <v>28.571248231503787</v>
      </c>
    </row>
    <row r="44" spans="1:27" x14ac:dyDescent="0.2">
      <c r="D44" s="83"/>
      <c r="U44" s="1">
        <v>14</v>
      </c>
      <c r="V44" s="46">
        <f t="shared" si="14"/>
        <v>18.18401150309176</v>
      </c>
      <c r="W44" s="46">
        <f t="shared" si="15"/>
        <v>20.002410653159874</v>
      </c>
      <c r="X44" s="46">
        <f t="shared" si="16"/>
        <v>22.002651718475864</v>
      </c>
      <c r="Y44" s="46">
        <f t="shared" si="17"/>
        <v>24.202916890323447</v>
      </c>
      <c r="Z44" s="46">
        <f t="shared" si="18"/>
        <v>26.623208579355797</v>
      </c>
      <c r="AA44" s="46">
        <f t="shared" si="19"/>
        <v>29.28552943729138</v>
      </c>
    </row>
    <row r="45" spans="1:27" x14ac:dyDescent="0.2">
      <c r="U45" s="1">
        <v>15</v>
      </c>
      <c r="V45" s="46">
        <f t="shared" si="14"/>
        <v>18.638611790669053</v>
      </c>
      <c r="W45" s="46">
        <f t="shared" si="15"/>
        <v>20.502470919488868</v>
      </c>
      <c r="X45" s="46">
        <f t="shared" si="16"/>
        <v>22.552718011437758</v>
      </c>
      <c r="Y45" s="46">
        <f t="shared" si="17"/>
        <v>24.807989812581532</v>
      </c>
      <c r="Z45" s="46">
        <f t="shared" si="18"/>
        <v>27.288788793839689</v>
      </c>
      <c r="AA45" s="46">
        <f t="shared" si="19"/>
        <v>30.017667673223663</v>
      </c>
    </row>
    <row r="46" spans="1:27" x14ac:dyDescent="0.2">
      <c r="U46" s="1">
        <v>16</v>
      </c>
      <c r="V46" s="46">
        <f t="shared" si="14"/>
        <v>19.104577085435778</v>
      </c>
      <c r="W46" s="46">
        <f t="shared" si="15"/>
        <v>21.015032692476087</v>
      </c>
      <c r="X46" s="46">
        <f t="shared" si="16"/>
        <v>23.116535961723699</v>
      </c>
      <c r="Y46" s="46">
        <f t="shared" si="17"/>
        <v>25.428189557896069</v>
      </c>
      <c r="Z46" s="46">
        <f t="shared" si="18"/>
        <v>27.971008513685678</v>
      </c>
      <c r="AA46" s="46">
        <f t="shared" si="19"/>
        <v>30.768109365054251</v>
      </c>
    </row>
    <row r="47" spans="1:27" x14ac:dyDescent="0.2">
      <c r="U47" s="1">
        <v>17</v>
      </c>
      <c r="V47" s="46">
        <f t="shared" si="14"/>
        <v>19.582191512571672</v>
      </c>
      <c r="W47" s="46">
        <f t="shared" si="15"/>
        <v>21.540408509787987</v>
      </c>
      <c r="X47" s="46">
        <f t="shared" si="16"/>
        <v>23.694449360766789</v>
      </c>
      <c r="Y47" s="46">
        <f t="shared" si="17"/>
        <v>26.063894296843468</v>
      </c>
      <c r="Z47" s="46">
        <f t="shared" si="18"/>
        <v>28.670283726527817</v>
      </c>
      <c r="AA47" s="46">
        <f t="shared" si="19"/>
        <v>31.537312099180603</v>
      </c>
    </row>
    <row r="48" spans="1:27" x14ac:dyDescent="0.2">
      <c r="U48" s="1">
        <v>18</v>
      </c>
      <c r="V48" s="46">
        <f t="shared" si="14"/>
        <v>20.071746300385961</v>
      </c>
      <c r="W48" s="46">
        <f t="shared" si="15"/>
        <v>22.078918722532684</v>
      </c>
      <c r="X48" s="46">
        <f t="shared" si="16"/>
        <v>24.286810594785958</v>
      </c>
      <c r="Y48" s="46">
        <f t="shared" si="17"/>
        <v>26.715491654264554</v>
      </c>
      <c r="Z48" s="46">
        <f t="shared" si="18"/>
        <v>29.387040819691009</v>
      </c>
      <c r="AA48" s="46">
        <f t="shared" si="19"/>
        <v>32.325744901660116</v>
      </c>
    </row>
    <row r="49" spans="21:27" x14ac:dyDescent="0.2">
      <c r="U49" s="1">
        <v>19</v>
      </c>
      <c r="V49" s="46">
        <f t="shared" si="14"/>
        <v>20.573539957895608</v>
      </c>
      <c r="W49" s="46">
        <f t="shared" si="15"/>
        <v>22.630891690595998</v>
      </c>
      <c r="X49" s="46">
        <f t="shared" si="16"/>
        <v>24.893980859655606</v>
      </c>
      <c r="Y49" s="46">
        <f t="shared" si="17"/>
        <v>27.383378945621164</v>
      </c>
      <c r="Z49" s="46">
        <f t="shared" si="18"/>
        <v>30.121716840183282</v>
      </c>
      <c r="AA49" s="46">
        <f t="shared" si="19"/>
        <v>33.133888524201616</v>
      </c>
    </row>
    <row r="50" spans="21:27" x14ac:dyDescent="0.2">
      <c r="U50" s="1">
        <v>20</v>
      </c>
      <c r="V50" s="46">
        <f t="shared" si="14"/>
        <v>21.087878456842997</v>
      </c>
      <c r="W50" s="46">
        <f t="shared" si="15"/>
        <v>23.196663982860898</v>
      </c>
      <c r="X50" s="46">
        <f t="shared" si="16"/>
        <v>25.516330381146993</v>
      </c>
      <c r="Y50" s="46">
        <f t="shared" si="17"/>
        <v>28.067963419261691</v>
      </c>
      <c r="Z50" s="46">
        <f t="shared" si="18"/>
        <v>30.87475976118786</v>
      </c>
      <c r="AA50" s="46">
        <f t="shared" si="19"/>
        <v>33.962235737306656</v>
      </c>
    </row>
  </sheetData>
  <mergeCells count="48">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3:L3"/>
    <mergeCell ref="K4:L4"/>
    <mergeCell ref="A7:H7"/>
    <mergeCell ref="A9:H9"/>
    <mergeCell ref="A15:A17"/>
    <mergeCell ref="B15:D15"/>
    <mergeCell ref="E15:G15"/>
    <mergeCell ref="H15:J15"/>
    <mergeCell ref="Q15:S15"/>
    <mergeCell ref="B16:D16"/>
    <mergeCell ref="E16:G16"/>
    <mergeCell ref="H16:J16"/>
    <mergeCell ref="K16:M16"/>
    <mergeCell ref="N16:P16"/>
    <mergeCell ref="Q16:S16"/>
    <mergeCell ref="K15:M15"/>
    <mergeCell ref="N15:P15"/>
    <mergeCell ref="A29:A31"/>
    <mergeCell ref="B29:D29"/>
    <mergeCell ref="E29:G29"/>
    <mergeCell ref="H29:J29"/>
    <mergeCell ref="K29:M29"/>
    <mergeCell ref="B30:D30"/>
    <mergeCell ref="E30:G30"/>
    <mergeCell ref="H30:J30"/>
    <mergeCell ref="K30:M30"/>
    <mergeCell ref="N30:P30"/>
    <mergeCell ref="Q30:S30"/>
    <mergeCell ref="V28:AA28"/>
    <mergeCell ref="N29:P29"/>
    <mergeCell ref="Q29:S29"/>
  </mergeCells>
  <pageMargins left="0.7" right="0.7" top="0.75" bottom="0.75" header="0.3" footer="0.3"/>
  <pageSetup orientation="portrait" r:id="rId1"/>
  <ignoredErrors>
    <ignoredError sqref="L7 I8:O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3"/>
  <sheetViews>
    <sheetView zoomScaleNormal="100" workbookViewId="0">
      <selection activeCell="A3" sqref="A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267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378</v>
      </c>
    </row>
    <row r="3" spans="1:26" x14ac:dyDescent="0.25">
      <c r="A3" s="12">
        <v>931</v>
      </c>
    </row>
    <row r="4" spans="1:26" ht="20.25" x14ac:dyDescent="0.3">
      <c r="A4" s="171"/>
      <c r="B4" s="171"/>
      <c r="C4" s="171"/>
      <c r="D4" s="171"/>
      <c r="E4" s="171"/>
      <c r="F4" s="171"/>
      <c r="G4" s="171"/>
      <c r="H4" s="171"/>
      <c r="I4" s="171"/>
      <c r="J4" s="171"/>
      <c r="K4" s="171"/>
      <c r="L4" s="171"/>
      <c r="M4" s="171"/>
      <c r="N4" s="171"/>
      <c r="O4" s="171"/>
    </row>
    <row r="5" spans="1:26" ht="15.75" x14ac:dyDescent="0.25">
      <c r="A5" s="313" t="s">
        <v>310</v>
      </c>
      <c r="B5" s="313"/>
      <c r="C5" s="313"/>
      <c r="E5" s="313" t="s">
        <v>311</v>
      </c>
      <c r="F5" s="313"/>
      <c r="G5" s="313"/>
      <c r="I5" s="313" t="s">
        <v>312</v>
      </c>
      <c r="J5" s="313"/>
      <c r="K5" s="313"/>
      <c r="M5" s="34" t="s">
        <v>313</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56</v>
      </c>
      <c r="C7" s="19">
        <f>B7/A3</f>
        <v>6.0150375939849621E-2</v>
      </c>
      <c r="E7" s="23" t="s">
        <v>125</v>
      </c>
      <c r="F7" s="18"/>
      <c r="G7" s="19">
        <v>0.11700000000000001</v>
      </c>
      <c r="I7" s="23" t="s">
        <v>136</v>
      </c>
      <c r="J7" s="18">
        <v>697</v>
      </c>
      <c r="K7" s="19">
        <f>J7/A3</f>
        <v>0.74865735767991404</v>
      </c>
      <c r="M7" s="23" t="s">
        <v>133</v>
      </c>
      <c r="N7" s="18">
        <v>62</v>
      </c>
      <c r="O7" s="19">
        <f>N7/A3</f>
        <v>6.6595059076262078E-2</v>
      </c>
    </row>
    <row r="8" spans="1:26" x14ac:dyDescent="0.25">
      <c r="A8" s="20" t="s">
        <v>119</v>
      </c>
      <c r="B8" s="21">
        <v>258</v>
      </c>
      <c r="C8" s="22">
        <f>B8/A3</f>
        <v>0.27712137486573579</v>
      </c>
      <c r="E8" s="24" t="s">
        <v>126</v>
      </c>
      <c r="F8" s="21"/>
      <c r="G8" s="19">
        <v>0.32</v>
      </c>
      <c r="I8" s="24" t="s">
        <v>138</v>
      </c>
      <c r="J8" s="21">
        <v>149</v>
      </c>
      <c r="K8" s="19">
        <f>J8/A3</f>
        <v>0.16004296455424274</v>
      </c>
      <c r="M8" s="24" t="s">
        <v>134</v>
      </c>
      <c r="N8" s="21">
        <v>868</v>
      </c>
      <c r="O8" s="22">
        <f>N8/A3</f>
        <v>0.93233082706766912</v>
      </c>
    </row>
    <row r="9" spans="1:26" x14ac:dyDescent="0.25">
      <c r="A9" s="20" t="s">
        <v>120</v>
      </c>
      <c r="B9" s="21">
        <v>188</v>
      </c>
      <c r="C9" s="22">
        <f>B9/A3</f>
        <v>0.20193340494092374</v>
      </c>
      <c r="E9" s="24" t="s">
        <v>127</v>
      </c>
      <c r="F9" s="21"/>
      <c r="G9" s="19">
        <v>0.254</v>
      </c>
      <c r="I9" s="24" t="s">
        <v>137</v>
      </c>
      <c r="J9" s="21">
        <v>51</v>
      </c>
      <c r="K9" s="19">
        <f>J9/A3</f>
        <v>5.4779806659505909E-2</v>
      </c>
    </row>
    <row r="10" spans="1:26" x14ac:dyDescent="0.25">
      <c r="A10" s="20" t="s">
        <v>121</v>
      </c>
      <c r="B10" s="21">
        <v>138</v>
      </c>
      <c r="C10" s="22">
        <f>B10/A3</f>
        <v>0.14822771213748656</v>
      </c>
      <c r="E10" s="24" t="s">
        <v>128</v>
      </c>
      <c r="F10" s="21"/>
      <c r="G10" s="19">
        <v>0.113</v>
      </c>
      <c r="I10" s="24" t="s">
        <v>140</v>
      </c>
      <c r="J10" s="21">
        <v>21</v>
      </c>
      <c r="K10" s="19">
        <f>J10/A3</f>
        <v>2.2556390977443608E-2</v>
      </c>
    </row>
    <row r="11" spans="1:26" x14ac:dyDescent="0.25">
      <c r="A11" s="20" t="s">
        <v>122</v>
      </c>
      <c r="B11" s="21">
        <v>133</v>
      </c>
      <c r="C11" s="22">
        <f>B11/A3</f>
        <v>0.14285714285714285</v>
      </c>
      <c r="E11" s="24" t="s">
        <v>129</v>
      </c>
      <c r="F11" s="21"/>
      <c r="G11" s="19">
        <v>0.159</v>
      </c>
      <c r="I11" s="24" t="s">
        <v>139</v>
      </c>
      <c r="J11" s="21">
        <v>8</v>
      </c>
      <c r="K11" s="19">
        <f>J11/A3</f>
        <v>8.5929108485499461E-3</v>
      </c>
    </row>
    <row r="12" spans="1:26" x14ac:dyDescent="0.25">
      <c r="A12" s="20" t="s">
        <v>123</v>
      </c>
      <c r="B12" s="21">
        <v>107</v>
      </c>
      <c r="C12" s="22">
        <f>B12/A3</f>
        <v>0.11493018259935553</v>
      </c>
      <c r="E12" s="24" t="s">
        <v>130</v>
      </c>
      <c r="F12" s="21"/>
      <c r="G12" s="19">
        <v>3.1E-2</v>
      </c>
      <c r="I12" s="24" t="s">
        <v>141</v>
      </c>
      <c r="J12" s="21">
        <v>3</v>
      </c>
      <c r="K12" s="19">
        <f>J12/A3</f>
        <v>3.22234156820623E-3</v>
      </c>
    </row>
    <row r="13" spans="1:26" x14ac:dyDescent="0.25">
      <c r="A13" s="20" t="s">
        <v>124</v>
      </c>
      <c r="B13" s="21">
        <v>52</v>
      </c>
      <c r="C13" s="22">
        <f>B13/A3</f>
        <v>5.5853920515574654E-2</v>
      </c>
      <c r="E13" s="24" t="s">
        <v>131</v>
      </c>
      <c r="F13" s="21"/>
      <c r="G13" s="19">
        <v>6.0000000000000001E-3</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1"/>
  <sheetViews>
    <sheetView topLeftCell="A3" zoomScaleNormal="100" workbookViewId="0">
      <selection activeCell="A4" sqref="A4:P5"/>
    </sheetView>
  </sheetViews>
  <sheetFormatPr defaultColWidth="9.140625" defaultRowHeight="14.25" x14ac:dyDescent="0.2"/>
  <cols>
    <col min="1" max="1" width="31" style="1" bestFit="1" customWidth="1"/>
    <col min="2" max="2" width="9.85546875" style="39" customWidth="1"/>
    <col min="3" max="3" width="13.140625"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5" style="1" customWidth="1"/>
    <col min="11" max="11" width="9.140625" style="1"/>
    <col min="12" max="12" width="14.140625" style="1" customWidth="1"/>
    <col min="13" max="14" width="9.140625" style="1"/>
    <col min="15" max="15" width="11.140625" style="1" customWidth="1"/>
    <col min="16" max="16" width="68.140625" style="40"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38"/>
      <c r="B1" s="238"/>
      <c r="C1" s="238"/>
      <c r="D1" s="238"/>
      <c r="E1" s="238"/>
      <c r="F1" s="238"/>
      <c r="G1" s="238"/>
      <c r="H1" s="238"/>
      <c r="I1" s="238"/>
      <c r="J1" s="238"/>
      <c r="K1" s="238"/>
      <c r="L1" s="238"/>
      <c r="M1" s="238"/>
      <c r="N1" s="238"/>
      <c r="O1" s="238"/>
      <c r="P1" s="238"/>
    </row>
    <row r="2" spans="1:17" x14ac:dyDescent="0.2">
      <c r="A2" s="38"/>
    </row>
    <row r="3" spans="1:17" ht="15" x14ac:dyDescent="0.25">
      <c r="A3" s="15" t="s">
        <v>297</v>
      </c>
    </row>
    <row r="4" spans="1:17" ht="80.25" customHeight="1" x14ac:dyDescent="0.2">
      <c r="A4" s="257" t="s">
        <v>307</v>
      </c>
      <c r="B4" s="257"/>
      <c r="C4" s="257"/>
      <c r="D4" s="257"/>
      <c r="E4" s="257"/>
      <c r="F4" s="257"/>
      <c r="G4" s="257"/>
      <c r="H4" s="257"/>
      <c r="I4" s="257"/>
      <c r="J4" s="257"/>
      <c r="K4" s="257"/>
      <c r="L4" s="257"/>
      <c r="M4" s="257"/>
      <c r="N4" s="257"/>
      <c r="O4" s="257"/>
      <c r="P4" s="257"/>
    </row>
    <row r="5" spans="1:17" ht="96.75" customHeight="1" x14ac:dyDescent="0.2">
      <c r="A5" s="257"/>
      <c r="B5" s="257"/>
      <c r="C5" s="257"/>
      <c r="D5" s="257"/>
      <c r="E5" s="257"/>
      <c r="F5" s="257"/>
      <c r="G5" s="257"/>
      <c r="H5" s="257"/>
      <c r="I5" s="257"/>
      <c r="J5" s="257"/>
      <c r="K5" s="257"/>
      <c r="L5" s="257"/>
      <c r="M5" s="257"/>
      <c r="N5" s="257"/>
      <c r="O5" s="257"/>
      <c r="P5" s="257"/>
    </row>
    <row r="6" spans="1:17" ht="15" thickBot="1" x14ac:dyDescent="0.25"/>
    <row r="7" spans="1:17" ht="15.75" thickBot="1" x14ac:dyDescent="0.3">
      <c r="A7" s="239" t="s">
        <v>95</v>
      </c>
      <c r="B7" s="240"/>
      <c r="C7" s="240"/>
      <c r="D7" s="240"/>
      <c r="E7" s="240"/>
      <c r="F7" s="240"/>
      <c r="G7" s="240"/>
      <c r="H7" s="240"/>
      <c r="I7" s="240"/>
      <c r="J7" s="240"/>
      <c r="K7" s="240"/>
      <c r="L7" s="240"/>
      <c r="M7" s="240"/>
      <c r="N7" s="240"/>
      <c r="O7" s="240"/>
      <c r="P7" s="241"/>
      <c r="Q7" s="105"/>
    </row>
    <row r="8" spans="1:17" ht="15.75" customHeight="1" thickBot="1" x14ac:dyDescent="0.3">
      <c r="A8" s="242" t="s">
        <v>76</v>
      </c>
      <c r="B8" s="258" t="s">
        <v>100</v>
      </c>
      <c r="C8" s="259"/>
      <c r="D8" s="245" t="s">
        <v>77</v>
      </c>
      <c r="E8" s="248" t="s">
        <v>210</v>
      </c>
      <c r="F8" s="41" t="s">
        <v>78</v>
      </c>
      <c r="G8" s="42" t="s">
        <v>78</v>
      </c>
      <c r="H8" s="42" t="s">
        <v>78</v>
      </c>
      <c r="I8" s="234" t="s">
        <v>78</v>
      </c>
      <c r="J8" s="234"/>
      <c r="K8" s="234" t="s">
        <v>79</v>
      </c>
      <c r="L8" s="234"/>
      <c r="M8" s="42" t="s">
        <v>80</v>
      </c>
      <c r="N8" s="42" t="s">
        <v>80</v>
      </c>
      <c r="O8" s="43" t="s">
        <v>80</v>
      </c>
      <c r="P8" s="106" t="s">
        <v>81</v>
      </c>
      <c r="Q8" s="107"/>
    </row>
    <row r="9" spans="1:17" s="44" customFormat="1" ht="13.9" customHeight="1" x14ac:dyDescent="0.25">
      <c r="A9" s="243"/>
      <c r="B9" s="260" t="s">
        <v>101</v>
      </c>
      <c r="C9" s="262" t="s">
        <v>195</v>
      </c>
      <c r="D9" s="246"/>
      <c r="E9" s="249"/>
      <c r="F9" s="251" t="s">
        <v>196</v>
      </c>
      <c r="G9" s="253" t="s">
        <v>197</v>
      </c>
      <c r="H9" s="253" t="s">
        <v>198</v>
      </c>
      <c r="I9" s="235" t="s">
        <v>43</v>
      </c>
      <c r="J9" s="236"/>
      <c r="K9" s="235" t="s">
        <v>200</v>
      </c>
      <c r="L9" s="236"/>
      <c r="M9" s="255" t="s">
        <v>201</v>
      </c>
      <c r="N9" s="255" t="s">
        <v>202</v>
      </c>
      <c r="O9" s="264" t="s">
        <v>203</v>
      </c>
      <c r="P9" s="266" t="s">
        <v>99</v>
      </c>
      <c r="Q9" s="108"/>
    </row>
    <row r="10" spans="1:17" s="44" customFormat="1" ht="32.25" customHeight="1" x14ac:dyDescent="0.25">
      <c r="A10" s="244"/>
      <c r="B10" s="261"/>
      <c r="C10" s="263"/>
      <c r="D10" s="247"/>
      <c r="E10" s="250"/>
      <c r="F10" s="252"/>
      <c r="G10" s="254"/>
      <c r="H10" s="254"/>
      <c r="I10" s="109" t="s">
        <v>168</v>
      </c>
      <c r="J10" s="109" t="s">
        <v>169</v>
      </c>
      <c r="K10" s="109" t="s">
        <v>171</v>
      </c>
      <c r="L10" s="109" t="s">
        <v>290</v>
      </c>
      <c r="M10" s="256"/>
      <c r="N10" s="256"/>
      <c r="O10" s="265"/>
      <c r="P10" s="267"/>
      <c r="Q10" s="110"/>
    </row>
    <row r="11" spans="1:17" x14ac:dyDescent="0.2">
      <c r="A11" s="111" t="s">
        <v>41</v>
      </c>
      <c r="B11" s="112">
        <v>16.05</v>
      </c>
      <c r="C11" s="113">
        <f>B11*2080</f>
        <v>33384</v>
      </c>
      <c r="D11" s="59">
        <f>D19*1.1</f>
        <v>27.683333333333337</v>
      </c>
      <c r="E11" s="114">
        <f>D11*40*52</f>
        <v>57581.333333333343</v>
      </c>
      <c r="F11" s="115">
        <f t="shared" ref="F11:H12" si="0">F12*1.25</f>
        <v>22.119142836914065</v>
      </c>
      <c r="G11" s="115">
        <f t="shared" si="0"/>
        <v>22.119142836914065</v>
      </c>
      <c r="H11" s="115">
        <f t="shared" si="0"/>
        <v>22.119142836914065</v>
      </c>
      <c r="I11" s="60">
        <f t="shared" ref="I11:I13" si="1">D11</f>
        <v>27.683333333333337</v>
      </c>
      <c r="J11" s="116">
        <f>I11*1.05</f>
        <v>29.067500000000006</v>
      </c>
      <c r="K11" s="60">
        <f>I11*1.1</f>
        <v>30.451666666666672</v>
      </c>
      <c r="L11" s="60">
        <f>K11*1.05</f>
        <v>31.974250000000005</v>
      </c>
      <c r="M11" s="60">
        <f>K11*1.1</f>
        <v>33.496833333333342</v>
      </c>
      <c r="N11" s="60">
        <f t="shared" ref="N11:O13" si="2">M11*1.1</f>
        <v>36.84651666666668</v>
      </c>
      <c r="O11" s="117">
        <f t="shared" si="2"/>
        <v>40.531168333333355</v>
      </c>
      <c r="P11" s="118" t="s">
        <v>377</v>
      </c>
    </row>
    <row r="12" spans="1:17" x14ac:dyDescent="0.2">
      <c r="A12" s="111" t="s">
        <v>45</v>
      </c>
      <c r="B12" s="112">
        <v>13.53</v>
      </c>
      <c r="C12" s="113">
        <f t="shared" ref="C12:C14" si="3">B12*2080</f>
        <v>28142.399999999998</v>
      </c>
      <c r="D12" s="59">
        <f>D11-(D11*0.25)</f>
        <v>20.762500000000003</v>
      </c>
      <c r="E12" s="114">
        <f t="shared" ref="E12:E13" si="4">D12*40*52</f>
        <v>43186.000000000007</v>
      </c>
      <c r="F12" s="59">
        <f t="shared" si="0"/>
        <v>17.695314269531252</v>
      </c>
      <c r="G12" s="59">
        <f t="shared" si="0"/>
        <v>17.695314269531252</v>
      </c>
      <c r="H12" s="59">
        <f t="shared" si="0"/>
        <v>17.695314269531252</v>
      </c>
      <c r="I12" s="60">
        <f t="shared" si="1"/>
        <v>20.762500000000003</v>
      </c>
      <c r="J12" s="116">
        <f t="shared" ref="J12:L13" si="5">I12*1.05</f>
        <v>21.800625000000004</v>
      </c>
      <c r="K12" s="60">
        <f>I12*1.1</f>
        <v>22.838750000000005</v>
      </c>
      <c r="L12" s="60">
        <f t="shared" si="5"/>
        <v>23.980687500000005</v>
      </c>
      <c r="M12" s="60">
        <f>K12*1.1</f>
        <v>25.122625000000006</v>
      </c>
      <c r="N12" s="60">
        <f t="shared" si="2"/>
        <v>27.634887500000008</v>
      </c>
      <c r="O12" s="117">
        <f t="shared" si="2"/>
        <v>30.398376250000013</v>
      </c>
      <c r="P12" s="119" t="s">
        <v>83</v>
      </c>
      <c r="Q12" s="120"/>
    </row>
    <row r="13" spans="1:17" x14ac:dyDescent="0.2">
      <c r="A13" s="111" t="s">
        <v>46</v>
      </c>
      <c r="B13" s="112">
        <v>11.83</v>
      </c>
      <c r="C13" s="113">
        <f t="shared" si="3"/>
        <v>24606.400000000001</v>
      </c>
      <c r="D13" s="59">
        <f>D12-(D12*0.25)</f>
        <v>15.571875000000002</v>
      </c>
      <c r="E13" s="114">
        <f t="shared" si="4"/>
        <v>32389.500000000007</v>
      </c>
      <c r="F13" s="59">
        <f>F21*1.1</f>
        <v>14.156251415625</v>
      </c>
      <c r="G13" s="59">
        <f>G21*1.1</f>
        <v>14.156251415625</v>
      </c>
      <c r="H13" s="59">
        <f>H21*1.1</f>
        <v>14.156251415625</v>
      </c>
      <c r="I13" s="60">
        <f t="shared" si="1"/>
        <v>15.571875000000002</v>
      </c>
      <c r="J13" s="116">
        <f t="shared" si="5"/>
        <v>16.350468750000005</v>
      </c>
      <c r="K13" s="60">
        <f>I13*1.1</f>
        <v>17.129062500000003</v>
      </c>
      <c r="L13" s="60">
        <f t="shared" si="5"/>
        <v>17.985515625000005</v>
      </c>
      <c r="M13" s="60">
        <f>K13*1.1</f>
        <v>18.841968750000007</v>
      </c>
      <c r="N13" s="60">
        <f t="shared" si="2"/>
        <v>20.726165625000007</v>
      </c>
      <c r="O13" s="117">
        <f>N13*1.1</f>
        <v>22.798782187500009</v>
      </c>
      <c r="P13" s="119" t="s">
        <v>84</v>
      </c>
      <c r="Q13" s="121"/>
    </row>
    <row r="14" spans="1:17" ht="28.5" x14ac:dyDescent="0.2">
      <c r="A14" s="111" t="s">
        <v>47</v>
      </c>
      <c r="B14" s="112">
        <v>13.55</v>
      </c>
      <c r="C14" s="113">
        <f t="shared" si="3"/>
        <v>28184</v>
      </c>
      <c r="D14" s="59">
        <f>D12</f>
        <v>20.762500000000003</v>
      </c>
      <c r="E14" s="114">
        <f>E12</f>
        <v>43186.000000000007</v>
      </c>
      <c r="F14" s="59">
        <f t="shared" ref="F14:M14" si="6">F12</f>
        <v>17.695314269531252</v>
      </c>
      <c r="G14" s="60">
        <f t="shared" si="6"/>
        <v>17.695314269531252</v>
      </c>
      <c r="H14" s="60">
        <f t="shared" si="6"/>
        <v>17.695314269531252</v>
      </c>
      <c r="I14" s="60">
        <f t="shared" si="6"/>
        <v>20.762500000000003</v>
      </c>
      <c r="J14" s="116">
        <f t="shared" si="6"/>
        <v>21.800625000000004</v>
      </c>
      <c r="K14" s="60">
        <f t="shared" si="6"/>
        <v>22.838750000000005</v>
      </c>
      <c r="L14" s="60">
        <f t="shared" ref="L14" si="7">L12</f>
        <v>23.980687500000005</v>
      </c>
      <c r="M14" s="60">
        <f t="shared" si="6"/>
        <v>25.122625000000006</v>
      </c>
      <c r="N14" s="122" t="s">
        <v>186</v>
      </c>
      <c r="O14" s="123" t="s">
        <v>186</v>
      </c>
      <c r="P14" s="119" t="s">
        <v>185</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42" t="s">
        <v>76</v>
      </c>
      <c r="B16" s="258" t="s">
        <v>100</v>
      </c>
      <c r="C16" s="259"/>
      <c r="D16" s="245" t="s">
        <v>77</v>
      </c>
      <c r="E16" s="248" t="s">
        <v>210</v>
      </c>
      <c r="F16" s="133" t="s">
        <v>78</v>
      </c>
      <c r="G16" s="134" t="s">
        <v>78</v>
      </c>
      <c r="H16" s="134" t="s">
        <v>78</v>
      </c>
      <c r="I16" s="237" t="s">
        <v>78</v>
      </c>
      <c r="J16" s="237"/>
      <c r="K16" s="237" t="s">
        <v>79</v>
      </c>
      <c r="L16" s="237"/>
      <c r="M16" s="134" t="s">
        <v>80</v>
      </c>
      <c r="N16" s="134" t="s">
        <v>80</v>
      </c>
      <c r="O16" s="206" t="s">
        <v>80</v>
      </c>
      <c r="P16" s="106" t="s">
        <v>81</v>
      </c>
      <c r="Q16" s="107"/>
    </row>
    <row r="17" spans="1:17" s="44" customFormat="1" ht="13.9" customHeight="1" x14ac:dyDescent="0.25">
      <c r="A17" s="243"/>
      <c r="B17" s="260" t="s">
        <v>101</v>
      </c>
      <c r="C17" s="262" t="s">
        <v>195</v>
      </c>
      <c r="D17" s="246"/>
      <c r="E17" s="249"/>
      <c r="F17" s="251" t="s">
        <v>196</v>
      </c>
      <c r="G17" s="253" t="s">
        <v>197</v>
      </c>
      <c r="H17" s="253" t="s">
        <v>198</v>
      </c>
      <c r="I17" s="235" t="s">
        <v>43</v>
      </c>
      <c r="J17" s="236"/>
      <c r="K17" s="235" t="s">
        <v>200</v>
      </c>
      <c r="L17" s="236"/>
      <c r="M17" s="255" t="s">
        <v>201</v>
      </c>
      <c r="N17" s="255" t="s">
        <v>202</v>
      </c>
      <c r="O17" s="264" t="s">
        <v>203</v>
      </c>
      <c r="P17" s="266" t="s">
        <v>82</v>
      </c>
      <c r="Q17" s="135"/>
    </row>
    <row r="18" spans="1:17" s="44" customFormat="1" ht="30" customHeight="1" x14ac:dyDescent="0.25">
      <c r="A18" s="244"/>
      <c r="B18" s="261"/>
      <c r="C18" s="263"/>
      <c r="D18" s="247"/>
      <c r="E18" s="250"/>
      <c r="F18" s="252"/>
      <c r="G18" s="254"/>
      <c r="H18" s="254"/>
      <c r="I18" s="109" t="s">
        <v>168</v>
      </c>
      <c r="J18" s="109" t="s">
        <v>169</v>
      </c>
      <c r="K18" s="109" t="s">
        <v>171</v>
      </c>
      <c r="L18" s="109" t="s">
        <v>290</v>
      </c>
      <c r="M18" s="256"/>
      <c r="N18" s="256"/>
      <c r="O18" s="265"/>
      <c r="P18" s="267"/>
      <c r="Q18" s="135"/>
    </row>
    <row r="19" spans="1:17" x14ac:dyDescent="0.2">
      <c r="A19" s="111" t="s">
        <v>48</v>
      </c>
      <c r="B19" s="112">
        <f>B11</f>
        <v>16.05</v>
      </c>
      <c r="C19" s="113">
        <f>B19*2080</f>
        <v>33384</v>
      </c>
      <c r="D19" s="136">
        <f>42280/40/42</f>
        <v>25.166666666666668</v>
      </c>
      <c r="E19" s="114">
        <f>D19*40*52</f>
        <v>52346.666666666672</v>
      </c>
      <c r="F19" s="115">
        <f>F20*1.25</f>
        <v>20.108311669921875</v>
      </c>
      <c r="G19" s="115">
        <f t="shared" ref="G19:H20" si="8">G20*1.25</f>
        <v>20.108311669921875</v>
      </c>
      <c r="H19" s="115">
        <f t="shared" si="8"/>
        <v>20.108311669921875</v>
      </c>
      <c r="I19" s="60">
        <f>D19</f>
        <v>25.166666666666668</v>
      </c>
      <c r="J19" s="116">
        <f>I19*1.05</f>
        <v>26.425000000000001</v>
      </c>
      <c r="K19" s="60">
        <f>I19*1.1</f>
        <v>27.683333333333337</v>
      </c>
      <c r="L19" s="60">
        <f>K19*1.05</f>
        <v>29.067500000000006</v>
      </c>
      <c r="M19" s="60">
        <f>K19*1.1</f>
        <v>30.451666666666672</v>
      </c>
      <c r="N19" s="60">
        <f t="shared" ref="N19:O21" si="9">M19*1.1</f>
        <v>33.496833333333342</v>
      </c>
      <c r="O19" s="117">
        <f>N19*1.1</f>
        <v>36.84651666666668</v>
      </c>
      <c r="P19" s="137" t="s">
        <v>343</v>
      </c>
      <c r="Q19" s="120"/>
    </row>
    <row r="20" spans="1:17" x14ac:dyDescent="0.2">
      <c r="A20" s="111" t="s">
        <v>50</v>
      </c>
      <c r="B20" s="112">
        <f>B12</f>
        <v>13.53</v>
      </c>
      <c r="C20" s="113">
        <f t="shared" ref="C20:C22" si="10">B20*2080</f>
        <v>28142.399999999998</v>
      </c>
      <c r="D20" s="59">
        <f>D19-(D19*0.25)</f>
        <v>18.875</v>
      </c>
      <c r="E20" s="114">
        <f>D20*40*52</f>
        <v>39260</v>
      </c>
      <c r="F20" s="59">
        <f>F21*1.25</f>
        <v>16.086649335937501</v>
      </c>
      <c r="G20" s="59">
        <f t="shared" si="8"/>
        <v>16.086649335937501</v>
      </c>
      <c r="H20" s="59">
        <f t="shared" si="8"/>
        <v>16.086649335937501</v>
      </c>
      <c r="I20" s="60">
        <f>D20</f>
        <v>18.875</v>
      </c>
      <c r="J20" s="116">
        <f t="shared" ref="J20:J21" si="11">I20*1.05</f>
        <v>19.818750000000001</v>
      </c>
      <c r="K20" s="60">
        <f>I20*1.1</f>
        <v>20.762500000000003</v>
      </c>
      <c r="L20" s="60">
        <f t="shared" ref="L20:L21" si="12">K20*1.05</f>
        <v>21.800625000000004</v>
      </c>
      <c r="M20" s="60">
        <f t="shared" ref="M20:M21" si="13">K20*1.1</f>
        <v>22.838750000000005</v>
      </c>
      <c r="N20" s="60">
        <f t="shared" si="9"/>
        <v>25.122625000000006</v>
      </c>
      <c r="O20" s="117">
        <f t="shared" si="9"/>
        <v>27.634887500000008</v>
      </c>
      <c r="P20" s="119" t="s">
        <v>83</v>
      </c>
      <c r="Q20" s="120"/>
    </row>
    <row r="21" spans="1:17" x14ac:dyDescent="0.2">
      <c r="A21" s="111" t="s">
        <v>51</v>
      </c>
      <c r="B21" s="112">
        <f>B13</f>
        <v>11.83</v>
      </c>
      <c r="C21" s="113">
        <f t="shared" si="10"/>
        <v>24606.400000000001</v>
      </c>
      <c r="D21" s="59">
        <f>D20-(D20*0.25)</f>
        <v>14.15625</v>
      </c>
      <c r="E21" s="114">
        <f>D21*40*52</f>
        <v>29445</v>
      </c>
      <c r="F21" s="59">
        <f>H21</f>
        <v>12.86931946875</v>
      </c>
      <c r="G21" s="60">
        <f>H21</f>
        <v>12.86931946875</v>
      </c>
      <c r="H21" s="60">
        <f>0.909091*I21</f>
        <v>12.86931946875</v>
      </c>
      <c r="I21" s="60">
        <f>D21</f>
        <v>14.15625</v>
      </c>
      <c r="J21" s="116">
        <f t="shared" si="11"/>
        <v>14.864062500000001</v>
      </c>
      <c r="K21" s="60">
        <f>I21*1.1</f>
        <v>15.571875000000002</v>
      </c>
      <c r="L21" s="60">
        <f t="shared" si="12"/>
        <v>16.350468750000005</v>
      </c>
      <c r="M21" s="60">
        <f t="shared" si="13"/>
        <v>17.129062500000003</v>
      </c>
      <c r="N21" s="60">
        <f t="shared" si="9"/>
        <v>18.841968750000007</v>
      </c>
      <c r="O21" s="117">
        <f t="shared" si="9"/>
        <v>20.726165625000007</v>
      </c>
      <c r="P21" s="119" t="s">
        <v>184</v>
      </c>
      <c r="Q21" s="121"/>
    </row>
    <row r="22" spans="1:17" ht="28.5" x14ac:dyDescent="0.2">
      <c r="A22" s="111" t="s">
        <v>52</v>
      </c>
      <c r="B22" s="112">
        <f>B14</f>
        <v>13.55</v>
      </c>
      <c r="C22" s="113">
        <f t="shared" si="10"/>
        <v>28184</v>
      </c>
      <c r="D22" s="59">
        <f>D20</f>
        <v>18.875</v>
      </c>
      <c r="E22" s="114">
        <f t="shared" ref="E22:M22" si="14">E20</f>
        <v>39260</v>
      </c>
      <c r="F22" s="138">
        <f t="shared" si="14"/>
        <v>16.086649335937501</v>
      </c>
      <c r="G22" s="60">
        <f t="shared" si="14"/>
        <v>16.086649335937501</v>
      </c>
      <c r="H22" s="60">
        <f t="shared" si="14"/>
        <v>16.086649335937501</v>
      </c>
      <c r="I22" s="60">
        <f t="shared" si="14"/>
        <v>18.875</v>
      </c>
      <c r="J22" s="116">
        <f t="shared" si="14"/>
        <v>19.818750000000001</v>
      </c>
      <c r="K22" s="60">
        <f t="shared" si="14"/>
        <v>20.762500000000003</v>
      </c>
      <c r="L22" s="60">
        <f t="shared" si="14"/>
        <v>21.800625000000004</v>
      </c>
      <c r="M22" s="60">
        <f t="shared" si="14"/>
        <v>22.838750000000005</v>
      </c>
      <c r="N22" s="122" t="s">
        <v>186</v>
      </c>
      <c r="O22" s="123" t="s">
        <v>186</v>
      </c>
      <c r="P22" s="119" t="s">
        <v>185</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D29" s="46"/>
    </row>
    <row r="30" spans="1:17" x14ac:dyDescent="0.2">
      <c r="G30" s="46"/>
    </row>
    <row r="31" spans="1:17" x14ac:dyDescent="0.2">
      <c r="G31" s="46"/>
    </row>
  </sheetData>
  <mergeCells count="37">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K8:L8"/>
    <mergeCell ref="K9:L9"/>
    <mergeCell ref="K16:L16"/>
    <mergeCell ref="K17:L17"/>
    <mergeCell ref="I17:J17"/>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zoomScaleNormal="100" workbookViewId="0">
      <selection activeCell="AC35" sqref="AC35"/>
    </sheetView>
  </sheetViews>
  <sheetFormatPr defaultRowHeight="15" x14ac:dyDescent="0.25"/>
  <cols>
    <col min="1" max="1" width="37.5703125" bestFit="1" customWidth="1"/>
    <col min="2" max="2" width="12.28515625" customWidth="1"/>
    <col min="3" max="3" width="12.42578125" customWidth="1"/>
    <col min="4" max="4" width="14.140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8.28515625" bestFit="1" customWidth="1"/>
    <col min="16" max="16" width="8.140625" style="10" customWidth="1"/>
    <col min="17" max="18" width="8.28515625" bestFit="1" customWidth="1"/>
    <col min="19" max="19" width="9.140625" bestFit="1" customWidth="1"/>
    <col min="20" max="20" width="8.7109375" bestFit="1" customWidth="1"/>
    <col min="23" max="23" width="8.28515625" bestFit="1" customWidth="1"/>
    <col min="24"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268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249</v>
      </c>
      <c r="B4" s="317"/>
      <c r="C4" s="317"/>
      <c r="D4" s="317"/>
      <c r="E4" s="317"/>
      <c r="F4" s="317"/>
      <c r="G4" s="317"/>
      <c r="H4" s="317"/>
    </row>
    <row r="5" spans="1:26" ht="36" customHeight="1" x14ac:dyDescent="0.25">
      <c r="A5" s="315" t="s">
        <v>211</v>
      </c>
      <c r="B5" s="316" t="s">
        <v>143</v>
      </c>
      <c r="C5" s="316" t="s">
        <v>213</v>
      </c>
      <c r="D5" s="316" t="s">
        <v>250</v>
      </c>
      <c r="E5" s="316" t="s">
        <v>234</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251</v>
      </c>
      <c r="B7" s="196">
        <v>1</v>
      </c>
      <c r="C7" s="197">
        <f>'1A'!B13</f>
        <v>11.83</v>
      </c>
      <c r="D7" s="198" t="s">
        <v>186</v>
      </c>
      <c r="E7" s="199">
        <f t="shared" ref="E7:E12" si="0">W19-B19</f>
        <v>-477</v>
      </c>
      <c r="F7" s="200">
        <f t="shared" ref="F7:F12" si="1">W29</f>
        <v>-0.33877840909090912</v>
      </c>
      <c r="G7" s="201">
        <f t="shared" ref="G7:G12" si="2">S38-B38</f>
        <v>3.6099999999999994</v>
      </c>
      <c r="H7" s="202">
        <f t="shared" ref="H7:H12" si="3">S48</f>
        <v>0.4391727493917274</v>
      </c>
      <c r="P7"/>
      <c r="R7" s="10"/>
    </row>
    <row r="8" spans="1:26" ht="15.75" thickTop="1" x14ac:dyDescent="0.25">
      <c r="A8" s="178" t="s">
        <v>266</v>
      </c>
      <c r="B8" s="172">
        <v>0.97</v>
      </c>
      <c r="C8" s="185">
        <f>S39</f>
        <v>13.53</v>
      </c>
      <c r="D8" s="187">
        <f>C8-C7</f>
        <v>1.6999999999999993</v>
      </c>
      <c r="E8" s="174">
        <f t="shared" si="0"/>
        <v>2905</v>
      </c>
      <c r="F8" s="173">
        <f t="shared" si="1"/>
        <v>1.4866939611054248</v>
      </c>
      <c r="G8" s="176">
        <f t="shared" si="2"/>
        <v>5.3699999999999992</v>
      </c>
      <c r="H8" s="177">
        <f t="shared" si="3"/>
        <v>0.65808823529411753</v>
      </c>
      <c r="P8"/>
      <c r="R8" s="10"/>
    </row>
    <row r="9" spans="1:26" x14ac:dyDescent="0.25">
      <c r="A9" s="178" t="s">
        <v>262</v>
      </c>
      <c r="B9" s="164">
        <v>0.95</v>
      </c>
      <c r="C9" s="185">
        <f t="shared" ref="C9:C12" si="4">S40</f>
        <v>12.77</v>
      </c>
      <c r="D9" s="187">
        <f>C9-C7</f>
        <v>0.9399999999999995</v>
      </c>
      <c r="E9" s="174">
        <f t="shared" si="0"/>
        <v>-56</v>
      </c>
      <c r="F9" s="173">
        <f t="shared" si="1"/>
        <v>-0.22950819672131148</v>
      </c>
      <c r="G9" s="175">
        <f t="shared" si="2"/>
        <v>0.91000000000000014</v>
      </c>
      <c r="H9" s="177">
        <f t="shared" si="3"/>
        <v>7.6728499156829694E-2</v>
      </c>
      <c r="P9"/>
      <c r="R9" s="10"/>
    </row>
    <row r="10" spans="1:26" x14ac:dyDescent="0.25">
      <c r="A10" s="178" t="s">
        <v>264</v>
      </c>
      <c r="B10" s="164">
        <v>0.95</v>
      </c>
      <c r="C10" s="185">
        <f t="shared" si="4"/>
        <v>14.19</v>
      </c>
      <c r="D10" s="187">
        <f>C10-C7</f>
        <v>2.3599999999999994</v>
      </c>
      <c r="E10" s="174">
        <f t="shared" si="0"/>
        <v>-1349</v>
      </c>
      <c r="F10" s="173">
        <f t="shared" si="1"/>
        <v>-0.27485737571312141</v>
      </c>
      <c r="G10" s="175">
        <f t="shared" si="2"/>
        <v>7.8999999999999995</v>
      </c>
      <c r="H10" s="177">
        <f t="shared" si="3"/>
        <v>1.2559618441971383</v>
      </c>
      <c r="P10"/>
      <c r="R10" s="10"/>
    </row>
    <row r="11" spans="1:26" x14ac:dyDescent="0.25">
      <c r="A11" s="178" t="s">
        <v>263</v>
      </c>
      <c r="B11" s="164">
        <v>0.95</v>
      </c>
      <c r="C11" s="185">
        <f t="shared" si="4"/>
        <v>10.23</v>
      </c>
      <c r="D11" s="187">
        <f>C11-C7</f>
        <v>-1.5999999999999996</v>
      </c>
      <c r="E11" s="174">
        <f t="shared" si="0"/>
        <v>-10</v>
      </c>
      <c r="F11" s="173">
        <f t="shared" si="1"/>
        <v>-5.5865921787709494E-2</v>
      </c>
      <c r="G11" s="175">
        <f t="shared" si="2"/>
        <v>-0.95999999999999908</v>
      </c>
      <c r="H11" s="177">
        <f t="shared" si="3"/>
        <v>-8.5790884718498578E-2</v>
      </c>
      <c r="P11"/>
      <c r="R11" s="10"/>
    </row>
    <row r="12" spans="1:26" ht="15.75" thickBot="1" x14ac:dyDescent="0.3">
      <c r="A12" s="179" t="s">
        <v>265</v>
      </c>
      <c r="B12" s="180">
        <v>0.94</v>
      </c>
      <c r="C12" s="186">
        <f t="shared" si="4"/>
        <v>16.97</v>
      </c>
      <c r="D12" s="188">
        <f>C12-C7</f>
        <v>5.1399999999999988</v>
      </c>
      <c r="E12" s="181">
        <f t="shared" si="0"/>
        <v>-602</v>
      </c>
      <c r="F12" s="182">
        <f t="shared" si="1"/>
        <v>-0.55128205128205132</v>
      </c>
      <c r="G12" s="183">
        <f t="shared" si="2"/>
        <v>6.6899999999999995</v>
      </c>
      <c r="H12" s="184">
        <f t="shared" si="3"/>
        <v>0.65077821011673154</v>
      </c>
      <c r="P12"/>
      <c r="R12" s="10"/>
    </row>
    <row r="13" spans="1:26" x14ac:dyDescent="0.25">
      <c r="A13" s="1"/>
      <c r="B13" s="35"/>
      <c r="C13" s="36"/>
      <c r="D13" s="36"/>
    </row>
    <row r="17" spans="1:26" ht="15.75" x14ac:dyDescent="0.25">
      <c r="A17" s="314" t="s">
        <v>330</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251</v>
      </c>
      <c r="B19" s="166">
        <v>1408</v>
      </c>
      <c r="C19" s="166">
        <v>1450</v>
      </c>
      <c r="D19" s="166">
        <v>1435</v>
      </c>
      <c r="E19" s="166">
        <v>1388</v>
      </c>
      <c r="F19" s="166">
        <v>1355</v>
      </c>
      <c r="G19" s="166">
        <v>1348</v>
      </c>
      <c r="H19" s="166">
        <v>1344</v>
      </c>
      <c r="I19" s="166">
        <v>1290</v>
      </c>
      <c r="J19" s="166">
        <v>1245</v>
      </c>
      <c r="K19" s="166">
        <v>1277</v>
      </c>
      <c r="L19" s="166">
        <v>1310</v>
      </c>
      <c r="M19" s="166">
        <v>1295</v>
      </c>
      <c r="N19" s="166">
        <v>1282</v>
      </c>
      <c r="O19" s="166">
        <v>1280</v>
      </c>
      <c r="P19" s="166">
        <v>1215</v>
      </c>
      <c r="Q19" s="166">
        <v>1181</v>
      </c>
      <c r="R19" s="166">
        <v>1051</v>
      </c>
      <c r="S19" s="166">
        <v>1035</v>
      </c>
      <c r="T19" s="166">
        <v>1022</v>
      </c>
      <c r="U19" s="166">
        <v>903</v>
      </c>
      <c r="V19" s="166">
        <v>873</v>
      </c>
      <c r="W19" s="166">
        <v>931</v>
      </c>
    </row>
    <row r="20" spans="1:26" ht="15.75" thickTop="1" x14ac:dyDescent="0.25">
      <c r="A20" s="143" t="s">
        <v>266</v>
      </c>
      <c r="B20" s="144">
        <v>1954</v>
      </c>
      <c r="C20" s="144">
        <v>2177</v>
      </c>
      <c r="D20" s="144">
        <v>2472</v>
      </c>
      <c r="E20" s="144">
        <v>2628</v>
      </c>
      <c r="F20" s="144">
        <v>2695</v>
      </c>
      <c r="G20" s="144">
        <v>2794</v>
      </c>
      <c r="H20" s="144">
        <v>2995</v>
      </c>
      <c r="I20" s="144">
        <v>2836</v>
      </c>
      <c r="J20" s="144">
        <v>2899</v>
      </c>
      <c r="K20" s="144">
        <v>3296</v>
      </c>
      <c r="L20" s="144">
        <v>3831</v>
      </c>
      <c r="M20" s="144">
        <v>3997</v>
      </c>
      <c r="N20" s="144">
        <v>4716</v>
      </c>
      <c r="O20" s="144">
        <v>4850</v>
      </c>
      <c r="P20" s="144">
        <v>4878</v>
      </c>
      <c r="Q20" s="144">
        <v>4676</v>
      </c>
      <c r="R20" s="144">
        <v>4916</v>
      </c>
      <c r="S20" s="144">
        <v>5021</v>
      </c>
      <c r="T20" s="144">
        <v>5312</v>
      </c>
      <c r="U20" s="144">
        <v>5024</v>
      </c>
      <c r="V20" s="144">
        <v>4938</v>
      </c>
      <c r="W20" s="144">
        <v>4859</v>
      </c>
    </row>
    <row r="21" spans="1:26" x14ac:dyDescent="0.25">
      <c r="A21" s="143" t="s">
        <v>262</v>
      </c>
      <c r="B21" s="144">
        <v>244</v>
      </c>
      <c r="C21" s="144">
        <v>241</v>
      </c>
      <c r="D21" s="144">
        <v>232</v>
      </c>
      <c r="E21" s="144">
        <v>228</v>
      </c>
      <c r="F21" s="144">
        <v>226</v>
      </c>
      <c r="G21" s="144">
        <v>231</v>
      </c>
      <c r="H21" s="144">
        <v>238</v>
      </c>
      <c r="I21" s="144">
        <v>237</v>
      </c>
      <c r="J21" s="144">
        <v>216</v>
      </c>
      <c r="K21" s="144">
        <v>204</v>
      </c>
      <c r="L21" s="144">
        <v>206</v>
      </c>
      <c r="M21" s="144">
        <v>205</v>
      </c>
      <c r="N21" s="144">
        <v>163</v>
      </c>
      <c r="O21" s="144">
        <v>158</v>
      </c>
      <c r="P21" s="144">
        <v>159</v>
      </c>
      <c r="Q21" s="144">
        <v>157</v>
      </c>
      <c r="R21" s="144">
        <v>150</v>
      </c>
      <c r="S21" s="144">
        <v>143</v>
      </c>
      <c r="T21" s="144">
        <v>146</v>
      </c>
      <c r="U21" s="144">
        <v>155</v>
      </c>
      <c r="V21" s="144">
        <v>165</v>
      </c>
      <c r="W21" s="144">
        <v>188</v>
      </c>
    </row>
    <row r="22" spans="1:26" x14ac:dyDescent="0.25">
      <c r="A22" s="143" t="s">
        <v>264</v>
      </c>
      <c r="B22" s="144">
        <v>4908</v>
      </c>
      <c r="C22" s="144">
        <v>4930</v>
      </c>
      <c r="D22" s="144">
        <v>4853</v>
      </c>
      <c r="E22" s="144">
        <v>4932</v>
      </c>
      <c r="F22" s="144">
        <v>4718</v>
      </c>
      <c r="G22" s="144">
        <v>4711</v>
      </c>
      <c r="H22" s="144">
        <v>4462</v>
      </c>
      <c r="I22" s="144">
        <v>4128</v>
      </c>
      <c r="J22" s="144">
        <v>3724</v>
      </c>
      <c r="K22" s="144">
        <v>3585</v>
      </c>
      <c r="L22" s="144">
        <v>3610</v>
      </c>
      <c r="M22" s="144">
        <v>3722</v>
      </c>
      <c r="N22" s="144">
        <v>3765</v>
      </c>
      <c r="O22" s="144">
        <v>3760</v>
      </c>
      <c r="P22" s="144">
        <v>3906</v>
      </c>
      <c r="Q22" s="144">
        <v>4050</v>
      </c>
      <c r="R22" s="144">
        <v>4078</v>
      </c>
      <c r="S22" s="144">
        <v>4062</v>
      </c>
      <c r="T22" s="144">
        <v>4217</v>
      </c>
      <c r="U22" s="144">
        <v>3009</v>
      </c>
      <c r="V22" s="144">
        <v>3046</v>
      </c>
      <c r="W22" s="144">
        <v>3559</v>
      </c>
    </row>
    <row r="23" spans="1:26" x14ac:dyDescent="0.25">
      <c r="A23" s="143" t="s">
        <v>263</v>
      </c>
      <c r="B23" s="146">
        <v>179</v>
      </c>
      <c r="C23" s="146">
        <v>188</v>
      </c>
      <c r="D23" s="146">
        <v>196</v>
      </c>
      <c r="E23" s="146">
        <v>201</v>
      </c>
      <c r="F23" s="146">
        <v>200</v>
      </c>
      <c r="G23" s="146">
        <v>137</v>
      </c>
      <c r="H23" s="146">
        <v>135</v>
      </c>
      <c r="I23" s="146">
        <v>117</v>
      </c>
      <c r="J23" s="146">
        <v>127</v>
      </c>
      <c r="K23" s="146">
        <v>126</v>
      </c>
      <c r="L23" s="146">
        <v>128</v>
      </c>
      <c r="M23" s="146">
        <v>122</v>
      </c>
      <c r="N23" s="146">
        <v>132</v>
      </c>
      <c r="O23" s="146">
        <v>136</v>
      </c>
      <c r="P23" s="146">
        <v>147</v>
      </c>
      <c r="Q23" s="146">
        <v>160</v>
      </c>
      <c r="R23" s="146">
        <v>161</v>
      </c>
      <c r="S23" s="146">
        <v>183</v>
      </c>
      <c r="T23" s="146">
        <v>196</v>
      </c>
      <c r="U23" s="146">
        <v>180</v>
      </c>
      <c r="V23" s="146">
        <v>172</v>
      </c>
      <c r="W23" s="146">
        <v>169</v>
      </c>
    </row>
    <row r="24" spans="1:26" x14ac:dyDescent="0.25">
      <c r="A24" s="143" t="s">
        <v>265</v>
      </c>
      <c r="B24" s="146">
        <v>1092</v>
      </c>
      <c r="C24" s="146">
        <v>1106</v>
      </c>
      <c r="D24" s="146">
        <v>1131</v>
      </c>
      <c r="E24" s="146">
        <v>1129</v>
      </c>
      <c r="F24" s="146">
        <v>1108</v>
      </c>
      <c r="G24" s="146">
        <v>1172</v>
      </c>
      <c r="H24" s="146">
        <v>1169</v>
      </c>
      <c r="I24" s="146">
        <v>1105</v>
      </c>
      <c r="J24" s="146">
        <v>1020</v>
      </c>
      <c r="K24" s="146">
        <v>979</v>
      </c>
      <c r="L24" s="146">
        <v>974</v>
      </c>
      <c r="M24" s="146">
        <v>966</v>
      </c>
      <c r="N24" s="146">
        <v>965</v>
      </c>
      <c r="O24" s="146">
        <v>936</v>
      </c>
      <c r="P24" s="146">
        <v>932</v>
      </c>
      <c r="Q24" s="146">
        <v>947</v>
      </c>
      <c r="R24" s="146">
        <v>981</v>
      </c>
      <c r="S24" s="146">
        <v>923</v>
      </c>
      <c r="T24" s="146">
        <v>907</v>
      </c>
      <c r="U24" s="146">
        <v>743</v>
      </c>
      <c r="V24" s="146">
        <v>544</v>
      </c>
      <c r="W24" s="146">
        <v>490</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331</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251</v>
      </c>
      <c r="B29" s="167">
        <f t="shared" ref="B29:B34" si="5">(B19-B19)/B19</f>
        <v>0</v>
      </c>
      <c r="C29" s="167">
        <f t="shared" ref="C29:C34" si="6">(C19-B19)/B19</f>
        <v>2.9829545454545456E-2</v>
      </c>
      <c r="D29" s="167">
        <f t="shared" ref="D29:D34" si="7">(D19-B19)/B19</f>
        <v>1.9176136363636364E-2</v>
      </c>
      <c r="E29" s="167">
        <f t="shared" ref="E29:E34" si="8">(E19-B19)/B19</f>
        <v>-1.4204545454545454E-2</v>
      </c>
      <c r="F29" s="167">
        <f t="shared" ref="F29:F34" si="9">(F19-B19)/B19</f>
        <v>-3.7642045454545456E-2</v>
      </c>
      <c r="G29" s="167">
        <f t="shared" ref="G29:G34" si="10">(G19-B19)/B19</f>
        <v>-4.261363636363636E-2</v>
      </c>
      <c r="H29" s="167">
        <f t="shared" ref="H29:H34" si="11">(H19-B19)/B19</f>
        <v>-4.5454545454545456E-2</v>
      </c>
      <c r="I29" s="167">
        <f t="shared" ref="I29:I34" si="12">(I19-B19)/B19</f>
        <v>-8.3806818181818177E-2</v>
      </c>
      <c r="J29" s="167">
        <f t="shared" ref="J29:J34" si="13">(J19-B19)/B19</f>
        <v>-0.11576704545454546</v>
      </c>
      <c r="K29" s="167">
        <f t="shared" ref="K29:K34" si="14">(K19-B19)/B19</f>
        <v>-9.3039772727272721E-2</v>
      </c>
      <c r="L29" s="167">
        <f t="shared" ref="L29:L34" si="15">(L19-B19)/B19</f>
        <v>-6.9602272727272721E-2</v>
      </c>
      <c r="M29" s="167">
        <f t="shared" ref="M29:M34" si="16">(M19-B19)/B19</f>
        <v>-8.0255681818181823E-2</v>
      </c>
      <c r="N29" s="167">
        <f t="shared" ref="N29:N34" si="17">(N19-B19)/B19</f>
        <v>-8.9488636363636367E-2</v>
      </c>
      <c r="O29" s="167">
        <f t="shared" ref="O29:O34" si="18">(O19-B19)/B19</f>
        <v>-9.0909090909090912E-2</v>
      </c>
      <c r="P29" s="167">
        <f t="shared" ref="P29:P34" si="19">(P19-B19)/B19</f>
        <v>-0.13707386363636365</v>
      </c>
      <c r="Q29" s="167">
        <f t="shared" ref="Q29:Q34" si="20">(Q19-B19)/B19</f>
        <v>-0.16122159090909091</v>
      </c>
      <c r="R29" s="167">
        <f t="shared" ref="R29:R34" si="21">(R19-B19)/B19</f>
        <v>-0.25355113636363635</v>
      </c>
      <c r="S29" s="167">
        <f t="shared" ref="S29:S34" si="22">(S19-B19)/B19</f>
        <v>-0.26491477272727271</v>
      </c>
      <c r="T29" s="167">
        <f t="shared" ref="T29:T34" si="23">(T19-B19)/B19</f>
        <v>-0.27414772727272729</v>
      </c>
      <c r="U29" s="167">
        <f t="shared" ref="U29:U34" si="24">(U19-B19)/B19</f>
        <v>-0.35866477272727271</v>
      </c>
      <c r="V29" s="167">
        <f t="shared" ref="V29:V34" si="25">(V19-B19)/B19</f>
        <v>-0.37997159090909088</v>
      </c>
      <c r="W29" s="167">
        <f t="shared" ref="W29:W34" si="26">(W19-B19)/B19</f>
        <v>-0.33877840909090912</v>
      </c>
      <c r="Y29" t="s">
        <v>263</v>
      </c>
      <c r="Z29" s="216">
        <v>-0.96</v>
      </c>
    </row>
    <row r="30" spans="1:26" ht="15.75" thickTop="1" x14ac:dyDescent="0.25">
      <c r="A30" s="143" t="s">
        <v>266</v>
      </c>
      <c r="B30" s="147">
        <f t="shared" si="5"/>
        <v>0</v>
      </c>
      <c r="C30" s="147">
        <f t="shared" si="6"/>
        <v>0.11412487205731832</v>
      </c>
      <c r="D30" s="147">
        <f t="shared" si="7"/>
        <v>0.26509723643807576</v>
      </c>
      <c r="E30" s="147">
        <f t="shared" si="8"/>
        <v>0.34493346980552714</v>
      </c>
      <c r="F30" s="147">
        <f t="shared" si="9"/>
        <v>0.37922210849539406</v>
      </c>
      <c r="G30" s="147">
        <f t="shared" si="10"/>
        <v>0.42988741044012285</v>
      </c>
      <c r="H30" s="147">
        <f t="shared" si="11"/>
        <v>0.53275332650972362</v>
      </c>
      <c r="I30" s="147">
        <f t="shared" si="12"/>
        <v>0.45138178096212894</v>
      </c>
      <c r="J30" s="147">
        <f t="shared" si="13"/>
        <v>0.48362333674513819</v>
      </c>
      <c r="K30" s="147">
        <f t="shared" si="14"/>
        <v>0.68679631525076767</v>
      </c>
      <c r="L30" s="147">
        <f t="shared" si="15"/>
        <v>0.96059365404298869</v>
      </c>
      <c r="M30" s="147">
        <f t="shared" si="16"/>
        <v>1.0455475946775845</v>
      </c>
      <c r="N30" s="147">
        <f t="shared" si="17"/>
        <v>1.413510747185261</v>
      </c>
      <c r="O30" s="147">
        <f t="shared" si="18"/>
        <v>1.4820880245649948</v>
      </c>
      <c r="P30" s="147">
        <f t="shared" si="19"/>
        <v>1.4964176049129989</v>
      </c>
      <c r="Q30" s="147">
        <f t="shared" si="20"/>
        <v>1.3930399181166837</v>
      </c>
      <c r="R30" s="147">
        <f t="shared" si="21"/>
        <v>1.5158648925281475</v>
      </c>
      <c r="S30" s="147">
        <f t="shared" si="22"/>
        <v>1.5696008188331627</v>
      </c>
      <c r="T30" s="147">
        <f t="shared" si="23"/>
        <v>1.7185261003070624</v>
      </c>
      <c r="U30" s="147">
        <f t="shared" si="24"/>
        <v>1.5711361310133061</v>
      </c>
      <c r="V30" s="147">
        <f t="shared" si="25"/>
        <v>1.5271238485158649</v>
      </c>
      <c r="W30" s="147">
        <f t="shared" si="26"/>
        <v>1.4866939611054248</v>
      </c>
      <c r="Y30" t="s">
        <v>262</v>
      </c>
      <c r="Z30" s="214">
        <v>0.96</v>
      </c>
    </row>
    <row r="31" spans="1:26" x14ac:dyDescent="0.25">
      <c r="A31" s="143" t="s">
        <v>262</v>
      </c>
      <c r="B31" s="147">
        <f t="shared" si="5"/>
        <v>0</v>
      </c>
      <c r="C31" s="147">
        <f t="shared" si="6"/>
        <v>-1.2295081967213115E-2</v>
      </c>
      <c r="D31" s="147">
        <f t="shared" si="7"/>
        <v>-4.9180327868852458E-2</v>
      </c>
      <c r="E31" s="147">
        <f t="shared" si="8"/>
        <v>-6.5573770491803282E-2</v>
      </c>
      <c r="F31" s="147">
        <f t="shared" si="9"/>
        <v>-7.3770491803278687E-2</v>
      </c>
      <c r="G31" s="147">
        <f t="shared" si="10"/>
        <v>-5.3278688524590161E-2</v>
      </c>
      <c r="H31" s="147">
        <f t="shared" si="11"/>
        <v>-2.4590163934426229E-2</v>
      </c>
      <c r="I31" s="147">
        <f t="shared" si="12"/>
        <v>-2.8688524590163935E-2</v>
      </c>
      <c r="J31" s="147">
        <f t="shared" si="13"/>
        <v>-0.11475409836065574</v>
      </c>
      <c r="K31" s="147">
        <f t="shared" si="14"/>
        <v>-0.16393442622950818</v>
      </c>
      <c r="L31" s="147">
        <f t="shared" si="15"/>
        <v>-0.15573770491803279</v>
      </c>
      <c r="M31" s="147">
        <f t="shared" si="16"/>
        <v>-0.1598360655737705</v>
      </c>
      <c r="N31" s="147">
        <f t="shared" si="17"/>
        <v>-0.33196721311475408</v>
      </c>
      <c r="O31" s="147">
        <f t="shared" si="18"/>
        <v>-0.35245901639344263</v>
      </c>
      <c r="P31" s="147">
        <f t="shared" si="19"/>
        <v>-0.34836065573770492</v>
      </c>
      <c r="Q31" s="147">
        <f t="shared" si="20"/>
        <v>-0.35655737704918034</v>
      </c>
      <c r="R31" s="147">
        <f t="shared" si="21"/>
        <v>-0.38524590163934425</v>
      </c>
      <c r="S31" s="147">
        <f t="shared" si="22"/>
        <v>-0.41393442622950821</v>
      </c>
      <c r="T31" s="147">
        <f t="shared" si="23"/>
        <v>-0.40163934426229508</v>
      </c>
      <c r="U31" s="147">
        <f t="shared" si="24"/>
        <v>-0.36475409836065575</v>
      </c>
      <c r="V31" s="147">
        <f t="shared" si="25"/>
        <v>-0.32377049180327871</v>
      </c>
      <c r="W31" s="147">
        <f t="shared" si="26"/>
        <v>-0.22950819672131148</v>
      </c>
      <c r="Y31" t="s">
        <v>251</v>
      </c>
      <c r="Z31" s="214">
        <v>3.61</v>
      </c>
    </row>
    <row r="32" spans="1:26" x14ac:dyDescent="0.25">
      <c r="A32" s="143" t="s">
        <v>264</v>
      </c>
      <c r="B32" s="147">
        <f t="shared" si="5"/>
        <v>0</v>
      </c>
      <c r="C32" s="147">
        <f t="shared" si="6"/>
        <v>4.4824775876120618E-3</v>
      </c>
      <c r="D32" s="147">
        <f t="shared" si="7"/>
        <v>-1.1206193969030154E-2</v>
      </c>
      <c r="E32" s="147">
        <f t="shared" si="8"/>
        <v>4.8899755501222494E-3</v>
      </c>
      <c r="F32" s="147">
        <f t="shared" si="9"/>
        <v>-3.8712306438467806E-2</v>
      </c>
      <c r="G32" s="147">
        <f t="shared" si="10"/>
        <v>-4.0138549307253461E-2</v>
      </c>
      <c r="H32" s="147">
        <f t="shared" si="11"/>
        <v>-9.0872045639771803E-2</v>
      </c>
      <c r="I32" s="147">
        <f t="shared" si="12"/>
        <v>-0.15892420537897312</v>
      </c>
      <c r="J32" s="147">
        <f t="shared" si="13"/>
        <v>-0.24123879380603097</v>
      </c>
      <c r="K32" s="147">
        <f t="shared" si="14"/>
        <v>-0.26955990220048898</v>
      </c>
      <c r="L32" s="147">
        <f t="shared" si="15"/>
        <v>-0.26446617766911168</v>
      </c>
      <c r="M32" s="147">
        <f t="shared" si="16"/>
        <v>-0.24164629176854116</v>
      </c>
      <c r="N32" s="147">
        <f t="shared" si="17"/>
        <v>-0.23288508557457213</v>
      </c>
      <c r="O32" s="147">
        <f t="shared" si="18"/>
        <v>-0.23390383048084759</v>
      </c>
      <c r="P32" s="147">
        <f t="shared" si="19"/>
        <v>-0.20415647921760391</v>
      </c>
      <c r="Q32" s="147">
        <f t="shared" si="20"/>
        <v>-0.17481662591687042</v>
      </c>
      <c r="R32" s="147">
        <f t="shared" si="21"/>
        <v>-0.16911165444172779</v>
      </c>
      <c r="S32" s="147">
        <f t="shared" si="22"/>
        <v>-0.17237163814180928</v>
      </c>
      <c r="T32" s="147">
        <f t="shared" si="23"/>
        <v>-0.14079054604726976</v>
      </c>
      <c r="U32" s="147">
        <f t="shared" si="24"/>
        <v>-0.386919315403423</v>
      </c>
      <c r="V32" s="147">
        <f t="shared" si="25"/>
        <v>-0.37938060309698451</v>
      </c>
      <c r="W32" s="147">
        <f t="shared" si="26"/>
        <v>-0.27485737571312141</v>
      </c>
      <c r="Y32" t="s">
        <v>266</v>
      </c>
      <c r="Z32" s="214">
        <v>5.37</v>
      </c>
    </row>
    <row r="33" spans="1:26" x14ac:dyDescent="0.25">
      <c r="A33" s="143" t="s">
        <v>263</v>
      </c>
      <c r="B33" s="147">
        <f t="shared" si="5"/>
        <v>0</v>
      </c>
      <c r="C33" s="147">
        <f t="shared" si="6"/>
        <v>5.027932960893855E-2</v>
      </c>
      <c r="D33" s="147">
        <f t="shared" si="7"/>
        <v>9.4972067039106142E-2</v>
      </c>
      <c r="E33" s="147">
        <f t="shared" si="8"/>
        <v>0.12290502793296089</v>
      </c>
      <c r="F33" s="147">
        <f t="shared" si="9"/>
        <v>0.11731843575418995</v>
      </c>
      <c r="G33" s="147">
        <f t="shared" si="10"/>
        <v>-0.23463687150837989</v>
      </c>
      <c r="H33" s="147">
        <f t="shared" si="11"/>
        <v>-0.24581005586592178</v>
      </c>
      <c r="I33" s="147">
        <f t="shared" si="12"/>
        <v>-0.34636871508379891</v>
      </c>
      <c r="J33" s="147">
        <f t="shared" si="13"/>
        <v>-0.29050279329608941</v>
      </c>
      <c r="K33" s="147">
        <f t="shared" si="14"/>
        <v>-0.29608938547486036</v>
      </c>
      <c r="L33" s="147">
        <f t="shared" si="15"/>
        <v>-0.28491620111731841</v>
      </c>
      <c r="M33" s="147">
        <f t="shared" si="16"/>
        <v>-0.31843575418994413</v>
      </c>
      <c r="N33" s="147">
        <f t="shared" si="17"/>
        <v>-0.26256983240223464</v>
      </c>
      <c r="O33" s="147">
        <f t="shared" si="18"/>
        <v>-0.24022346368715083</v>
      </c>
      <c r="P33" s="147">
        <f t="shared" si="19"/>
        <v>-0.1787709497206704</v>
      </c>
      <c r="Q33" s="147">
        <f t="shared" si="20"/>
        <v>-0.10614525139664804</v>
      </c>
      <c r="R33" s="147">
        <f t="shared" si="21"/>
        <v>-0.1005586592178771</v>
      </c>
      <c r="S33" s="147">
        <f t="shared" si="22"/>
        <v>2.23463687150838E-2</v>
      </c>
      <c r="T33" s="147">
        <f t="shared" si="23"/>
        <v>9.4972067039106142E-2</v>
      </c>
      <c r="U33" s="147">
        <f t="shared" si="24"/>
        <v>5.5865921787709499E-3</v>
      </c>
      <c r="V33" s="147">
        <f t="shared" si="25"/>
        <v>-3.9106145251396648E-2</v>
      </c>
      <c r="W33" s="147">
        <f t="shared" si="26"/>
        <v>-5.5865921787709494E-2</v>
      </c>
      <c r="Y33" t="s">
        <v>265</v>
      </c>
      <c r="Z33" s="214">
        <v>6.69</v>
      </c>
    </row>
    <row r="34" spans="1:26" x14ac:dyDescent="0.25">
      <c r="A34" s="143" t="s">
        <v>265</v>
      </c>
      <c r="B34" s="147">
        <f t="shared" si="5"/>
        <v>0</v>
      </c>
      <c r="C34" s="147">
        <f t="shared" si="6"/>
        <v>1.282051282051282E-2</v>
      </c>
      <c r="D34" s="147">
        <f t="shared" si="7"/>
        <v>3.5714285714285712E-2</v>
      </c>
      <c r="E34" s="147">
        <f t="shared" si="8"/>
        <v>3.388278388278388E-2</v>
      </c>
      <c r="F34" s="147">
        <f t="shared" si="9"/>
        <v>1.4652014652014652E-2</v>
      </c>
      <c r="G34" s="147">
        <f t="shared" si="10"/>
        <v>7.3260073260073263E-2</v>
      </c>
      <c r="H34" s="147">
        <f t="shared" si="11"/>
        <v>7.0512820512820512E-2</v>
      </c>
      <c r="I34" s="147">
        <f t="shared" si="12"/>
        <v>1.1904761904761904E-2</v>
      </c>
      <c r="J34" s="147">
        <f t="shared" si="13"/>
        <v>-6.5934065934065936E-2</v>
      </c>
      <c r="K34" s="147">
        <f t="shared" si="14"/>
        <v>-0.10347985347985347</v>
      </c>
      <c r="L34" s="147">
        <f t="shared" si="15"/>
        <v>-0.10805860805860806</v>
      </c>
      <c r="M34" s="147">
        <f t="shared" si="16"/>
        <v>-0.11538461538461539</v>
      </c>
      <c r="N34" s="147">
        <f t="shared" si="17"/>
        <v>-0.1163003663003663</v>
      </c>
      <c r="O34" s="147">
        <f t="shared" si="18"/>
        <v>-0.14285714285714285</v>
      </c>
      <c r="P34" s="147">
        <f t="shared" si="19"/>
        <v>-0.14652014652014653</v>
      </c>
      <c r="Q34" s="147">
        <f t="shared" si="20"/>
        <v>-0.13278388278388278</v>
      </c>
      <c r="R34" s="147">
        <f t="shared" si="21"/>
        <v>-0.10164835164835165</v>
      </c>
      <c r="S34" s="147">
        <f t="shared" si="22"/>
        <v>-0.15476190476190477</v>
      </c>
      <c r="T34" s="147">
        <f t="shared" si="23"/>
        <v>-0.16941391941391942</v>
      </c>
      <c r="U34" s="147">
        <f t="shared" si="24"/>
        <v>-0.31959706959706957</v>
      </c>
      <c r="V34" s="147">
        <f t="shared" si="25"/>
        <v>-0.50183150183150182</v>
      </c>
      <c r="W34" s="147">
        <f t="shared" si="26"/>
        <v>-0.55128205128205132</v>
      </c>
      <c r="Y34" t="s">
        <v>264</v>
      </c>
      <c r="Z34" s="214">
        <v>7.9</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332</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251</v>
      </c>
      <c r="B38" s="168">
        <v>8.2200000000000006</v>
      </c>
      <c r="C38" s="168">
        <v>8.3000000000000007</v>
      </c>
      <c r="D38" s="168">
        <v>8.2200000000000006</v>
      </c>
      <c r="E38" s="168">
        <v>8.85</v>
      </c>
      <c r="F38" s="168">
        <v>8.94</v>
      </c>
      <c r="G38" s="168">
        <v>9.4600000000000009</v>
      </c>
      <c r="H38" s="168">
        <v>9.84</v>
      </c>
      <c r="I38" s="168">
        <v>9.74</v>
      </c>
      <c r="J38" s="168">
        <v>9.2100000000000009</v>
      </c>
      <c r="K38" s="168">
        <v>9.24</v>
      </c>
      <c r="L38" s="168">
        <v>9.18</v>
      </c>
      <c r="M38" s="168">
        <v>9.48</v>
      </c>
      <c r="N38" s="168">
        <v>9.56</v>
      </c>
      <c r="O38" s="168">
        <v>10.25</v>
      </c>
      <c r="P38" s="168">
        <v>10.68</v>
      </c>
      <c r="Q38" s="168">
        <v>11.15</v>
      </c>
      <c r="R38" s="168">
        <v>11.38</v>
      </c>
      <c r="S38" s="169">
        <v>11.83</v>
      </c>
    </row>
    <row r="39" spans="1:26" ht="15.75" thickTop="1" x14ac:dyDescent="0.25">
      <c r="A39" s="143" t="s">
        <v>266</v>
      </c>
      <c r="B39" s="150">
        <v>8.16</v>
      </c>
      <c r="C39" s="150">
        <v>8.33</v>
      </c>
      <c r="D39" s="150">
        <v>8.51</v>
      </c>
      <c r="E39" s="150">
        <v>8.82</v>
      </c>
      <c r="F39" s="150">
        <v>8.74</v>
      </c>
      <c r="G39" s="150">
        <v>8.99</v>
      </c>
      <c r="H39" s="150">
        <v>9.43</v>
      </c>
      <c r="I39" s="150">
        <v>9.19</v>
      </c>
      <c r="J39" s="150">
        <v>9.26</v>
      </c>
      <c r="K39" s="150">
        <v>9.24</v>
      </c>
      <c r="L39" s="150">
        <v>9.6199999999999992</v>
      </c>
      <c r="M39" s="150">
        <v>10.08</v>
      </c>
      <c r="N39" s="150">
        <v>10.51</v>
      </c>
      <c r="O39" s="150">
        <v>10.86</v>
      </c>
      <c r="P39" s="150">
        <v>11.3</v>
      </c>
      <c r="Q39" s="150">
        <v>11.82</v>
      </c>
      <c r="R39" s="150">
        <v>13.27</v>
      </c>
      <c r="S39" s="151">
        <v>13.53</v>
      </c>
    </row>
    <row r="40" spans="1:26" x14ac:dyDescent="0.25">
      <c r="A40" s="143" t="s">
        <v>262</v>
      </c>
      <c r="B40" s="150">
        <v>11.86</v>
      </c>
      <c r="C40" s="150">
        <v>11.69</v>
      </c>
      <c r="D40" s="150">
        <v>7.85</v>
      </c>
      <c r="E40" s="150">
        <v>8.1300000000000008</v>
      </c>
      <c r="F40" s="150">
        <v>7.93</v>
      </c>
      <c r="G40" s="150">
        <v>8.6199999999999992</v>
      </c>
      <c r="H40" s="150">
        <v>8.89</v>
      </c>
      <c r="I40" s="150">
        <v>8.9700000000000006</v>
      </c>
      <c r="J40" s="150">
        <v>9.27</v>
      </c>
      <c r="K40" s="150">
        <v>8.9</v>
      </c>
      <c r="L40" s="150">
        <v>9.1</v>
      </c>
      <c r="M40" s="150">
        <v>8.92</v>
      </c>
      <c r="N40" s="150">
        <v>9.34</v>
      </c>
      <c r="O40" s="150">
        <v>9.64</v>
      </c>
      <c r="P40" s="150">
        <v>12.07</v>
      </c>
      <c r="Q40" s="150">
        <v>12.62</v>
      </c>
      <c r="R40" s="150">
        <v>11.85</v>
      </c>
      <c r="S40" s="151">
        <v>12.77</v>
      </c>
    </row>
    <row r="41" spans="1:26" x14ac:dyDescent="0.25">
      <c r="A41" s="143" t="s">
        <v>264</v>
      </c>
      <c r="B41" s="150">
        <v>6.29</v>
      </c>
      <c r="C41" s="150">
        <v>6.49</v>
      </c>
      <c r="D41" s="150">
        <v>7.36</v>
      </c>
      <c r="E41" s="150">
        <v>7.58</v>
      </c>
      <c r="F41" s="150">
        <v>7.91</v>
      </c>
      <c r="G41" s="150">
        <v>8.1300000000000008</v>
      </c>
      <c r="H41" s="150">
        <v>8.4600000000000009</v>
      </c>
      <c r="I41" s="150">
        <v>8.33</v>
      </c>
      <c r="J41" s="150">
        <v>8.3800000000000008</v>
      </c>
      <c r="K41" s="150">
        <v>8.4600000000000009</v>
      </c>
      <c r="L41" s="150">
        <v>8.89</v>
      </c>
      <c r="M41" s="150">
        <v>9.01</v>
      </c>
      <c r="N41" s="150">
        <v>9.24</v>
      </c>
      <c r="O41" s="150">
        <v>9.5299999999999994</v>
      </c>
      <c r="P41" s="150">
        <v>10.039999999999999</v>
      </c>
      <c r="Q41" s="150">
        <v>10.54</v>
      </c>
      <c r="R41" s="150">
        <v>13.24</v>
      </c>
      <c r="S41" s="151">
        <v>14.19</v>
      </c>
    </row>
    <row r="42" spans="1:26" x14ac:dyDescent="0.25">
      <c r="A42" s="143" t="s">
        <v>263</v>
      </c>
      <c r="B42" s="150">
        <v>11.19</v>
      </c>
      <c r="C42" s="150">
        <v>11.51</v>
      </c>
      <c r="D42" s="150">
        <v>13.08</v>
      </c>
      <c r="E42" s="150">
        <v>13.45</v>
      </c>
      <c r="F42" s="150">
        <v>14.22</v>
      </c>
      <c r="G42" s="150">
        <v>14.55</v>
      </c>
      <c r="H42" s="150">
        <v>14.35</v>
      </c>
      <c r="I42" s="150">
        <v>13.53</v>
      </c>
      <c r="J42" s="150">
        <v>14.33</v>
      </c>
      <c r="K42" s="150">
        <v>14.99</v>
      </c>
      <c r="L42" s="150">
        <v>14.6</v>
      </c>
      <c r="M42" s="150">
        <v>15.36</v>
      </c>
      <c r="N42" s="150">
        <v>14.82</v>
      </c>
      <c r="O42" s="150">
        <v>17.25</v>
      </c>
      <c r="P42" s="150">
        <v>10.98</v>
      </c>
      <c r="Q42" s="150">
        <v>11.26</v>
      </c>
      <c r="R42" s="150">
        <v>11.65</v>
      </c>
      <c r="S42" s="151">
        <v>10.23</v>
      </c>
    </row>
    <row r="43" spans="1:26" x14ac:dyDescent="0.25">
      <c r="A43" s="143" t="s">
        <v>265</v>
      </c>
      <c r="B43" s="152">
        <v>10.28</v>
      </c>
      <c r="C43" s="152">
        <v>10.47</v>
      </c>
      <c r="D43" s="152">
        <v>10.65</v>
      </c>
      <c r="E43" s="152">
        <v>10.98</v>
      </c>
      <c r="F43" s="152">
        <v>11.13</v>
      </c>
      <c r="G43" s="152">
        <v>11.09</v>
      </c>
      <c r="H43" s="152">
        <v>11.46</v>
      </c>
      <c r="I43" s="152">
        <v>12.09</v>
      </c>
      <c r="J43" s="152">
        <v>12.62</v>
      </c>
      <c r="K43" s="152">
        <v>12.86</v>
      </c>
      <c r="L43" s="152">
        <v>12.21</v>
      </c>
      <c r="M43" s="152">
        <v>12.74</v>
      </c>
      <c r="N43" s="152">
        <v>12.7</v>
      </c>
      <c r="O43" s="152">
        <v>13.74</v>
      </c>
      <c r="P43" s="152">
        <v>14.76</v>
      </c>
      <c r="Q43" s="152">
        <v>15.26</v>
      </c>
      <c r="R43" s="152">
        <v>16.66</v>
      </c>
      <c r="S43" s="153">
        <v>16.97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333</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251</v>
      </c>
      <c r="B48" s="167">
        <f>(B38-B38)/B38</f>
        <v>0</v>
      </c>
      <c r="C48" s="167">
        <f>(C38-B38)/B38</f>
        <v>9.7323600973236082E-3</v>
      </c>
      <c r="D48" s="167">
        <f>(D38-B38)/B38</f>
        <v>0</v>
      </c>
      <c r="E48" s="167">
        <f>(E38-B38)/B38</f>
        <v>7.6642335766423236E-2</v>
      </c>
      <c r="F48" s="167">
        <f>(F38-B38)/B38</f>
        <v>8.759124087591226E-2</v>
      </c>
      <c r="G48" s="167">
        <f>(G38-B38)/B38</f>
        <v>0.15085158150851583</v>
      </c>
      <c r="H48" s="167">
        <f>(H38-B38)/B38</f>
        <v>0.19708029197080282</v>
      </c>
      <c r="I48" s="167">
        <f>(I38-B38)/B38</f>
        <v>0.18491484184914836</v>
      </c>
      <c r="J48" s="167">
        <f>(J38-B38)/B38</f>
        <v>0.12043795620437958</v>
      </c>
      <c r="K48" s="167">
        <f>(K38-B38)/B38</f>
        <v>0.12408759124087584</v>
      </c>
      <c r="L48" s="167">
        <f>(L38-B38)/B38</f>
        <v>0.1167883211678831</v>
      </c>
      <c r="M48" s="167">
        <f>(M38-B38)/B38</f>
        <v>0.15328467153284667</v>
      </c>
      <c r="N48" s="167">
        <f>(N38-B38)/B38</f>
        <v>0.16301703163017028</v>
      </c>
      <c r="O48" s="167">
        <f>(O38-B38)/B38</f>
        <v>0.24695863746958627</v>
      </c>
      <c r="P48" s="167">
        <f>(P38-B38)/B38</f>
        <v>0.29927007299270059</v>
      </c>
      <c r="Q48" s="167">
        <f>(Q38-B38)/B38</f>
        <v>0.35644768856447684</v>
      </c>
      <c r="R48" s="167">
        <f>(R38-B38)/B38</f>
        <v>0.38442822384428221</v>
      </c>
      <c r="S48" s="167">
        <f>(S38-B38)/B38</f>
        <v>0.4391727493917274</v>
      </c>
    </row>
    <row r="49" spans="1:19" ht="15.75" thickTop="1" x14ac:dyDescent="0.25">
      <c r="A49" s="143" t="s">
        <v>266</v>
      </c>
      <c r="B49" s="147">
        <f>(B39-B39)/B39</f>
        <v>0</v>
      </c>
      <c r="C49" s="147">
        <f>(C39-B39)/B39</f>
        <v>2.0833333333333325E-2</v>
      </c>
      <c r="D49" s="147">
        <f>(D39-B39)/B39</f>
        <v>4.2892156862745057E-2</v>
      </c>
      <c r="E49" s="147">
        <f>(E39-B39)/B39</f>
        <v>8.0882352941176489E-2</v>
      </c>
      <c r="F49" s="147">
        <f>(F39-B39)/B39</f>
        <v>7.1078431372549031E-2</v>
      </c>
      <c r="G49" s="147">
        <f>(G39-B39)/B39</f>
        <v>0.10171568627450982</v>
      </c>
      <c r="H49" s="147">
        <f>(H39-B39)/B39</f>
        <v>0.15563725490196073</v>
      </c>
      <c r="I49" s="147">
        <f>(I39-B39)/B39</f>
        <v>0.12622549019607834</v>
      </c>
      <c r="J49" s="147">
        <f>(J39-B39)/B39</f>
        <v>0.13480392156862742</v>
      </c>
      <c r="K49" s="147">
        <f>(K39-B39)/B39</f>
        <v>0.13235294117647059</v>
      </c>
      <c r="L49" s="147">
        <f>(L39-B39)/B39</f>
        <v>0.17892156862745087</v>
      </c>
      <c r="M49" s="147">
        <f>(M39-B39)/B39</f>
        <v>0.23529411764705882</v>
      </c>
      <c r="N49" s="147">
        <f>(N39-B39)/B39</f>
        <v>0.28799019607843135</v>
      </c>
      <c r="O49" s="147">
        <f>(O39-B39)/B39</f>
        <v>0.33088235294117641</v>
      </c>
      <c r="P49" s="147">
        <f>(P39-B39)/B39</f>
        <v>0.38480392156862753</v>
      </c>
      <c r="Q49" s="147">
        <f>(Q39-B39)/B39</f>
        <v>0.4485294117647059</v>
      </c>
      <c r="R49" s="147">
        <f>(R39-B39)/B39</f>
        <v>0.62622549019607832</v>
      </c>
      <c r="S49" s="147">
        <f>(S39-B39)/B39</f>
        <v>0.65808823529411753</v>
      </c>
    </row>
    <row r="50" spans="1:19" x14ac:dyDescent="0.25">
      <c r="A50" s="143" t="s">
        <v>262</v>
      </c>
      <c r="B50" s="147">
        <f t="shared" ref="B50:B53" si="27">(B40-B40)/B40</f>
        <v>0</v>
      </c>
      <c r="C50" s="147">
        <f t="shared" ref="C50:C53" si="28">(C40-B40)/B40</f>
        <v>-1.4333895446880265E-2</v>
      </c>
      <c r="D50" s="147">
        <f t="shared" ref="D50:D53" si="29">(D40-B40)/B40</f>
        <v>-0.33811129848229343</v>
      </c>
      <c r="E50" s="147">
        <f t="shared" ref="E50:E53" si="30">(E40-B40)/B40</f>
        <v>-0.31450252951096114</v>
      </c>
      <c r="F50" s="147">
        <f t="shared" ref="F50:F53" si="31">(F40-B40)/B40</f>
        <v>-0.33136593591905567</v>
      </c>
      <c r="G50" s="147">
        <f t="shared" ref="G50:G53" si="32">(G40-B40)/B40</f>
        <v>-0.27318718381112989</v>
      </c>
      <c r="H50" s="147">
        <f t="shared" ref="H50:H53" si="33">(H40-B40)/B40</f>
        <v>-0.2504215851602023</v>
      </c>
      <c r="I50" s="147">
        <f t="shared" ref="I50:I53" si="34">(I40-B40)/B40</f>
        <v>-0.2436762225969645</v>
      </c>
      <c r="J50" s="147">
        <f t="shared" ref="J50:J53" si="35">(J40-B40)/B40</f>
        <v>-0.21838111298482293</v>
      </c>
      <c r="K50" s="147">
        <f t="shared" ref="K50:K53" si="36">(K40-B40)/B40</f>
        <v>-0.24957841483979756</v>
      </c>
      <c r="L50" s="147">
        <f t="shared" ref="L50:L53" si="37">(L40-B40)/B40</f>
        <v>-0.2327150084317032</v>
      </c>
      <c r="M50" s="147">
        <f t="shared" ref="M50:M53" si="38">(M40-B40)/B40</f>
        <v>-0.24789207419898818</v>
      </c>
      <c r="N50" s="147">
        <f t="shared" ref="N50:N53" si="39">(N40-B40)/B40</f>
        <v>-0.21247892074198985</v>
      </c>
      <c r="O50" s="147">
        <f t="shared" ref="O50:O53" si="40">(O40-B40)/B40</f>
        <v>-0.18718381112984814</v>
      </c>
      <c r="P50" s="147">
        <f t="shared" ref="P50:P53" si="41">(P40-B40)/B40</f>
        <v>1.7706576728499228E-2</v>
      </c>
      <c r="Q50" s="147">
        <f t="shared" ref="Q50:Q53" si="42">(Q40-B40)/B40</f>
        <v>6.4080944350758839E-2</v>
      </c>
      <c r="R50" s="147">
        <f t="shared" ref="R50:R53" si="43">(R40-B40)/B40</f>
        <v>-8.4317032040470382E-4</v>
      </c>
      <c r="S50" s="147">
        <f t="shared" ref="S50:S52" si="44">(S40-B40)/B40</f>
        <v>7.6728499156829694E-2</v>
      </c>
    </row>
    <row r="51" spans="1:19" x14ac:dyDescent="0.25">
      <c r="A51" s="143" t="s">
        <v>264</v>
      </c>
      <c r="B51" s="147">
        <f t="shared" si="27"/>
        <v>0</v>
      </c>
      <c r="C51" s="147">
        <f t="shared" si="28"/>
        <v>3.1796502384737704E-2</v>
      </c>
      <c r="D51" s="147">
        <f t="shared" si="29"/>
        <v>0.17011128775834664</v>
      </c>
      <c r="E51" s="147">
        <f t="shared" si="30"/>
        <v>0.20508744038155804</v>
      </c>
      <c r="F51" s="147">
        <f t="shared" si="31"/>
        <v>0.25755166931637519</v>
      </c>
      <c r="G51" s="147">
        <f t="shared" si="32"/>
        <v>0.29252782193958676</v>
      </c>
      <c r="H51" s="147">
        <f t="shared" si="33"/>
        <v>0.34499205087440393</v>
      </c>
      <c r="I51" s="147">
        <f t="shared" si="34"/>
        <v>0.32432432432432434</v>
      </c>
      <c r="J51" s="147">
        <f t="shared" si="35"/>
        <v>0.33227344992050883</v>
      </c>
      <c r="K51" s="147">
        <f t="shared" si="36"/>
        <v>0.34499205087440393</v>
      </c>
      <c r="L51" s="147">
        <f t="shared" si="37"/>
        <v>0.41335453100158992</v>
      </c>
      <c r="M51" s="147">
        <f t="shared" si="38"/>
        <v>0.4324324324324324</v>
      </c>
      <c r="N51" s="147">
        <f t="shared" si="39"/>
        <v>0.46899841017488081</v>
      </c>
      <c r="O51" s="147">
        <f t="shared" si="40"/>
        <v>0.51510333863275026</v>
      </c>
      <c r="P51" s="147">
        <f t="shared" si="41"/>
        <v>0.59618441971383129</v>
      </c>
      <c r="Q51" s="147">
        <f t="shared" si="42"/>
        <v>0.67567567567567555</v>
      </c>
      <c r="R51" s="147">
        <f t="shared" si="43"/>
        <v>1.1049284578696343</v>
      </c>
      <c r="S51" s="147">
        <f t="shared" si="44"/>
        <v>1.2559618441971383</v>
      </c>
    </row>
    <row r="52" spans="1:19" x14ac:dyDescent="0.25">
      <c r="A52" s="143" t="s">
        <v>263</v>
      </c>
      <c r="B52" s="147">
        <f t="shared" si="27"/>
        <v>0</v>
      </c>
      <c r="C52" s="147">
        <f t="shared" si="28"/>
        <v>2.8596961572832914E-2</v>
      </c>
      <c r="D52" s="147">
        <f t="shared" si="29"/>
        <v>0.16890080428954429</v>
      </c>
      <c r="E52" s="147">
        <f t="shared" si="30"/>
        <v>0.20196604110813224</v>
      </c>
      <c r="F52" s="147">
        <f t="shared" si="31"/>
        <v>0.27077747989276152</v>
      </c>
      <c r="G52" s="147">
        <f t="shared" si="32"/>
        <v>0.30026809651474545</v>
      </c>
      <c r="H52" s="147">
        <f t="shared" si="33"/>
        <v>0.28239499553172476</v>
      </c>
      <c r="I52" s="147">
        <f t="shared" si="34"/>
        <v>0.20911528150134048</v>
      </c>
      <c r="J52" s="147">
        <f t="shared" si="35"/>
        <v>0.28060768543342274</v>
      </c>
      <c r="K52" s="147">
        <f t="shared" si="36"/>
        <v>0.33958891867739061</v>
      </c>
      <c r="L52" s="147">
        <f t="shared" si="37"/>
        <v>0.30473637176050045</v>
      </c>
      <c r="M52" s="147">
        <f t="shared" si="38"/>
        <v>0.37265415549597858</v>
      </c>
      <c r="N52" s="147">
        <f t="shared" si="39"/>
        <v>0.32439678284182316</v>
      </c>
      <c r="O52" s="147">
        <f t="shared" si="40"/>
        <v>0.54155495978552282</v>
      </c>
      <c r="P52" s="147">
        <f t="shared" si="41"/>
        <v>-1.8766756032171501E-2</v>
      </c>
      <c r="Q52" s="147">
        <f t="shared" si="42"/>
        <v>6.2555853440572195E-3</v>
      </c>
      <c r="R52" s="147">
        <f t="shared" si="43"/>
        <v>4.1108132260947353E-2</v>
      </c>
      <c r="S52" s="147">
        <f t="shared" si="44"/>
        <v>-8.5790884718498578E-2</v>
      </c>
    </row>
    <row r="53" spans="1:19" x14ac:dyDescent="0.25">
      <c r="A53" s="143" t="s">
        <v>265</v>
      </c>
      <c r="B53" s="147">
        <f t="shared" si="27"/>
        <v>0</v>
      </c>
      <c r="C53" s="147">
        <f t="shared" si="28"/>
        <v>1.8482490272373666E-2</v>
      </c>
      <c r="D53" s="147">
        <f t="shared" si="29"/>
        <v>3.5992217898832786E-2</v>
      </c>
      <c r="E53" s="147">
        <f t="shared" si="30"/>
        <v>6.8093385214007887E-2</v>
      </c>
      <c r="F53" s="147">
        <f t="shared" si="31"/>
        <v>8.2684824902723872E-2</v>
      </c>
      <c r="G53" s="147">
        <f t="shared" si="32"/>
        <v>7.8793774319066201E-2</v>
      </c>
      <c r="H53" s="147">
        <f t="shared" si="33"/>
        <v>0.11478599221789898</v>
      </c>
      <c r="I53" s="147">
        <f t="shared" si="34"/>
        <v>0.1760700389105059</v>
      </c>
      <c r="J53" s="147">
        <f t="shared" si="35"/>
        <v>0.22762645914396887</v>
      </c>
      <c r="K53" s="147">
        <f t="shared" si="36"/>
        <v>0.25097276264591439</v>
      </c>
      <c r="L53" s="147">
        <f t="shared" si="37"/>
        <v>0.18774319066147876</v>
      </c>
      <c r="M53" s="147">
        <f t="shared" si="38"/>
        <v>0.23929961089494173</v>
      </c>
      <c r="N53" s="147">
        <f t="shared" si="39"/>
        <v>0.23540856031128404</v>
      </c>
      <c r="O53" s="147">
        <f t="shared" si="40"/>
        <v>0.3365758754863814</v>
      </c>
      <c r="P53" s="147">
        <f t="shared" si="41"/>
        <v>0.43579766536964987</v>
      </c>
      <c r="Q53" s="147">
        <f t="shared" si="42"/>
        <v>0.48443579766536971</v>
      </c>
      <c r="R53" s="147">
        <f t="shared" si="43"/>
        <v>0.62062256809338534</v>
      </c>
      <c r="S53" s="147">
        <f>(S43-B43)/B43</f>
        <v>0.65077821011673154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7"/>
  <sheetViews>
    <sheetView zoomScaleNormal="100" workbookViewId="0">
      <selection activeCell="U20" sqref="U20"/>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269</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252</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319</v>
      </c>
      <c r="B5" s="144">
        <f>'4C'!B19</f>
        <v>1408</v>
      </c>
      <c r="C5" s="144">
        <f>'4C'!C19</f>
        <v>1450</v>
      </c>
      <c r="D5" s="144">
        <f>'4C'!D19</f>
        <v>1435</v>
      </c>
      <c r="E5" s="144">
        <f>'4C'!E19</f>
        <v>1388</v>
      </c>
      <c r="F5" s="144">
        <f>'4C'!F19</f>
        <v>1355</v>
      </c>
      <c r="G5" s="144">
        <f>'4C'!G19</f>
        <v>1348</v>
      </c>
      <c r="H5" s="144">
        <f>'4C'!H19</f>
        <v>1344</v>
      </c>
      <c r="I5" s="144">
        <f>'4C'!I19</f>
        <v>1290</v>
      </c>
      <c r="J5" s="144">
        <f>'4C'!J19</f>
        <v>1245</v>
      </c>
      <c r="K5" s="144">
        <f>'4C'!K19</f>
        <v>1277</v>
      </c>
      <c r="L5" s="144">
        <f>'4C'!L19</f>
        <v>1310</v>
      </c>
      <c r="M5" s="144">
        <f>'4C'!M19</f>
        <v>1295</v>
      </c>
      <c r="N5" s="144">
        <f>'4C'!N19</f>
        <v>1282</v>
      </c>
      <c r="O5" s="144">
        <f>'4C'!O19</f>
        <v>1280</v>
      </c>
      <c r="P5" s="144">
        <f>'4C'!P19</f>
        <v>1215</v>
      </c>
      <c r="Q5" s="144">
        <f>'4C'!Q19</f>
        <v>1181</v>
      </c>
      <c r="R5" s="144">
        <f>'4C'!R19</f>
        <v>1051</v>
      </c>
      <c r="S5" s="144">
        <f>'4C'!S19</f>
        <v>1035</v>
      </c>
      <c r="T5" s="144">
        <f>'4C'!T19</f>
        <v>1022</v>
      </c>
      <c r="U5" s="144">
        <f>'4C'!U19</f>
        <v>903</v>
      </c>
      <c r="V5" s="144">
        <f>'4C'!V19</f>
        <v>873</v>
      </c>
      <c r="W5" s="144">
        <f>'4C'!W19</f>
        <v>931</v>
      </c>
      <c r="X5" s="145"/>
    </row>
    <row r="6" spans="1:28" x14ac:dyDescent="0.2">
      <c r="A6" s="143" t="s">
        <v>92</v>
      </c>
      <c r="B6" s="144">
        <v>19540</v>
      </c>
      <c r="C6" s="144">
        <v>19803</v>
      </c>
      <c r="D6" s="144">
        <v>19307</v>
      </c>
      <c r="E6" s="144">
        <v>19081</v>
      </c>
      <c r="F6" s="144">
        <v>19075</v>
      </c>
      <c r="G6" s="144">
        <v>18870</v>
      </c>
      <c r="H6" s="144">
        <v>18326</v>
      </c>
      <c r="I6" s="144">
        <v>17957</v>
      </c>
      <c r="J6" s="144">
        <v>17742</v>
      </c>
      <c r="K6" s="144">
        <v>18369</v>
      </c>
      <c r="L6" s="144">
        <v>19263</v>
      </c>
      <c r="M6" s="144">
        <v>19729</v>
      </c>
      <c r="N6" s="144">
        <v>19523</v>
      </c>
      <c r="O6" s="144">
        <v>19384</v>
      </c>
      <c r="P6" s="144">
        <v>19451</v>
      </c>
      <c r="Q6" s="144">
        <v>20038</v>
      </c>
      <c r="R6" s="144">
        <v>20443</v>
      </c>
      <c r="S6" s="144">
        <v>21348</v>
      </c>
      <c r="T6" s="144">
        <v>21571</v>
      </c>
      <c r="U6" s="144">
        <v>17385</v>
      </c>
      <c r="V6" s="144">
        <v>16761</v>
      </c>
      <c r="W6" s="144">
        <v>18211</v>
      </c>
      <c r="X6" s="145"/>
    </row>
    <row r="7" spans="1:28" x14ac:dyDescent="0.2">
      <c r="A7" s="143" t="s">
        <v>183</v>
      </c>
      <c r="B7" s="144">
        <v>674323</v>
      </c>
      <c r="C7" s="144">
        <v>686234</v>
      </c>
      <c r="D7" s="144">
        <v>692659</v>
      </c>
      <c r="E7" s="144">
        <v>699906</v>
      </c>
      <c r="F7" s="144">
        <v>712009</v>
      </c>
      <c r="G7" s="144">
        <v>730438</v>
      </c>
      <c r="H7" s="144">
        <v>738651</v>
      </c>
      <c r="I7" s="144">
        <v>749998</v>
      </c>
      <c r="J7" s="144">
        <v>766187</v>
      </c>
      <c r="K7" s="144">
        <v>784548</v>
      </c>
      <c r="L7" s="144">
        <v>809146</v>
      </c>
      <c r="M7" s="144">
        <v>838462</v>
      </c>
      <c r="N7" s="144">
        <v>678650</v>
      </c>
      <c r="O7" s="144">
        <v>672091</v>
      </c>
      <c r="P7" s="144">
        <v>666453</v>
      </c>
      <c r="Q7" s="144">
        <v>664414</v>
      </c>
      <c r="R7" s="144">
        <v>660262</v>
      </c>
      <c r="S7" s="144">
        <v>666704</v>
      </c>
      <c r="T7" s="144">
        <v>661759</v>
      </c>
      <c r="U7" s="144">
        <v>557291</v>
      </c>
      <c r="V7" s="144">
        <v>517502</v>
      </c>
      <c r="W7" s="144">
        <v>533500</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253</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319</v>
      </c>
      <c r="B12" s="170">
        <f>(B5-B5)/B5</f>
        <v>0</v>
      </c>
      <c r="C12" s="170">
        <f>(C5-B5)/B5</f>
        <v>2.9829545454545456E-2</v>
      </c>
      <c r="D12" s="170">
        <f>(D5-B5)/B5</f>
        <v>1.9176136363636364E-2</v>
      </c>
      <c r="E12" s="170">
        <f>(E5-B5)/B5</f>
        <v>-1.4204545454545454E-2</v>
      </c>
      <c r="F12" s="170">
        <f>(F5-B5)/B5</f>
        <v>-3.7642045454545456E-2</v>
      </c>
      <c r="G12" s="170">
        <f>(G5-B5)/B5</f>
        <v>-4.261363636363636E-2</v>
      </c>
      <c r="H12" s="170">
        <f>(H5-B5)/B5</f>
        <v>-4.5454545454545456E-2</v>
      </c>
      <c r="I12" s="170">
        <f>(I5-B5)/B5</f>
        <v>-8.3806818181818177E-2</v>
      </c>
      <c r="J12" s="170">
        <f>(J5-B5)/B5</f>
        <v>-0.11576704545454546</v>
      </c>
      <c r="K12" s="170">
        <f>(K5-B5)/B5</f>
        <v>-9.3039772727272721E-2</v>
      </c>
      <c r="L12" s="170">
        <f>(L5-B5)/B5</f>
        <v>-6.9602272727272721E-2</v>
      </c>
      <c r="M12" s="170">
        <f>(M5-B5)/B5</f>
        <v>-8.0255681818181823E-2</v>
      </c>
      <c r="N12" s="170">
        <f>(N5-B5)/B5</f>
        <v>-8.9488636363636367E-2</v>
      </c>
      <c r="O12" s="170">
        <f>(O5-B5)/B5</f>
        <v>-9.0909090909090912E-2</v>
      </c>
      <c r="P12" s="170">
        <f>(P5-B5)/B5</f>
        <v>-0.13707386363636365</v>
      </c>
      <c r="Q12" s="170">
        <f>(Q5-B5)/B5</f>
        <v>-0.16122159090909091</v>
      </c>
      <c r="R12" s="170">
        <f>(R5-B5)/B5</f>
        <v>-0.25355113636363635</v>
      </c>
      <c r="S12" s="170">
        <f>(S5-B5)/B5</f>
        <v>-0.26491477272727271</v>
      </c>
      <c r="T12" s="170">
        <f>(T5-B5)/B5</f>
        <v>-0.27414772727272729</v>
      </c>
      <c r="U12" s="170">
        <f>(U5-B5)/B5</f>
        <v>-0.35866477272727271</v>
      </c>
      <c r="V12" s="170">
        <f>(V5-B5)/B5</f>
        <v>-0.37997159090909088</v>
      </c>
      <c r="W12" s="170">
        <f>(W5-B5)/B5</f>
        <v>-0.33877840909090912</v>
      </c>
    </row>
    <row r="13" spans="1:28" x14ac:dyDescent="0.2">
      <c r="A13" s="143" t="s">
        <v>92</v>
      </c>
      <c r="B13" s="170">
        <f>(B6-B6)/B6</f>
        <v>0</v>
      </c>
      <c r="C13" s="170">
        <f>(C6-B6)/B6</f>
        <v>1.345957011258956E-2</v>
      </c>
      <c r="D13" s="170">
        <f>(D6-B6)/B6</f>
        <v>-1.1924257932446265E-2</v>
      </c>
      <c r="E13" s="170">
        <f>(E6-B6)/B6</f>
        <v>-2.3490276356192427E-2</v>
      </c>
      <c r="F13" s="170">
        <f>(F6-B6)/B6</f>
        <v>-2.3797338792221085E-2</v>
      </c>
      <c r="G13" s="170">
        <f>(G6-B6)/B6</f>
        <v>-3.4288638689866938E-2</v>
      </c>
      <c r="H13" s="170">
        <f>(H6-B6)/B6</f>
        <v>-6.2128966223132034E-2</v>
      </c>
      <c r="I13" s="170">
        <f>(I6-B6)/B6</f>
        <v>-8.1013306038894575E-2</v>
      </c>
      <c r="J13" s="170">
        <f>(J6-B6)/B6</f>
        <v>-9.2016376663254865E-2</v>
      </c>
      <c r="K13" s="170">
        <f>(K6-B6)/B6</f>
        <v>-5.9928352098259981E-2</v>
      </c>
      <c r="L13" s="170">
        <f>(L6-B6)/B6</f>
        <v>-1.4176049129989765E-2</v>
      </c>
      <c r="M13" s="170">
        <f>(M6-B6)/B6</f>
        <v>9.672466734902763E-3</v>
      </c>
      <c r="N13" s="170">
        <f>(N6-B6)/B6</f>
        <v>-8.7001023541453427E-4</v>
      </c>
      <c r="O13" s="170">
        <f>(O6-B6)/B6</f>
        <v>-7.9836233367451374E-3</v>
      </c>
      <c r="P13" s="170">
        <f>(P6-B6)/B6</f>
        <v>-4.5547594677584442E-3</v>
      </c>
      <c r="Q13" s="170">
        <f>(Q6-B6)/B6</f>
        <v>2.5486182190378709E-2</v>
      </c>
      <c r="R13" s="170">
        <f>(R6-B6)/B6</f>
        <v>4.6212896622313204E-2</v>
      </c>
      <c r="S13" s="170">
        <f>(S6-B6)/B6</f>
        <v>9.2528147389969298E-2</v>
      </c>
      <c r="T13" s="170">
        <f>(T6-B6)/B6</f>
        <v>0.10394063459570113</v>
      </c>
      <c r="U13" s="170">
        <f>(U6-B6)/B6</f>
        <v>-0.11028659160696008</v>
      </c>
      <c r="V13" s="170">
        <f>(V6-B6)/B6</f>
        <v>-0.14222108495394065</v>
      </c>
      <c r="W13" s="170">
        <f>(W6-B6)/B6</f>
        <v>-6.8014329580348004E-2</v>
      </c>
    </row>
    <row r="14" spans="1:28" x14ac:dyDescent="0.2">
      <c r="A14" s="143" t="s">
        <v>183</v>
      </c>
      <c r="B14" s="170">
        <f>(B7-B7)/B7</f>
        <v>0</v>
      </c>
      <c r="C14" s="170">
        <f>(C7-B7)/B7</f>
        <v>1.7663641904547226E-2</v>
      </c>
      <c r="D14" s="170">
        <f>(D7-B7)/B7</f>
        <v>2.7191716729223235E-2</v>
      </c>
      <c r="E14" s="170">
        <f>(E7-B7)/B7</f>
        <v>3.7938791943920053E-2</v>
      </c>
      <c r="F14" s="170">
        <f>(F7-B7)/B7</f>
        <v>5.588716386657433E-2</v>
      </c>
      <c r="G14" s="170">
        <f>(G7-B7)/B7</f>
        <v>8.3216796698318163E-2</v>
      </c>
      <c r="H14" s="170">
        <f>(H7-B7)/B7</f>
        <v>9.5396419816616077E-2</v>
      </c>
      <c r="I14" s="170">
        <f>(I7-B7)/B7</f>
        <v>0.11222366729297384</v>
      </c>
      <c r="J14" s="170">
        <f>(J7-B7)/B7</f>
        <v>0.13623144991346878</v>
      </c>
      <c r="K14" s="170">
        <f>(K7-B7)/B7</f>
        <v>0.16346024086379971</v>
      </c>
      <c r="L14" s="170">
        <f>(L7-B7)/B7</f>
        <v>0.1999383084960768</v>
      </c>
      <c r="M14" s="170">
        <f>(M7-B7)/B7</f>
        <v>0.24341302313579694</v>
      </c>
      <c r="N14" s="170">
        <f>(N7-B7)/B7</f>
        <v>6.4168061893187687E-3</v>
      </c>
      <c r="O14" s="170">
        <f>(O7-B7)/B7</f>
        <v>-3.3099864604944516E-3</v>
      </c>
      <c r="P14" s="170">
        <f>(P7-B7)/B7</f>
        <v>-1.1670964804700418E-2</v>
      </c>
      <c r="Q14" s="170">
        <f>(Q7-B7)/B7</f>
        <v>-1.4694738278243512E-2</v>
      </c>
      <c r="R14" s="170">
        <f>(R7-B7)/B7</f>
        <v>-2.0852024919808459E-2</v>
      </c>
      <c r="S14" s="170">
        <f>(S7-B7)/B7</f>
        <v>-1.1298739624779224E-2</v>
      </c>
      <c r="T14" s="170">
        <f>(T7-B7)/B7</f>
        <v>-1.8632020559880058E-2</v>
      </c>
      <c r="U14" s="170">
        <f>(U7-B7)/B7</f>
        <v>-0.17355480978700119</v>
      </c>
      <c r="V14" s="170">
        <f>(V7-B7)/B7</f>
        <v>-0.2325606571331543</v>
      </c>
      <c r="W14" s="170">
        <f>(W7-B7)/B7</f>
        <v>-0.20883612156192211</v>
      </c>
    </row>
    <row r="16" spans="1:28" ht="15.75" x14ac:dyDescent="0.25">
      <c r="A16" s="314" t="s">
        <v>254</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319</v>
      </c>
      <c r="B18" s="150">
        <f>'4C'!B38</f>
        <v>8.2200000000000006</v>
      </c>
      <c r="C18" s="150">
        <f>'4C'!C38</f>
        <v>8.3000000000000007</v>
      </c>
      <c r="D18" s="150">
        <f>'4C'!D38</f>
        <v>8.2200000000000006</v>
      </c>
      <c r="E18" s="150">
        <f>'4C'!E38</f>
        <v>8.85</v>
      </c>
      <c r="F18" s="150">
        <f>'4C'!F38</f>
        <v>8.94</v>
      </c>
      <c r="G18" s="150">
        <f>'4C'!G38</f>
        <v>9.4600000000000009</v>
      </c>
      <c r="H18" s="150">
        <f>'4C'!H38</f>
        <v>9.84</v>
      </c>
      <c r="I18" s="150">
        <f>'4C'!I38</f>
        <v>9.74</v>
      </c>
      <c r="J18" s="150">
        <f>'4C'!J38</f>
        <v>9.2100000000000009</v>
      </c>
      <c r="K18" s="150">
        <f>'4C'!K38</f>
        <v>9.24</v>
      </c>
      <c r="L18" s="150">
        <f>'4C'!L38</f>
        <v>9.18</v>
      </c>
      <c r="M18" s="150">
        <f>'4C'!M38</f>
        <v>9.48</v>
      </c>
      <c r="N18" s="150">
        <f>'4C'!N38</f>
        <v>9.56</v>
      </c>
      <c r="O18" s="150">
        <f>'4C'!O38</f>
        <v>10.25</v>
      </c>
      <c r="P18" s="150">
        <f>'4C'!P38</f>
        <v>10.68</v>
      </c>
      <c r="Q18" s="150">
        <f>'4C'!Q38</f>
        <v>11.15</v>
      </c>
      <c r="R18" s="150">
        <f>'4C'!R38</f>
        <v>11.38</v>
      </c>
      <c r="S18" s="150">
        <f>'4C'!S38</f>
        <v>11.83</v>
      </c>
      <c r="T18"/>
      <c r="U18"/>
      <c r="V18"/>
      <c r="W18"/>
    </row>
    <row r="19" spans="1:23" ht="15" x14ac:dyDescent="0.25">
      <c r="A19" s="143" t="s">
        <v>92</v>
      </c>
      <c r="B19" s="150">
        <v>8.98</v>
      </c>
      <c r="C19" s="150">
        <v>8.91</v>
      </c>
      <c r="D19" s="150">
        <v>9.23</v>
      </c>
      <c r="E19" s="150">
        <v>9.6</v>
      </c>
      <c r="F19" s="150">
        <v>9.59</v>
      </c>
      <c r="G19" s="150">
        <v>9.5500000000000007</v>
      </c>
      <c r="H19" s="150">
        <v>9.51</v>
      </c>
      <c r="I19" s="150">
        <v>9.65</v>
      </c>
      <c r="J19" s="150">
        <v>9.56</v>
      </c>
      <c r="K19" s="150">
        <v>9.4700000000000006</v>
      </c>
      <c r="L19" s="150">
        <v>9.4499999999999993</v>
      </c>
      <c r="M19" s="150">
        <v>9.73</v>
      </c>
      <c r="N19" s="150">
        <v>10.11</v>
      </c>
      <c r="O19" s="150">
        <v>10.66</v>
      </c>
      <c r="P19" s="150">
        <v>11.15</v>
      </c>
      <c r="Q19" s="150">
        <v>11.61</v>
      </c>
      <c r="R19" s="150">
        <v>11.54</v>
      </c>
      <c r="S19" s="151">
        <v>12.89</v>
      </c>
      <c r="T19"/>
      <c r="U19"/>
      <c r="V19"/>
      <c r="W19"/>
    </row>
    <row r="20" spans="1:23" ht="15" x14ac:dyDescent="0.25">
      <c r="A20" s="143" t="s">
        <v>183</v>
      </c>
      <c r="B20" s="150">
        <v>8.17</v>
      </c>
      <c r="C20" s="150">
        <v>8.42</v>
      </c>
      <c r="D20" s="150">
        <v>8.73</v>
      </c>
      <c r="E20" s="150">
        <v>9.01</v>
      </c>
      <c r="F20" s="150">
        <v>9.17</v>
      </c>
      <c r="G20" s="150">
        <v>9.24</v>
      </c>
      <c r="H20" s="150">
        <v>9.33</v>
      </c>
      <c r="I20" s="150">
        <v>9.3800000000000008</v>
      </c>
      <c r="J20" s="150">
        <v>9.44</v>
      </c>
      <c r="K20" s="150">
        <v>9.5</v>
      </c>
      <c r="L20" s="150">
        <v>9.7799999999999994</v>
      </c>
      <c r="M20" s="150">
        <v>10.18</v>
      </c>
      <c r="N20" s="150">
        <v>10.71</v>
      </c>
      <c r="O20" s="150">
        <v>11.15</v>
      </c>
      <c r="P20" s="150">
        <v>11.65</v>
      </c>
      <c r="Q20" s="150">
        <v>12.19</v>
      </c>
      <c r="R20" s="150">
        <v>13.11</v>
      </c>
      <c r="S20" s="151">
        <v>13.52</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255</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320</v>
      </c>
      <c r="B25" s="170">
        <f>(B18-B18)/B18</f>
        <v>0</v>
      </c>
      <c r="C25" s="170">
        <f>(C18-B18)/B18</f>
        <v>9.7323600973236082E-3</v>
      </c>
      <c r="D25" s="170">
        <f>(D18-B18)/B18</f>
        <v>0</v>
      </c>
      <c r="E25" s="170">
        <f>(E18-B18)/B18</f>
        <v>7.6642335766423236E-2</v>
      </c>
      <c r="F25" s="170">
        <f>(F18-B18)/B18</f>
        <v>8.759124087591226E-2</v>
      </c>
      <c r="G25" s="170">
        <f>(G18-B18)/B18</f>
        <v>0.15085158150851583</v>
      </c>
      <c r="H25" s="170">
        <f>(H18-B18)/B18</f>
        <v>0.19708029197080282</v>
      </c>
      <c r="I25" s="170">
        <f>(I18-B18)/B18</f>
        <v>0.18491484184914836</v>
      </c>
      <c r="J25" s="170">
        <f>(J18-B18)/B18</f>
        <v>0.12043795620437958</v>
      </c>
      <c r="K25" s="170">
        <f>(K18-B18)/B18</f>
        <v>0.12408759124087584</v>
      </c>
      <c r="L25" s="170">
        <f>(L18-B18)/B18</f>
        <v>0.1167883211678831</v>
      </c>
      <c r="M25" s="170">
        <f>(M18-B18)/B18</f>
        <v>0.15328467153284667</v>
      </c>
      <c r="N25" s="170">
        <f>(N18-B18)/B18</f>
        <v>0.16301703163017028</v>
      </c>
      <c r="O25" s="170">
        <f>(O18-B18)/B18</f>
        <v>0.24695863746958627</v>
      </c>
      <c r="P25" s="170">
        <f>(P18-B18)/B18</f>
        <v>0.29927007299270059</v>
      </c>
      <c r="Q25" s="170">
        <f>(Q18-B18)/B18</f>
        <v>0.35644768856447684</v>
      </c>
      <c r="R25" s="170">
        <f>(R18-B18)/B18</f>
        <v>0.38442822384428221</v>
      </c>
      <c r="S25" s="170">
        <f>(S18-B18)/B18</f>
        <v>0.4391727493917274</v>
      </c>
      <c r="T25"/>
      <c r="U25"/>
      <c r="V25"/>
      <c r="W25"/>
    </row>
    <row r="26" spans="1:23" ht="15" x14ac:dyDescent="0.25">
      <c r="A26" s="143" t="s">
        <v>92</v>
      </c>
      <c r="B26" s="170">
        <f>(B19-B19)/B19</f>
        <v>0</v>
      </c>
      <c r="C26" s="170">
        <f>(C19-B19)/B19</f>
        <v>-7.7951002227171808E-3</v>
      </c>
      <c r="D26" s="170">
        <f>(D19-B19)/B19</f>
        <v>2.7839643652561245E-2</v>
      </c>
      <c r="E26" s="170">
        <f>(E19-B19)/B19</f>
        <v>6.9042316258351805E-2</v>
      </c>
      <c r="F26" s="170">
        <f>(F19-B19)/B19</f>
        <v>6.7928730512249375E-2</v>
      </c>
      <c r="G26" s="170">
        <f>(G19-B19)/B19</f>
        <v>6.3474387527839668E-2</v>
      </c>
      <c r="H26" s="170">
        <f>(H19-B19)/B19</f>
        <v>5.9020044543429767E-2</v>
      </c>
      <c r="I26" s="170">
        <f>(I19-B19)/B19</f>
        <v>7.4610244988864136E-2</v>
      </c>
      <c r="J26" s="170">
        <f>(J19-B19)/B19</f>
        <v>6.4587973273942098E-2</v>
      </c>
      <c r="K26" s="170">
        <f>(K19-B19)/B19</f>
        <v>5.4565701559020068E-2</v>
      </c>
      <c r="L26" s="170">
        <f>(L19-B19)/B19</f>
        <v>5.2338530066815013E-2</v>
      </c>
      <c r="M26" s="170">
        <f>(M19-B19)/B19</f>
        <v>8.3518930957683743E-2</v>
      </c>
      <c r="N26" s="170">
        <f>(N19-B19)/B19</f>
        <v>0.12583518930957671</v>
      </c>
      <c r="O26" s="170">
        <f>(O19-B19)/B19</f>
        <v>0.18708240534521153</v>
      </c>
      <c r="P26" s="170">
        <f>(P19-B19)/B19</f>
        <v>0.24164810690423161</v>
      </c>
      <c r="Q26" s="170">
        <f>(Q19-B19)/B19</f>
        <v>0.29287305122494417</v>
      </c>
      <c r="R26" s="170">
        <f>(R19-B19)/B19</f>
        <v>0.28507795100222699</v>
      </c>
      <c r="S26" s="170">
        <f>(S19-B19)/B19</f>
        <v>0.43541202672605789</v>
      </c>
      <c r="T26"/>
      <c r="U26"/>
      <c r="V26"/>
      <c r="W26"/>
    </row>
    <row r="27" spans="1:23" ht="15" x14ac:dyDescent="0.25">
      <c r="A27" s="143" t="s">
        <v>183</v>
      </c>
      <c r="B27" s="170">
        <f>(B20-B20)/B20</f>
        <v>0</v>
      </c>
      <c r="C27" s="170">
        <f>(C20-B20)/B20</f>
        <v>3.0599755201958383E-2</v>
      </c>
      <c r="D27" s="170">
        <f>(D20-B20)/B20</f>
        <v>6.8543451652386844E-2</v>
      </c>
      <c r="E27" s="170">
        <f>(E20-B20)/B20</f>
        <v>0.10281517747858016</v>
      </c>
      <c r="F27" s="170">
        <f>(F20-B20)/B20</f>
        <v>0.12239902080783353</v>
      </c>
      <c r="G27" s="170">
        <f>(G20-B20)/B20</f>
        <v>0.13096695226438193</v>
      </c>
      <c r="H27" s="170">
        <f>(H20-B20)/B20</f>
        <v>0.14198286413708691</v>
      </c>
      <c r="I27" s="170">
        <f>(I20-B20)/B20</f>
        <v>0.1481028151774787</v>
      </c>
      <c r="J27" s="170">
        <f>(J20-B20)/B20</f>
        <v>0.15544675642594855</v>
      </c>
      <c r="K27" s="170">
        <f>(K20-B20)/B20</f>
        <v>0.16279069767441862</v>
      </c>
      <c r="L27" s="170">
        <f>(L20-B20)/B20</f>
        <v>0.19706242350061193</v>
      </c>
      <c r="M27" s="170">
        <f>(M20-B20)/B20</f>
        <v>0.24602203182374538</v>
      </c>
      <c r="N27" s="170">
        <f>(N20-B20)/B20</f>
        <v>0.31089351285189731</v>
      </c>
      <c r="O27" s="170">
        <f>(O20-B20)/B20</f>
        <v>0.36474908200734402</v>
      </c>
      <c r="P27" s="170">
        <f>(P20-B20)/B20</f>
        <v>0.42594859241126076</v>
      </c>
      <c r="Q27" s="170">
        <f>(Q20-B20)/B20</f>
        <v>0.49204406364749076</v>
      </c>
      <c r="R27" s="170">
        <f>(R20-B20)/B20</f>
        <v>0.60465116279069764</v>
      </c>
      <c r="S27" s="170">
        <f>(S20-B20)/B20</f>
        <v>0.65483476132190943</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D16" sqref="D16"/>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270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327</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147</v>
      </c>
      <c r="B7" s="157">
        <v>0.12845599999999999</v>
      </c>
      <c r="C7" s="1" t="s">
        <v>147</v>
      </c>
      <c r="D7" s="158">
        <v>0.14649999999999999</v>
      </c>
    </row>
    <row r="8" spans="1:27" x14ac:dyDescent="0.2">
      <c r="A8" s="1" t="s">
        <v>148</v>
      </c>
      <c r="B8" s="157">
        <v>9.1366169999999997E-2</v>
      </c>
      <c r="C8" s="1" t="s">
        <v>148</v>
      </c>
      <c r="D8" s="158">
        <v>0.14176</v>
      </c>
    </row>
    <row r="9" spans="1:27" x14ac:dyDescent="0.2">
      <c r="A9" s="1" t="s">
        <v>256</v>
      </c>
      <c r="B9" s="157">
        <v>8.6459999999999995E-2</v>
      </c>
      <c r="C9" s="1" t="s">
        <v>151</v>
      </c>
      <c r="D9" s="158">
        <v>0.11963699999999999</v>
      </c>
    </row>
    <row r="10" spans="1:27" x14ac:dyDescent="0.2">
      <c r="A10" s="1" t="s">
        <v>87</v>
      </c>
      <c r="B10" s="157">
        <v>8.3617999999999998E-2</v>
      </c>
      <c r="C10" s="1" t="s">
        <v>87</v>
      </c>
      <c r="D10" s="158">
        <v>0.11176</v>
      </c>
    </row>
    <row r="11" spans="1:27" x14ac:dyDescent="0.2">
      <c r="A11" s="1" t="s">
        <v>257</v>
      </c>
      <c r="B11" s="157">
        <v>8.1928000000000001E-2</v>
      </c>
      <c r="C11" s="1" t="s">
        <v>256</v>
      </c>
      <c r="D11" s="158">
        <v>9.5625000000000002E-2</v>
      </c>
    </row>
    <row r="12" spans="1:27" x14ac:dyDescent="0.2">
      <c r="A12" s="1" t="s">
        <v>151</v>
      </c>
      <c r="B12" s="157">
        <v>7.8789999999999999E-2</v>
      </c>
      <c r="C12" s="1" t="s">
        <v>192</v>
      </c>
      <c r="D12" s="158">
        <v>9.4334000000000001E-2</v>
      </c>
    </row>
    <row r="13" spans="1:27" x14ac:dyDescent="0.2">
      <c r="A13" s="1" t="s">
        <v>258</v>
      </c>
      <c r="B13" s="157">
        <v>6.5689999999999998E-2</v>
      </c>
      <c r="C13" s="1" t="s">
        <v>153</v>
      </c>
      <c r="D13" s="158">
        <v>7.6896000000000006E-2</v>
      </c>
    </row>
    <row r="14" spans="1:27" x14ac:dyDescent="0.2">
      <c r="A14" s="1" t="s">
        <v>153</v>
      </c>
      <c r="B14" s="157">
        <v>6.3217999999999996E-2</v>
      </c>
      <c r="C14" s="1" t="s">
        <v>260</v>
      </c>
      <c r="D14" s="158">
        <v>7.2120000000000004E-2</v>
      </c>
    </row>
    <row r="15" spans="1:27" x14ac:dyDescent="0.2">
      <c r="A15" s="1" t="s">
        <v>192</v>
      </c>
      <c r="B15" s="157">
        <v>6.18743E-2</v>
      </c>
      <c r="C15" s="1" t="s">
        <v>257</v>
      </c>
      <c r="D15" s="158">
        <v>7.1253999999999998E-2</v>
      </c>
    </row>
    <row r="16" spans="1:27" x14ac:dyDescent="0.2">
      <c r="A16" s="1" t="s">
        <v>259</v>
      </c>
      <c r="B16" s="157">
        <v>5.711931E-2</v>
      </c>
      <c r="C16" s="1" t="s">
        <v>152</v>
      </c>
      <c r="D16" s="158">
        <v>7.0099999999999996E-2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O8" sqref="O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271</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334</v>
      </c>
      <c r="B3" s="193"/>
      <c r="C3" s="193"/>
      <c r="D3" s="193"/>
      <c r="F3" s="319" t="s">
        <v>335</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4</v>
      </c>
      <c r="C5" s="218" t="s">
        <v>248</v>
      </c>
      <c r="D5" s="1"/>
      <c r="F5" s="1" t="s">
        <v>273</v>
      </c>
      <c r="G5" s="159">
        <v>46</v>
      </c>
      <c r="H5" s="203" t="s">
        <v>368</v>
      </c>
      <c r="O5" s="1"/>
    </row>
    <row r="6" spans="1:27" ht="15" x14ac:dyDescent="0.25">
      <c r="A6" s="160">
        <v>43344</v>
      </c>
      <c r="B6">
        <v>3</v>
      </c>
      <c r="C6" s="218" t="s">
        <v>248</v>
      </c>
      <c r="D6" s="1"/>
      <c r="F6" s="1" t="s">
        <v>358</v>
      </c>
      <c r="G6" s="159">
        <v>6</v>
      </c>
      <c r="H6" s="203" t="s">
        <v>225</v>
      </c>
      <c r="O6" s="1"/>
    </row>
    <row r="7" spans="1:27" ht="15" x14ac:dyDescent="0.25">
      <c r="A7" s="160">
        <v>43374</v>
      </c>
      <c r="B7">
        <v>0</v>
      </c>
      <c r="C7" s="218" t="s">
        <v>248</v>
      </c>
      <c r="D7" s="1"/>
      <c r="F7" s="1" t="s">
        <v>350</v>
      </c>
      <c r="G7" s="159">
        <v>4</v>
      </c>
      <c r="H7" s="203" t="s">
        <v>369</v>
      </c>
      <c r="O7" s="1"/>
    </row>
    <row r="8" spans="1:27" ht="15" x14ac:dyDescent="0.25">
      <c r="A8" s="160">
        <v>43405</v>
      </c>
      <c r="B8">
        <v>10</v>
      </c>
      <c r="C8" s="218" t="s">
        <v>248</v>
      </c>
      <c r="D8" s="1"/>
      <c r="F8" s="1" t="s">
        <v>346</v>
      </c>
      <c r="G8" s="159">
        <v>4</v>
      </c>
      <c r="H8" s="203" t="s">
        <v>364</v>
      </c>
      <c r="O8" s="1"/>
    </row>
    <row r="9" spans="1:27" ht="15" x14ac:dyDescent="0.25">
      <c r="A9" s="160">
        <v>43435</v>
      </c>
      <c r="B9">
        <v>3</v>
      </c>
      <c r="C9" s="218" t="s">
        <v>248</v>
      </c>
      <c r="D9" s="1"/>
      <c r="F9" s="1" t="s">
        <v>360</v>
      </c>
      <c r="G9" s="159">
        <v>4</v>
      </c>
      <c r="H9" s="203" t="s">
        <v>222</v>
      </c>
      <c r="O9" s="1"/>
    </row>
    <row r="10" spans="1:27" ht="15" x14ac:dyDescent="0.25">
      <c r="A10" s="160">
        <v>43466</v>
      </c>
      <c r="B10">
        <v>0</v>
      </c>
      <c r="C10" s="218" t="s">
        <v>248</v>
      </c>
      <c r="D10" s="1"/>
      <c r="F10" s="1" t="s">
        <v>361</v>
      </c>
      <c r="G10" s="159">
        <v>3</v>
      </c>
      <c r="H10" s="203" t="s">
        <v>304</v>
      </c>
      <c r="O10" s="1"/>
    </row>
    <row r="11" spans="1:27" ht="15" x14ac:dyDescent="0.25">
      <c r="A11" s="160">
        <v>43497</v>
      </c>
      <c r="B11">
        <v>1</v>
      </c>
      <c r="C11" s="218" t="s">
        <v>248</v>
      </c>
      <c r="D11" s="1"/>
      <c r="F11" s="1" t="s">
        <v>223</v>
      </c>
      <c r="G11" s="159">
        <v>3</v>
      </c>
      <c r="H11" s="203" t="s">
        <v>354</v>
      </c>
      <c r="O11" s="1"/>
    </row>
    <row r="12" spans="1:27" ht="15" x14ac:dyDescent="0.25">
      <c r="A12" s="160">
        <v>43525</v>
      </c>
      <c r="B12">
        <v>1</v>
      </c>
      <c r="C12" s="218" t="s">
        <v>248</v>
      </c>
      <c r="D12" s="1"/>
      <c r="F12" s="1" t="s">
        <v>366</v>
      </c>
      <c r="G12" s="159">
        <v>3</v>
      </c>
      <c r="H12" s="203" t="s">
        <v>298</v>
      </c>
      <c r="O12" s="1"/>
    </row>
    <row r="13" spans="1:27" ht="15" x14ac:dyDescent="0.25">
      <c r="A13" s="160">
        <v>43556</v>
      </c>
      <c r="B13">
        <v>2</v>
      </c>
      <c r="C13" s="218" t="s">
        <v>248</v>
      </c>
      <c r="D13" s="1"/>
      <c r="F13" s="1" t="s">
        <v>367</v>
      </c>
      <c r="G13" s="159">
        <v>2</v>
      </c>
      <c r="H13" s="203" t="s">
        <v>304</v>
      </c>
      <c r="O13" s="1"/>
    </row>
    <row r="14" spans="1:27" ht="15" x14ac:dyDescent="0.25">
      <c r="A14" s="160">
        <v>43586</v>
      </c>
      <c r="B14">
        <v>2</v>
      </c>
      <c r="C14" s="218" t="s">
        <v>248</v>
      </c>
      <c r="D14" s="1"/>
      <c r="F14" s="1" t="s">
        <v>352</v>
      </c>
      <c r="G14" s="159">
        <v>2</v>
      </c>
      <c r="H14" s="203" t="s">
        <v>222</v>
      </c>
      <c r="O14" s="1"/>
    </row>
    <row r="15" spans="1:27" ht="15" x14ac:dyDescent="0.25">
      <c r="A15" s="160">
        <v>43617</v>
      </c>
      <c r="B15">
        <v>1</v>
      </c>
      <c r="C15" s="218" t="s">
        <v>248</v>
      </c>
      <c r="D15" s="1"/>
      <c r="O15" s="1"/>
    </row>
    <row r="16" spans="1:27" ht="15" x14ac:dyDescent="0.25">
      <c r="A16" s="160">
        <v>43647</v>
      </c>
      <c r="B16">
        <v>3</v>
      </c>
      <c r="C16" s="218" t="s">
        <v>248</v>
      </c>
      <c r="D16" s="1"/>
      <c r="O16" s="1"/>
    </row>
    <row r="17" spans="1:15" ht="15" x14ac:dyDescent="0.25">
      <c r="A17" s="160">
        <v>43678</v>
      </c>
      <c r="B17">
        <v>2</v>
      </c>
      <c r="C17" s="218" t="s">
        <v>248</v>
      </c>
      <c r="D17" s="1"/>
      <c r="O17" s="1"/>
    </row>
    <row r="18" spans="1:15" ht="15" x14ac:dyDescent="0.25">
      <c r="A18" s="160">
        <v>43709</v>
      </c>
      <c r="B18">
        <v>3</v>
      </c>
      <c r="C18" s="218" t="s">
        <v>248</v>
      </c>
      <c r="D18" s="1"/>
      <c r="I18" s="39"/>
      <c r="O18" s="1"/>
    </row>
    <row r="19" spans="1:15" ht="15" x14ac:dyDescent="0.25">
      <c r="A19" s="160">
        <v>43739</v>
      </c>
      <c r="B19">
        <v>2</v>
      </c>
      <c r="C19" s="218" t="s">
        <v>248</v>
      </c>
      <c r="D19" s="1"/>
      <c r="I19" s="39"/>
      <c r="O19" s="1"/>
    </row>
    <row r="20" spans="1:15" ht="15" x14ac:dyDescent="0.25">
      <c r="A20" s="160">
        <v>43770</v>
      </c>
      <c r="B20">
        <v>0</v>
      </c>
      <c r="C20" s="218" t="s">
        <v>248</v>
      </c>
      <c r="D20" s="1"/>
      <c r="I20" s="39"/>
      <c r="O20" s="1"/>
    </row>
    <row r="21" spans="1:15" ht="15" x14ac:dyDescent="0.25">
      <c r="A21" s="160">
        <v>43800</v>
      </c>
      <c r="B21">
        <v>3</v>
      </c>
      <c r="C21" s="218" t="s">
        <v>248</v>
      </c>
      <c r="D21" s="1"/>
      <c r="I21" s="39"/>
      <c r="O21" s="1"/>
    </row>
    <row r="22" spans="1:15" ht="15" x14ac:dyDescent="0.25">
      <c r="A22" s="160">
        <v>43831</v>
      </c>
      <c r="B22">
        <v>5</v>
      </c>
      <c r="C22" s="218" t="s">
        <v>248</v>
      </c>
      <c r="D22" s="1"/>
      <c r="I22" s="39"/>
      <c r="O22" s="1"/>
    </row>
    <row r="23" spans="1:15" ht="15" x14ac:dyDescent="0.25">
      <c r="A23" s="160">
        <v>43862</v>
      </c>
      <c r="B23">
        <v>6</v>
      </c>
      <c r="C23" s="218" t="s">
        <v>248</v>
      </c>
      <c r="D23" s="1"/>
      <c r="O23" s="1"/>
    </row>
    <row r="24" spans="1:15" ht="15" x14ac:dyDescent="0.25">
      <c r="A24" s="160">
        <v>43891</v>
      </c>
      <c r="B24">
        <v>1</v>
      </c>
      <c r="C24" s="218" t="s">
        <v>248</v>
      </c>
      <c r="D24" s="1"/>
      <c r="O24" s="1"/>
    </row>
    <row r="25" spans="1:15" ht="15" x14ac:dyDescent="0.25">
      <c r="A25" s="160">
        <v>43922</v>
      </c>
      <c r="B25">
        <v>4</v>
      </c>
      <c r="C25" s="218" t="s">
        <v>248</v>
      </c>
      <c r="D25" s="1"/>
      <c r="O25" s="1"/>
    </row>
    <row r="26" spans="1:15" ht="15" x14ac:dyDescent="0.25">
      <c r="A26" s="160">
        <v>43952</v>
      </c>
      <c r="B26">
        <v>6</v>
      </c>
      <c r="C26" s="218" t="s">
        <v>248</v>
      </c>
      <c r="D26" s="1"/>
      <c r="O26" s="1"/>
    </row>
    <row r="27" spans="1:15" ht="15" x14ac:dyDescent="0.25">
      <c r="A27" s="160">
        <v>43983</v>
      </c>
      <c r="B27">
        <v>14</v>
      </c>
      <c r="C27" s="218" t="s">
        <v>248</v>
      </c>
      <c r="D27" s="1"/>
      <c r="O27" s="1"/>
    </row>
    <row r="28" spans="1:15" ht="15" x14ac:dyDescent="0.25">
      <c r="A28" s="160">
        <v>44013</v>
      </c>
      <c r="B28">
        <v>7</v>
      </c>
      <c r="C28" s="218" t="s">
        <v>248</v>
      </c>
      <c r="D28" s="1"/>
      <c r="O28" s="1"/>
    </row>
    <row r="29" spans="1:15" ht="15" x14ac:dyDescent="0.25">
      <c r="A29" s="160">
        <v>44044</v>
      </c>
      <c r="B29">
        <v>12</v>
      </c>
      <c r="C29" s="218" t="s">
        <v>248</v>
      </c>
      <c r="D29" s="1"/>
      <c r="O29" s="1"/>
    </row>
    <row r="30" spans="1:15" ht="15" x14ac:dyDescent="0.25">
      <c r="A30" s="160">
        <v>44075</v>
      </c>
      <c r="B30">
        <v>10</v>
      </c>
      <c r="C30" s="218" t="s">
        <v>248</v>
      </c>
      <c r="D30" s="1"/>
      <c r="O30" s="1"/>
    </row>
    <row r="31" spans="1:15" ht="15" x14ac:dyDescent="0.25">
      <c r="A31" s="160">
        <v>44105</v>
      </c>
      <c r="B31">
        <v>4</v>
      </c>
      <c r="C31" s="218" t="s">
        <v>248</v>
      </c>
      <c r="D31" s="1"/>
      <c r="O31" s="1"/>
    </row>
    <row r="32" spans="1:15" ht="15" x14ac:dyDescent="0.25">
      <c r="A32" s="160">
        <v>44136</v>
      </c>
      <c r="B32">
        <v>0</v>
      </c>
      <c r="C32" s="218" t="s">
        <v>248</v>
      </c>
      <c r="D32" s="1"/>
      <c r="O32" s="1"/>
    </row>
    <row r="33" spans="1:15" ht="15" x14ac:dyDescent="0.25">
      <c r="A33" s="160">
        <v>44166</v>
      </c>
      <c r="B33">
        <v>3</v>
      </c>
      <c r="C33" s="218" t="s">
        <v>248</v>
      </c>
      <c r="D33" s="1"/>
      <c r="O33" s="1"/>
    </row>
    <row r="34" spans="1:15" ht="15" x14ac:dyDescent="0.25">
      <c r="A34" s="160">
        <v>44197</v>
      </c>
      <c r="B34">
        <v>4</v>
      </c>
      <c r="C34" s="218" t="s">
        <v>248</v>
      </c>
      <c r="D34" s="1"/>
      <c r="O34" s="1"/>
    </row>
    <row r="35" spans="1:15" ht="15" x14ac:dyDescent="0.25">
      <c r="A35" s="160">
        <v>44228</v>
      </c>
      <c r="B35">
        <v>3</v>
      </c>
      <c r="C35" s="218" t="s">
        <v>248</v>
      </c>
      <c r="D35" s="1"/>
      <c r="O35" s="1"/>
    </row>
    <row r="36" spans="1:15" ht="15" x14ac:dyDescent="0.25">
      <c r="A36" s="160">
        <v>44256</v>
      </c>
      <c r="B36">
        <v>13</v>
      </c>
      <c r="C36" s="218" t="s">
        <v>248</v>
      </c>
      <c r="D36" s="1"/>
      <c r="O36" s="1"/>
    </row>
    <row r="37" spans="1:15" ht="15" x14ac:dyDescent="0.25">
      <c r="A37" s="160">
        <v>44287</v>
      </c>
      <c r="B37">
        <v>18</v>
      </c>
      <c r="C37" s="218" t="s">
        <v>248</v>
      </c>
      <c r="D37" s="1"/>
      <c r="O37" s="1"/>
    </row>
    <row r="38" spans="1:15" ht="15" x14ac:dyDescent="0.25">
      <c r="A38" s="160">
        <v>44317</v>
      </c>
      <c r="B38">
        <v>15</v>
      </c>
      <c r="C38" s="218" t="s">
        <v>248</v>
      </c>
      <c r="D38" s="1"/>
      <c r="O38" s="1"/>
    </row>
    <row r="39" spans="1:15" ht="15" x14ac:dyDescent="0.25">
      <c r="A39" s="160">
        <v>44348</v>
      </c>
      <c r="B39">
        <v>21</v>
      </c>
      <c r="C39" s="218" t="s">
        <v>248</v>
      </c>
      <c r="D39" s="1"/>
      <c r="O39" s="1"/>
    </row>
    <row r="40" spans="1:15" ht="15" x14ac:dyDescent="0.25">
      <c r="A40" s="160">
        <v>44378</v>
      </c>
      <c r="B40">
        <v>3</v>
      </c>
      <c r="C40" s="218" t="s">
        <v>248</v>
      </c>
      <c r="D40" s="1"/>
      <c r="O40" s="1"/>
    </row>
    <row r="41" spans="1:15" ht="15" x14ac:dyDescent="0.25">
      <c r="A41" s="160">
        <v>44409</v>
      </c>
      <c r="B41">
        <v>12</v>
      </c>
      <c r="C41" s="218" t="s">
        <v>248</v>
      </c>
      <c r="D41" s="1"/>
      <c r="O41" s="1"/>
    </row>
    <row r="42" spans="1:15" ht="15" x14ac:dyDescent="0.25">
      <c r="A42" s="160">
        <v>44440</v>
      </c>
      <c r="B42">
        <v>6</v>
      </c>
      <c r="C42" s="218" t="s">
        <v>248</v>
      </c>
      <c r="D42" s="1"/>
      <c r="O42" s="1"/>
    </row>
    <row r="43" spans="1:15" ht="15" x14ac:dyDescent="0.25">
      <c r="A43" s="160">
        <v>44470</v>
      </c>
      <c r="B43">
        <v>16</v>
      </c>
      <c r="C43" s="218" t="s">
        <v>248</v>
      </c>
      <c r="D43" s="1"/>
      <c r="O43" s="1"/>
    </row>
    <row r="44" spans="1:15" ht="15" x14ac:dyDescent="0.25">
      <c r="A44" s="160">
        <v>44501</v>
      </c>
      <c r="B44">
        <v>9</v>
      </c>
      <c r="C44" s="218" t="s">
        <v>248</v>
      </c>
      <c r="D44" s="1"/>
      <c r="O44" s="1"/>
    </row>
    <row r="45" spans="1:15" ht="15" x14ac:dyDescent="0.25">
      <c r="A45" s="160">
        <v>44531</v>
      </c>
      <c r="B45">
        <v>7</v>
      </c>
      <c r="C45" s="218" t="s">
        <v>248</v>
      </c>
      <c r="D45" s="1"/>
      <c r="O45" s="1"/>
    </row>
    <row r="46" spans="1:15" ht="15" x14ac:dyDescent="0.25">
      <c r="A46" s="160">
        <v>44562</v>
      </c>
      <c r="B46">
        <v>5</v>
      </c>
      <c r="C46" s="218" t="s">
        <v>248</v>
      </c>
      <c r="D46" s="1"/>
      <c r="O46" s="1"/>
    </row>
    <row r="47" spans="1:15" ht="15" x14ac:dyDescent="0.25">
      <c r="A47" s="160">
        <v>44593</v>
      </c>
      <c r="B47">
        <v>8</v>
      </c>
      <c r="C47" s="218" t="s">
        <v>248</v>
      </c>
      <c r="D47" s="1"/>
      <c r="O47" s="1"/>
    </row>
    <row r="48" spans="1:15" ht="15" x14ac:dyDescent="0.25">
      <c r="A48" s="160">
        <v>44621</v>
      </c>
      <c r="B48">
        <v>4</v>
      </c>
      <c r="C48" s="218" t="s">
        <v>248</v>
      </c>
      <c r="D48" s="1"/>
      <c r="O48" s="1"/>
    </row>
    <row r="49" spans="1:15" ht="15" x14ac:dyDescent="0.25">
      <c r="A49" s="160">
        <v>44652</v>
      </c>
      <c r="B49">
        <v>7</v>
      </c>
      <c r="C49" s="218" t="s">
        <v>248</v>
      </c>
      <c r="D49" s="1"/>
      <c r="O49" s="1"/>
    </row>
    <row r="50" spans="1:15" ht="15" x14ac:dyDescent="0.25">
      <c r="A50" s="160">
        <v>44682</v>
      </c>
      <c r="B50">
        <v>18</v>
      </c>
      <c r="C50" s="218" t="s">
        <v>248</v>
      </c>
      <c r="D50" s="1"/>
      <c r="O50" s="1"/>
    </row>
    <row r="51" spans="1:15" ht="15" x14ac:dyDescent="0.25">
      <c r="A51" s="160">
        <v>44713</v>
      </c>
      <c r="B51">
        <v>4</v>
      </c>
      <c r="C51" s="218" t="s">
        <v>248</v>
      </c>
      <c r="D51" s="1"/>
      <c r="O51" s="1"/>
    </row>
    <row r="52" spans="1:15" ht="15" x14ac:dyDescent="0.25">
      <c r="A52" s="160">
        <v>44743</v>
      </c>
      <c r="B52">
        <v>6</v>
      </c>
      <c r="C52" s="218" t="s">
        <v>248</v>
      </c>
      <c r="D52" s="1"/>
      <c r="O52" s="1"/>
    </row>
    <row r="53" spans="1:15" ht="15" x14ac:dyDescent="0.25">
      <c r="A53" s="160">
        <v>44774</v>
      </c>
      <c r="B53">
        <v>10</v>
      </c>
      <c r="C53" s="218" t="s">
        <v>248</v>
      </c>
      <c r="D53" s="1"/>
      <c r="O53" s="1"/>
    </row>
    <row r="54" spans="1:15" ht="15" x14ac:dyDescent="0.25">
      <c r="A54" s="160">
        <v>44805</v>
      </c>
      <c r="B54">
        <v>5</v>
      </c>
      <c r="C54" s="218" t="s">
        <v>248</v>
      </c>
      <c r="D54" s="1"/>
      <c r="O54" s="1"/>
    </row>
    <row r="55" spans="1:15" ht="15" x14ac:dyDescent="0.25">
      <c r="A55" s="160">
        <v>44835</v>
      </c>
      <c r="B55">
        <v>9</v>
      </c>
      <c r="C55" s="218" t="s">
        <v>248</v>
      </c>
      <c r="D55" s="1"/>
      <c r="O55" s="1"/>
    </row>
    <row r="56" spans="1:15" ht="15" x14ac:dyDescent="0.25">
      <c r="A56" s="160">
        <v>44866</v>
      </c>
      <c r="B56">
        <v>16</v>
      </c>
      <c r="C56" s="218" t="s">
        <v>248</v>
      </c>
      <c r="D56" s="161"/>
      <c r="O56" s="1"/>
    </row>
    <row r="57" spans="1:15" ht="15" x14ac:dyDescent="0.25">
      <c r="A57" s="160">
        <v>44896</v>
      </c>
      <c r="B57">
        <v>6</v>
      </c>
      <c r="C57" s="218" t="s">
        <v>248</v>
      </c>
      <c r="D57" s="1"/>
      <c r="O57" s="1"/>
    </row>
    <row r="58" spans="1:15" ht="15" x14ac:dyDescent="0.25">
      <c r="A58" s="160">
        <v>44927</v>
      </c>
      <c r="B58">
        <v>6</v>
      </c>
      <c r="C58" s="218" t="s">
        <v>248</v>
      </c>
      <c r="D58" s="1"/>
      <c r="O58" s="1"/>
    </row>
    <row r="59" spans="1:15" ht="15" x14ac:dyDescent="0.25">
      <c r="A59" s="160">
        <v>44958</v>
      </c>
      <c r="B59">
        <v>8</v>
      </c>
      <c r="C59" s="218" t="s">
        <v>248</v>
      </c>
      <c r="D59" s="1"/>
      <c r="O59" s="1"/>
    </row>
    <row r="60" spans="1:15" ht="15" x14ac:dyDescent="0.25">
      <c r="A60" s="160">
        <v>44986</v>
      </c>
      <c r="B60">
        <v>32</v>
      </c>
      <c r="C60" s="218" t="s">
        <v>248</v>
      </c>
      <c r="D60" s="1"/>
      <c r="O60" s="1"/>
    </row>
    <row r="61" spans="1:15" ht="15" x14ac:dyDescent="0.25">
      <c r="A61" s="160">
        <v>45017</v>
      </c>
      <c r="B61">
        <v>7</v>
      </c>
      <c r="C61" s="218" t="s">
        <v>248</v>
      </c>
      <c r="D61" s="1"/>
      <c r="O61" s="1"/>
    </row>
    <row r="62" spans="1:15" ht="15" x14ac:dyDescent="0.25">
      <c r="A62" s="160">
        <v>45047</v>
      </c>
      <c r="B62">
        <v>2</v>
      </c>
      <c r="C62" s="218" t="s">
        <v>248</v>
      </c>
      <c r="D62" s="1"/>
      <c r="O62" s="1"/>
    </row>
    <row r="63" spans="1:15" ht="15" x14ac:dyDescent="0.25">
      <c r="A63" s="160">
        <v>45078</v>
      </c>
      <c r="B63">
        <v>7</v>
      </c>
      <c r="C63" s="218" t="s">
        <v>248</v>
      </c>
      <c r="D63" s="1"/>
      <c r="O63" s="1"/>
    </row>
    <row r="64" spans="1:15" ht="15" x14ac:dyDescent="0.25">
      <c r="A64" s="160">
        <v>45108</v>
      </c>
      <c r="B64">
        <v>9</v>
      </c>
      <c r="C64" s="218" t="s">
        <v>248</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1"/>
  <sheetViews>
    <sheetView zoomScaleNormal="100" workbookViewId="0">
      <selection activeCell="O27" sqref="O27"/>
    </sheetView>
  </sheetViews>
  <sheetFormatPr defaultColWidth="9.140625" defaultRowHeight="14.25" x14ac:dyDescent="0.2"/>
  <cols>
    <col min="1" max="1" width="15.7109375" style="1" bestFit="1" customWidth="1"/>
    <col min="2" max="2" width="20.7109375" style="1" bestFit="1" customWidth="1"/>
    <col min="3" max="3" width="7.42578125" style="1" customWidth="1"/>
    <col min="4" max="4" width="9.28515625" style="1" bestFit="1" customWidth="1"/>
    <col min="5" max="5" width="12.14062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272</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topLeftCell="I23" zoomScaleNormal="100" workbookViewId="0">
      <selection activeCell="AG49" sqref="AG49"/>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1.8554687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11.28515625" style="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38" t="s">
        <v>188</v>
      </c>
      <c r="B1" s="238"/>
      <c r="C1" s="238"/>
      <c r="D1" s="238"/>
      <c r="E1" s="238"/>
      <c r="F1" s="238"/>
      <c r="G1" s="238"/>
      <c r="H1" s="238"/>
      <c r="I1" s="238"/>
      <c r="J1" s="238"/>
      <c r="K1" s="238"/>
      <c r="L1" s="238"/>
      <c r="M1" s="238"/>
      <c r="N1" s="238"/>
      <c r="O1" s="238"/>
      <c r="P1" s="238"/>
      <c r="Q1" s="238"/>
      <c r="R1" s="238"/>
    </row>
    <row r="2" spans="1:27" ht="15" thickBot="1" x14ac:dyDescent="0.25">
      <c r="B2" s="38"/>
      <c r="C2" s="38"/>
      <c r="P2" s="1"/>
      <c r="Q2" s="40"/>
    </row>
    <row r="3" spans="1:27" ht="12.75" customHeight="1" thickBot="1" x14ac:dyDescent="0.25">
      <c r="A3" s="322" t="s">
        <v>76</v>
      </c>
      <c r="B3" s="325" t="s">
        <v>100</v>
      </c>
      <c r="C3" s="259"/>
      <c r="D3" s="297" t="s">
        <v>77</v>
      </c>
      <c r="E3" s="298"/>
      <c r="F3" s="212" t="s">
        <v>78</v>
      </c>
      <c r="G3" s="211" t="s">
        <v>78</v>
      </c>
      <c r="H3" s="211" t="s">
        <v>78</v>
      </c>
      <c r="I3" s="275" t="s">
        <v>78</v>
      </c>
      <c r="J3" s="275"/>
      <c r="K3" s="211" t="s">
        <v>79</v>
      </c>
      <c r="L3" s="211"/>
      <c r="M3" s="211" t="s">
        <v>80</v>
      </c>
      <c r="N3" s="211" t="s">
        <v>80</v>
      </c>
      <c r="O3" s="213" t="s">
        <v>80</v>
      </c>
      <c r="P3" s="1"/>
      <c r="Q3" s="40"/>
      <c r="V3" s="306" t="s">
        <v>182</v>
      </c>
      <c r="W3" s="306"/>
      <c r="X3" s="306"/>
      <c r="Y3" s="306"/>
      <c r="Z3" s="306"/>
      <c r="AA3" s="306"/>
    </row>
    <row r="4" spans="1:27" ht="14.45" customHeight="1" thickBot="1" x14ac:dyDescent="0.3">
      <c r="A4" s="323"/>
      <c r="B4" s="260" t="s">
        <v>101</v>
      </c>
      <c r="C4" s="326" t="s">
        <v>195</v>
      </c>
      <c r="D4" s="309" t="s">
        <v>101</v>
      </c>
      <c r="E4" s="311" t="s">
        <v>195</v>
      </c>
      <c r="F4" s="286" t="s">
        <v>196</v>
      </c>
      <c r="G4" s="284" t="s">
        <v>197</v>
      </c>
      <c r="H4" s="284" t="s">
        <v>198</v>
      </c>
      <c r="I4" s="276" t="s">
        <v>199</v>
      </c>
      <c r="J4" s="277"/>
      <c r="K4" s="276" t="s">
        <v>200</v>
      </c>
      <c r="L4" s="277"/>
      <c r="M4" s="288" t="s">
        <v>201</v>
      </c>
      <c r="N4" s="288" t="s">
        <v>202</v>
      </c>
      <c r="O4" s="328" t="s">
        <v>203</v>
      </c>
      <c r="P4" s="1"/>
      <c r="Q4" s="40"/>
      <c r="U4" s="1" t="s">
        <v>167</v>
      </c>
      <c r="V4" s="44" t="s">
        <v>170</v>
      </c>
      <c r="W4" s="44" t="s">
        <v>168</v>
      </c>
      <c r="X4" s="44" t="s">
        <v>171</v>
      </c>
      <c r="Y4" s="44" t="s">
        <v>172</v>
      </c>
      <c r="Z4" s="44" t="s">
        <v>173</v>
      </c>
      <c r="AA4" s="44" t="s">
        <v>174</v>
      </c>
    </row>
    <row r="5" spans="1:27" ht="26.25" customHeight="1" thickBot="1" x14ac:dyDescent="0.25">
      <c r="A5" s="324"/>
      <c r="B5" s="305"/>
      <c r="C5" s="327"/>
      <c r="D5" s="310"/>
      <c r="E5" s="312"/>
      <c r="F5" s="287"/>
      <c r="G5" s="285"/>
      <c r="H5" s="285"/>
      <c r="I5" s="45" t="s">
        <v>168</v>
      </c>
      <c r="J5" s="45" t="s">
        <v>169</v>
      </c>
      <c r="K5" s="208" t="s">
        <v>171</v>
      </c>
      <c r="L5" s="208" t="s">
        <v>290</v>
      </c>
      <c r="M5" s="289"/>
      <c r="N5" s="289"/>
      <c r="O5" s="329"/>
      <c r="P5" s="1"/>
      <c r="Q5" s="40"/>
      <c r="U5" s="1">
        <v>0</v>
      </c>
      <c r="V5" s="46">
        <f>H6</f>
        <v>17.695314269531252</v>
      </c>
      <c r="W5" s="46">
        <f>I6</f>
        <v>20.762500000000003</v>
      </c>
      <c r="X5" s="46">
        <f>K6</f>
        <v>22.838750000000005</v>
      </c>
      <c r="Y5" s="46">
        <f>M6</f>
        <v>25.122625000000006</v>
      </c>
      <c r="Z5" s="46" t="str">
        <f>N6</f>
        <v>-</v>
      </c>
      <c r="AA5" s="46" t="str">
        <f>O6</f>
        <v>-</v>
      </c>
    </row>
    <row r="6" spans="1:27" x14ac:dyDescent="0.2">
      <c r="A6" s="111" t="s">
        <v>47</v>
      </c>
      <c r="B6" s="112">
        <f>'1A'!B14</f>
        <v>13.55</v>
      </c>
      <c r="C6" s="113">
        <f>'1A'!C14</f>
        <v>28184</v>
      </c>
      <c r="D6" s="59">
        <f>'1A'!D14</f>
        <v>20.762500000000003</v>
      </c>
      <c r="E6" s="114">
        <f>'1A'!E14</f>
        <v>43186.000000000007</v>
      </c>
      <c r="F6" s="59">
        <f>'1A'!F14</f>
        <v>17.695314269531252</v>
      </c>
      <c r="G6" s="59">
        <f>'1A'!G14</f>
        <v>17.695314269531252</v>
      </c>
      <c r="H6" s="59">
        <f>'1A'!H14</f>
        <v>17.695314269531252</v>
      </c>
      <c r="I6" s="60">
        <f>'1A'!I14</f>
        <v>20.762500000000003</v>
      </c>
      <c r="J6" s="116">
        <f>'1A'!J14</f>
        <v>21.800625000000004</v>
      </c>
      <c r="K6" s="60">
        <f>'1A'!K14</f>
        <v>22.838750000000005</v>
      </c>
      <c r="L6" s="60">
        <f>'1A'!L14</f>
        <v>23.980687500000005</v>
      </c>
      <c r="M6" s="60">
        <f>'1A'!M14</f>
        <v>25.122625000000006</v>
      </c>
      <c r="N6" s="60" t="s">
        <v>186</v>
      </c>
      <c r="O6" s="162" t="s">
        <v>186</v>
      </c>
      <c r="P6" s="1"/>
      <c r="U6" s="1">
        <v>1</v>
      </c>
      <c r="V6" s="46">
        <f t="shared" ref="V6:V25" si="0">V5*1.025</f>
        <v>18.137697126269533</v>
      </c>
      <c r="W6" s="46">
        <f t="shared" ref="W6:W25" si="1">W5*1.025</f>
        <v>21.2815625</v>
      </c>
      <c r="X6" s="46">
        <f t="shared" ref="X6:X25" si="2">X5*1.025</f>
        <v>23.409718750000003</v>
      </c>
      <c r="Y6" s="46">
        <f t="shared" ref="Y6:Y25" si="3">Y5*1.025</f>
        <v>25.750690625000004</v>
      </c>
      <c r="Z6" s="46" t="e">
        <f t="shared" ref="Z6:AA21" si="4">Z5+0.15</f>
        <v>#VALUE!</v>
      </c>
      <c r="AA6" s="46" t="e">
        <f t="shared" si="4"/>
        <v>#VALUE!</v>
      </c>
    </row>
    <row r="7" spans="1:27" x14ac:dyDescent="0.2">
      <c r="A7" s="281" t="s">
        <v>102</v>
      </c>
      <c r="B7" s="282"/>
      <c r="C7" s="282"/>
      <c r="D7" s="282"/>
      <c r="E7" s="282"/>
      <c r="F7" s="282"/>
      <c r="G7" s="282"/>
      <c r="H7" s="283"/>
      <c r="I7" s="55">
        <f>I6-H6</f>
        <v>3.0671857304687506</v>
      </c>
      <c r="J7" s="55">
        <f t="shared" ref="J7:M7" si="5">J6-I6</f>
        <v>1.0381250000000009</v>
      </c>
      <c r="K7" s="55">
        <f t="shared" si="5"/>
        <v>1.0381250000000009</v>
      </c>
      <c r="L7" s="55">
        <f>L6-K6</f>
        <v>1.1419375000000009</v>
      </c>
      <c r="M7" s="55">
        <f t="shared" si="5"/>
        <v>1.1419375000000009</v>
      </c>
      <c r="N7" s="55" t="s">
        <v>54</v>
      </c>
      <c r="O7" s="55" t="s">
        <v>54</v>
      </c>
      <c r="P7" s="1"/>
      <c r="U7" s="1">
        <v>2</v>
      </c>
      <c r="V7" s="46">
        <f t="shared" si="0"/>
        <v>18.59113955442627</v>
      </c>
      <c r="W7" s="46">
        <f t="shared" si="1"/>
        <v>21.813601562499997</v>
      </c>
      <c r="X7" s="46">
        <f t="shared" si="2"/>
        <v>23.994961718750002</v>
      </c>
      <c r="Y7" s="46">
        <f t="shared" si="3"/>
        <v>26.394457890625002</v>
      </c>
      <c r="Z7" s="46" t="e">
        <f t="shared" si="4"/>
        <v>#VALUE!</v>
      </c>
      <c r="AA7" s="46" t="e">
        <f t="shared" si="4"/>
        <v>#VALUE!</v>
      </c>
    </row>
    <row r="8" spans="1:27" x14ac:dyDescent="0.2">
      <c r="A8" s="56" t="s">
        <v>52</v>
      </c>
      <c r="B8" s="59">
        <f>'1A'!B22</f>
        <v>13.55</v>
      </c>
      <c r="C8" s="114">
        <f>'1A'!C22</f>
        <v>28184</v>
      </c>
      <c r="D8" s="59">
        <f>'1A'!D22</f>
        <v>18.875</v>
      </c>
      <c r="E8" s="114">
        <f>'1A'!E22</f>
        <v>39260</v>
      </c>
      <c r="F8" s="59">
        <f>'1A'!F22</f>
        <v>16.086649335937501</v>
      </c>
      <c r="G8" s="60">
        <f>'1A'!G22</f>
        <v>16.086649335937501</v>
      </c>
      <c r="H8" s="60">
        <f>'1A'!H22</f>
        <v>16.086649335937501</v>
      </c>
      <c r="I8" s="61">
        <f>'1A'!I22</f>
        <v>18.875</v>
      </c>
      <c r="J8" s="61">
        <f>'1A'!J22</f>
        <v>19.818750000000001</v>
      </c>
      <c r="K8" s="61">
        <f>'1A'!K22</f>
        <v>20.762500000000003</v>
      </c>
      <c r="L8" s="61">
        <f>'1A'!L22</f>
        <v>21.800625000000004</v>
      </c>
      <c r="M8" s="61">
        <f>'1A'!M22</f>
        <v>22.838750000000005</v>
      </c>
      <c r="N8" s="61" t="s">
        <v>186</v>
      </c>
      <c r="O8" s="62" t="s">
        <v>186</v>
      </c>
      <c r="P8" s="1"/>
      <c r="U8" s="1">
        <v>3</v>
      </c>
      <c r="V8" s="46">
        <f t="shared" si="0"/>
        <v>19.055918043286926</v>
      </c>
      <c r="W8" s="46">
        <f t="shared" si="1"/>
        <v>22.358941601562496</v>
      </c>
      <c r="X8" s="46">
        <f t="shared" si="2"/>
        <v>24.594835761718748</v>
      </c>
      <c r="Y8" s="46">
        <f t="shared" si="3"/>
        <v>27.054319337890625</v>
      </c>
      <c r="Z8" s="46" t="e">
        <f t="shared" si="4"/>
        <v>#VALUE!</v>
      </c>
      <c r="AA8" s="46" t="e">
        <f t="shared" si="4"/>
        <v>#VALUE!</v>
      </c>
    </row>
    <row r="9" spans="1:27" x14ac:dyDescent="0.2">
      <c r="A9" s="281" t="s">
        <v>102</v>
      </c>
      <c r="B9" s="282"/>
      <c r="C9" s="282"/>
      <c r="D9" s="282"/>
      <c r="E9" s="282"/>
      <c r="F9" s="282"/>
      <c r="G9" s="282"/>
      <c r="H9" s="283"/>
      <c r="I9" s="55">
        <f>I8-H8</f>
        <v>2.7883506640624987</v>
      </c>
      <c r="J9" s="55">
        <f t="shared" ref="J9:M9" si="6">J8-I8</f>
        <v>0.94375000000000142</v>
      </c>
      <c r="K9" s="55">
        <f t="shared" si="6"/>
        <v>0.94375000000000142</v>
      </c>
      <c r="L9" s="55">
        <f t="shared" si="6"/>
        <v>1.0381250000000009</v>
      </c>
      <c r="M9" s="55">
        <f t="shared" si="6"/>
        <v>1.0381250000000009</v>
      </c>
      <c r="N9" s="55" t="s">
        <v>54</v>
      </c>
      <c r="O9" s="55" t="s">
        <v>54</v>
      </c>
      <c r="P9" s="1"/>
      <c r="U9" s="1">
        <v>4</v>
      </c>
      <c r="V9" s="46">
        <f t="shared" si="0"/>
        <v>19.532315994369096</v>
      </c>
      <c r="W9" s="46">
        <f t="shared" si="1"/>
        <v>22.917915141601554</v>
      </c>
      <c r="X9" s="46">
        <f t="shared" si="2"/>
        <v>25.209706655761714</v>
      </c>
      <c r="Y9" s="46">
        <f t="shared" si="3"/>
        <v>27.73067732133789</v>
      </c>
      <c r="Z9" s="46" t="e">
        <f t="shared" si="4"/>
        <v>#VALUE!</v>
      </c>
      <c r="AA9" s="46" t="e">
        <f t="shared" si="4"/>
        <v>#VALUE!</v>
      </c>
    </row>
    <row r="10" spans="1:27" x14ac:dyDescent="0.2">
      <c r="P10" s="1"/>
      <c r="Q10" s="40"/>
      <c r="U10" s="1">
        <v>5</v>
      </c>
      <c r="V10" s="46">
        <f t="shared" si="0"/>
        <v>20.020623894228322</v>
      </c>
      <c r="W10" s="46">
        <f t="shared" si="1"/>
        <v>23.490863020141592</v>
      </c>
      <c r="X10" s="46">
        <f t="shared" si="2"/>
        <v>25.839949322155753</v>
      </c>
      <c r="Y10" s="46">
        <f t="shared" si="3"/>
        <v>28.423944254371335</v>
      </c>
      <c r="Z10" s="46" t="e">
        <f t="shared" si="4"/>
        <v>#VALUE!</v>
      </c>
      <c r="AA10" s="46" t="e">
        <f t="shared" si="4"/>
        <v>#VALUE!</v>
      </c>
    </row>
    <row r="11" spans="1:27" x14ac:dyDescent="0.2">
      <c r="P11" s="1"/>
      <c r="Q11" s="40"/>
      <c r="U11" s="1">
        <v>6</v>
      </c>
      <c r="V11" s="46">
        <f t="shared" si="0"/>
        <v>20.521139491584027</v>
      </c>
      <c r="W11" s="46">
        <f t="shared" si="1"/>
        <v>24.078134595645132</v>
      </c>
      <c r="X11" s="46">
        <f t="shared" si="2"/>
        <v>26.485948055209644</v>
      </c>
      <c r="Y11" s="46">
        <f t="shared" si="3"/>
        <v>29.134542860730615</v>
      </c>
      <c r="Z11" s="46" t="e">
        <f t="shared" si="4"/>
        <v>#VALUE!</v>
      </c>
      <c r="AA11" s="46" t="e">
        <f t="shared" si="4"/>
        <v>#VALUE!</v>
      </c>
    </row>
    <row r="12" spans="1:27" x14ac:dyDescent="0.2">
      <c r="P12" s="1"/>
      <c r="Q12" s="40"/>
      <c r="U12" s="1">
        <v>7</v>
      </c>
      <c r="V12" s="46">
        <f t="shared" si="0"/>
        <v>21.034167978873626</v>
      </c>
      <c r="W12" s="46">
        <f t="shared" si="1"/>
        <v>24.680087960536259</v>
      </c>
      <c r="X12" s="46">
        <f t="shared" si="2"/>
        <v>27.148096756589883</v>
      </c>
      <c r="Y12" s="46">
        <f t="shared" si="3"/>
        <v>29.862906432248877</v>
      </c>
      <c r="Z12" s="46" t="e">
        <f t="shared" si="4"/>
        <v>#VALUE!</v>
      </c>
      <c r="AA12" s="46" t="e">
        <f t="shared" si="4"/>
        <v>#VALUE!</v>
      </c>
    </row>
    <row r="13" spans="1:27" x14ac:dyDescent="0.2">
      <c r="U13" s="1">
        <v>8</v>
      </c>
      <c r="V13" s="46">
        <f t="shared" si="0"/>
        <v>21.560022178345463</v>
      </c>
      <c r="W13" s="46">
        <f t="shared" si="1"/>
        <v>25.297090159549665</v>
      </c>
      <c r="X13" s="46">
        <f t="shared" si="2"/>
        <v>27.826799175504629</v>
      </c>
      <c r="Y13" s="46">
        <f t="shared" si="3"/>
        <v>30.609479093055096</v>
      </c>
      <c r="Z13" s="46" t="e">
        <f t="shared" ref="Z13:AA13" si="7">Z12+0.15</f>
        <v>#VALUE!</v>
      </c>
      <c r="AA13" s="46" t="e">
        <f t="shared" si="7"/>
        <v>#VALUE!</v>
      </c>
    </row>
    <row r="14" spans="1:27" ht="15.75" x14ac:dyDescent="0.25">
      <c r="T14" s="28"/>
      <c r="U14" s="1">
        <v>9</v>
      </c>
      <c r="V14" s="46">
        <f t="shared" si="0"/>
        <v>22.099022732804098</v>
      </c>
      <c r="W14" s="46">
        <f t="shared" si="1"/>
        <v>25.929517413538406</v>
      </c>
      <c r="X14" s="46">
        <f t="shared" si="2"/>
        <v>28.522469154892242</v>
      </c>
      <c r="Y14" s="46">
        <f t="shared" si="3"/>
        <v>31.374716070381471</v>
      </c>
      <c r="Z14" s="46" t="e">
        <f t="shared" ref="Z14:AA14" si="8">Z13+0.15</f>
        <v>#VALUE!</v>
      </c>
      <c r="AA14" s="46" t="e">
        <f t="shared" si="8"/>
        <v>#VALUE!</v>
      </c>
    </row>
    <row r="15" spans="1:27" ht="16.5" thickBot="1" x14ac:dyDescent="0.3">
      <c r="A15" s="28" t="s">
        <v>189</v>
      </c>
      <c r="B15" s="28"/>
      <c r="C15" s="28"/>
      <c r="D15" s="28"/>
      <c r="E15" s="28"/>
      <c r="F15" s="28"/>
      <c r="G15" s="28"/>
      <c r="H15" s="28"/>
      <c r="I15" s="28"/>
      <c r="J15" s="28"/>
      <c r="K15" s="28"/>
      <c r="L15" s="28"/>
      <c r="M15" s="28"/>
      <c r="N15" s="28"/>
      <c r="O15" s="28"/>
      <c r="P15" s="28"/>
      <c r="Q15" s="28"/>
      <c r="R15" s="28"/>
      <c r="S15" s="28"/>
      <c r="T15" s="63"/>
      <c r="U15" s="1">
        <v>10</v>
      </c>
      <c r="V15" s="46">
        <f t="shared" si="0"/>
        <v>22.651498301124199</v>
      </c>
      <c r="W15" s="46">
        <f t="shared" si="1"/>
        <v>26.577755348876863</v>
      </c>
      <c r="X15" s="46">
        <f t="shared" si="2"/>
        <v>29.235530883764547</v>
      </c>
      <c r="Y15" s="46">
        <f t="shared" si="3"/>
        <v>32.159083972141005</v>
      </c>
      <c r="Z15" s="46" t="e">
        <f t="shared" si="4"/>
        <v>#VALUE!</v>
      </c>
      <c r="AA15" s="46" t="e">
        <f t="shared" si="4"/>
        <v>#VALUE!</v>
      </c>
    </row>
    <row r="16" spans="1:27" ht="15.75" thickBot="1" x14ac:dyDescent="0.3">
      <c r="A16" s="294" t="s">
        <v>104</v>
      </c>
      <c r="B16" s="299" t="s">
        <v>78</v>
      </c>
      <c r="C16" s="278"/>
      <c r="D16" s="278"/>
      <c r="E16" s="278" t="s">
        <v>78</v>
      </c>
      <c r="F16" s="278"/>
      <c r="G16" s="278"/>
      <c r="H16" s="278" t="s">
        <v>79</v>
      </c>
      <c r="I16" s="278"/>
      <c r="J16" s="278"/>
      <c r="K16" s="278" t="s">
        <v>80</v>
      </c>
      <c r="L16" s="278"/>
      <c r="M16" s="278"/>
      <c r="N16" s="278" t="s">
        <v>80</v>
      </c>
      <c r="O16" s="278"/>
      <c r="P16" s="293"/>
      <c r="Q16" s="278" t="s">
        <v>80</v>
      </c>
      <c r="R16" s="278"/>
      <c r="S16" s="293"/>
      <c r="T16" s="64"/>
      <c r="U16" s="1">
        <v>11</v>
      </c>
      <c r="V16" s="46">
        <f t="shared" si="0"/>
        <v>23.217785758652301</v>
      </c>
      <c r="W16" s="46">
        <f t="shared" si="1"/>
        <v>27.242199232598782</v>
      </c>
      <c r="X16" s="46">
        <f t="shared" si="2"/>
        <v>29.966419155858659</v>
      </c>
      <c r="Y16" s="46">
        <f t="shared" si="3"/>
        <v>32.963061071444528</v>
      </c>
      <c r="Z16" s="46" t="e">
        <f t="shared" si="4"/>
        <v>#VALUE!</v>
      </c>
      <c r="AA16" s="46" t="e">
        <f t="shared" si="4"/>
        <v>#VALUE!</v>
      </c>
    </row>
    <row r="17" spans="1:27" ht="15" x14ac:dyDescent="0.2">
      <c r="A17" s="295"/>
      <c r="B17" s="300" t="s">
        <v>204</v>
      </c>
      <c r="C17" s="301"/>
      <c r="D17" s="301"/>
      <c r="E17" s="272" t="s">
        <v>199</v>
      </c>
      <c r="F17" s="273"/>
      <c r="G17" s="274"/>
      <c r="H17" s="272" t="s">
        <v>200</v>
      </c>
      <c r="I17" s="273"/>
      <c r="J17" s="274"/>
      <c r="K17" s="290" t="s">
        <v>205</v>
      </c>
      <c r="L17" s="291"/>
      <c r="M17" s="292"/>
      <c r="N17" s="290" t="s">
        <v>202</v>
      </c>
      <c r="O17" s="291"/>
      <c r="P17" s="292"/>
      <c r="Q17" s="290" t="s">
        <v>206</v>
      </c>
      <c r="R17" s="291"/>
      <c r="S17" s="292"/>
      <c r="T17" s="71"/>
      <c r="U17" s="1">
        <v>12</v>
      </c>
      <c r="V17" s="46">
        <f t="shared" si="0"/>
        <v>23.798230402618607</v>
      </c>
      <c r="W17" s="46">
        <f t="shared" si="1"/>
        <v>27.923254213413749</v>
      </c>
      <c r="X17" s="46">
        <f t="shared" si="2"/>
        <v>30.715579634755123</v>
      </c>
      <c r="Y17" s="46">
        <f t="shared" si="3"/>
        <v>33.787137598230636</v>
      </c>
      <c r="Z17" s="46" t="e">
        <f t="shared" si="4"/>
        <v>#VALUE!</v>
      </c>
      <c r="AA17" s="46" t="e">
        <f t="shared" si="4"/>
        <v>#VALUE!</v>
      </c>
    </row>
    <row r="18" spans="1:27" ht="15" thickBot="1" x14ac:dyDescent="0.25">
      <c r="A18" s="296"/>
      <c r="B18" s="65" t="s">
        <v>0</v>
      </c>
      <c r="C18" s="66" t="s">
        <v>1</v>
      </c>
      <c r="D18" s="66" t="s">
        <v>2</v>
      </c>
      <c r="E18" s="67" t="s">
        <v>0</v>
      </c>
      <c r="F18" s="68" t="s">
        <v>1</v>
      </c>
      <c r="G18" s="69" t="s">
        <v>2</v>
      </c>
      <c r="H18" s="66" t="s">
        <v>0</v>
      </c>
      <c r="I18" s="66" t="s">
        <v>1</v>
      </c>
      <c r="J18" s="70" t="s">
        <v>2</v>
      </c>
      <c r="K18" s="65" t="s">
        <v>0</v>
      </c>
      <c r="L18" s="66" t="s">
        <v>1</v>
      </c>
      <c r="M18" s="70" t="s">
        <v>2</v>
      </c>
      <c r="N18" s="65" t="s">
        <v>0</v>
      </c>
      <c r="O18" s="66" t="s">
        <v>1</v>
      </c>
      <c r="P18" s="70" t="s">
        <v>2</v>
      </c>
      <c r="Q18" s="65" t="s">
        <v>0</v>
      </c>
      <c r="R18" s="66" t="s">
        <v>1</v>
      </c>
      <c r="S18" s="70" t="s">
        <v>2</v>
      </c>
      <c r="T18" s="73"/>
      <c r="U18" s="1">
        <v>13</v>
      </c>
      <c r="V18" s="46">
        <f t="shared" si="0"/>
        <v>24.393186162684071</v>
      </c>
      <c r="W18" s="46">
        <f t="shared" si="1"/>
        <v>28.621335568749089</v>
      </c>
      <c r="X18" s="46">
        <f t="shared" si="2"/>
        <v>31.483469125623998</v>
      </c>
      <c r="Y18" s="46">
        <f t="shared" si="3"/>
        <v>34.6318160381864</v>
      </c>
      <c r="Z18" s="46" t="e">
        <f t="shared" si="4"/>
        <v>#VALUE!</v>
      </c>
      <c r="AA18" s="46" t="e">
        <f t="shared" si="4"/>
        <v>#VALUE!</v>
      </c>
    </row>
    <row r="19" spans="1:27" x14ac:dyDescent="0.2">
      <c r="A19" s="72" t="s">
        <v>3</v>
      </c>
      <c r="B19" s="73">
        <f>F6</f>
        <v>17.695314269531252</v>
      </c>
      <c r="C19" s="73">
        <f>MEDIAN(B19,D19)</f>
        <v>18.375616156409087</v>
      </c>
      <c r="D19" s="73">
        <f>B19*((1.025)^3)</f>
        <v>19.055918043286926</v>
      </c>
      <c r="E19" s="74">
        <f>I6</f>
        <v>20.762500000000003</v>
      </c>
      <c r="F19" s="73">
        <f>MEDIAN(E19,G19)</f>
        <v>21.560720800781251</v>
      </c>
      <c r="G19" s="75">
        <f>E19*((1.025)^3)</f>
        <v>22.358941601562499</v>
      </c>
      <c r="H19" s="73">
        <f>K6</f>
        <v>22.838750000000005</v>
      </c>
      <c r="I19" s="73">
        <f>MEDIAN(H19,J19)</f>
        <v>23.71679288085938</v>
      </c>
      <c r="J19" s="75">
        <f>H19*((1.025)^3)</f>
        <v>24.594835761718752</v>
      </c>
      <c r="K19" s="74">
        <f>M6</f>
        <v>25.122625000000006</v>
      </c>
      <c r="L19" s="73">
        <f>MEDIAN(K19,M19)</f>
        <v>26.088472168945316</v>
      </c>
      <c r="M19" s="75">
        <f>K19*((1.025)^3)</f>
        <v>27.054319337890629</v>
      </c>
      <c r="N19" s="74" t="s">
        <v>54</v>
      </c>
      <c r="O19" s="73" t="s">
        <v>54</v>
      </c>
      <c r="P19" s="75" t="s">
        <v>54</v>
      </c>
      <c r="Q19" s="74" t="s">
        <v>54</v>
      </c>
      <c r="R19" s="73" t="s">
        <v>54</v>
      </c>
      <c r="S19" s="75" t="s">
        <v>54</v>
      </c>
      <c r="T19" s="73"/>
      <c r="U19" s="1">
        <v>14</v>
      </c>
      <c r="V19" s="46">
        <f t="shared" si="0"/>
        <v>25.003015816751169</v>
      </c>
      <c r="W19" s="46">
        <f t="shared" si="1"/>
        <v>29.336868957967813</v>
      </c>
      <c r="X19" s="46">
        <f t="shared" si="2"/>
        <v>32.270555853764598</v>
      </c>
      <c r="Y19" s="46">
        <f t="shared" si="3"/>
        <v>35.49761143914106</v>
      </c>
      <c r="Z19" s="46" t="e">
        <f t="shared" si="4"/>
        <v>#VALUE!</v>
      </c>
      <c r="AA19" s="46" t="e">
        <f t="shared" si="4"/>
        <v>#VALUE!</v>
      </c>
    </row>
    <row r="20" spans="1:27" x14ac:dyDescent="0.2">
      <c r="A20" s="76" t="s">
        <v>4</v>
      </c>
      <c r="B20" s="73">
        <f>B19*((1.025)^4)</f>
        <v>19.532315994369096</v>
      </c>
      <c r="C20" s="73">
        <f t="shared" ref="C20:C24" si="9">MEDIAN(B20,D20)</f>
        <v>20.026727742976561</v>
      </c>
      <c r="D20" s="73">
        <f>B19*((1.025)^6)</f>
        <v>20.52113949158403</v>
      </c>
      <c r="E20" s="74">
        <f>E19*((1.025)^4)</f>
        <v>22.917915141601561</v>
      </c>
      <c r="F20" s="73">
        <f t="shared" ref="F20:F24" si="10">MEDIAN(E20,G20)</f>
        <v>23.498024868623347</v>
      </c>
      <c r="G20" s="75">
        <f>E19*((1.025)^6)</f>
        <v>24.078134595645135</v>
      </c>
      <c r="H20" s="73">
        <f>H19*((1.025)^4)</f>
        <v>25.209706655761718</v>
      </c>
      <c r="I20" s="73">
        <f t="shared" ref="I20:I24" si="11">MEDIAN(H20,J20)</f>
        <v>25.847827355485684</v>
      </c>
      <c r="J20" s="75">
        <f>H19*((1.025)^6)</f>
        <v>26.485948055209651</v>
      </c>
      <c r="K20" s="74">
        <f>K19*((1.025)^4)</f>
        <v>27.730677321337893</v>
      </c>
      <c r="L20" s="73">
        <f t="shared" ref="L20:L24" si="12">MEDIAN(K20,M20)</f>
        <v>28.432610091034256</v>
      </c>
      <c r="M20" s="75">
        <f>K19*((1.025)^6)</f>
        <v>29.134542860730619</v>
      </c>
      <c r="N20" s="74" t="s">
        <v>54</v>
      </c>
      <c r="O20" s="73" t="s">
        <v>54</v>
      </c>
      <c r="P20" s="75" t="s">
        <v>54</v>
      </c>
      <c r="Q20" s="74" t="s">
        <v>54</v>
      </c>
      <c r="R20" s="73" t="s">
        <v>54</v>
      </c>
      <c r="S20" s="75" t="s">
        <v>54</v>
      </c>
      <c r="T20" s="73"/>
      <c r="U20" s="1">
        <v>15</v>
      </c>
      <c r="V20" s="46">
        <f t="shared" si="0"/>
        <v>25.628091212169945</v>
      </c>
      <c r="W20" s="46">
        <f t="shared" si="1"/>
        <v>30.070290681917005</v>
      </c>
      <c r="X20" s="46">
        <f t="shared" si="2"/>
        <v>33.077319750108714</v>
      </c>
      <c r="Y20" s="46">
        <f t="shared" si="3"/>
        <v>36.385051725119581</v>
      </c>
      <c r="Z20" s="46" t="e">
        <f t="shared" si="4"/>
        <v>#VALUE!</v>
      </c>
      <c r="AA20" s="46" t="e">
        <f t="shared" si="4"/>
        <v>#VALUE!</v>
      </c>
    </row>
    <row r="21" spans="1:27" x14ac:dyDescent="0.2">
      <c r="A21" s="76" t="s">
        <v>5</v>
      </c>
      <c r="B21" s="73">
        <f>B19*((1.025)^7)</f>
        <v>21.034167978873633</v>
      </c>
      <c r="C21" s="73">
        <f t="shared" si="9"/>
        <v>21.566595355838871</v>
      </c>
      <c r="D21" s="73">
        <f>B19*((1.025)^9)</f>
        <v>22.099022732804105</v>
      </c>
      <c r="E21" s="74">
        <f>E19*((1.025)^7)</f>
        <v>24.680087960536266</v>
      </c>
      <c r="F21" s="73">
        <f t="shared" si="10"/>
        <v>25.304802687037338</v>
      </c>
      <c r="G21" s="75">
        <f>E19*((1.025)^9)</f>
        <v>25.929517413538406</v>
      </c>
      <c r="H21" s="73">
        <f>H19*((1.025)^7)</f>
        <v>27.148096756589894</v>
      </c>
      <c r="I21" s="73">
        <f t="shared" si="11"/>
        <v>27.835282955741071</v>
      </c>
      <c r="J21" s="75">
        <f>H19*((1.025)^9)</f>
        <v>28.522469154892249</v>
      </c>
      <c r="K21" s="74">
        <f>K19*((1.025)^7)</f>
        <v>29.862906432248884</v>
      </c>
      <c r="L21" s="73">
        <f t="shared" si="12"/>
        <v>30.618811251315179</v>
      </c>
      <c r="M21" s="75">
        <f>K19*((1.025)^9)</f>
        <v>31.374716070381478</v>
      </c>
      <c r="N21" s="74" t="s">
        <v>54</v>
      </c>
      <c r="O21" s="73" t="s">
        <v>54</v>
      </c>
      <c r="P21" s="75" t="s">
        <v>54</v>
      </c>
      <c r="Q21" s="74" t="s">
        <v>54</v>
      </c>
      <c r="R21" s="73" t="s">
        <v>54</v>
      </c>
      <c r="S21" s="75" t="s">
        <v>54</v>
      </c>
      <c r="T21" s="73"/>
      <c r="U21" s="1">
        <v>16</v>
      </c>
      <c r="V21" s="46">
        <f t="shared" si="0"/>
        <v>26.268793492474192</v>
      </c>
      <c r="W21" s="46">
        <f t="shared" si="1"/>
        <v>30.822047948964926</v>
      </c>
      <c r="X21" s="46">
        <f t="shared" si="2"/>
        <v>33.904252743861427</v>
      </c>
      <c r="Y21" s="46">
        <f t="shared" si="3"/>
        <v>37.294678018247566</v>
      </c>
      <c r="Z21" s="46" t="e">
        <f t="shared" si="4"/>
        <v>#VALUE!</v>
      </c>
      <c r="AA21" s="46" t="e">
        <f t="shared" si="4"/>
        <v>#VALUE!</v>
      </c>
    </row>
    <row r="22" spans="1:27" x14ac:dyDescent="0.2">
      <c r="A22" s="76" t="s">
        <v>6</v>
      </c>
      <c r="B22" s="73">
        <f>B19*((1.025)^10)</f>
        <v>22.651498301124207</v>
      </c>
      <c r="C22" s="73">
        <f t="shared" si="9"/>
        <v>23.22486435187141</v>
      </c>
      <c r="D22" s="73">
        <f>B19*((1.025)^12)</f>
        <v>23.798230402618618</v>
      </c>
      <c r="E22" s="74">
        <f>E19*((1.025)^10)</f>
        <v>26.577755348876867</v>
      </c>
      <c r="F22" s="73">
        <f t="shared" si="10"/>
        <v>27.25050478114531</v>
      </c>
      <c r="G22" s="75">
        <f>E19*((1.025)^12)</f>
        <v>27.923254213413756</v>
      </c>
      <c r="H22" s="73">
        <f>H19*((1.025)^10)</f>
        <v>29.235530883764557</v>
      </c>
      <c r="I22" s="73">
        <f t="shared" si="11"/>
        <v>29.975555259259846</v>
      </c>
      <c r="J22" s="75">
        <f>H19*((1.025)^12)</f>
        <v>30.715579634755134</v>
      </c>
      <c r="K22" s="74">
        <f>K19*((1.025)^10)</f>
        <v>32.159083972141012</v>
      </c>
      <c r="L22" s="73">
        <f t="shared" si="12"/>
        <v>32.973110785185831</v>
      </c>
      <c r="M22" s="75">
        <f>K19*((1.025)^12)</f>
        <v>33.78713759823065</v>
      </c>
      <c r="N22" s="74" t="s">
        <v>54</v>
      </c>
      <c r="O22" s="73" t="s">
        <v>54</v>
      </c>
      <c r="P22" s="75" t="s">
        <v>54</v>
      </c>
      <c r="Q22" s="74" t="s">
        <v>54</v>
      </c>
      <c r="R22" s="73" t="s">
        <v>54</v>
      </c>
      <c r="S22" s="75" t="s">
        <v>54</v>
      </c>
      <c r="T22" s="73"/>
      <c r="U22" s="1">
        <v>17</v>
      </c>
      <c r="V22" s="46">
        <f t="shared" si="0"/>
        <v>26.925513329786043</v>
      </c>
      <c r="W22" s="46">
        <f t="shared" si="1"/>
        <v>31.592599147689047</v>
      </c>
      <c r="X22" s="46">
        <f t="shared" si="2"/>
        <v>34.75185906245796</v>
      </c>
      <c r="Y22" s="46">
        <f t="shared" si="3"/>
        <v>38.227044968703751</v>
      </c>
      <c r="Z22" s="46" t="e">
        <f t="shared" ref="Z22:AA22" si="13">Z21+0.15</f>
        <v>#VALUE!</v>
      </c>
      <c r="AA22" s="46" t="e">
        <f t="shared" si="13"/>
        <v>#VALUE!</v>
      </c>
    </row>
    <row r="23" spans="1:27" x14ac:dyDescent="0.2">
      <c r="A23" s="76" t="s">
        <v>107</v>
      </c>
      <c r="B23" s="73">
        <f>B19*((1.025)^13)</f>
        <v>24.393186162684081</v>
      </c>
      <c r="C23" s="73">
        <f t="shared" si="9"/>
        <v>25.010638687427022</v>
      </c>
      <c r="D23" s="73">
        <f>B19*((1.025)^15)</f>
        <v>25.628091212169963</v>
      </c>
      <c r="E23" s="74">
        <f>E19*((1.025)^13)</f>
        <v>28.6213355687491</v>
      </c>
      <c r="F23" s="73">
        <f t="shared" si="10"/>
        <v>29.345813125333059</v>
      </c>
      <c r="G23" s="75">
        <f>E19*((1.025)^15)</f>
        <v>30.070290681917022</v>
      </c>
      <c r="H23" s="73">
        <f>H19*((1.025)^13)</f>
        <v>31.483469125624012</v>
      </c>
      <c r="I23" s="73">
        <f t="shared" si="11"/>
        <v>32.28039443786637</v>
      </c>
      <c r="J23" s="75">
        <f>H19*((1.025)^15)</f>
        <v>33.077319750108728</v>
      </c>
      <c r="K23" s="74">
        <f>K19*((1.025)^13)</f>
        <v>34.631816038186415</v>
      </c>
      <c r="L23" s="73">
        <f t="shared" si="12"/>
        <v>35.508433881653005</v>
      </c>
      <c r="M23" s="75">
        <f>K19*((1.025)^15)</f>
        <v>36.385051725119602</v>
      </c>
      <c r="N23" s="74" t="s">
        <v>54</v>
      </c>
      <c r="O23" s="73" t="s">
        <v>54</v>
      </c>
      <c r="P23" s="75" t="s">
        <v>54</v>
      </c>
      <c r="Q23" s="74" t="s">
        <v>54</v>
      </c>
      <c r="R23" s="73" t="s">
        <v>54</v>
      </c>
      <c r="S23" s="75" t="s">
        <v>54</v>
      </c>
      <c r="T23" s="73"/>
      <c r="U23" s="1">
        <v>18</v>
      </c>
      <c r="V23" s="46">
        <f t="shared" si="0"/>
        <v>27.598651163030691</v>
      </c>
      <c r="W23" s="46">
        <f t="shared" si="1"/>
        <v>32.382414126381271</v>
      </c>
      <c r="X23" s="46">
        <f t="shared" si="2"/>
        <v>35.620655539019403</v>
      </c>
      <c r="Y23" s="46">
        <f t="shared" si="3"/>
        <v>39.182721092921341</v>
      </c>
      <c r="Z23" s="46" t="e">
        <f t="shared" ref="Z23:AA25" si="14">Z22+0.15</f>
        <v>#VALUE!</v>
      </c>
      <c r="AA23" s="46" t="e">
        <f t="shared" si="14"/>
        <v>#VALUE!</v>
      </c>
    </row>
    <row r="24" spans="1:27" x14ac:dyDescent="0.2">
      <c r="A24" s="76" t="s">
        <v>108</v>
      </c>
      <c r="B24" s="73">
        <f>B19*((1.025)^16)</f>
        <v>26.268793492474209</v>
      </c>
      <c r="C24" s="73">
        <f t="shared" si="9"/>
        <v>27.632313185316676</v>
      </c>
      <c r="D24" s="73">
        <f>B19*((1.025)^20)</f>
        <v>28.995832878159142</v>
      </c>
      <c r="E24" s="74">
        <f>E19*((1.025)^16)</f>
        <v>30.822047948964947</v>
      </c>
      <c r="F24" s="73">
        <f t="shared" si="10"/>
        <v>32.421910895247144</v>
      </c>
      <c r="G24" s="75">
        <f>E19*((1.025)^20)</f>
        <v>34.021773841529345</v>
      </c>
      <c r="H24" s="74">
        <f>H19*((1.025)^16)</f>
        <v>33.904252743861441</v>
      </c>
      <c r="I24" s="73">
        <f t="shared" si="11"/>
        <v>35.664101984771861</v>
      </c>
      <c r="J24" s="75">
        <f>H19*((1.025)^20)</f>
        <v>37.423951225682281</v>
      </c>
      <c r="K24" s="73">
        <f>K19*((1.025)^16)</f>
        <v>37.294678018247588</v>
      </c>
      <c r="L24" s="73">
        <f t="shared" si="12"/>
        <v>39.230512183249047</v>
      </c>
      <c r="M24" s="75">
        <f>K19*((1.025)^20)</f>
        <v>41.166346348250507</v>
      </c>
      <c r="N24" s="73" t="s">
        <v>54</v>
      </c>
      <c r="O24" s="73" t="s">
        <v>54</v>
      </c>
      <c r="P24" s="73" t="s">
        <v>54</v>
      </c>
      <c r="Q24" s="74" t="s">
        <v>54</v>
      </c>
      <c r="R24" s="73" t="s">
        <v>54</v>
      </c>
      <c r="S24" s="75" t="s">
        <v>54</v>
      </c>
      <c r="U24" s="1">
        <v>19</v>
      </c>
      <c r="V24" s="46">
        <f t="shared" si="0"/>
        <v>28.288617442106457</v>
      </c>
      <c r="W24" s="46">
        <f t="shared" si="1"/>
        <v>33.191974479540796</v>
      </c>
      <c r="X24" s="46">
        <f t="shared" si="2"/>
        <v>36.511171927494885</v>
      </c>
      <c r="Y24" s="46">
        <f t="shared" si="3"/>
        <v>40.162289120244374</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28.995832878159117</v>
      </c>
      <c r="W25" s="46">
        <f t="shared" si="1"/>
        <v>34.021773841529317</v>
      </c>
      <c r="X25" s="46">
        <f t="shared" si="2"/>
        <v>37.423951225682252</v>
      </c>
      <c r="Y25" s="46">
        <f t="shared" si="3"/>
        <v>41.166346348250478</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306" t="s">
        <v>182</v>
      </c>
      <c r="W28" s="306"/>
      <c r="X28" s="306"/>
      <c r="Y28" s="306"/>
      <c r="Z28" s="306"/>
      <c r="AA28" s="306"/>
    </row>
    <row r="29" spans="1:27" ht="16.5" thickBot="1" x14ac:dyDescent="0.3">
      <c r="A29" s="28" t="s">
        <v>190</v>
      </c>
      <c r="B29" s="28"/>
      <c r="C29" s="28"/>
      <c r="D29" s="28"/>
      <c r="E29" s="28"/>
      <c r="F29" s="28"/>
      <c r="G29" s="28"/>
      <c r="H29" s="28"/>
      <c r="I29" s="28"/>
      <c r="J29" s="28"/>
      <c r="K29" s="28"/>
      <c r="L29" s="28"/>
      <c r="M29" s="28"/>
      <c r="N29" s="28"/>
      <c r="O29" s="28"/>
      <c r="P29" s="28"/>
      <c r="Q29" s="28"/>
      <c r="R29" s="28"/>
      <c r="S29" s="28"/>
      <c r="U29" s="1" t="s">
        <v>167</v>
      </c>
      <c r="V29" s="44" t="s">
        <v>170</v>
      </c>
      <c r="W29" s="44" t="s">
        <v>168</v>
      </c>
      <c r="X29" s="44" t="s">
        <v>171</v>
      </c>
      <c r="Y29" s="44" t="s">
        <v>172</v>
      </c>
      <c r="Z29" s="44" t="s">
        <v>173</v>
      </c>
      <c r="AA29" s="44" t="s">
        <v>174</v>
      </c>
    </row>
    <row r="30" spans="1:27" ht="15.75" thickBot="1" x14ac:dyDescent="0.3">
      <c r="A30" s="294" t="s">
        <v>104</v>
      </c>
      <c r="B30" s="299" t="s">
        <v>78</v>
      </c>
      <c r="C30" s="278"/>
      <c r="D30" s="278"/>
      <c r="E30" s="278" t="s">
        <v>78</v>
      </c>
      <c r="F30" s="278"/>
      <c r="G30" s="278"/>
      <c r="H30" s="278" t="s">
        <v>79</v>
      </c>
      <c r="I30" s="278"/>
      <c r="J30" s="278"/>
      <c r="K30" s="278" t="s">
        <v>80</v>
      </c>
      <c r="L30" s="278"/>
      <c r="M30" s="278"/>
      <c r="N30" s="278" t="s">
        <v>80</v>
      </c>
      <c r="O30" s="278"/>
      <c r="P30" s="293"/>
      <c r="Q30" s="278" t="s">
        <v>80</v>
      </c>
      <c r="R30" s="278"/>
      <c r="S30" s="293"/>
      <c r="U30" s="1">
        <v>0</v>
      </c>
      <c r="V30" s="46">
        <f>H8</f>
        <v>16.086649335937501</v>
      </c>
      <c r="W30" s="46">
        <f>I8</f>
        <v>18.875</v>
      </c>
      <c r="X30" s="46">
        <f>K8</f>
        <v>20.762500000000003</v>
      </c>
      <c r="Y30" s="46">
        <f>M8</f>
        <v>22.838750000000005</v>
      </c>
      <c r="Z30" s="46" t="str">
        <f>N8</f>
        <v>-</v>
      </c>
      <c r="AA30" s="46" t="str">
        <f>O8</f>
        <v>-</v>
      </c>
    </row>
    <row r="31" spans="1:27" ht="15" x14ac:dyDescent="0.2">
      <c r="A31" s="295"/>
      <c r="B31" s="300" t="s">
        <v>103</v>
      </c>
      <c r="C31" s="301"/>
      <c r="D31" s="307"/>
      <c r="E31" s="290" t="s">
        <v>199</v>
      </c>
      <c r="F31" s="291"/>
      <c r="G31" s="291"/>
      <c r="H31" s="272" t="s">
        <v>200</v>
      </c>
      <c r="I31" s="273"/>
      <c r="J31" s="274"/>
      <c r="K31" s="290" t="s">
        <v>201</v>
      </c>
      <c r="L31" s="291"/>
      <c r="M31" s="292"/>
      <c r="N31" s="290" t="s">
        <v>202</v>
      </c>
      <c r="O31" s="291"/>
      <c r="P31" s="292"/>
      <c r="Q31" s="290" t="s">
        <v>207</v>
      </c>
      <c r="R31" s="291"/>
      <c r="S31" s="292"/>
      <c r="U31" s="1">
        <v>1</v>
      </c>
      <c r="V31" s="46">
        <f t="shared" ref="V31:V50" si="15">V30*1.025</f>
        <v>16.488815569335937</v>
      </c>
      <c r="W31" s="46">
        <f t="shared" ref="W31:W50" si="16">W30*1.025</f>
        <v>19.346874999999997</v>
      </c>
      <c r="X31" s="46">
        <f t="shared" ref="X31:X50" si="17">X30*1.025</f>
        <v>21.2815625</v>
      </c>
      <c r="Y31" s="46">
        <f t="shared" ref="Y31:Y50" si="18">Y30*1.025</f>
        <v>23.409718750000003</v>
      </c>
      <c r="Z31" s="46" t="e">
        <f t="shared" ref="Z31:AA31" si="19">Z30+0.15</f>
        <v>#VALUE!</v>
      </c>
      <c r="AA31" s="46" t="e">
        <f t="shared" si="19"/>
        <v>#VALUE!</v>
      </c>
    </row>
    <row r="32" spans="1:27" ht="15" thickBot="1" x14ac:dyDescent="0.25">
      <c r="A32" s="296"/>
      <c r="B32" s="65" t="s">
        <v>0</v>
      </c>
      <c r="C32" s="66" t="s">
        <v>1</v>
      </c>
      <c r="D32" s="70" t="s">
        <v>2</v>
      </c>
      <c r="E32" s="68" t="s">
        <v>0</v>
      </c>
      <c r="F32" s="68" t="s">
        <v>1</v>
      </c>
      <c r="G32" s="68" t="s">
        <v>2</v>
      </c>
      <c r="H32" s="65" t="s">
        <v>0</v>
      </c>
      <c r="I32" s="66" t="s">
        <v>1</v>
      </c>
      <c r="J32" s="70" t="s">
        <v>2</v>
      </c>
      <c r="K32" s="65" t="s">
        <v>0</v>
      </c>
      <c r="L32" s="66" t="s">
        <v>1</v>
      </c>
      <c r="M32" s="70" t="s">
        <v>2</v>
      </c>
      <c r="N32" s="65" t="s">
        <v>0</v>
      </c>
      <c r="O32" s="66" t="s">
        <v>1</v>
      </c>
      <c r="P32" s="70" t="s">
        <v>2</v>
      </c>
      <c r="Q32" s="65" t="s">
        <v>0</v>
      </c>
      <c r="R32" s="66" t="s">
        <v>1</v>
      </c>
      <c r="S32" s="70" t="s">
        <v>2</v>
      </c>
      <c r="U32" s="1">
        <v>2</v>
      </c>
      <c r="V32" s="46">
        <f t="shared" si="15"/>
        <v>16.901035958569334</v>
      </c>
      <c r="W32" s="46">
        <f t="shared" si="16"/>
        <v>19.830546874999996</v>
      </c>
      <c r="X32" s="46">
        <f t="shared" si="17"/>
        <v>21.813601562499997</v>
      </c>
      <c r="Y32" s="46">
        <f t="shared" si="18"/>
        <v>23.994961718750002</v>
      </c>
      <c r="Z32" s="46" t="e">
        <f t="shared" ref="Z32:AA38" si="20">Z31+0.15</f>
        <v>#VALUE!</v>
      </c>
      <c r="AA32" s="46" t="e">
        <f t="shared" si="20"/>
        <v>#VALUE!</v>
      </c>
    </row>
    <row r="33" spans="1:27" x14ac:dyDescent="0.2">
      <c r="A33" s="72" t="s">
        <v>3</v>
      </c>
      <c r="B33" s="73">
        <f>F8</f>
        <v>16.086649335937501</v>
      </c>
      <c r="C33" s="73">
        <f>MEDIAN(B33,D33)</f>
        <v>16.705105596735535</v>
      </c>
      <c r="D33" s="75">
        <f>B33*((1.025)^3)</f>
        <v>17.323561857533569</v>
      </c>
      <c r="E33" s="73">
        <f>I8</f>
        <v>18.875</v>
      </c>
      <c r="F33" s="73">
        <f>MEDIAN(E33,G33)</f>
        <v>19.600655273437496</v>
      </c>
      <c r="G33" s="73">
        <f>E33*((1.025)^3)</f>
        <v>20.326310546874996</v>
      </c>
      <c r="H33" s="74">
        <f>K8</f>
        <v>20.762500000000003</v>
      </c>
      <c r="I33" s="73">
        <f>MEDIAN(H33,J33)</f>
        <v>21.560720800781251</v>
      </c>
      <c r="J33" s="75">
        <f>H33*((1.025)^3)</f>
        <v>22.358941601562499</v>
      </c>
      <c r="K33" s="74">
        <f>M8</f>
        <v>22.838750000000005</v>
      </c>
      <c r="L33" s="73">
        <f>MEDIAN(K33,M33)</f>
        <v>23.71679288085938</v>
      </c>
      <c r="M33" s="75">
        <f>K33*((1.025)^3)</f>
        <v>24.594835761718752</v>
      </c>
      <c r="N33" s="74" t="s">
        <v>54</v>
      </c>
      <c r="O33" s="73" t="s">
        <v>54</v>
      </c>
      <c r="P33" s="75" t="s">
        <v>54</v>
      </c>
      <c r="Q33" s="74" t="s">
        <v>54</v>
      </c>
      <c r="R33" s="73" t="s">
        <v>54</v>
      </c>
      <c r="S33" s="75" t="s">
        <v>54</v>
      </c>
      <c r="U33" s="1">
        <v>3</v>
      </c>
      <c r="V33" s="46">
        <f t="shared" si="15"/>
        <v>17.323561857533566</v>
      </c>
      <c r="W33" s="46">
        <f t="shared" si="16"/>
        <v>20.326310546874993</v>
      </c>
      <c r="X33" s="46">
        <f t="shared" si="17"/>
        <v>22.358941601562496</v>
      </c>
      <c r="Y33" s="46">
        <f t="shared" si="18"/>
        <v>24.594835761718748</v>
      </c>
      <c r="Z33" s="46" t="e">
        <f t="shared" si="20"/>
        <v>#VALUE!</v>
      </c>
      <c r="AA33" s="46" t="e">
        <f t="shared" si="20"/>
        <v>#VALUE!</v>
      </c>
    </row>
    <row r="34" spans="1:27" x14ac:dyDescent="0.2">
      <c r="A34" s="76" t="s">
        <v>4</v>
      </c>
      <c r="B34" s="73">
        <f>B33*((1.025)^4)</f>
        <v>17.756650903971906</v>
      </c>
      <c r="C34" s="73">
        <f t="shared" ref="C34:C38" si="21">MEDIAN(B34,D34)</f>
        <v>18.206116129978696</v>
      </c>
      <c r="D34" s="75">
        <f>B33*((1.025)^6)</f>
        <v>18.655581355985483</v>
      </c>
      <c r="E34" s="73">
        <f>E33*((1.025)^4)</f>
        <v>20.834468310546871</v>
      </c>
      <c r="F34" s="73">
        <f t="shared" ref="F34:F38" si="22">MEDIAN(E34,G34)</f>
        <v>21.361840789657585</v>
      </c>
      <c r="G34" s="73">
        <f>E33*((1.025)^6)</f>
        <v>21.889213268768302</v>
      </c>
      <c r="H34" s="74">
        <f>H33*((1.025)^4)</f>
        <v>22.917915141601561</v>
      </c>
      <c r="I34" s="73">
        <f t="shared" ref="I34:I38" si="23">MEDIAN(H34,J34)</f>
        <v>23.498024868623347</v>
      </c>
      <c r="J34" s="75">
        <f>H33*((1.025)^6)</f>
        <v>24.078134595645135</v>
      </c>
      <c r="K34" s="74">
        <f>K33*((1.025)^4)</f>
        <v>25.209706655761718</v>
      </c>
      <c r="L34" s="73">
        <f t="shared" ref="L34:L38" si="24">MEDIAN(K34,M34)</f>
        <v>25.847827355485684</v>
      </c>
      <c r="M34" s="75">
        <f>K33*((1.025)^6)</f>
        <v>26.485948055209651</v>
      </c>
      <c r="N34" s="74" t="s">
        <v>54</v>
      </c>
      <c r="O34" s="73" t="s">
        <v>54</v>
      </c>
      <c r="P34" s="75" t="s">
        <v>54</v>
      </c>
      <c r="Q34" s="74" t="s">
        <v>54</v>
      </c>
      <c r="R34" s="73" t="s">
        <v>54</v>
      </c>
      <c r="S34" s="75" t="s">
        <v>54</v>
      </c>
      <c r="U34" s="1">
        <v>4</v>
      </c>
      <c r="V34" s="46">
        <f t="shared" si="15"/>
        <v>17.756650903971902</v>
      </c>
      <c r="W34" s="46">
        <f t="shared" si="16"/>
        <v>20.834468310546864</v>
      </c>
      <c r="X34" s="46">
        <f t="shared" si="17"/>
        <v>22.917915141601554</v>
      </c>
      <c r="Y34" s="46">
        <f t="shared" si="18"/>
        <v>25.209706655761714</v>
      </c>
      <c r="Z34" s="46" t="e">
        <f t="shared" si="20"/>
        <v>#VALUE!</v>
      </c>
      <c r="AA34" s="46" t="e">
        <f t="shared" si="20"/>
        <v>#VALUE!</v>
      </c>
    </row>
    <row r="35" spans="1:27" x14ac:dyDescent="0.2">
      <c r="A35" s="76" t="s">
        <v>5</v>
      </c>
      <c r="B35" s="73">
        <f>B33*((1.025)^7)</f>
        <v>19.12197088988512</v>
      </c>
      <c r="C35" s="73">
        <f t="shared" si="21"/>
        <v>19.605995778035336</v>
      </c>
      <c r="D35" s="75">
        <f>B33*((1.025)^9)</f>
        <v>20.090020666185548</v>
      </c>
      <c r="E35" s="73">
        <f>E33*((1.025)^7)</f>
        <v>22.436443600487511</v>
      </c>
      <c r="F35" s="73">
        <f t="shared" si="22"/>
        <v>23.00436607912485</v>
      </c>
      <c r="G35" s="73">
        <f>E33*((1.025)^9)</f>
        <v>23.572288557762185</v>
      </c>
      <c r="H35" s="74">
        <f>H33*((1.025)^7)</f>
        <v>24.680087960536266</v>
      </c>
      <c r="I35" s="73">
        <f t="shared" si="23"/>
        <v>25.304802687037338</v>
      </c>
      <c r="J35" s="75">
        <f>H33*((1.025)^9)</f>
        <v>25.929517413538406</v>
      </c>
      <c r="K35" s="74">
        <f>K33*((1.025)^7)</f>
        <v>27.148096756589894</v>
      </c>
      <c r="L35" s="73">
        <f t="shared" si="24"/>
        <v>27.835282955741071</v>
      </c>
      <c r="M35" s="75">
        <f>K33*((1.025)^9)</f>
        <v>28.522469154892249</v>
      </c>
      <c r="N35" s="74" t="s">
        <v>54</v>
      </c>
      <c r="O35" s="73" t="s">
        <v>54</v>
      </c>
      <c r="P35" s="75" t="s">
        <v>54</v>
      </c>
      <c r="Q35" s="74" t="s">
        <v>54</v>
      </c>
      <c r="R35" s="73" t="s">
        <v>54</v>
      </c>
      <c r="S35" s="75" t="s">
        <v>54</v>
      </c>
      <c r="U35" s="1">
        <v>5</v>
      </c>
      <c r="V35" s="46">
        <f t="shared" si="15"/>
        <v>18.200567176571198</v>
      </c>
      <c r="W35" s="46">
        <f t="shared" si="16"/>
        <v>21.355330018310532</v>
      </c>
      <c r="X35" s="46">
        <f t="shared" si="17"/>
        <v>23.490863020141592</v>
      </c>
      <c r="Y35" s="46">
        <f t="shared" si="18"/>
        <v>25.839949322155753</v>
      </c>
      <c r="Z35" s="46" t="e">
        <f t="shared" si="20"/>
        <v>#VALUE!</v>
      </c>
      <c r="AA35" s="46" t="e">
        <f t="shared" si="20"/>
        <v>#VALUE!</v>
      </c>
    </row>
    <row r="36" spans="1:27" x14ac:dyDescent="0.2">
      <c r="A36" s="76" t="s">
        <v>6</v>
      </c>
      <c r="B36" s="73">
        <f>B33*((1.025)^10)</f>
        <v>20.592271182840186</v>
      </c>
      <c r="C36" s="73">
        <f t="shared" si="21"/>
        <v>21.113513047155827</v>
      </c>
      <c r="D36" s="75">
        <f>B33*((1.025)^12)</f>
        <v>21.634754911471468</v>
      </c>
      <c r="E36" s="73">
        <f>E33*((1.025)^10)</f>
        <v>24.161595771706239</v>
      </c>
      <c r="F36" s="73">
        <f t="shared" si="22"/>
        <v>24.773186164677554</v>
      </c>
      <c r="G36" s="73">
        <f>E33*((1.025)^12)</f>
        <v>25.384776557648866</v>
      </c>
      <c r="H36" s="74">
        <f>H33*((1.025)^10)</f>
        <v>26.577755348876867</v>
      </c>
      <c r="I36" s="73">
        <f t="shared" si="23"/>
        <v>27.25050478114531</v>
      </c>
      <c r="J36" s="75">
        <f>H33*((1.025)^12)</f>
        <v>27.923254213413756</v>
      </c>
      <c r="K36" s="74">
        <f>K33*((1.025)^10)</f>
        <v>29.235530883764557</v>
      </c>
      <c r="L36" s="73">
        <f t="shared" si="24"/>
        <v>29.975555259259846</v>
      </c>
      <c r="M36" s="75">
        <f>K33*((1.025)^12)</f>
        <v>30.715579634755134</v>
      </c>
      <c r="N36" s="74" t="s">
        <v>54</v>
      </c>
      <c r="O36" s="73" t="s">
        <v>54</v>
      </c>
      <c r="P36" s="75" t="s">
        <v>54</v>
      </c>
      <c r="Q36" s="74" t="s">
        <v>54</v>
      </c>
      <c r="R36" s="73" t="s">
        <v>54</v>
      </c>
      <c r="S36" s="75" t="s">
        <v>54</v>
      </c>
      <c r="T36" s="46"/>
      <c r="U36" s="1">
        <v>6</v>
      </c>
      <c r="V36" s="46">
        <f t="shared" si="15"/>
        <v>18.655581355985476</v>
      </c>
      <c r="W36" s="46">
        <f t="shared" si="16"/>
        <v>21.889213268768295</v>
      </c>
      <c r="X36" s="46">
        <f t="shared" si="17"/>
        <v>24.078134595645132</v>
      </c>
      <c r="Y36" s="46">
        <f t="shared" si="18"/>
        <v>26.485948055209644</v>
      </c>
      <c r="Z36" s="46" t="e">
        <f t="shared" si="20"/>
        <v>#VALUE!</v>
      </c>
      <c r="AA36" s="46" t="e">
        <f t="shared" si="20"/>
        <v>#VALUE!</v>
      </c>
    </row>
    <row r="37" spans="1:27" x14ac:dyDescent="0.2">
      <c r="A37" s="76" t="s">
        <v>107</v>
      </c>
      <c r="B37" s="73">
        <f>B33*((1.025)^13)</f>
        <v>22.175623784258256</v>
      </c>
      <c r="C37" s="73">
        <f t="shared" si="21"/>
        <v>22.736944261297293</v>
      </c>
      <c r="D37" s="73">
        <f>B33*((1.025)^15)</f>
        <v>23.298264738336329</v>
      </c>
      <c r="E37" s="74">
        <f>E33*((1.025)^13)</f>
        <v>26.019395971590086</v>
      </c>
      <c r="F37" s="73">
        <f t="shared" si="22"/>
        <v>26.67801193212096</v>
      </c>
      <c r="G37" s="75">
        <f>E33*((1.025)^15)</f>
        <v>27.336627892651837</v>
      </c>
      <c r="H37" s="73">
        <f>H33*((1.025)^13)</f>
        <v>28.6213355687491</v>
      </c>
      <c r="I37" s="73">
        <f t="shared" si="23"/>
        <v>29.345813125333059</v>
      </c>
      <c r="J37" s="75">
        <f>H33*((1.025)^15)</f>
        <v>30.070290681917022</v>
      </c>
      <c r="K37" s="74">
        <f>K33*((1.025)^13)</f>
        <v>31.483469125624012</v>
      </c>
      <c r="L37" s="73">
        <f t="shared" si="24"/>
        <v>32.28039443786637</v>
      </c>
      <c r="M37" s="75">
        <f>K33*((1.025)^15)</f>
        <v>33.077319750108728</v>
      </c>
      <c r="N37" s="74" t="s">
        <v>54</v>
      </c>
      <c r="O37" s="73" t="s">
        <v>54</v>
      </c>
      <c r="P37" s="75" t="s">
        <v>54</v>
      </c>
      <c r="Q37" s="74" t="s">
        <v>54</v>
      </c>
      <c r="R37" s="73" t="s">
        <v>54</v>
      </c>
      <c r="S37" s="75" t="s">
        <v>54</v>
      </c>
      <c r="U37" s="1">
        <v>7</v>
      </c>
      <c r="V37" s="46">
        <f t="shared" si="15"/>
        <v>19.121970889885112</v>
      </c>
      <c r="W37" s="46">
        <f t="shared" si="16"/>
        <v>22.4364436004875</v>
      </c>
      <c r="X37" s="46">
        <f t="shared" si="17"/>
        <v>24.680087960536259</v>
      </c>
      <c r="Y37" s="46">
        <f t="shared" si="18"/>
        <v>27.148096756589883</v>
      </c>
      <c r="Z37" s="46" t="e">
        <f t="shared" si="20"/>
        <v>#VALUE!</v>
      </c>
      <c r="AA37" s="46" t="e">
        <f t="shared" si="20"/>
        <v>#VALUE!</v>
      </c>
    </row>
    <row r="38" spans="1:27" x14ac:dyDescent="0.2">
      <c r="A38" s="76" t="s">
        <v>108</v>
      </c>
      <c r="B38" s="73">
        <f>B33*((1.025)^16)</f>
        <v>23.880721356794737</v>
      </c>
      <c r="C38" s="73">
        <f t="shared" si="21"/>
        <v>25.120284713924249</v>
      </c>
      <c r="D38" s="73">
        <f>B33*((1.025)^20)</f>
        <v>26.359848071053765</v>
      </c>
      <c r="E38" s="74">
        <f>E33*((1.025)^16)</f>
        <v>28.020043589968129</v>
      </c>
      <c r="F38" s="73">
        <f t="shared" si="22"/>
        <v>29.474464450224673</v>
      </c>
      <c r="G38" s="75">
        <f>E33*((1.025)^20)</f>
        <v>30.928885310481217</v>
      </c>
      <c r="H38" s="74">
        <f>H33*((1.025)^16)</f>
        <v>30.822047948964947</v>
      </c>
      <c r="I38" s="73">
        <f t="shared" si="23"/>
        <v>32.421910895247144</v>
      </c>
      <c r="J38" s="75">
        <f>H33*((1.025)^20)</f>
        <v>34.021773841529345</v>
      </c>
      <c r="K38" s="73">
        <f>K33*((1.025)^16)</f>
        <v>33.904252743861441</v>
      </c>
      <c r="L38" s="73">
        <f t="shared" si="24"/>
        <v>35.664101984771861</v>
      </c>
      <c r="M38" s="75">
        <f>K33*((1.025)^20)</f>
        <v>37.423951225682281</v>
      </c>
      <c r="N38" s="73" t="s">
        <v>54</v>
      </c>
      <c r="O38" s="73" t="s">
        <v>54</v>
      </c>
      <c r="P38" s="73" t="s">
        <v>54</v>
      </c>
      <c r="Q38" s="74" t="s">
        <v>54</v>
      </c>
      <c r="R38" s="73" t="s">
        <v>54</v>
      </c>
      <c r="S38" s="75" t="s">
        <v>54</v>
      </c>
      <c r="U38" s="1">
        <v>8</v>
      </c>
      <c r="V38" s="46">
        <f t="shared" si="15"/>
        <v>19.600020162132239</v>
      </c>
      <c r="W38" s="46">
        <f t="shared" si="16"/>
        <v>22.997354690499687</v>
      </c>
      <c r="X38" s="46">
        <f t="shared" si="17"/>
        <v>25.297090159549665</v>
      </c>
      <c r="Y38" s="46">
        <f t="shared" si="18"/>
        <v>27.826799175504629</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20.090020666185545</v>
      </c>
      <c r="W39" s="46">
        <f t="shared" si="16"/>
        <v>23.572288557762178</v>
      </c>
      <c r="X39" s="46">
        <f t="shared" si="17"/>
        <v>25.929517413538406</v>
      </c>
      <c r="Y39" s="46">
        <f t="shared" si="18"/>
        <v>28.522469154892242</v>
      </c>
      <c r="Z39" s="46" t="e">
        <f t="shared" ref="Z39:AA39" si="25">Z38+0.15</f>
        <v>#VALUE!</v>
      </c>
      <c r="AA39" s="46" t="e">
        <f t="shared" si="25"/>
        <v>#VALUE!</v>
      </c>
    </row>
    <row r="40" spans="1:27" x14ac:dyDescent="0.2">
      <c r="O40" s="40"/>
      <c r="P40" s="1"/>
      <c r="U40" s="1">
        <v>10</v>
      </c>
      <c r="V40" s="46">
        <f t="shared" si="15"/>
        <v>20.592271182840182</v>
      </c>
      <c r="W40" s="46">
        <f t="shared" si="16"/>
        <v>24.161595771706232</v>
      </c>
      <c r="X40" s="46">
        <f t="shared" si="17"/>
        <v>26.577755348876863</v>
      </c>
      <c r="Y40" s="46">
        <f t="shared" si="18"/>
        <v>29.235530883764547</v>
      </c>
      <c r="Z40" s="46" t="e">
        <f t="shared" ref="Z40:AA50" si="26">Z39+0.15</f>
        <v>#VALUE!</v>
      </c>
      <c r="AA40" s="46" t="e">
        <f t="shared" si="26"/>
        <v>#VALUE!</v>
      </c>
    </row>
    <row r="41" spans="1:27" x14ac:dyDescent="0.2">
      <c r="U41" s="1">
        <v>11</v>
      </c>
      <c r="V41" s="46">
        <f t="shared" si="15"/>
        <v>21.107077962411186</v>
      </c>
      <c r="W41" s="46">
        <f t="shared" si="16"/>
        <v>24.765635665998886</v>
      </c>
      <c r="X41" s="46">
        <f t="shared" si="17"/>
        <v>27.242199232598782</v>
      </c>
      <c r="Y41" s="46">
        <f t="shared" si="18"/>
        <v>29.966419155858659</v>
      </c>
      <c r="Z41" s="46" t="e">
        <f t="shared" si="26"/>
        <v>#VALUE!</v>
      </c>
      <c r="AA41" s="46" t="e">
        <f t="shared" si="26"/>
        <v>#VALUE!</v>
      </c>
    </row>
    <row r="42" spans="1:27" x14ac:dyDescent="0.2">
      <c r="U42" s="1">
        <v>12</v>
      </c>
      <c r="V42" s="46">
        <f t="shared" si="15"/>
        <v>21.634754911471465</v>
      </c>
      <c r="W42" s="46">
        <f t="shared" si="16"/>
        <v>25.384776557648856</v>
      </c>
      <c r="X42" s="46">
        <f t="shared" si="17"/>
        <v>27.923254213413749</v>
      </c>
      <c r="Y42" s="46">
        <f t="shared" si="18"/>
        <v>30.715579634755123</v>
      </c>
      <c r="Z42" s="46" t="e">
        <f t="shared" si="26"/>
        <v>#VALUE!</v>
      </c>
      <c r="AA42" s="46" t="e">
        <f t="shared" si="26"/>
        <v>#VALUE!</v>
      </c>
    </row>
    <row r="43" spans="1:27" x14ac:dyDescent="0.2">
      <c r="D43" s="83"/>
      <c r="U43" s="1">
        <v>13</v>
      </c>
      <c r="V43" s="46">
        <f t="shared" si="15"/>
        <v>22.175623784258249</v>
      </c>
      <c r="W43" s="46">
        <f t="shared" si="16"/>
        <v>26.019395971590075</v>
      </c>
      <c r="X43" s="46">
        <f t="shared" si="17"/>
        <v>28.621335568749089</v>
      </c>
      <c r="Y43" s="46">
        <f t="shared" si="18"/>
        <v>31.483469125623998</v>
      </c>
      <c r="Z43" s="46" t="e">
        <f t="shared" si="26"/>
        <v>#VALUE!</v>
      </c>
      <c r="AA43" s="46" t="e">
        <f t="shared" si="26"/>
        <v>#VALUE!</v>
      </c>
    </row>
    <row r="44" spans="1:27" x14ac:dyDescent="0.2">
      <c r="D44" s="83"/>
      <c r="G44" s="35"/>
      <c r="U44" s="1">
        <v>14</v>
      </c>
      <c r="V44" s="46">
        <f t="shared" si="15"/>
        <v>22.730014378864702</v>
      </c>
      <c r="W44" s="46">
        <f t="shared" si="16"/>
        <v>26.669880870879826</v>
      </c>
      <c r="X44" s="46">
        <f t="shared" si="17"/>
        <v>29.336868957967813</v>
      </c>
      <c r="Y44" s="46">
        <f t="shared" si="18"/>
        <v>32.270555853764598</v>
      </c>
      <c r="Z44" s="46" t="e">
        <f t="shared" si="26"/>
        <v>#VALUE!</v>
      </c>
      <c r="AA44" s="46" t="e">
        <f t="shared" si="26"/>
        <v>#VALUE!</v>
      </c>
    </row>
    <row r="45" spans="1:27" x14ac:dyDescent="0.2">
      <c r="D45" s="83"/>
      <c r="U45" s="1">
        <v>15</v>
      </c>
      <c r="V45" s="46">
        <f t="shared" si="15"/>
        <v>23.298264738336318</v>
      </c>
      <c r="W45" s="46">
        <f t="shared" si="16"/>
        <v>27.336627892651819</v>
      </c>
      <c r="X45" s="46">
        <f t="shared" si="17"/>
        <v>30.070290681917005</v>
      </c>
      <c r="Y45" s="46">
        <f t="shared" si="18"/>
        <v>33.077319750108714</v>
      </c>
      <c r="Z45" s="46" t="e">
        <f t="shared" si="26"/>
        <v>#VALUE!</v>
      </c>
      <c r="AA45" s="46" t="e">
        <f t="shared" si="26"/>
        <v>#VALUE!</v>
      </c>
    </row>
    <row r="46" spans="1:27" x14ac:dyDescent="0.2">
      <c r="U46" s="1">
        <v>16</v>
      </c>
      <c r="V46" s="46">
        <f t="shared" si="15"/>
        <v>23.880721356794723</v>
      </c>
      <c r="W46" s="46">
        <f t="shared" si="16"/>
        <v>28.020043589968111</v>
      </c>
      <c r="X46" s="46">
        <f t="shared" si="17"/>
        <v>30.822047948964926</v>
      </c>
      <c r="Y46" s="46">
        <f t="shared" si="18"/>
        <v>33.904252743861427</v>
      </c>
      <c r="Z46" s="46" t="e">
        <f t="shared" si="26"/>
        <v>#VALUE!</v>
      </c>
      <c r="AA46" s="46" t="e">
        <f t="shared" si="26"/>
        <v>#VALUE!</v>
      </c>
    </row>
    <row r="47" spans="1:27" x14ac:dyDescent="0.2">
      <c r="U47" s="1">
        <v>17</v>
      </c>
      <c r="V47" s="46">
        <f t="shared" si="15"/>
        <v>24.477739390714589</v>
      </c>
      <c r="W47" s="46">
        <f t="shared" si="16"/>
        <v>28.72054467971731</v>
      </c>
      <c r="X47" s="46">
        <f t="shared" si="17"/>
        <v>31.592599147689047</v>
      </c>
      <c r="Y47" s="46">
        <f t="shared" si="18"/>
        <v>34.75185906245796</v>
      </c>
      <c r="Z47" s="46" t="e">
        <f t="shared" si="26"/>
        <v>#VALUE!</v>
      </c>
      <c r="AA47" s="46" t="e">
        <f t="shared" si="26"/>
        <v>#VALUE!</v>
      </c>
    </row>
    <row r="48" spans="1:27" x14ac:dyDescent="0.2">
      <c r="U48" s="1">
        <v>18</v>
      </c>
      <c r="V48" s="46">
        <f t="shared" si="15"/>
        <v>25.089682875482453</v>
      </c>
      <c r="W48" s="46">
        <f t="shared" si="16"/>
        <v>29.438558296710241</v>
      </c>
      <c r="X48" s="46">
        <f t="shared" si="17"/>
        <v>32.382414126381271</v>
      </c>
      <c r="Y48" s="46">
        <f t="shared" si="18"/>
        <v>35.620655539019403</v>
      </c>
      <c r="Z48" s="46" t="e">
        <f t="shared" si="26"/>
        <v>#VALUE!</v>
      </c>
      <c r="AA48" s="46" t="e">
        <f t="shared" si="26"/>
        <v>#VALUE!</v>
      </c>
    </row>
    <row r="49" spans="21:27" x14ac:dyDescent="0.2">
      <c r="U49" s="1">
        <v>19</v>
      </c>
      <c r="V49" s="46">
        <f t="shared" si="15"/>
        <v>25.716924947369513</v>
      </c>
      <c r="W49" s="46">
        <f t="shared" si="16"/>
        <v>30.174522254127993</v>
      </c>
      <c r="X49" s="46">
        <f t="shared" si="17"/>
        <v>33.191974479540796</v>
      </c>
      <c r="Y49" s="46">
        <f t="shared" si="18"/>
        <v>36.511171927494885</v>
      </c>
      <c r="Z49" s="46" t="e">
        <f t="shared" si="26"/>
        <v>#VALUE!</v>
      </c>
      <c r="AA49" s="46" t="e">
        <f t="shared" si="26"/>
        <v>#VALUE!</v>
      </c>
    </row>
    <row r="50" spans="21:27" x14ac:dyDescent="0.2">
      <c r="U50" s="1">
        <v>20</v>
      </c>
      <c r="V50" s="46">
        <f t="shared" si="15"/>
        <v>26.359848071053747</v>
      </c>
      <c r="W50" s="46">
        <f t="shared" si="16"/>
        <v>30.928885310481188</v>
      </c>
      <c r="X50" s="46">
        <f t="shared" si="17"/>
        <v>34.021773841529317</v>
      </c>
      <c r="Y50" s="46">
        <f t="shared" si="18"/>
        <v>37.423951225682252</v>
      </c>
      <c r="Z50" s="46" t="e">
        <f t="shared" si="26"/>
        <v>#VALUE!</v>
      </c>
      <c r="AA50" s="46" t="e">
        <f t="shared" si="26"/>
        <v>#VALUE!</v>
      </c>
    </row>
  </sheetData>
  <mergeCells count="47">
    <mergeCell ref="V3:AA3"/>
    <mergeCell ref="B4:B5"/>
    <mergeCell ref="C4:C5"/>
    <mergeCell ref="D4:D5"/>
    <mergeCell ref="E4:E5"/>
    <mergeCell ref="A1:R1"/>
    <mergeCell ref="A3:A5"/>
    <mergeCell ref="B3:C3"/>
    <mergeCell ref="D3:E3"/>
    <mergeCell ref="I3:J3"/>
    <mergeCell ref="N4:N5"/>
    <mergeCell ref="O4:O5"/>
    <mergeCell ref="M4:M5"/>
    <mergeCell ref="F4:F5"/>
    <mergeCell ref="G4:G5"/>
    <mergeCell ref="H4:H5"/>
    <mergeCell ref="I4:J4"/>
    <mergeCell ref="K4:L4"/>
    <mergeCell ref="A7:H7"/>
    <mergeCell ref="A9:H9"/>
    <mergeCell ref="A16:A18"/>
    <mergeCell ref="B16:D16"/>
    <mergeCell ref="E16:G16"/>
    <mergeCell ref="H16:J16"/>
    <mergeCell ref="Q16:S16"/>
    <mergeCell ref="B17:D17"/>
    <mergeCell ref="E17:G17"/>
    <mergeCell ref="H17:J17"/>
    <mergeCell ref="K17:M17"/>
    <mergeCell ref="N17:P17"/>
    <mergeCell ref="Q17:S17"/>
    <mergeCell ref="K16:M16"/>
    <mergeCell ref="N16:P16"/>
    <mergeCell ref="A30:A32"/>
    <mergeCell ref="B30:D30"/>
    <mergeCell ref="E30:G30"/>
    <mergeCell ref="H30:J30"/>
    <mergeCell ref="K30:M30"/>
    <mergeCell ref="B31:D31"/>
    <mergeCell ref="E31:G31"/>
    <mergeCell ref="H31:J31"/>
    <mergeCell ref="K31:M31"/>
    <mergeCell ref="N31:P31"/>
    <mergeCell ref="Q31:S31"/>
    <mergeCell ref="V28:AA28"/>
    <mergeCell ref="N30:P30"/>
    <mergeCell ref="Q30:S30"/>
  </mergeCells>
  <pageMargins left="0.7" right="0.7" top="0.75" bottom="0.75" header="0.3" footer="0.3"/>
  <pageSetup orientation="portrait" r:id="rId1"/>
  <ignoredErrors>
    <ignoredError sqref="L7 I8:M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3"/>
  <sheetViews>
    <sheetView zoomScaleNormal="100" workbookViewId="0">
      <selection activeCell="E3" sqref="E3"/>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274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378</v>
      </c>
    </row>
    <row r="3" spans="1:26" x14ac:dyDescent="0.25">
      <c r="A3" s="12">
        <v>297</v>
      </c>
    </row>
    <row r="4" spans="1:26" ht="20.25" x14ac:dyDescent="0.3">
      <c r="A4" s="171"/>
      <c r="B4" s="171"/>
      <c r="C4" s="171"/>
      <c r="D4" s="171"/>
      <c r="E4" s="171"/>
      <c r="F4" s="171"/>
      <c r="G4" s="171"/>
      <c r="H4" s="171"/>
      <c r="I4" s="171"/>
      <c r="J4" s="171"/>
      <c r="K4" s="171"/>
      <c r="L4" s="171"/>
      <c r="M4" s="171"/>
      <c r="N4" s="171"/>
      <c r="O4" s="171"/>
    </row>
    <row r="5" spans="1:26" ht="15.75" x14ac:dyDescent="0.25">
      <c r="A5" s="313" t="s">
        <v>310</v>
      </c>
      <c r="B5" s="313"/>
      <c r="C5" s="313"/>
      <c r="E5" s="313" t="s">
        <v>311</v>
      </c>
      <c r="F5" s="313"/>
      <c r="G5" s="313"/>
      <c r="I5" s="313" t="s">
        <v>312</v>
      </c>
      <c r="J5" s="313"/>
      <c r="K5" s="313"/>
      <c r="M5" s="34" t="s">
        <v>313</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1</v>
      </c>
      <c r="C7" s="19">
        <f>B7/A3</f>
        <v>3.3670033670033669E-3</v>
      </c>
      <c r="E7" s="23" t="s">
        <v>125</v>
      </c>
      <c r="F7" s="18"/>
      <c r="G7" s="19">
        <v>0.02</v>
      </c>
      <c r="I7" s="23" t="s">
        <v>136</v>
      </c>
      <c r="J7" s="18">
        <v>240</v>
      </c>
      <c r="K7" s="19">
        <f>J7/A3</f>
        <v>0.80808080808080807</v>
      </c>
      <c r="M7" s="23" t="s">
        <v>133</v>
      </c>
      <c r="N7" s="18">
        <v>77</v>
      </c>
      <c r="O7" s="19">
        <f>N7/A3</f>
        <v>0.25925925925925924</v>
      </c>
    </row>
    <row r="8" spans="1:26" x14ac:dyDescent="0.25">
      <c r="A8" s="20" t="s">
        <v>119</v>
      </c>
      <c r="B8" s="21">
        <v>30</v>
      </c>
      <c r="C8" s="22">
        <f>B8/A3</f>
        <v>0.10101010101010101</v>
      </c>
      <c r="E8" s="24" t="s">
        <v>126</v>
      </c>
      <c r="F8" s="21"/>
      <c r="G8" s="19">
        <v>0.109</v>
      </c>
      <c r="I8" s="24" t="s">
        <v>138</v>
      </c>
      <c r="J8" s="21">
        <v>30</v>
      </c>
      <c r="K8" s="19">
        <f>J8/A3</f>
        <v>0.10101010101010101</v>
      </c>
      <c r="M8" s="24" t="s">
        <v>134</v>
      </c>
      <c r="N8" s="21">
        <v>220</v>
      </c>
      <c r="O8" s="22">
        <f>N8/A3</f>
        <v>0.7407407407407407</v>
      </c>
    </row>
    <row r="9" spans="1:26" x14ac:dyDescent="0.25">
      <c r="A9" s="20" t="s">
        <v>120</v>
      </c>
      <c r="B9" s="21">
        <v>58</v>
      </c>
      <c r="C9" s="22">
        <f>B9/A3</f>
        <v>0.19528619528619529</v>
      </c>
      <c r="E9" s="24" t="s">
        <v>127</v>
      </c>
      <c r="F9" s="21"/>
      <c r="G9" s="19">
        <v>0.17699999999999999</v>
      </c>
      <c r="I9" s="24" t="s">
        <v>137</v>
      </c>
      <c r="J9" s="21">
        <v>13</v>
      </c>
      <c r="K9" s="19">
        <f>J9/A3</f>
        <v>4.3771043771043773E-2</v>
      </c>
    </row>
    <row r="10" spans="1:26" x14ac:dyDescent="0.25">
      <c r="A10" s="20" t="s">
        <v>121</v>
      </c>
      <c r="B10" s="21">
        <v>70</v>
      </c>
      <c r="C10" s="22">
        <f>B10/A3</f>
        <v>0.2356902356902357</v>
      </c>
      <c r="E10" s="24" t="s">
        <v>128</v>
      </c>
      <c r="F10" s="21"/>
      <c r="G10" s="19">
        <v>8.5999999999999993E-2</v>
      </c>
      <c r="I10" s="24" t="s">
        <v>140</v>
      </c>
      <c r="J10" s="21">
        <v>9</v>
      </c>
      <c r="K10" s="19">
        <f>J10/A3</f>
        <v>3.0303030303030304E-2</v>
      </c>
    </row>
    <row r="11" spans="1:26" x14ac:dyDescent="0.25">
      <c r="A11" s="20" t="s">
        <v>122</v>
      </c>
      <c r="B11" s="21">
        <v>68</v>
      </c>
      <c r="C11" s="22">
        <f>B11/A3</f>
        <v>0.22895622895622897</v>
      </c>
      <c r="E11" s="24" t="s">
        <v>129</v>
      </c>
      <c r="F11" s="21"/>
      <c r="G11" s="19">
        <v>0.36</v>
      </c>
      <c r="I11" s="24" t="s">
        <v>139</v>
      </c>
      <c r="J11" s="21">
        <v>4</v>
      </c>
      <c r="K11" s="19">
        <f>J11/A3</f>
        <v>1.3468013468013467E-2</v>
      </c>
    </row>
    <row r="12" spans="1:26" x14ac:dyDescent="0.25">
      <c r="A12" s="20" t="s">
        <v>123</v>
      </c>
      <c r="B12" s="21">
        <v>48</v>
      </c>
      <c r="C12" s="22">
        <f>B12/A3</f>
        <v>0.16161616161616163</v>
      </c>
      <c r="E12" s="24" t="s">
        <v>130</v>
      </c>
      <c r="F12" s="21"/>
      <c r="G12" s="19">
        <v>0.20200000000000001</v>
      </c>
      <c r="I12" s="24" t="s">
        <v>141</v>
      </c>
      <c r="J12" s="21">
        <v>1</v>
      </c>
      <c r="K12" s="19">
        <f>J12/A3</f>
        <v>3.3670033670033669E-3</v>
      </c>
    </row>
    <row r="13" spans="1:26" x14ac:dyDescent="0.25">
      <c r="A13" s="20" t="s">
        <v>124</v>
      </c>
      <c r="B13" s="21">
        <v>21</v>
      </c>
      <c r="C13" s="22">
        <f>B13/A3</f>
        <v>7.0707070707070704E-2</v>
      </c>
      <c r="E13" s="24" t="s">
        <v>131</v>
      </c>
      <c r="F13" s="21"/>
      <c r="G13" s="19">
        <v>4.5999999999999999E-2</v>
      </c>
      <c r="I13" s="24" t="s">
        <v>142</v>
      </c>
      <c r="J13" s="21">
        <v>0</v>
      </c>
      <c r="K13" s="19">
        <f>J13/A3</f>
        <v>0</v>
      </c>
    </row>
  </sheetData>
  <mergeCells count="4">
    <mergeCell ref="A1:Z1"/>
    <mergeCell ref="A5:C5"/>
    <mergeCell ref="E5:G5"/>
    <mergeCell ref="I5:K5"/>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Z20" sqref="Z20"/>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275</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276</v>
      </c>
      <c r="B4" s="317"/>
      <c r="C4" s="317"/>
      <c r="D4" s="317"/>
      <c r="E4" s="317"/>
      <c r="F4" s="317"/>
      <c r="G4" s="317"/>
      <c r="H4" s="317"/>
    </row>
    <row r="5" spans="1:26" ht="36" customHeight="1" x14ac:dyDescent="0.25">
      <c r="A5" s="315" t="s">
        <v>211</v>
      </c>
      <c r="B5" s="316" t="s">
        <v>143</v>
      </c>
      <c r="C5" s="316" t="s">
        <v>213</v>
      </c>
      <c r="D5" s="316" t="s">
        <v>277</v>
      </c>
      <c r="E5" s="316" t="s">
        <v>234</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86</v>
      </c>
      <c r="B7" s="196">
        <v>1</v>
      </c>
      <c r="C7" s="197">
        <f>'1A'!B14</f>
        <v>13.55</v>
      </c>
      <c r="D7" s="198" t="s">
        <v>186</v>
      </c>
      <c r="E7" s="199">
        <f t="shared" ref="E7:E12" si="0">W19-B19</f>
        <v>-725</v>
      </c>
      <c r="F7" s="200">
        <f t="shared" ref="F7" si="1">W29</f>
        <v>-0.70939334637964779</v>
      </c>
      <c r="G7" s="201">
        <f t="shared" ref="G7:G12" si="2">S38-B38</f>
        <v>-7.0799999999999983</v>
      </c>
      <c r="H7" s="202">
        <f t="shared" ref="H7" si="3">S48</f>
        <v>-0.34318952981095485</v>
      </c>
      <c r="P7"/>
      <c r="R7" s="10"/>
    </row>
    <row r="8" spans="1:26" ht="15.75" thickTop="1" x14ac:dyDescent="0.25">
      <c r="A8" s="178" t="s">
        <v>212</v>
      </c>
      <c r="B8" s="164">
        <v>0.96</v>
      </c>
      <c r="C8" s="185">
        <f>S39</f>
        <v>18.760000000000002</v>
      </c>
      <c r="D8" s="187">
        <f>C8-C7</f>
        <v>5.2100000000000009</v>
      </c>
      <c r="E8" s="174">
        <f t="shared" si="0"/>
        <v>-84</v>
      </c>
      <c r="F8" s="173">
        <f>W30</f>
        <v>-0.35897435897435898</v>
      </c>
      <c r="G8" s="175">
        <f t="shared" si="2"/>
        <v>-3.379999999999999</v>
      </c>
      <c r="H8" s="177">
        <f>S49</f>
        <v>-0.1526648599819331</v>
      </c>
      <c r="P8"/>
      <c r="R8" s="10"/>
    </row>
    <row r="9" spans="1:26" x14ac:dyDescent="0.25">
      <c r="A9" s="178" t="s">
        <v>292</v>
      </c>
      <c r="B9" s="164">
        <v>0.96</v>
      </c>
      <c r="C9" s="185">
        <f t="shared" ref="C9:C12" si="4">S40</f>
        <v>18.75</v>
      </c>
      <c r="D9" s="187">
        <f>C9-C7</f>
        <v>5.1999999999999993</v>
      </c>
      <c r="E9" s="174">
        <f t="shared" si="0"/>
        <v>-29</v>
      </c>
      <c r="F9" s="173">
        <f>W31</f>
        <v>-0.1277533039647577</v>
      </c>
      <c r="G9" s="175">
        <f t="shared" si="2"/>
        <v>4.7699999999999996</v>
      </c>
      <c r="H9" s="177">
        <f>S50</f>
        <v>0.34120171673819738</v>
      </c>
      <c r="P9"/>
      <c r="R9" s="10"/>
    </row>
    <row r="10" spans="1:26" x14ac:dyDescent="0.25">
      <c r="A10" s="178" t="s">
        <v>294</v>
      </c>
      <c r="B10" s="164">
        <v>0.95</v>
      </c>
      <c r="C10" s="185">
        <f t="shared" si="4"/>
        <v>15.28</v>
      </c>
      <c r="D10" s="217">
        <f>C10-C7</f>
        <v>1.7299999999999986</v>
      </c>
      <c r="E10" s="174">
        <f t="shared" si="0"/>
        <v>-296</v>
      </c>
      <c r="F10" s="173">
        <f>W32</f>
        <v>-0.69811320754716977</v>
      </c>
      <c r="G10" s="175">
        <f t="shared" si="2"/>
        <v>-0.46000000000000085</v>
      </c>
      <c r="H10" s="177">
        <f>S51</f>
        <v>-2.9224904701397766E-2</v>
      </c>
      <c r="P10"/>
      <c r="R10" s="10"/>
    </row>
    <row r="11" spans="1:26" x14ac:dyDescent="0.25">
      <c r="A11" s="178" t="s">
        <v>295</v>
      </c>
      <c r="B11" s="164">
        <v>0.92</v>
      </c>
      <c r="C11" s="185">
        <f t="shared" si="4"/>
        <v>18.489999999999998</v>
      </c>
      <c r="D11" s="187">
        <f>C11-C7</f>
        <v>4.9399999999999977</v>
      </c>
      <c r="E11" s="174">
        <f t="shared" si="0"/>
        <v>-939</v>
      </c>
      <c r="F11" s="173">
        <f>W33</f>
        <v>-0.35260983852797595</v>
      </c>
      <c r="G11" s="175">
        <f t="shared" si="2"/>
        <v>5.5199999999999978</v>
      </c>
      <c r="H11" s="177">
        <f>S52</f>
        <v>0.42559753276792578</v>
      </c>
      <c r="P11"/>
      <c r="R11" s="10"/>
    </row>
    <row r="12" spans="1:26" ht="15.75" thickBot="1" x14ac:dyDescent="0.3">
      <c r="A12" s="179" t="s">
        <v>296</v>
      </c>
      <c r="B12" s="180">
        <v>0.92</v>
      </c>
      <c r="C12" s="186">
        <f t="shared" si="4"/>
        <v>16.920000000000002</v>
      </c>
      <c r="D12" s="188">
        <f>C12-C7</f>
        <v>3.370000000000001</v>
      </c>
      <c r="E12" s="181">
        <f t="shared" si="0"/>
        <v>618</v>
      </c>
      <c r="F12" s="182">
        <f>W34</f>
        <v>0.20558882235528941</v>
      </c>
      <c r="G12" s="183">
        <f t="shared" si="2"/>
        <v>2.8300000000000018</v>
      </c>
      <c r="H12" s="184">
        <f>S53</f>
        <v>0.20085166784953881</v>
      </c>
      <c r="P12"/>
      <c r="R12" s="10"/>
    </row>
    <row r="13" spans="1:26" x14ac:dyDescent="0.25">
      <c r="A13" s="1"/>
      <c r="B13" s="35"/>
      <c r="C13" s="36"/>
      <c r="D13" s="36"/>
    </row>
    <row r="14" spans="1:26" x14ac:dyDescent="0.25">
      <c r="G14" s="215"/>
    </row>
    <row r="17" spans="1:26" ht="15.75" x14ac:dyDescent="0.25">
      <c r="A17" s="314" t="s">
        <v>336</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86</v>
      </c>
      <c r="B19" s="166">
        <v>1022</v>
      </c>
      <c r="C19" s="166">
        <v>1085</v>
      </c>
      <c r="D19" s="166">
        <v>1608</v>
      </c>
      <c r="E19" s="166">
        <v>1618</v>
      </c>
      <c r="F19" s="166">
        <v>1525</v>
      </c>
      <c r="G19" s="166">
        <v>1643</v>
      </c>
      <c r="H19" s="166">
        <v>1166</v>
      </c>
      <c r="I19" s="166">
        <v>1297</v>
      </c>
      <c r="J19" s="166">
        <v>1574</v>
      </c>
      <c r="K19" s="166">
        <v>1027</v>
      </c>
      <c r="L19" s="166">
        <v>1105</v>
      </c>
      <c r="M19" s="166">
        <v>1113</v>
      </c>
      <c r="N19" s="166">
        <v>1118</v>
      </c>
      <c r="O19" s="166">
        <v>1140</v>
      </c>
      <c r="P19" s="166">
        <v>1154</v>
      </c>
      <c r="Q19" s="166">
        <v>982</v>
      </c>
      <c r="R19" s="166">
        <v>941</v>
      </c>
      <c r="S19" s="166">
        <v>665</v>
      </c>
      <c r="T19" s="166">
        <v>504</v>
      </c>
      <c r="U19" s="166">
        <v>283</v>
      </c>
      <c r="V19" s="166">
        <v>241</v>
      </c>
      <c r="W19" s="166">
        <v>297</v>
      </c>
    </row>
    <row r="20" spans="1:26" ht="15.75" thickTop="1" x14ac:dyDescent="0.25">
      <c r="A20" s="143" t="s">
        <v>212</v>
      </c>
      <c r="B20" s="146">
        <v>234</v>
      </c>
      <c r="C20" s="146">
        <v>235</v>
      </c>
      <c r="D20" s="146">
        <v>228</v>
      </c>
      <c r="E20" s="146">
        <v>223</v>
      </c>
      <c r="F20" s="146">
        <v>216</v>
      </c>
      <c r="G20" s="146">
        <v>189</v>
      </c>
      <c r="H20" s="146">
        <v>208</v>
      </c>
      <c r="I20" s="146">
        <v>221</v>
      </c>
      <c r="J20" s="146">
        <v>247</v>
      </c>
      <c r="K20" s="146">
        <v>252</v>
      </c>
      <c r="L20" s="146">
        <v>206</v>
      </c>
      <c r="M20" s="146">
        <v>192</v>
      </c>
      <c r="N20" s="146">
        <v>197</v>
      </c>
      <c r="O20" s="146">
        <v>208</v>
      </c>
      <c r="P20" s="146">
        <v>198</v>
      </c>
      <c r="Q20" s="146">
        <v>176</v>
      </c>
      <c r="R20" s="146">
        <v>153</v>
      </c>
      <c r="S20" s="146">
        <v>134</v>
      </c>
      <c r="T20" s="146">
        <v>123</v>
      </c>
      <c r="U20" s="146">
        <v>124</v>
      </c>
      <c r="V20" s="146">
        <v>155</v>
      </c>
      <c r="W20" s="146">
        <v>150</v>
      </c>
    </row>
    <row r="21" spans="1:26" x14ac:dyDescent="0.25">
      <c r="A21" s="143" t="s">
        <v>292</v>
      </c>
      <c r="B21" s="144">
        <v>227</v>
      </c>
      <c r="C21" s="144">
        <v>238</v>
      </c>
      <c r="D21" s="144">
        <v>245</v>
      </c>
      <c r="E21" s="144">
        <v>258</v>
      </c>
      <c r="F21" s="144">
        <v>258</v>
      </c>
      <c r="G21" s="144">
        <v>272</v>
      </c>
      <c r="H21" s="144">
        <v>290</v>
      </c>
      <c r="I21" s="144">
        <v>275</v>
      </c>
      <c r="J21" s="144">
        <v>265</v>
      </c>
      <c r="K21" s="144">
        <v>254</v>
      </c>
      <c r="L21" s="144">
        <v>253</v>
      </c>
      <c r="M21" s="144">
        <v>258</v>
      </c>
      <c r="N21" s="144">
        <v>260</v>
      </c>
      <c r="O21" s="144">
        <v>252</v>
      </c>
      <c r="P21" s="144">
        <v>274</v>
      </c>
      <c r="Q21" s="144">
        <v>285</v>
      </c>
      <c r="R21" s="144">
        <v>305</v>
      </c>
      <c r="S21" s="144">
        <v>304</v>
      </c>
      <c r="T21" s="144">
        <v>302</v>
      </c>
      <c r="U21" s="144">
        <v>203</v>
      </c>
      <c r="V21" s="144">
        <v>180</v>
      </c>
      <c r="W21" s="144">
        <v>198</v>
      </c>
    </row>
    <row r="22" spans="1:26" x14ac:dyDescent="0.25">
      <c r="A22" s="143" t="s">
        <v>294</v>
      </c>
      <c r="B22" s="144">
        <v>424</v>
      </c>
      <c r="C22" s="144">
        <v>349</v>
      </c>
      <c r="D22" s="144">
        <v>146</v>
      </c>
      <c r="E22" s="144">
        <v>132</v>
      </c>
      <c r="F22" s="144">
        <v>102</v>
      </c>
      <c r="G22" s="144">
        <v>129</v>
      </c>
      <c r="H22" s="144">
        <v>112</v>
      </c>
      <c r="I22" s="144">
        <v>90</v>
      </c>
      <c r="J22" s="144">
        <v>81</v>
      </c>
      <c r="K22" s="144">
        <v>124</v>
      </c>
      <c r="L22" s="144">
        <v>180</v>
      </c>
      <c r="M22" s="144">
        <v>197</v>
      </c>
      <c r="N22" s="144">
        <v>165</v>
      </c>
      <c r="O22" s="144">
        <v>147</v>
      </c>
      <c r="P22" s="144">
        <v>136</v>
      </c>
      <c r="Q22" s="144">
        <v>145</v>
      </c>
      <c r="R22" s="144">
        <v>171</v>
      </c>
      <c r="S22" s="144">
        <v>171</v>
      </c>
      <c r="T22" s="144">
        <v>172</v>
      </c>
      <c r="U22" s="144">
        <v>222</v>
      </c>
      <c r="V22" s="144">
        <v>122</v>
      </c>
      <c r="W22" s="144">
        <v>128</v>
      </c>
    </row>
    <row r="23" spans="1:26" x14ac:dyDescent="0.25">
      <c r="A23" s="178" t="s">
        <v>295</v>
      </c>
      <c r="B23" s="146">
        <v>2663</v>
      </c>
      <c r="C23" s="146">
        <v>2688</v>
      </c>
      <c r="D23" s="146">
        <v>2693</v>
      </c>
      <c r="E23" s="146">
        <v>2726</v>
      </c>
      <c r="F23" s="146">
        <v>2711</v>
      </c>
      <c r="G23" s="146">
        <v>2584</v>
      </c>
      <c r="H23" s="146">
        <v>2581</v>
      </c>
      <c r="I23" s="146">
        <v>2504</v>
      </c>
      <c r="J23" s="146">
        <v>2304</v>
      </c>
      <c r="K23" s="146">
        <v>2366</v>
      </c>
      <c r="L23" s="146">
        <v>2539</v>
      </c>
      <c r="M23" s="146">
        <v>2777</v>
      </c>
      <c r="N23" s="146">
        <v>2830</v>
      </c>
      <c r="O23" s="146">
        <v>2928</v>
      </c>
      <c r="P23" s="146">
        <v>3026</v>
      </c>
      <c r="Q23" s="146">
        <v>3054</v>
      </c>
      <c r="R23" s="146">
        <v>2954</v>
      </c>
      <c r="S23" s="146">
        <v>2612</v>
      </c>
      <c r="T23" s="146">
        <v>2314</v>
      </c>
      <c r="U23" s="146">
        <v>1807</v>
      </c>
      <c r="V23" s="146">
        <v>1775</v>
      </c>
      <c r="W23" s="146">
        <v>1724</v>
      </c>
    </row>
    <row r="24" spans="1:26" x14ac:dyDescent="0.25">
      <c r="A24" s="143" t="s">
        <v>296</v>
      </c>
      <c r="B24" s="146">
        <v>3006</v>
      </c>
      <c r="C24" s="146">
        <v>3006</v>
      </c>
      <c r="D24" s="146">
        <v>3035</v>
      </c>
      <c r="E24" s="146">
        <v>3018</v>
      </c>
      <c r="F24" s="146">
        <v>2952</v>
      </c>
      <c r="G24" s="146">
        <v>2976</v>
      </c>
      <c r="H24" s="146">
        <v>2975</v>
      </c>
      <c r="I24" s="146">
        <v>3012</v>
      </c>
      <c r="J24" s="146">
        <v>3098</v>
      </c>
      <c r="K24" s="146">
        <v>3267</v>
      </c>
      <c r="L24" s="146">
        <v>3487</v>
      </c>
      <c r="M24" s="146">
        <v>3669</v>
      </c>
      <c r="N24" s="146">
        <v>3714</v>
      </c>
      <c r="O24" s="146">
        <v>3822</v>
      </c>
      <c r="P24" s="146">
        <v>3885</v>
      </c>
      <c r="Q24" s="146">
        <v>4083</v>
      </c>
      <c r="R24" s="146">
        <v>4181</v>
      </c>
      <c r="S24" s="146">
        <v>4244</v>
      </c>
      <c r="T24" s="146">
        <v>4004</v>
      </c>
      <c r="U24" s="146">
        <v>3577</v>
      </c>
      <c r="V24" s="146">
        <v>3546</v>
      </c>
      <c r="W24" s="146">
        <v>3624</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337</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86</v>
      </c>
      <c r="B29" s="167">
        <f t="shared" ref="B29:B34" si="5">(B19-B19)/B19</f>
        <v>0</v>
      </c>
      <c r="C29" s="167">
        <f t="shared" ref="C29:C34" si="6">(C19-B19)/B19</f>
        <v>6.1643835616438353E-2</v>
      </c>
      <c r="D29" s="167">
        <f t="shared" ref="D29:D34" si="7">(D19-B19)/B19</f>
        <v>0.57338551859099807</v>
      </c>
      <c r="E29" s="167">
        <f t="shared" ref="E29:E34" si="8">(E19-B19)/B19</f>
        <v>0.58317025440313108</v>
      </c>
      <c r="F29" s="167">
        <f t="shared" ref="F29:F34" si="9">(F19-B19)/B19</f>
        <v>0.49217221135029354</v>
      </c>
      <c r="G29" s="167">
        <f t="shared" ref="G29:G34" si="10">(G19-B19)/B19</f>
        <v>0.60763209393346385</v>
      </c>
      <c r="H29" s="167">
        <f t="shared" ref="H29:H34" si="11">(H19-B19)/B19</f>
        <v>0.14090019569471623</v>
      </c>
      <c r="I29" s="167">
        <f t="shared" ref="I29:I34" si="12">(I19-B19)/B19</f>
        <v>0.2690802348336595</v>
      </c>
      <c r="J29" s="167">
        <f t="shared" ref="J29:J34" si="13">(J19-B19)/B19</f>
        <v>0.54011741682974557</v>
      </c>
      <c r="K29" s="167">
        <f t="shared" ref="K29:K34" si="14">(K19-B19)/B19</f>
        <v>4.8923679060665359E-3</v>
      </c>
      <c r="L29" s="167">
        <f t="shared" ref="L29:L34" si="15">(L19-B19)/B19</f>
        <v>8.1213307240704496E-2</v>
      </c>
      <c r="M29" s="167">
        <f t="shared" ref="M29:M34" si="16">(M19-B19)/B19</f>
        <v>8.9041095890410954E-2</v>
      </c>
      <c r="N29" s="167">
        <f t="shared" ref="N29:N34" si="17">(N19-B19)/B19</f>
        <v>9.393346379647749E-2</v>
      </c>
      <c r="O29" s="167">
        <f t="shared" ref="O29:O34" si="18">(O19-B19)/B19</f>
        <v>0.11545988258317025</v>
      </c>
      <c r="P29" s="167">
        <f t="shared" ref="P29:P34" si="19">(P19-B19)/B19</f>
        <v>0.12915851272015655</v>
      </c>
      <c r="Q29" s="167">
        <f t="shared" ref="Q29:Q34" si="20">(Q19-B19)/B19</f>
        <v>-3.9138943248532287E-2</v>
      </c>
      <c r="R29" s="167">
        <f t="shared" ref="R29:R34" si="21">(R19-B19)/B19</f>
        <v>-7.9256360078277882E-2</v>
      </c>
      <c r="S29" s="167">
        <f t="shared" ref="S29:S34" si="22">(S19-B19)/B19</f>
        <v>-0.34931506849315069</v>
      </c>
      <c r="T29" s="167">
        <f t="shared" ref="T29:T34" si="23">(T19-B19)/B19</f>
        <v>-0.50684931506849318</v>
      </c>
      <c r="U29" s="167">
        <f t="shared" ref="U29:U34" si="24">(U19-B19)/B19</f>
        <v>-0.72309197651663404</v>
      </c>
      <c r="V29" s="167">
        <f t="shared" ref="V29:V34" si="25">(V19-B19)/B19</f>
        <v>-0.764187866927593</v>
      </c>
      <c r="W29" s="167">
        <f t="shared" ref="W29:W34" si="26">(W19-B19)/B19</f>
        <v>-0.70939334637964779</v>
      </c>
      <c r="Y29" t="s">
        <v>86</v>
      </c>
      <c r="Z29" s="216">
        <v>-7.0799999999999983</v>
      </c>
    </row>
    <row r="30" spans="1:26" ht="15.75" thickTop="1" x14ac:dyDescent="0.25">
      <c r="A30" s="143" t="s">
        <v>212</v>
      </c>
      <c r="B30" s="147">
        <f t="shared" si="5"/>
        <v>0</v>
      </c>
      <c r="C30" s="147">
        <f t="shared" si="6"/>
        <v>4.2735042735042739E-3</v>
      </c>
      <c r="D30" s="147">
        <f t="shared" si="7"/>
        <v>-2.564102564102564E-2</v>
      </c>
      <c r="E30" s="147">
        <f t="shared" si="8"/>
        <v>-4.7008547008547008E-2</v>
      </c>
      <c r="F30" s="147">
        <f t="shared" si="9"/>
        <v>-7.6923076923076927E-2</v>
      </c>
      <c r="G30" s="147">
        <f t="shared" si="10"/>
        <v>-0.19230769230769232</v>
      </c>
      <c r="H30" s="147">
        <f t="shared" si="11"/>
        <v>-0.1111111111111111</v>
      </c>
      <c r="I30" s="147">
        <f t="shared" si="12"/>
        <v>-5.5555555555555552E-2</v>
      </c>
      <c r="J30" s="147">
        <f t="shared" si="13"/>
        <v>5.5555555555555552E-2</v>
      </c>
      <c r="K30" s="147">
        <f t="shared" si="14"/>
        <v>7.6923076923076927E-2</v>
      </c>
      <c r="L30" s="147">
        <f t="shared" si="15"/>
        <v>-0.11965811965811966</v>
      </c>
      <c r="M30" s="147">
        <f t="shared" si="16"/>
        <v>-0.17948717948717949</v>
      </c>
      <c r="N30" s="147">
        <f t="shared" si="17"/>
        <v>-0.15811965811965811</v>
      </c>
      <c r="O30" s="147">
        <f t="shared" si="18"/>
        <v>-0.1111111111111111</v>
      </c>
      <c r="P30" s="147">
        <f t="shared" si="19"/>
        <v>-0.15384615384615385</v>
      </c>
      <c r="Q30" s="147">
        <f t="shared" si="20"/>
        <v>-0.24786324786324787</v>
      </c>
      <c r="R30" s="147">
        <f t="shared" si="21"/>
        <v>-0.34615384615384615</v>
      </c>
      <c r="S30" s="147">
        <f t="shared" si="22"/>
        <v>-0.42735042735042733</v>
      </c>
      <c r="T30" s="147">
        <f t="shared" si="23"/>
        <v>-0.47435897435897434</v>
      </c>
      <c r="U30" s="147">
        <f t="shared" si="24"/>
        <v>-0.47008547008547008</v>
      </c>
      <c r="V30" s="147">
        <f t="shared" si="25"/>
        <v>-0.33760683760683763</v>
      </c>
      <c r="W30" s="147">
        <f t="shared" si="26"/>
        <v>-0.35897435897435898</v>
      </c>
      <c r="Y30" t="s">
        <v>212</v>
      </c>
      <c r="Z30" s="216">
        <v>-3.379999999999999</v>
      </c>
    </row>
    <row r="31" spans="1:26" x14ac:dyDescent="0.25">
      <c r="A31" s="143" t="s">
        <v>292</v>
      </c>
      <c r="B31" s="147">
        <f t="shared" si="5"/>
        <v>0</v>
      </c>
      <c r="C31" s="147">
        <f t="shared" si="6"/>
        <v>4.8458149779735685E-2</v>
      </c>
      <c r="D31" s="147">
        <f t="shared" si="7"/>
        <v>7.9295154185022032E-2</v>
      </c>
      <c r="E31" s="147">
        <f t="shared" si="8"/>
        <v>0.13656387665198239</v>
      </c>
      <c r="F31" s="147">
        <f t="shared" si="9"/>
        <v>0.13656387665198239</v>
      </c>
      <c r="G31" s="147">
        <f t="shared" si="10"/>
        <v>0.19823788546255505</v>
      </c>
      <c r="H31" s="147">
        <f t="shared" si="11"/>
        <v>0.27753303964757708</v>
      </c>
      <c r="I31" s="147">
        <f t="shared" si="12"/>
        <v>0.21145374449339208</v>
      </c>
      <c r="J31" s="147">
        <f t="shared" si="13"/>
        <v>0.16740088105726872</v>
      </c>
      <c r="K31" s="147">
        <f t="shared" si="14"/>
        <v>0.11894273127753303</v>
      </c>
      <c r="L31" s="147">
        <f t="shared" si="15"/>
        <v>0.11453744493392071</v>
      </c>
      <c r="M31" s="147">
        <f t="shared" si="16"/>
        <v>0.13656387665198239</v>
      </c>
      <c r="N31" s="147">
        <f t="shared" si="17"/>
        <v>0.14537444933920704</v>
      </c>
      <c r="O31" s="147">
        <f t="shared" si="18"/>
        <v>0.11013215859030837</v>
      </c>
      <c r="P31" s="147">
        <f t="shared" si="19"/>
        <v>0.20704845814977973</v>
      </c>
      <c r="Q31" s="147">
        <f t="shared" si="20"/>
        <v>0.25550660792951541</v>
      </c>
      <c r="R31" s="147">
        <f t="shared" si="21"/>
        <v>0.34361233480176212</v>
      </c>
      <c r="S31" s="147">
        <f t="shared" si="22"/>
        <v>0.33920704845814981</v>
      </c>
      <c r="T31" s="147">
        <f t="shared" si="23"/>
        <v>0.33039647577092512</v>
      </c>
      <c r="U31" s="147">
        <f t="shared" si="24"/>
        <v>-0.10572687224669604</v>
      </c>
      <c r="V31" s="147">
        <f t="shared" si="25"/>
        <v>-0.20704845814977973</v>
      </c>
      <c r="W31" s="147">
        <f t="shared" si="26"/>
        <v>-0.1277533039647577</v>
      </c>
      <c r="Y31" t="s">
        <v>294</v>
      </c>
      <c r="Z31" s="216">
        <v>-0.46000000000000085</v>
      </c>
    </row>
    <row r="32" spans="1:26" x14ac:dyDescent="0.25">
      <c r="A32" s="143" t="s">
        <v>294</v>
      </c>
      <c r="B32" s="147">
        <f t="shared" si="5"/>
        <v>0</v>
      </c>
      <c r="C32" s="147">
        <f t="shared" si="6"/>
        <v>-0.17688679245283018</v>
      </c>
      <c r="D32" s="147">
        <f t="shared" si="7"/>
        <v>-0.65566037735849059</v>
      </c>
      <c r="E32" s="147">
        <f t="shared" si="8"/>
        <v>-0.68867924528301883</v>
      </c>
      <c r="F32" s="147">
        <f t="shared" si="9"/>
        <v>-0.75943396226415094</v>
      </c>
      <c r="G32" s="147">
        <f t="shared" si="10"/>
        <v>-0.69575471698113212</v>
      </c>
      <c r="H32" s="147">
        <f t="shared" si="11"/>
        <v>-0.73584905660377353</v>
      </c>
      <c r="I32" s="147">
        <f t="shared" si="12"/>
        <v>-0.78773584905660377</v>
      </c>
      <c r="J32" s="147">
        <f t="shared" si="13"/>
        <v>-0.80896226415094341</v>
      </c>
      <c r="K32" s="147">
        <f t="shared" si="14"/>
        <v>-0.70754716981132071</v>
      </c>
      <c r="L32" s="147">
        <f t="shared" si="15"/>
        <v>-0.57547169811320753</v>
      </c>
      <c r="M32" s="147">
        <f t="shared" si="16"/>
        <v>-0.535377358490566</v>
      </c>
      <c r="N32" s="147">
        <f t="shared" si="17"/>
        <v>-0.61084905660377353</v>
      </c>
      <c r="O32" s="147">
        <f t="shared" si="18"/>
        <v>-0.65330188679245282</v>
      </c>
      <c r="P32" s="147">
        <f t="shared" si="19"/>
        <v>-0.67924528301886788</v>
      </c>
      <c r="Q32" s="147">
        <f t="shared" si="20"/>
        <v>-0.65801886792452835</v>
      </c>
      <c r="R32" s="147">
        <f t="shared" si="21"/>
        <v>-0.59669811320754718</v>
      </c>
      <c r="S32" s="147">
        <f t="shared" si="22"/>
        <v>-0.59669811320754718</v>
      </c>
      <c r="T32" s="147">
        <f t="shared" si="23"/>
        <v>-0.59433962264150941</v>
      </c>
      <c r="U32" s="147">
        <f t="shared" si="24"/>
        <v>-0.47641509433962265</v>
      </c>
      <c r="V32" s="147">
        <f t="shared" si="25"/>
        <v>-0.71226415094339623</v>
      </c>
      <c r="W32" s="147">
        <f t="shared" si="26"/>
        <v>-0.69811320754716977</v>
      </c>
      <c r="Y32" t="s">
        <v>296</v>
      </c>
      <c r="Z32" s="216">
        <v>2.8300000000000018</v>
      </c>
    </row>
    <row r="33" spans="1:26" x14ac:dyDescent="0.25">
      <c r="A33" s="178" t="s">
        <v>295</v>
      </c>
      <c r="B33" s="147">
        <f t="shared" si="5"/>
        <v>0</v>
      </c>
      <c r="C33" s="147">
        <f t="shared" si="6"/>
        <v>9.3879083740142696E-3</v>
      </c>
      <c r="D33" s="147">
        <f t="shared" si="7"/>
        <v>1.1265490048817123E-2</v>
      </c>
      <c r="E33" s="147">
        <f t="shared" si="8"/>
        <v>2.3657529102515961E-2</v>
      </c>
      <c r="F33" s="147">
        <f t="shared" si="9"/>
        <v>1.8024784078107398E-2</v>
      </c>
      <c r="G33" s="147">
        <f t="shared" si="10"/>
        <v>-2.9665790461885094E-2</v>
      </c>
      <c r="H33" s="147">
        <f t="shared" si="11"/>
        <v>-3.0792339466766804E-2</v>
      </c>
      <c r="I33" s="147">
        <f t="shared" si="12"/>
        <v>-5.9707097258730753E-2</v>
      </c>
      <c r="J33" s="147">
        <f t="shared" si="13"/>
        <v>-0.13481036425084492</v>
      </c>
      <c r="K33" s="147">
        <f t="shared" si="14"/>
        <v>-0.11152835148328952</v>
      </c>
      <c r="L33" s="147">
        <f t="shared" si="15"/>
        <v>-4.6564025535110777E-2</v>
      </c>
      <c r="M33" s="147">
        <f t="shared" si="16"/>
        <v>4.2808862185505073E-2</v>
      </c>
      <c r="N33" s="147">
        <f t="shared" si="17"/>
        <v>6.2711227938415326E-2</v>
      </c>
      <c r="O33" s="147">
        <f t="shared" si="18"/>
        <v>9.9511828764551252E-2</v>
      </c>
      <c r="P33" s="147">
        <f t="shared" si="19"/>
        <v>0.13631242959068721</v>
      </c>
      <c r="Q33" s="147">
        <f t="shared" si="20"/>
        <v>0.14682688696958318</v>
      </c>
      <c r="R33" s="147">
        <f t="shared" si="21"/>
        <v>0.1092752534735261</v>
      </c>
      <c r="S33" s="147">
        <f t="shared" si="22"/>
        <v>-1.9151333082989112E-2</v>
      </c>
      <c r="T33" s="147">
        <f t="shared" si="23"/>
        <v>-0.1310552009012392</v>
      </c>
      <c r="U33" s="147">
        <f t="shared" si="24"/>
        <v>-0.32144198272624858</v>
      </c>
      <c r="V33" s="147">
        <f t="shared" si="25"/>
        <v>-0.33345850544498684</v>
      </c>
      <c r="W33" s="147">
        <f t="shared" si="26"/>
        <v>-0.35260983852797595</v>
      </c>
      <c r="Y33" t="s">
        <v>292</v>
      </c>
      <c r="Z33" s="216">
        <v>4.7699999999999996</v>
      </c>
    </row>
    <row r="34" spans="1:26" x14ac:dyDescent="0.25">
      <c r="A34" s="143" t="s">
        <v>296</v>
      </c>
      <c r="B34" s="147">
        <f t="shared" si="5"/>
        <v>0</v>
      </c>
      <c r="C34" s="147">
        <f t="shared" si="6"/>
        <v>0</v>
      </c>
      <c r="D34" s="147">
        <f t="shared" si="7"/>
        <v>9.6473719228210245E-3</v>
      </c>
      <c r="E34" s="147">
        <f t="shared" si="8"/>
        <v>3.9920159680638719E-3</v>
      </c>
      <c r="F34" s="147">
        <f t="shared" si="9"/>
        <v>-1.7964071856287425E-2</v>
      </c>
      <c r="G34" s="147">
        <f t="shared" si="10"/>
        <v>-9.9800399201596807E-3</v>
      </c>
      <c r="H34" s="147">
        <f t="shared" si="11"/>
        <v>-1.0312707917498337E-2</v>
      </c>
      <c r="I34" s="147">
        <f t="shared" si="12"/>
        <v>1.996007984031936E-3</v>
      </c>
      <c r="J34" s="147">
        <f t="shared" si="13"/>
        <v>3.0605455755156354E-2</v>
      </c>
      <c r="K34" s="147">
        <f t="shared" si="14"/>
        <v>8.6826347305389226E-2</v>
      </c>
      <c r="L34" s="147">
        <f t="shared" si="15"/>
        <v>0.16001330671989356</v>
      </c>
      <c r="M34" s="147">
        <f t="shared" si="16"/>
        <v>0.22055888223552894</v>
      </c>
      <c r="N34" s="147">
        <f t="shared" si="17"/>
        <v>0.23552894211576847</v>
      </c>
      <c r="O34" s="147">
        <f t="shared" si="18"/>
        <v>0.27145708582834333</v>
      </c>
      <c r="P34" s="147">
        <f t="shared" si="19"/>
        <v>0.29241516966067865</v>
      </c>
      <c r="Q34" s="147">
        <f t="shared" si="20"/>
        <v>0.35828343313373251</v>
      </c>
      <c r="R34" s="147">
        <f t="shared" si="21"/>
        <v>0.39088489687292083</v>
      </c>
      <c r="S34" s="147">
        <f t="shared" si="22"/>
        <v>0.41184298070525616</v>
      </c>
      <c r="T34" s="147">
        <f t="shared" si="23"/>
        <v>0.33200266134397871</v>
      </c>
      <c r="U34" s="147">
        <f t="shared" si="24"/>
        <v>0.18995342648037258</v>
      </c>
      <c r="V34" s="147">
        <f t="shared" si="25"/>
        <v>0.17964071856287425</v>
      </c>
      <c r="W34" s="147">
        <f t="shared" si="26"/>
        <v>0.20558882235528941</v>
      </c>
      <c r="Y34" t="s">
        <v>295</v>
      </c>
      <c r="Z34" s="214">
        <v>5.5199999999999978</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338</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86</v>
      </c>
      <c r="B38" s="168">
        <v>20.63</v>
      </c>
      <c r="C38" s="168">
        <v>23.6</v>
      </c>
      <c r="D38" s="168">
        <v>20.47</v>
      </c>
      <c r="E38" s="168">
        <v>15.91</v>
      </c>
      <c r="F38" s="168">
        <v>13.1</v>
      </c>
      <c r="G38" s="168">
        <v>13.62</v>
      </c>
      <c r="H38" s="168">
        <v>15.78</v>
      </c>
      <c r="I38" s="168">
        <v>10.54</v>
      </c>
      <c r="J38" s="168">
        <v>10.61</v>
      </c>
      <c r="K38" s="168">
        <v>10.48</v>
      </c>
      <c r="L38" s="168">
        <v>10.81</v>
      </c>
      <c r="M38" s="168">
        <v>11.66</v>
      </c>
      <c r="N38" s="168">
        <v>11.9</v>
      </c>
      <c r="O38" s="168">
        <v>12.63</v>
      </c>
      <c r="P38" s="168">
        <v>12.69</v>
      </c>
      <c r="Q38" s="168">
        <v>12.26</v>
      </c>
      <c r="R38" s="168">
        <v>13.15</v>
      </c>
      <c r="S38" s="169">
        <v>13.55</v>
      </c>
    </row>
    <row r="39" spans="1:26" ht="15.75" thickTop="1" x14ac:dyDescent="0.25">
      <c r="A39" s="143" t="s">
        <v>212</v>
      </c>
      <c r="B39" s="150">
        <v>22.14</v>
      </c>
      <c r="C39" s="150">
        <v>23.57</v>
      </c>
      <c r="D39" s="150">
        <v>23.89</v>
      </c>
      <c r="E39" s="150">
        <v>20.32</v>
      </c>
      <c r="F39" s="150">
        <v>17.53</v>
      </c>
      <c r="G39" s="150">
        <v>21.83</v>
      </c>
      <c r="H39" s="150">
        <v>23.27</v>
      </c>
      <c r="I39" s="150">
        <v>25.66</v>
      </c>
      <c r="J39" s="150">
        <v>21.82</v>
      </c>
      <c r="K39" s="150">
        <v>24.23</v>
      </c>
      <c r="L39" s="150">
        <v>23.62</v>
      </c>
      <c r="M39" s="150">
        <v>26.5</v>
      </c>
      <c r="N39" s="150">
        <v>27.31</v>
      </c>
      <c r="O39" s="150">
        <v>19.82</v>
      </c>
      <c r="P39" s="150">
        <v>19.48</v>
      </c>
      <c r="Q39" s="150">
        <v>19.329999999999998</v>
      </c>
      <c r="R39" s="150">
        <v>21.29</v>
      </c>
      <c r="S39" s="151">
        <v>18.760000000000002</v>
      </c>
    </row>
    <row r="40" spans="1:26" x14ac:dyDescent="0.25">
      <c r="A40" s="143" t="s">
        <v>292</v>
      </c>
      <c r="B40" s="150">
        <v>13.98</v>
      </c>
      <c r="C40" s="150">
        <v>14.31</v>
      </c>
      <c r="D40" s="150">
        <v>13.46</v>
      </c>
      <c r="E40" s="150">
        <v>14.74</v>
      </c>
      <c r="F40" s="150">
        <v>15.16</v>
      </c>
      <c r="G40" s="150">
        <v>15.42</v>
      </c>
      <c r="H40" s="150">
        <v>16.98</v>
      </c>
      <c r="I40" s="150">
        <v>14.26</v>
      </c>
      <c r="J40" s="150">
        <v>13.81</v>
      </c>
      <c r="K40" s="150">
        <v>12.29</v>
      </c>
      <c r="L40" s="150">
        <v>12.1</v>
      </c>
      <c r="M40" s="150">
        <v>15.01</v>
      </c>
      <c r="N40" s="150">
        <v>16.670000000000002</v>
      </c>
      <c r="O40" s="150">
        <v>19.43</v>
      </c>
      <c r="P40" s="150">
        <v>19.7</v>
      </c>
      <c r="Q40" s="150">
        <v>18.739999999999998</v>
      </c>
      <c r="R40" s="150">
        <v>17.420000000000002</v>
      </c>
      <c r="S40" s="151">
        <v>18.75</v>
      </c>
    </row>
    <row r="41" spans="1:26" x14ac:dyDescent="0.25">
      <c r="A41" s="143" t="s">
        <v>294</v>
      </c>
      <c r="B41" s="150">
        <v>15.74</v>
      </c>
      <c r="C41" s="150">
        <v>21.36</v>
      </c>
      <c r="D41" s="150">
        <v>19.7</v>
      </c>
      <c r="E41" s="150">
        <v>19.95</v>
      </c>
      <c r="F41" s="150">
        <v>14.74</v>
      </c>
      <c r="G41" s="150">
        <v>13.73</v>
      </c>
      <c r="H41" s="150">
        <v>15.54</v>
      </c>
      <c r="I41" s="150">
        <v>20.85</v>
      </c>
      <c r="J41" s="150">
        <v>20.399999999999999</v>
      </c>
      <c r="K41" s="150">
        <v>16.95</v>
      </c>
      <c r="L41" s="150">
        <v>16.72</v>
      </c>
      <c r="M41" s="150">
        <v>15.21</v>
      </c>
      <c r="N41" s="150">
        <v>14.74</v>
      </c>
      <c r="O41" s="150">
        <v>17.600000000000001</v>
      </c>
      <c r="P41" s="150">
        <v>13.32</v>
      </c>
      <c r="Q41" s="150">
        <v>17.559999999999999</v>
      </c>
      <c r="R41" s="150">
        <v>13.27</v>
      </c>
      <c r="S41" s="151">
        <v>15.28</v>
      </c>
    </row>
    <row r="42" spans="1:26" x14ac:dyDescent="0.25">
      <c r="A42" s="178" t="s">
        <v>295</v>
      </c>
      <c r="B42" s="152">
        <v>12.97</v>
      </c>
      <c r="C42" s="152">
        <v>13.55</v>
      </c>
      <c r="D42" s="152">
        <v>14.08</v>
      </c>
      <c r="E42" s="152">
        <v>14.43</v>
      </c>
      <c r="F42" s="152">
        <v>14.66</v>
      </c>
      <c r="G42" s="152">
        <v>14.15</v>
      </c>
      <c r="H42" s="152">
        <v>14.37</v>
      </c>
      <c r="I42" s="152">
        <v>14.51</v>
      </c>
      <c r="J42" s="152">
        <v>15.49</v>
      </c>
      <c r="K42" s="152">
        <v>15.02</v>
      </c>
      <c r="L42" s="152">
        <v>14.56</v>
      </c>
      <c r="M42" s="152">
        <v>14.51</v>
      </c>
      <c r="N42" s="152">
        <v>15.37</v>
      </c>
      <c r="O42" s="152">
        <v>16.260000000000002</v>
      </c>
      <c r="P42" s="152">
        <v>17</v>
      </c>
      <c r="Q42" s="152">
        <v>17.190000000000001</v>
      </c>
      <c r="R42" s="152">
        <v>17.5</v>
      </c>
      <c r="S42" s="153">
        <v>18.489999999999998</v>
      </c>
    </row>
    <row r="43" spans="1:26" x14ac:dyDescent="0.25">
      <c r="A43" s="143" t="s">
        <v>296</v>
      </c>
      <c r="B43" s="152">
        <v>14.09</v>
      </c>
      <c r="C43" s="152">
        <v>14.18</v>
      </c>
      <c r="D43" s="152">
        <v>14.45</v>
      </c>
      <c r="E43" s="152">
        <v>14.02</v>
      </c>
      <c r="F43" s="152">
        <v>14.36</v>
      </c>
      <c r="G43" s="152">
        <v>14.28</v>
      </c>
      <c r="H43" s="152">
        <v>14.74</v>
      </c>
      <c r="I43" s="152">
        <v>14.12</v>
      </c>
      <c r="J43" s="152">
        <v>14.46</v>
      </c>
      <c r="K43" s="152">
        <v>14.26</v>
      </c>
      <c r="L43" s="152">
        <v>14.3</v>
      </c>
      <c r="M43" s="152">
        <v>14.17</v>
      </c>
      <c r="N43" s="152">
        <v>14</v>
      </c>
      <c r="O43" s="152">
        <v>14.29</v>
      </c>
      <c r="P43" s="152">
        <v>14.84</v>
      </c>
      <c r="Q43" s="152">
        <v>16.88</v>
      </c>
      <c r="R43" s="152">
        <v>17.010000000000002</v>
      </c>
      <c r="S43" s="153">
        <v>16.920000000000002</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339</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86</v>
      </c>
      <c r="B48" s="167">
        <f>(B38-B38)/B38</f>
        <v>0</v>
      </c>
      <c r="C48" s="167">
        <f>(C38-B38)/B38</f>
        <v>0.14396509936984986</v>
      </c>
      <c r="D48" s="167">
        <f>(D38-B38)/B38</f>
        <v>-7.7556955889481411E-3</v>
      </c>
      <c r="E48" s="167">
        <f>(E38-B38)/B38</f>
        <v>-0.22879301987396991</v>
      </c>
      <c r="F48" s="167">
        <f>(F38-B38)/B38</f>
        <v>-0.36500242365487151</v>
      </c>
      <c r="G48" s="167">
        <f>(G38-B38)/B38</f>
        <v>-0.33979641299079011</v>
      </c>
      <c r="H48" s="167">
        <f>(H38-B38)/B38</f>
        <v>-0.2350945225399903</v>
      </c>
      <c r="I48" s="167">
        <f t="shared" ref="I48:I53" si="27">(I38-B38)/B38</f>
        <v>-0.4890935530780417</v>
      </c>
      <c r="J48" s="167">
        <f t="shared" ref="J48:J53" si="28">(J38-B38)/B38</f>
        <v>-0.4857004362578769</v>
      </c>
      <c r="K48" s="167">
        <f t="shared" ref="K48:K53" si="29">(K38-B38)/B38</f>
        <v>-0.49200193892389721</v>
      </c>
      <c r="L48" s="167">
        <f t="shared" ref="L48:L53" si="30">(L38-B38)/B38</f>
        <v>-0.47600581677169168</v>
      </c>
      <c r="M48" s="167">
        <f t="shared" ref="M48:M53" si="31">(M38-B38)/B38</f>
        <v>-0.4348036839554047</v>
      </c>
      <c r="N48" s="167">
        <f t="shared" ref="N48:N53" si="32">(N38-B38)/B38</f>
        <v>-0.42317014057198249</v>
      </c>
      <c r="O48" s="167">
        <f t="shared" ref="O48:O53" si="33">(O38-B38)/B38</f>
        <v>-0.38778477944740664</v>
      </c>
      <c r="P48" s="167">
        <f t="shared" ref="P48:P53" si="34">(P38-B38)/B38</f>
        <v>-0.38487639360155113</v>
      </c>
      <c r="Q48" s="167">
        <f t="shared" ref="Q48:Q53" si="35">(Q38-B38)/B38</f>
        <v>-0.40571982549684921</v>
      </c>
      <c r="R48" s="167">
        <f t="shared" ref="R48:R53" si="36">(R38-B38)/B38</f>
        <v>-0.36257876878332523</v>
      </c>
      <c r="S48" s="167">
        <f t="shared" ref="S48:S53" si="37">(S38-B38)/B38</f>
        <v>-0.34318952981095485</v>
      </c>
    </row>
    <row r="49" spans="1:19" ht="15.75" thickTop="1" x14ac:dyDescent="0.25">
      <c r="A49" s="143" t="s">
        <v>212</v>
      </c>
      <c r="B49" s="147">
        <f>(B39-B39)/B39</f>
        <v>0</v>
      </c>
      <c r="C49" s="147">
        <f>(C39-B39)/B39</f>
        <v>6.4588979223125551E-2</v>
      </c>
      <c r="D49" s="147">
        <f>(D39-B39)/B39</f>
        <v>7.9042457091237583E-2</v>
      </c>
      <c r="E49" s="147">
        <f>(E39-B39)/B39</f>
        <v>-8.2204155374887095E-2</v>
      </c>
      <c r="F49" s="147">
        <f>(F39-B39)/B39</f>
        <v>-0.20822041553748868</v>
      </c>
      <c r="G49" s="147">
        <f>(G39-B39)/B39</f>
        <v>-1.4001806684733616E-2</v>
      </c>
      <c r="H49" s="147">
        <f>(H39-B39)/B39</f>
        <v>5.1038843721770505E-2</v>
      </c>
      <c r="I49" s="147">
        <f t="shared" si="27"/>
        <v>0.15898825654923213</v>
      </c>
      <c r="J49" s="147">
        <f t="shared" si="28"/>
        <v>-1.4453477868112028E-2</v>
      </c>
      <c r="K49" s="147">
        <f t="shared" si="29"/>
        <v>9.439927732610659E-2</v>
      </c>
      <c r="L49" s="147">
        <f t="shared" si="30"/>
        <v>6.6847335140018088E-2</v>
      </c>
      <c r="M49" s="147">
        <f t="shared" si="31"/>
        <v>0.19692863595302618</v>
      </c>
      <c r="N49" s="147">
        <f t="shared" si="32"/>
        <v>0.23351400180668463</v>
      </c>
      <c r="O49" s="147">
        <f t="shared" si="33"/>
        <v>-0.10478771454381211</v>
      </c>
      <c r="P49" s="147">
        <f t="shared" si="34"/>
        <v>-0.12014453477868112</v>
      </c>
      <c r="Q49" s="147">
        <f t="shared" si="35"/>
        <v>-0.12691960252935872</v>
      </c>
      <c r="R49" s="147">
        <f t="shared" si="36"/>
        <v>-3.8392050587172599E-2</v>
      </c>
      <c r="S49" s="147">
        <f t="shared" si="37"/>
        <v>-0.1526648599819331</v>
      </c>
    </row>
    <row r="50" spans="1:19" x14ac:dyDescent="0.25">
      <c r="A50" s="143" t="s">
        <v>292</v>
      </c>
      <c r="B50" s="147">
        <f>(B40-B40)/B40</f>
        <v>0</v>
      </c>
      <c r="C50" s="147">
        <f>(C40-B40)/B40</f>
        <v>2.360515021459228E-2</v>
      </c>
      <c r="D50" s="147">
        <f>(D40-B40)/B40</f>
        <v>-3.7195994277539307E-2</v>
      </c>
      <c r="E50" s="147">
        <f>(E40-B40)/B40</f>
        <v>5.4363376251788255E-2</v>
      </c>
      <c r="F50" s="147">
        <f>(F40-B40)/B40</f>
        <v>8.4406294706723867E-2</v>
      </c>
      <c r="G50" s="147">
        <f>(G40-B40)/B40</f>
        <v>0.10300429184549352</v>
      </c>
      <c r="H50" s="147">
        <f>(H40-B40)/B40</f>
        <v>0.21459227467811159</v>
      </c>
      <c r="I50" s="147">
        <f t="shared" si="27"/>
        <v>2.002861230329037E-2</v>
      </c>
      <c r="J50" s="147">
        <f t="shared" si="28"/>
        <v>-1.2160228898426318E-2</v>
      </c>
      <c r="K50" s="147">
        <f t="shared" si="29"/>
        <v>-0.12088698140200295</v>
      </c>
      <c r="L50" s="147">
        <f t="shared" si="30"/>
        <v>-0.13447782546494999</v>
      </c>
      <c r="M50" s="147">
        <f t="shared" si="31"/>
        <v>7.3676680972818265E-2</v>
      </c>
      <c r="N50" s="147">
        <f t="shared" si="32"/>
        <v>0.19241773962804015</v>
      </c>
      <c r="O50" s="147">
        <f t="shared" si="33"/>
        <v>0.38984263233190264</v>
      </c>
      <c r="P50" s="147">
        <f t="shared" si="34"/>
        <v>0.40915593705293268</v>
      </c>
      <c r="Q50" s="147">
        <f t="shared" si="35"/>
        <v>0.34048640915593692</v>
      </c>
      <c r="R50" s="147">
        <f t="shared" si="36"/>
        <v>0.24606580829756805</v>
      </c>
      <c r="S50" s="147">
        <f t="shared" si="37"/>
        <v>0.34120171673819738</v>
      </c>
    </row>
    <row r="51" spans="1:19" x14ac:dyDescent="0.25">
      <c r="A51" s="143" t="s">
        <v>294</v>
      </c>
      <c r="B51" s="147">
        <f>(B41-B41)/B41</f>
        <v>0</v>
      </c>
      <c r="C51" s="147">
        <f>(C41-B41)/B41</f>
        <v>0.35705209656925024</v>
      </c>
      <c r="D51" s="147">
        <f>(D41-B41)/B41</f>
        <v>0.25158831003811938</v>
      </c>
      <c r="E51" s="147">
        <f>(E41-B41)/B41</f>
        <v>0.26747141041931377</v>
      </c>
      <c r="F51" s="147">
        <f>(F41-B41)/B41</f>
        <v>-6.353240152477764E-2</v>
      </c>
      <c r="G51" s="147">
        <f>(G41-B41)/B41</f>
        <v>-0.12770012706480302</v>
      </c>
      <c r="H51" s="147">
        <f>(H41-B41)/B41</f>
        <v>-1.2706480304955595E-2</v>
      </c>
      <c r="I51" s="147">
        <f t="shared" si="27"/>
        <v>0.32465057179161377</v>
      </c>
      <c r="J51" s="147">
        <f t="shared" si="28"/>
        <v>0.29606099110546369</v>
      </c>
      <c r="K51" s="147">
        <f t="shared" si="29"/>
        <v>7.6874205844980878E-2</v>
      </c>
      <c r="L51" s="147">
        <f t="shared" si="30"/>
        <v>6.2261753494282E-2</v>
      </c>
      <c r="M51" s="147">
        <f t="shared" si="31"/>
        <v>-3.3672172808132103E-2</v>
      </c>
      <c r="N51" s="147">
        <f t="shared" si="32"/>
        <v>-6.353240152477764E-2</v>
      </c>
      <c r="O51" s="147">
        <f t="shared" si="33"/>
        <v>0.11817026683608647</v>
      </c>
      <c r="P51" s="147">
        <f t="shared" si="34"/>
        <v>-0.15374841168996187</v>
      </c>
      <c r="Q51" s="147">
        <f t="shared" si="35"/>
        <v>0.11562897077509521</v>
      </c>
      <c r="R51" s="147">
        <f t="shared" si="36"/>
        <v>-0.15692503176620079</v>
      </c>
      <c r="S51" s="147">
        <f t="shared" si="37"/>
        <v>-2.9224904701397766E-2</v>
      </c>
    </row>
    <row r="52" spans="1:19" x14ac:dyDescent="0.25">
      <c r="A52" s="178" t="s">
        <v>295</v>
      </c>
      <c r="B52" s="147">
        <f t="shared" ref="B52:B53" si="38">(B42-B42)/B42</f>
        <v>0</v>
      </c>
      <c r="C52" s="147">
        <f t="shared" ref="C52:C53" si="39">(C42-B42)/B42</f>
        <v>4.4718581341557442E-2</v>
      </c>
      <c r="D52" s="147">
        <f t="shared" ref="D52:D53" si="40">(D42-B42)/B42</f>
        <v>8.5582112567463328E-2</v>
      </c>
      <c r="E52" s="147">
        <f t="shared" ref="E52:E53" si="41">(E42-B42)/B42</f>
        <v>0.11256746337702382</v>
      </c>
      <c r="F52" s="147">
        <f t="shared" ref="F52:F53" si="42">(F42-B42)/B42</f>
        <v>0.13030069390902077</v>
      </c>
      <c r="G52" s="147">
        <f t="shared" ref="G52:G53" si="43">(G42-B42)/B42</f>
        <v>9.0979182729375455E-2</v>
      </c>
      <c r="H52" s="147">
        <f t="shared" ref="H52:H53" si="44">(H42-B42)/B42</f>
        <v>0.10794140323824199</v>
      </c>
      <c r="I52" s="147">
        <f t="shared" si="27"/>
        <v>0.11873554356206624</v>
      </c>
      <c r="J52" s="147">
        <f t="shared" si="28"/>
        <v>0.19429452582883575</v>
      </c>
      <c r="K52" s="147">
        <f t="shared" si="29"/>
        <v>0.15805705474171156</v>
      </c>
      <c r="L52" s="147">
        <f t="shared" si="30"/>
        <v>0.1225905936777178</v>
      </c>
      <c r="M52" s="147">
        <f t="shared" si="31"/>
        <v>0.11873554356206624</v>
      </c>
      <c r="N52" s="147">
        <f t="shared" si="32"/>
        <v>0.18504240555127205</v>
      </c>
      <c r="O52" s="147">
        <f t="shared" si="33"/>
        <v>0.25366229760986897</v>
      </c>
      <c r="P52" s="147">
        <f t="shared" si="34"/>
        <v>0.31071703932151112</v>
      </c>
      <c r="Q52" s="147">
        <f t="shared" si="35"/>
        <v>0.32536622976098695</v>
      </c>
      <c r="R52" s="147">
        <f t="shared" si="36"/>
        <v>0.34926754047802616</v>
      </c>
      <c r="S52" s="147">
        <f t="shared" si="37"/>
        <v>0.42559753276792578</v>
      </c>
    </row>
    <row r="53" spans="1:19" x14ac:dyDescent="0.25">
      <c r="A53" s="143" t="s">
        <v>296</v>
      </c>
      <c r="B53" s="147">
        <f t="shared" si="38"/>
        <v>0</v>
      </c>
      <c r="C53" s="147">
        <f t="shared" si="39"/>
        <v>6.3875088715400893E-3</v>
      </c>
      <c r="D53" s="147">
        <f t="shared" si="40"/>
        <v>2.5550035486160357E-2</v>
      </c>
      <c r="E53" s="147">
        <f t="shared" si="41"/>
        <v>-4.9680624556423195E-3</v>
      </c>
      <c r="F53" s="147">
        <f t="shared" si="42"/>
        <v>1.9162526614620267E-2</v>
      </c>
      <c r="G53" s="147">
        <f t="shared" si="43"/>
        <v>1.3484740951029063E-2</v>
      </c>
      <c r="H53" s="147">
        <f t="shared" si="44"/>
        <v>4.6132008516678522E-2</v>
      </c>
      <c r="I53" s="147">
        <f t="shared" si="27"/>
        <v>2.1291696238466542E-3</v>
      </c>
      <c r="J53" s="147">
        <f t="shared" si="28"/>
        <v>2.6259758694109368E-2</v>
      </c>
      <c r="K53" s="147">
        <f t="shared" si="29"/>
        <v>1.2065294535131294E-2</v>
      </c>
      <c r="L53" s="147">
        <f t="shared" si="30"/>
        <v>1.4904187366926959E-2</v>
      </c>
      <c r="M53" s="147">
        <f t="shared" si="31"/>
        <v>5.6777856635912049E-3</v>
      </c>
      <c r="N53" s="147">
        <f t="shared" si="32"/>
        <v>-6.3875088715400893E-3</v>
      </c>
      <c r="O53" s="147">
        <f t="shared" si="33"/>
        <v>1.4194464158977948E-2</v>
      </c>
      <c r="P53" s="147">
        <f t="shared" si="34"/>
        <v>5.3229240596167494E-2</v>
      </c>
      <c r="Q53" s="147">
        <f t="shared" si="35"/>
        <v>0.19801277501774303</v>
      </c>
      <c r="R53" s="147">
        <f t="shared" si="36"/>
        <v>0.20723917672107892</v>
      </c>
      <c r="S53" s="147">
        <f t="shared" si="37"/>
        <v>0.20085166784953881</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7"/>
  <sheetViews>
    <sheetView topLeftCell="J1" zoomScaleNormal="100" workbookViewId="0">
      <selection activeCell="F9" sqref="F9"/>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282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283</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319</v>
      </c>
      <c r="B5" s="144">
        <f>'5C'!B19</f>
        <v>1022</v>
      </c>
      <c r="C5" s="144">
        <f>'5C'!C19</f>
        <v>1085</v>
      </c>
      <c r="D5" s="144">
        <f>'5C'!D19</f>
        <v>1608</v>
      </c>
      <c r="E5" s="144">
        <f>'5C'!E19</f>
        <v>1618</v>
      </c>
      <c r="F5" s="144">
        <f>'5C'!F19</f>
        <v>1525</v>
      </c>
      <c r="G5" s="144">
        <f>'5C'!G19</f>
        <v>1643</v>
      </c>
      <c r="H5" s="144">
        <f>'5C'!H19</f>
        <v>1166</v>
      </c>
      <c r="I5" s="144">
        <f>'5C'!I19</f>
        <v>1297</v>
      </c>
      <c r="J5" s="144">
        <f>'5C'!J19</f>
        <v>1574</v>
      </c>
      <c r="K5" s="144">
        <f>'5C'!K19</f>
        <v>1027</v>
      </c>
      <c r="L5" s="144">
        <f>'5C'!L19</f>
        <v>1105</v>
      </c>
      <c r="M5" s="144">
        <f>'5C'!M19</f>
        <v>1113</v>
      </c>
      <c r="N5" s="144">
        <f>'5C'!N19</f>
        <v>1118</v>
      </c>
      <c r="O5" s="144">
        <f>'5C'!O19</f>
        <v>1140</v>
      </c>
      <c r="P5" s="144">
        <f>'5C'!P19</f>
        <v>1154</v>
      </c>
      <c r="Q5" s="144">
        <f>'5C'!Q19</f>
        <v>982</v>
      </c>
      <c r="R5" s="144">
        <f>'5C'!R19</f>
        <v>941</v>
      </c>
      <c r="S5" s="144">
        <f>'5C'!S19</f>
        <v>665</v>
      </c>
      <c r="T5" s="144">
        <f>'5C'!T19</f>
        <v>504</v>
      </c>
      <c r="U5" s="144">
        <f>'5C'!U19</f>
        <v>283</v>
      </c>
      <c r="V5" s="144">
        <f>'5C'!V19</f>
        <v>241</v>
      </c>
      <c r="W5" s="144">
        <f>'5C'!W19</f>
        <v>297</v>
      </c>
      <c r="X5" s="145"/>
    </row>
    <row r="6" spans="1:28" x14ac:dyDescent="0.2">
      <c r="A6" s="143" t="s">
        <v>92</v>
      </c>
      <c r="B6" s="144">
        <v>11397</v>
      </c>
      <c r="C6" s="144">
        <v>12608</v>
      </c>
      <c r="D6" s="144">
        <v>14351</v>
      </c>
      <c r="E6" s="144">
        <v>14916</v>
      </c>
      <c r="F6" s="144">
        <v>15586</v>
      </c>
      <c r="G6" s="144">
        <v>16533</v>
      </c>
      <c r="H6" s="144">
        <v>14850</v>
      </c>
      <c r="I6" s="144">
        <v>15608</v>
      </c>
      <c r="J6" s="144">
        <v>16187</v>
      </c>
      <c r="K6" s="144">
        <v>16358</v>
      </c>
      <c r="L6" s="144">
        <v>18002</v>
      </c>
      <c r="M6" s="144">
        <v>19622</v>
      </c>
      <c r="N6" s="144">
        <v>19750</v>
      </c>
      <c r="O6" s="144">
        <v>19021</v>
      </c>
      <c r="P6" s="144">
        <v>19802</v>
      </c>
      <c r="Q6" s="144">
        <v>17400</v>
      </c>
      <c r="R6" s="144">
        <v>16257</v>
      </c>
      <c r="S6" s="144">
        <v>12079</v>
      </c>
      <c r="T6" s="144">
        <v>8631</v>
      </c>
      <c r="U6" s="144">
        <v>4796</v>
      </c>
      <c r="V6" s="144">
        <v>3435</v>
      </c>
      <c r="W6" s="144">
        <v>4344</v>
      </c>
      <c r="X6" s="145"/>
    </row>
    <row r="7" spans="1:28" x14ac:dyDescent="0.2">
      <c r="A7" s="143" t="s">
        <v>183</v>
      </c>
      <c r="B7" s="144">
        <v>241633</v>
      </c>
      <c r="C7" s="144">
        <v>266625</v>
      </c>
      <c r="D7" s="144">
        <v>296677</v>
      </c>
      <c r="E7" s="144">
        <v>313183</v>
      </c>
      <c r="F7" s="144">
        <v>333940</v>
      </c>
      <c r="G7" s="144">
        <v>363872</v>
      </c>
      <c r="H7" s="144">
        <v>352112</v>
      </c>
      <c r="I7" s="144">
        <v>394219</v>
      </c>
      <c r="J7" s="144">
        <v>436449</v>
      </c>
      <c r="K7" s="144">
        <v>479093</v>
      </c>
      <c r="L7" s="144">
        <v>527455</v>
      </c>
      <c r="M7" s="144">
        <v>581178</v>
      </c>
      <c r="N7" s="144">
        <v>593379</v>
      </c>
      <c r="O7" s="144">
        <v>588151</v>
      </c>
      <c r="P7" s="144">
        <v>595373</v>
      </c>
      <c r="Q7" s="144">
        <v>578689</v>
      </c>
      <c r="R7" s="144">
        <v>581696</v>
      </c>
      <c r="S7" s="144">
        <v>558876</v>
      </c>
      <c r="T7" s="144">
        <v>526599</v>
      </c>
      <c r="U7" s="144">
        <v>432561</v>
      </c>
      <c r="V7" s="144">
        <v>363801</v>
      </c>
      <c r="W7" s="144">
        <v>385418</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284</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319</v>
      </c>
      <c r="B12" s="170">
        <f>(B5-B5)/B5</f>
        <v>0</v>
      </c>
      <c r="C12" s="170">
        <f>(C5-B5)/B5</f>
        <v>6.1643835616438353E-2</v>
      </c>
      <c r="D12" s="170">
        <f>(D5-B5)/B5</f>
        <v>0.57338551859099807</v>
      </c>
      <c r="E12" s="170">
        <f>(E5-B5)/B5</f>
        <v>0.58317025440313108</v>
      </c>
      <c r="F12" s="170">
        <f>(F5-B5)/B5</f>
        <v>0.49217221135029354</v>
      </c>
      <c r="G12" s="170">
        <f>(G5-B5)/B5</f>
        <v>0.60763209393346385</v>
      </c>
      <c r="H12" s="170">
        <f>(H5-B5)/B5</f>
        <v>0.14090019569471623</v>
      </c>
      <c r="I12" s="170">
        <f>(I5-B5)/B5</f>
        <v>0.2690802348336595</v>
      </c>
      <c r="J12" s="170">
        <f>(J5-B5)/B5</f>
        <v>0.54011741682974557</v>
      </c>
      <c r="K12" s="170">
        <f>(K5-B5)/B5</f>
        <v>4.8923679060665359E-3</v>
      </c>
      <c r="L12" s="170">
        <f>(L5-B5)/B5</f>
        <v>8.1213307240704496E-2</v>
      </c>
      <c r="M12" s="170">
        <f>(M5-B5)/B5</f>
        <v>8.9041095890410954E-2</v>
      </c>
      <c r="N12" s="170">
        <f>(N5-B5)/B5</f>
        <v>9.393346379647749E-2</v>
      </c>
      <c r="O12" s="170">
        <f>(O5-B5)/B5</f>
        <v>0.11545988258317025</v>
      </c>
      <c r="P12" s="170">
        <f>(P5-B5)/B5</f>
        <v>0.12915851272015655</v>
      </c>
      <c r="Q12" s="170">
        <f>(Q5-B5)/B5</f>
        <v>-3.9138943248532287E-2</v>
      </c>
      <c r="R12" s="170">
        <f>(R5-B5)/B5</f>
        <v>-7.9256360078277882E-2</v>
      </c>
      <c r="S12" s="170">
        <f>(S5-B5)/B5</f>
        <v>-0.34931506849315069</v>
      </c>
      <c r="T12" s="170">
        <f>(T5-B5)/B5</f>
        <v>-0.50684931506849318</v>
      </c>
      <c r="U12" s="170">
        <f>(U5-B5)/B5</f>
        <v>-0.72309197651663404</v>
      </c>
      <c r="V12" s="170">
        <f>(V5-B5)/B5</f>
        <v>-0.764187866927593</v>
      </c>
      <c r="W12" s="170">
        <f>(W5-B5)/B5</f>
        <v>-0.70939334637964779</v>
      </c>
    </row>
    <row r="13" spans="1:28" x14ac:dyDescent="0.2">
      <c r="A13" s="143" t="s">
        <v>92</v>
      </c>
      <c r="B13" s="170">
        <f>(B6-B6)/B6</f>
        <v>0</v>
      </c>
      <c r="C13" s="170">
        <f>(C6-B6)/B6</f>
        <v>0.10625603228919892</v>
      </c>
      <c r="D13" s="170">
        <f>(D6-B6)/B6</f>
        <v>0.25919101517943316</v>
      </c>
      <c r="E13" s="170">
        <f>(E6-B6)/B6</f>
        <v>0.30876546459594628</v>
      </c>
      <c r="F13" s="170">
        <f>(F6-B6)/B6</f>
        <v>0.36755286478897958</v>
      </c>
      <c r="G13" s="170">
        <f>(G6-B6)/B6</f>
        <v>0.45064490655435641</v>
      </c>
      <c r="H13" s="170">
        <f>(H6-B6)/B6</f>
        <v>0.30297446696499081</v>
      </c>
      <c r="I13" s="170">
        <f>(I6-B6)/B6</f>
        <v>0.36948319733263141</v>
      </c>
      <c r="J13" s="170">
        <f>(J6-B6)/B6</f>
        <v>0.42028604018601384</v>
      </c>
      <c r="K13" s="170">
        <f>(K6-B6)/B6</f>
        <v>0.4352899885934895</v>
      </c>
      <c r="L13" s="170">
        <f>(L6-B6)/B6</f>
        <v>0.5795384750372905</v>
      </c>
      <c r="M13" s="170">
        <f>(M6-B6)/B6</f>
        <v>0.72168114416074403</v>
      </c>
      <c r="N13" s="170">
        <f>(N6-B6)/B6</f>
        <v>0.73291216986926389</v>
      </c>
      <c r="O13" s="170">
        <f>(O6-B6)/B6</f>
        <v>0.66894796876370977</v>
      </c>
      <c r="P13" s="170">
        <f>(P6-B6)/B6</f>
        <v>0.73747477406335005</v>
      </c>
      <c r="Q13" s="170">
        <f>(Q6-B6)/B6</f>
        <v>0.52671755725190839</v>
      </c>
      <c r="R13" s="170">
        <f>(R6-B6)/B6</f>
        <v>0.42642800737036063</v>
      </c>
      <c r="S13" s="170">
        <f>(S6-B6)/B6</f>
        <v>5.9840308853206986E-2</v>
      </c>
      <c r="T13" s="170">
        <f>(T6-B6)/B6</f>
        <v>-0.24269544617004474</v>
      </c>
      <c r="U13" s="170">
        <f>(U6-B6)/B6</f>
        <v>-0.5791875054838993</v>
      </c>
      <c r="V13" s="170">
        <f>(V6-B6)/B6</f>
        <v>-0.69860489602526976</v>
      </c>
      <c r="W13" s="170">
        <f>(W6-B6)/B6</f>
        <v>-0.61884706501710973</v>
      </c>
    </row>
    <row r="14" spans="1:28" x14ac:dyDescent="0.2">
      <c r="A14" s="143" t="s">
        <v>183</v>
      </c>
      <c r="B14" s="170">
        <f>(B7-B7)/B7</f>
        <v>0</v>
      </c>
      <c r="C14" s="170">
        <f>(C7-B7)/B7</f>
        <v>0.10342958122441885</v>
      </c>
      <c r="D14" s="170">
        <f>(D7-B7)/B7</f>
        <v>0.22780001076011969</v>
      </c>
      <c r="E14" s="170">
        <f>(E7-B7)/B7</f>
        <v>0.29611021673364152</v>
      </c>
      <c r="F14" s="170">
        <f>(F7-B7)/B7</f>
        <v>0.38201321839318303</v>
      </c>
      <c r="G14" s="170">
        <f>(G7-B7)/B7</f>
        <v>0.50588702702031596</v>
      </c>
      <c r="H14" s="170">
        <f>(H7-B7)/B7</f>
        <v>0.45721817798065661</v>
      </c>
      <c r="I14" s="170">
        <f>(I7-B7)/B7</f>
        <v>0.63147831628957962</v>
      </c>
      <c r="J14" s="170">
        <f>(J7-B7)/B7</f>
        <v>0.80624749102978488</v>
      </c>
      <c r="K14" s="170">
        <f>(K7-B7)/B7</f>
        <v>0.98273000790454945</v>
      </c>
      <c r="L14" s="170">
        <f>(L7-B7)/B7</f>
        <v>1.182876511072577</v>
      </c>
      <c r="M14" s="170">
        <f>(M7-B7)/B7</f>
        <v>1.4052095533308777</v>
      </c>
      <c r="N14" s="170">
        <f>(N7-B7)/B7</f>
        <v>1.4557034842095244</v>
      </c>
      <c r="O14" s="170">
        <f>(O7-B7)/B7</f>
        <v>1.4340673666262473</v>
      </c>
      <c r="P14" s="170">
        <f>(P7-B7)/B7</f>
        <v>1.4639556683068953</v>
      </c>
      <c r="Q14" s="170">
        <f>(Q7-B7)/B7</f>
        <v>1.3949088079856642</v>
      </c>
      <c r="R14" s="170">
        <f>(R7-B7)/B7</f>
        <v>1.4073533002528629</v>
      </c>
      <c r="S14" s="170">
        <f>(S7-B7)/B7</f>
        <v>1.3129125574735239</v>
      </c>
      <c r="T14" s="170">
        <f>(T7-B7)/B7</f>
        <v>1.1793339485914589</v>
      </c>
      <c r="U14" s="170">
        <f>(U7-B7)/B7</f>
        <v>0.79015697359218318</v>
      </c>
      <c r="V14" s="170">
        <f>(V7-B7)/B7</f>
        <v>0.50559319298274652</v>
      </c>
      <c r="W14" s="170">
        <f>(W7-B7)/B7</f>
        <v>0.5950553111536917</v>
      </c>
    </row>
    <row r="16" spans="1:28" ht="15.75" x14ac:dyDescent="0.25">
      <c r="A16" s="314" t="s">
        <v>285</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319</v>
      </c>
      <c r="B18" s="150">
        <f>'5C'!B38</f>
        <v>20.63</v>
      </c>
      <c r="C18" s="150">
        <f>'5C'!C38</f>
        <v>23.6</v>
      </c>
      <c r="D18" s="150">
        <f>'5C'!D38</f>
        <v>20.47</v>
      </c>
      <c r="E18" s="150">
        <f>'5C'!E38</f>
        <v>15.91</v>
      </c>
      <c r="F18" s="150">
        <f>'5C'!F38</f>
        <v>13.1</v>
      </c>
      <c r="G18" s="150">
        <f>'5C'!G38</f>
        <v>13.62</v>
      </c>
      <c r="H18" s="150">
        <f>'5C'!H38</f>
        <v>15.78</v>
      </c>
      <c r="I18" s="150">
        <f>'5C'!I38</f>
        <v>10.54</v>
      </c>
      <c r="J18" s="150">
        <f>'5C'!J38</f>
        <v>10.61</v>
      </c>
      <c r="K18" s="150">
        <f>'5C'!K38</f>
        <v>10.48</v>
      </c>
      <c r="L18" s="150">
        <f>'5C'!L38</f>
        <v>10.81</v>
      </c>
      <c r="M18" s="150">
        <f>'5C'!M38</f>
        <v>11.66</v>
      </c>
      <c r="N18" s="150">
        <f>'5C'!N38</f>
        <v>11.9</v>
      </c>
      <c r="O18" s="150">
        <f>'5C'!O38</f>
        <v>12.63</v>
      </c>
      <c r="P18" s="150">
        <f>'5C'!P38</f>
        <v>12.69</v>
      </c>
      <c r="Q18" s="150">
        <f>'5C'!Q38</f>
        <v>12.26</v>
      </c>
      <c r="R18" s="150">
        <f>'5C'!R38</f>
        <v>13.15</v>
      </c>
      <c r="S18" s="150">
        <f>'5C'!S38</f>
        <v>13.55</v>
      </c>
      <c r="T18"/>
      <c r="U18"/>
      <c r="V18"/>
      <c r="W18"/>
    </row>
    <row r="19" spans="1:23" ht="15" x14ac:dyDescent="0.25">
      <c r="A19" s="143" t="s">
        <v>92</v>
      </c>
      <c r="B19" s="150">
        <v>15.33</v>
      </c>
      <c r="C19" s="150">
        <v>21.09</v>
      </c>
      <c r="D19" s="150">
        <v>22.62</v>
      </c>
      <c r="E19" s="150">
        <v>23.41</v>
      </c>
      <c r="F19" s="150">
        <v>17.850000000000001</v>
      </c>
      <c r="G19" s="150">
        <v>17.2</v>
      </c>
      <c r="H19" s="150">
        <v>15.76</v>
      </c>
      <c r="I19" s="150">
        <v>11.16</v>
      </c>
      <c r="J19" s="150">
        <v>11.11</v>
      </c>
      <c r="K19" s="150">
        <v>11.2</v>
      </c>
      <c r="L19" s="150">
        <v>11.27</v>
      </c>
      <c r="M19" s="150">
        <v>12.13</v>
      </c>
      <c r="N19" s="150">
        <v>12.14</v>
      </c>
      <c r="O19" s="150">
        <v>13.42</v>
      </c>
      <c r="P19" s="150">
        <v>12.8</v>
      </c>
      <c r="Q19" s="150">
        <v>12.3</v>
      </c>
      <c r="R19" s="150">
        <v>14.44</v>
      </c>
      <c r="S19" s="219">
        <v>15.05</v>
      </c>
      <c r="T19"/>
      <c r="U19"/>
      <c r="V19"/>
      <c r="W19"/>
    </row>
    <row r="20" spans="1:23" ht="15" x14ac:dyDescent="0.25">
      <c r="A20" s="143" t="s">
        <v>183</v>
      </c>
      <c r="B20" s="150">
        <v>13.39</v>
      </c>
      <c r="C20" s="150">
        <v>13.51</v>
      </c>
      <c r="D20" s="150">
        <v>14.01</v>
      </c>
      <c r="E20" s="150">
        <v>14.58</v>
      </c>
      <c r="F20" s="150">
        <v>14.98</v>
      </c>
      <c r="G20" s="150">
        <v>14.2</v>
      </c>
      <c r="H20" s="150">
        <v>14.02</v>
      </c>
      <c r="I20" s="150">
        <v>12.7</v>
      </c>
      <c r="J20" s="150">
        <v>12.65</v>
      </c>
      <c r="K20" s="150">
        <v>12.91</v>
      </c>
      <c r="L20" s="150">
        <v>13.11</v>
      </c>
      <c r="M20" s="150">
        <v>13.52</v>
      </c>
      <c r="N20" s="150">
        <v>13.73</v>
      </c>
      <c r="O20" s="150">
        <v>13.88</v>
      </c>
      <c r="P20" s="150">
        <v>13.84</v>
      </c>
      <c r="Q20" s="150">
        <v>14.12</v>
      </c>
      <c r="R20" s="150">
        <v>14.47</v>
      </c>
      <c r="S20" s="219">
        <v>16.95</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286</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320</v>
      </c>
      <c r="B25" s="170">
        <f>(B18-B18)/B18</f>
        <v>0</v>
      </c>
      <c r="C25" s="170">
        <f>(C18-B18)/B18</f>
        <v>0.14396509936984986</v>
      </c>
      <c r="D25" s="170">
        <f>(D18-B18)/B18</f>
        <v>-7.7556955889481411E-3</v>
      </c>
      <c r="E25" s="170">
        <f>(E18-B18)/B18</f>
        <v>-0.22879301987396991</v>
      </c>
      <c r="F25" s="170">
        <f>(F18-B18)/B18</f>
        <v>-0.36500242365487151</v>
      </c>
      <c r="G25" s="170">
        <f>(G18-B18)/B18</f>
        <v>-0.33979641299079011</v>
      </c>
      <c r="H25" s="170">
        <f>(H18-B18)/B18</f>
        <v>-0.2350945225399903</v>
      </c>
      <c r="I25" s="170">
        <f>(I18-B18)/B18</f>
        <v>-0.4890935530780417</v>
      </c>
      <c r="J25" s="170">
        <f>(J18-B18)/B18</f>
        <v>-0.4857004362578769</v>
      </c>
      <c r="K25" s="170">
        <f>(K18-B18)/B18</f>
        <v>-0.49200193892389721</v>
      </c>
      <c r="L25" s="170">
        <f>(L18-B18)/B18</f>
        <v>-0.47600581677169168</v>
      </c>
      <c r="M25" s="170">
        <f>(M18-B18)/B18</f>
        <v>-0.4348036839554047</v>
      </c>
      <c r="N25" s="170">
        <f>(N18-B18)/B18</f>
        <v>-0.42317014057198249</v>
      </c>
      <c r="O25" s="170">
        <f>(O18-B18)/B18</f>
        <v>-0.38778477944740664</v>
      </c>
      <c r="P25" s="170">
        <f>(P18-B18)/B18</f>
        <v>-0.38487639360155113</v>
      </c>
      <c r="Q25" s="170">
        <f>(Q18-B18)/B18</f>
        <v>-0.40571982549684921</v>
      </c>
      <c r="R25" s="170">
        <f>(R18-B18)/B18</f>
        <v>-0.36257876878332523</v>
      </c>
      <c r="S25" s="170">
        <f>(S18-B18)/B18</f>
        <v>-0.34318952981095485</v>
      </c>
      <c r="T25"/>
      <c r="U25"/>
      <c r="V25"/>
      <c r="W25"/>
    </row>
    <row r="26" spans="1:23" ht="15" x14ac:dyDescent="0.25">
      <c r="A26" s="143" t="s">
        <v>92</v>
      </c>
      <c r="B26" s="170">
        <f>(B19-B19)/B19</f>
        <v>0</v>
      </c>
      <c r="C26" s="170">
        <f>(C19-B19)/B19</f>
        <v>0.37573385518590996</v>
      </c>
      <c r="D26" s="170">
        <f>(D19-B19)/B19</f>
        <v>0.4755381604696674</v>
      </c>
      <c r="E26" s="170">
        <f>(E19-B19)/B19</f>
        <v>0.52707110241356814</v>
      </c>
      <c r="F26" s="170">
        <f>(F19-B19)/B19</f>
        <v>0.16438356164383569</v>
      </c>
      <c r="G26" s="170">
        <f>(G19-B19)/B19</f>
        <v>0.12198303979125892</v>
      </c>
      <c r="H26" s="170">
        <f>(H19-B19)/B19</f>
        <v>2.8049575994781455E-2</v>
      </c>
      <c r="I26" s="170">
        <f>(I19-B19)/B19</f>
        <v>-0.2720156555772994</v>
      </c>
      <c r="J26" s="170">
        <f>(J19-B19)/B19</f>
        <v>-0.27527723418134381</v>
      </c>
      <c r="K26" s="170">
        <f>(K19-B19)/B19</f>
        <v>-0.26940639269406397</v>
      </c>
      <c r="L26" s="170">
        <f>(L19-B19)/B19</f>
        <v>-0.26484018264840187</v>
      </c>
      <c r="M26" s="170">
        <f>(M19-B19)/B19</f>
        <v>-0.20874103065883884</v>
      </c>
      <c r="N26" s="170">
        <f>(N19-B19)/B19</f>
        <v>-0.20808871493802997</v>
      </c>
      <c r="O26" s="170">
        <f>(O19-B19)/B19</f>
        <v>-0.12459230267449446</v>
      </c>
      <c r="P26" s="170">
        <f>(P19-B19)/B19</f>
        <v>-0.16503587736464445</v>
      </c>
      <c r="Q26" s="170">
        <f>(Q19-B19)/B19</f>
        <v>-0.19765166340508802</v>
      </c>
      <c r="R26" s="170">
        <f>(R19-B19)/B19</f>
        <v>-5.8056099151989601E-2</v>
      </c>
      <c r="S26" s="170">
        <f>(S19-B19)/B19</f>
        <v>-1.8264840182648359E-2</v>
      </c>
      <c r="T26"/>
      <c r="U26"/>
      <c r="V26"/>
      <c r="W26"/>
    </row>
    <row r="27" spans="1:23" ht="15" x14ac:dyDescent="0.25">
      <c r="A27" s="143" t="s">
        <v>183</v>
      </c>
      <c r="B27" s="170">
        <f>(B20-B20)/B20</f>
        <v>0</v>
      </c>
      <c r="C27" s="170">
        <f>(C20-B20)/B20</f>
        <v>8.9619118745331745E-3</v>
      </c>
      <c r="D27" s="170">
        <f>(D20-B20)/B20</f>
        <v>4.6303211351754983E-2</v>
      </c>
      <c r="E27" s="170">
        <f>(E20-B20)/B20</f>
        <v>8.8872292755787854E-2</v>
      </c>
      <c r="F27" s="170">
        <f>(F20-B20)/B20</f>
        <v>0.11874533233756533</v>
      </c>
      <c r="G27" s="170">
        <f>(G20-B20)/B20</f>
        <v>6.0492905153099227E-2</v>
      </c>
      <c r="H27" s="170">
        <f>(H20-B20)/B20</f>
        <v>4.7050037341299401E-2</v>
      </c>
      <c r="I27" s="170">
        <f>(I20-B20)/B20</f>
        <v>-5.1530993278566188E-2</v>
      </c>
      <c r="J27" s="170">
        <f>(J20-B20)/B20</f>
        <v>-5.5265123226288286E-2</v>
      </c>
      <c r="K27" s="170">
        <f>(K20-B20)/B20</f>
        <v>-3.5847647498132969E-2</v>
      </c>
      <c r="L27" s="170">
        <f>(L20-B20)/B20</f>
        <v>-2.0911127707244296E-2</v>
      </c>
      <c r="M27" s="170">
        <f>(M20-B20)/B20</f>
        <v>9.7087378640775945E-3</v>
      </c>
      <c r="N27" s="170">
        <f>(N20-B20)/B20</f>
        <v>2.5392083644510816E-2</v>
      </c>
      <c r="O27" s="170">
        <f>(O20-B20)/B20</f>
        <v>3.6594473487677387E-2</v>
      </c>
      <c r="P27" s="170">
        <f>(P20-B20)/B20</f>
        <v>3.3607169529499575E-2</v>
      </c>
      <c r="Q27" s="170">
        <f>(Q20-B20)/B20</f>
        <v>5.4518297236743736E-2</v>
      </c>
      <c r="R27" s="170">
        <f>(R20-B20)/B20</f>
        <v>8.0657206870799109E-2</v>
      </c>
      <c r="S27" s="170">
        <f>(S20-B20)/B20</f>
        <v>0.26587005227781918</v>
      </c>
      <c r="T27"/>
      <c r="U27"/>
      <c r="V27"/>
      <c r="W27"/>
    </row>
  </sheetData>
  <mergeCells count="5">
    <mergeCell ref="A1:AB1"/>
    <mergeCell ref="A3:W3"/>
    <mergeCell ref="A10:W10"/>
    <mergeCell ref="A16:S16"/>
    <mergeCell ref="A23:S23"/>
  </mergeCells>
  <pageMargins left="0.7" right="0.7" top="0.75" bottom="0.75" header="0.3" footer="0.3"/>
  <pageSetup orientation="portrait" r:id="rId1"/>
  <ignoredErrors>
    <ignoredError sqref="B5:W5 B18:S18" unlockedFormula="1"/>
  </ignoredError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287</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327</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278</v>
      </c>
      <c r="B7" s="157">
        <v>0.16289999999999999</v>
      </c>
      <c r="C7" s="1" t="s">
        <v>278</v>
      </c>
      <c r="D7" s="158">
        <v>0.17380999999999999</v>
      </c>
    </row>
    <row r="8" spans="1:27" x14ac:dyDescent="0.2">
      <c r="A8" s="1" t="s">
        <v>87</v>
      </c>
      <c r="B8" s="157">
        <v>0.12797</v>
      </c>
      <c r="C8" s="1" t="s">
        <v>150</v>
      </c>
      <c r="D8" s="158">
        <v>0.14774999999999999</v>
      </c>
    </row>
    <row r="9" spans="1:27" x14ac:dyDescent="0.2">
      <c r="A9" s="1" t="s">
        <v>149</v>
      </c>
      <c r="B9" s="157">
        <v>8.9389999999999997E-2</v>
      </c>
      <c r="C9" s="1" t="s">
        <v>87</v>
      </c>
      <c r="D9" s="158">
        <v>0.14099</v>
      </c>
    </row>
    <row r="10" spans="1:27" x14ac:dyDescent="0.2">
      <c r="A10" s="1" t="s">
        <v>150</v>
      </c>
      <c r="B10" s="157">
        <v>6.361E-2</v>
      </c>
      <c r="C10" s="1" t="s">
        <v>114</v>
      </c>
      <c r="D10" s="158">
        <v>0.13317000000000001</v>
      </c>
    </row>
    <row r="11" spans="1:27" x14ac:dyDescent="0.2">
      <c r="A11" s="1" t="s">
        <v>279</v>
      </c>
      <c r="B11" s="157">
        <v>6.3310000000000005E-2</v>
      </c>
      <c r="C11" s="1" t="s">
        <v>149</v>
      </c>
      <c r="D11" s="158">
        <v>0.13009999999999999</v>
      </c>
    </row>
    <row r="12" spans="1:27" x14ac:dyDescent="0.2">
      <c r="A12" s="1" t="s">
        <v>151</v>
      </c>
      <c r="B12" s="157">
        <v>6.0670000000000002E-2</v>
      </c>
      <c r="C12" s="1" t="s">
        <v>280</v>
      </c>
      <c r="D12" s="158">
        <v>6.1080000000000002E-2</v>
      </c>
    </row>
    <row r="13" spans="1:27" x14ac:dyDescent="0.2">
      <c r="A13" s="1" t="s">
        <v>148</v>
      </c>
      <c r="B13" s="157">
        <v>5.8740000000000001E-2</v>
      </c>
      <c r="C13" s="1" t="s">
        <v>148</v>
      </c>
      <c r="D13" s="158">
        <v>5.8160000000000003E-2</v>
      </c>
    </row>
    <row r="14" spans="1:27" x14ac:dyDescent="0.2">
      <c r="A14" s="1" t="s">
        <v>147</v>
      </c>
      <c r="B14" s="157">
        <v>5.6647999999999997E-2</v>
      </c>
      <c r="C14" s="1" t="s">
        <v>151</v>
      </c>
      <c r="D14" s="158">
        <v>5.5725999999999998E-2</v>
      </c>
    </row>
    <row r="15" spans="1:27" x14ac:dyDescent="0.2">
      <c r="A15" s="1" t="s">
        <v>114</v>
      </c>
      <c r="B15" s="157">
        <v>5.1389999999999998E-2</v>
      </c>
      <c r="C15" s="1" t="s">
        <v>279</v>
      </c>
      <c r="D15" s="158">
        <v>5.024E-2</v>
      </c>
    </row>
    <row r="16" spans="1:27" x14ac:dyDescent="0.2">
      <c r="A16" s="1" t="s">
        <v>192</v>
      </c>
      <c r="B16" s="157">
        <v>5.0883940000000003E-2</v>
      </c>
      <c r="C16" s="1" t="s">
        <v>192</v>
      </c>
      <c r="D16" s="158">
        <v>4.8910000000000002E-2</v>
      </c>
    </row>
    <row r="17" spans="2:2" x14ac:dyDescent="0.2">
      <c r="B17" s="1" t="s">
        <v>281</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E12" sqref="E12"/>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38" t="s">
        <v>96</v>
      </c>
      <c r="B1" s="238"/>
      <c r="C1" s="238"/>
      <c r="D1" s="238"/>
      <c r="E1" s="238"/>
      <c r="F1" s="238"/>
      <c r="G1" s="238"/>
      <c r="H1" s="238"/>
      <c r="I1" s="238"/>
      <c r="J1" s="238"/>
      <c r="K1" s="238"/>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13</v>
      </c>
    </row>
    <row r="4" spans="1:32" ht="18" x14ac:dyDescent="0.25">
      <c r="A4" s="87"/>
    </row>
    <row r="5" spans="1:32" ht="15" x14ac:dyDescent="0.25">
      <c r="A5" s="88" t="s">
        <v>14</v>
      </c>
    </row>
    <row r="6" spans="1:32" ht="70.5" customHeight="1" x14ac:dyDescent="0.2">
      <c r="A6" s="271" t="s">
        <v>302</v>
      </c>
      <c r="B6" s="271"/>
      <c r="C6" s="271"/>
      <c r="D6" s="271"/>
    </row>
    <row r="8" spans="1:32" ht="15" x14ac:dyDescent="0.25">
      <c r="A8" s="88" t="s">
        <v>15</v>
      </c>
    </row>
    <row r="9" spans="1:32" ht="91.5" customHeight="1" x14ac:dyDescent="0.2">
      <c r="A9" s="271" t="s">
        <v>308</v>
      </c>
      <c r="B9" s="271"/>
      <c r="C9" s="271"/>
      <c r="D9" s="271"/>
    </row>
    <row r="10" spans="1:32" ht="15.75" customHeight="1" x14ac:dyDescent="0.2">
      <c r="A10" s="89"/>
      <c r="B10" s="89"/>
      <c r="C10" s="89"/>
      <c r="D10" s="89"/>
    </row>
    <row r="11" spans="1:32" ht="30.75" customHeight="1" x14ac:dyDescent="0.2">
      <c r="A11" s="271" t="s">
        <v>16</v>
      </c>
      <c r="B11" s="271"/>
      <c r="C11" s="271"/>
      <c r="D11" s="271"/>
    </row>
    <row r="12" spans="1:32" ht="15" thickBot="1" x14ac:dyDescent="0.25">
      <c r="A12" s="89"/>
      <c r="B12" s="89"/>
      <c r="C12" s="89"/>
      <c r="D12" s="89"/>
    </row>
    <row r="13" spans="1:32" ht="15.75" thickBot="1" x14ac:dyDescent="0.25">
      <c r="A13" s="268" t="s">
        <v>17</v>
      </c>
      <c r="B13" s="269"/>
    </row>
    <row r="14" spans="1:32" ht="15.75" thickBot="1" x14ac:dyDescent="0.25">
      <c r="A14" s="90" t="s">
        <v>18</v>
      </c>
      <c r="B14" s="91" t="s">
        <v>19</v>
      </c>
    </row>
    <row r="15" spans="1:32" ht="15" thickBot="1" x14ac:dyDescent="0.25">
      <c r="A15" s="92" t="s">
        <v>20</v>
      </c>
      <c r="B15" s="93" t="s">
        <v>21</v>
      </c>
    </row>
    <row r="16" spans="1:32" ht="29.25" thickBot="1" x14ac:dyDescent="0.25">
      <c r="A16" s="92" t="s">
        <v>22</v>
      </c>
      <c r="B16" s="93" t="s">
        <v>23</v>
      </c>
    </row>
    <row r="17" spans="1:4" ht="29.25" thickBot="1" x14ac:dyDescent="0.25">
      <c r="A17" s="92" t="s">
        <v>24</v>
      </c>
      <c r="B17" s="93" t="s">
        <v>25</v>
      </c>
    </row>
    <row r="18" spans="1:4" ht="15" thickBot="1" x14ac:dyDescent="0.25">
      <c r="A18" s="92" t="s">
        <v>26</v>
      </c>
      <c r="B18" s="93" t="s">
        <v>27</v>
      </c>
    </row>
    <row r="19" spans="1:4" ht="15" thickBot="1" x14ac:dyDescent="0.25">
      <c r="A19" s="92" t="s">
        <v>28</v>
      </c>
      <c r="B19" s="93" t="s">
        <v>29</v>
      </c>
    </row>
    <row r="20" spans="1:4" ht="29.25" thickBot="1" x14ac:dyDescent="0.25">
      <c r="A20" s="92" t="s">
        <v>30</v>
      </c>
      <c r="B20" s="93" t="s">
        <v>31</v>
      </c>
    </row>
    <row r="21" spans="1:4" ht="15" thickBot="1" x14ac:dyDescent="0.25">
      <c r="A21" s="92" t="s">
        <v>32</v>
      </c>
      <c r="B21" s="93" t="s">
        <v>33</v>
      </c>
    </row>
    <row r="22" spans="1:4" ht="15" thickBot="1" x14ac:dyDescent="0.25">
      <c r="A22" s="92" t="s">
        <v>34</v>
      </c>
      <c r="B22" s="93" t="s">
        <v>35</v>
      </c>
    </row>
    <row r="24" spans="1:4" ht="60" customHeight="1" x14ac:dyDescent="0.2">
      <c r="A24" s="270" t="s">
        <v>36</v>
      </c>
      <c r="B24" s="270"/>
      <c r="C24" s="270"/>
      <c r="D24" s="270"/>
    </row>
    <row r="25" spans="1:4" ht="15" x14ac:dyDescent="0.25">
      <c r="A25" s="94" t="s">
        <v>37</v>
      </c>
      <c r="B25" s="95" t="s">
        <v>38</v>
      </c>
      <c r="C25" s="95" t="s">
        <v>39</v>
      </c>
      <c r="D25" s="95" t="s">
        <v>40</v>
      </c>
    </row>
    <row r="26" spans="1:4" x14ac:dyDescent="0.2">
      <c r="A26" s="96" t="s">
        <v>41</v>
      </c>
      <c r="B26" s="97" t="s">
        <v>42</v>
      </c>
      <c r="C26" s="97" t="s">
        <v>43</v>
      </c>
      <c r="D26" s="97" t="s">
        <v>44</v>
      </c>
    </row>
    <row r="27" spans="1:4" x14ac:dyDescent="0.2">
      <c r="A27" s="96" t="s">
        <v>45</v>
      </c>
      <c r="B27" s="97" t="s">
        <v>42</v>
      </c>
      <c r="C27" s="97" t="s">
        <v>42</v>
      </c>
      <c r="D27" s="97" t="s">
        <v>44</v>
      </c>
    </row>
    <row r="28" spans="1:4" ht="47.25" customHeight="1" x14ac:dyDescent="0.2">
      <c r="A28" s="96" t="s">
        <v>46</v>
      </c>
      <c r="B28" s="97" t="s">
        <v>42</v>
      </c>
      <c r="C28" s="97" t="s">
        <v>42</v>
      </c>
      <c r="D28" s="97" t="s">
        <v>44</v>
      </c>
    </row>
    <row r="29" spans="1:4" x14ac:dyDescent="0.2">
      <c r="A29" s="96" t="s">
        <v>47</v>
      </c>
      <c r="B29" s="97" t="s">
        <v>42</v>
      </c>
      <c r="C29" s="97" t="s">
        <v>42</v>
      </c>
      <c r="D29" s="97" t="s">
        <v>44</v>
      </c>
    </row>
    <row r="30" spans="1:4" x14ac:dyDescent="0.2">
      <c r="A30" s="96" t="s">
        <v>48</v>
      </c>
      <c r="B30" s="97" t="s">
        <v>42</v>
      </c>
      <c r="C30" s="97" t="s">
        <v>43</v>
      </c>
      <c r="D30" s="97" t="s">
        <v>49</v>
      </c>
    </row>
    <row r="31" spans="1:4" x14ac:dyDescent="0.2">
      <c r="A31" s="96" t="s">
        <v>50</v>
      </c>
      <c r="B31" s="97" t="s">
        <v>42</v>
      </c>
      <c r="C31" s="97" t="s">
        <v>42</v>
      </c>
      <c r="D31" s="97" t="s">
        <v>43</v>
      </c>
    </row>
    <row r="32" spans="1:4" x14ac:dyDescent="0.2">
      <c r="A32" s="96" t="s">
        <v>51</v>
      </c>
      <c r="B32" s="97" t="s">
        <v>42</v>
      </c>
      <c r="C32" s="97" t="s">
        <v>42</v>
      </c>
      <c r="D32" s="97" t="s">
        <v>42</v>
      </c>
    </row>
    <row r="33" spans="1:4" x14ac:dyDescent="0.2">
      <c r="A33" s="96" t="s">
        <v>52</v>
      </c>
      <c r="B33" s="97" t="s">
        <v>42</v>
      </c>
      <c r="C33" s="97" t="s">
        <v>42</v>
      </c>
      <c r="D33" s="97" t="s">
        <v>53</v>
      </c>
    </row>
    <row r="35" spans="1:4" x14ac:dyDescent="0.2">
      <c r="A35" s="98" t="s">
        <v>55</v>
      </c>
    </row>
    <row r="36" spans="1:4" ht="15.75" thickBot="1" x14ac:dyDescent="0.3">
      <c r="A36" s="44" t="s">
        <v>56</v>
      </c>
    </row>
    <row r="37" spans="1:4" ht="30.75" thickBot="1" x14ac:dyDescent="0.25">
      <c r="A37" s="99" t="s">
        <v>57</v>
      </c>
      <c r="B37" s="100" t="s">
        <v>58</v>
      </c>
      <c r="C37" s="100" t="s">
        <v>39</v>
      </c>
      <c r="D37" s="101" t="s">
        <v>59</v>
      </c>
    </row>
    <row r="38" spans="1:4" ht="57.75" thickBot="1" x14ac:dyDescent="0.25">
      <c r="A38" s="102" t="s">
        <v>60</v>
      </c>
      <c r="B38" s="103" t="s">
        <v>309</v>
      </c>
      <c r="C38" s="103" t="s">
        <v>61</v>
      </c>
      <c r="D38" s="103" t="s">
        <v>208</v>
      </c>
    </row>
    <row r="39" spans="1:4" ht="43.5" thickBot="1" x14ac:dyDescent="0.25">
      <c r="A39" s="104" t="s">
        <v>62</v>
      </c>
      <c r="B39" s="103" t="s">
        <v>63</v>
      </c>
      <c r="C39" s="103" t="s">
        <v>208</v>
      </c>
      <c r="D39" s="103" t="s">
        <v>208</v>
      </c>
    </row>
    <row r="40" spans="1:4" ht="57.75" thickBot="1" x14ac:dyDescent="0.25">
      <c r="A40" s="104" t="s">
        <v>64</v>
      </c>
      <c r="B40" s="103" t="s">
        <v>209</v>
      </c>
      <c r="C40" s="103" t="s">
        <v>65</v>
      </c>
      <c r="D40" s="103" t="s">
        <v>21</v>
      </c>
    </row>
    <row r="41" spans="1:4" ht="15.75" thickBot="1" x14ac:dyDescent="0.25">
      <c r="A41" s="102" t="s">
        <v>66</v>
      </c>
      <c r="B41" s="103" t="s">
        <v>67</v>
      </c>
      <c r="C41" s="103" t="s">
        <v>68</v>
      </c>
      <c r="D41" s="103" t="s">
        <v>69</v>
      </c>
    </row>
    <row r="42" spans="1:4" ht="43.5" thickBot="1" x14ac:dyDescent="0.25">
      <c r="A42" s="102" t="s">
        <v>70</v>
      </c>
      <c r="B42" s="103" t="s">
        <v>71</v>
      </c>
      <c r="C42" s="103" t="s">
        <v>72</v>
      </c>
      <c r="D42" s="103" t="s">
        <v>72</v>
      </c>
    </row>
    <row r="43" spans="1:4" ht="57.75" thickBot="1" x14ac:dyDescent="0.25">
      <c r="A43" s="102" t="s">
        <v>73</v>
      </c>
      <c r="B43" s="103" t="s">
        <v>306</v>
      </c>
      <c r="C43" s="103" t="s">
        <v>74</v>
      </c>
      <c r="D43" s="103" t="s">
        <v>75</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S6" sqref="S6"/>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288</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340</v>
      </c>
      <c r="B3" s="193"/>
      <c r="C3" s="193"/>
      <c r="D3" s="193"/>
      <c r="F3" s="319" t="s">
        <v>341</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5</v>
      </c>
      <c r="C5" s="218" t="s">
        <v>248</v>
      </c>
      <c r="D5" s="161"/>
      <c r="F5" s="220" t="s">
        <v>361</v>
      </c>
      <c r="G5" s="159">
        <v>9</v>
      </c>
      <c r="H5" s="203" t="s">
        <v>304</v>
      </c>
      <c r="O5" s="1"/>
    </row>
    <row r="6" spans="1:27" ht="15" x14ac:dyDescent="0.25">
      <c r="A6" s="160">
        <v>43344</v>
      </c>
      <c r="B6">
        <v>4</v>
      </c>
      <c r="C6" s="218" t="s">
        <v>248</v>
      </c>
      <c r="D6" s="161"/>
      <c r="F6" s="220" t="s">
        <v>358</v>
      </c>
      <c r="G6" s="159">
        <v>6</v>
      </c>
      <c r="H6" s="203" t="s">
        <v>304</v>
      </c>
      <c r="O6" s="1"/>
    </row>
    <row r="7" spans="1:27" ht="15" x14ac:dyDescent="0.25">
      <c r="A7" s="160">
        <v>43374</v>
      </c>
      <c r="B7">
        <v>12</v>
      </c>
      <c r="C7" s="218" t="s">
        <v>248</v>
      </c>
      <c r="D7" s="161"/>
      <c r="F7" s="220" t="s">
        <v>363</v>
      </c>
      <c r="G7" s="159">
        <v>6</v>
      </c>
      <c r="H7" s="203" t="s">
        <v>304</v>
      </c>
      <c r="O7" s="1"/>
    </row>
    <row r="8" spans="1:27" ht="15" x14ac:dyDescent="0.25">
      <c r="A8" s="160">
        <v>43405</v>
      </c>
      <c r="B8">
        <v>5</v>
      </c>
      <c r="C8" s="218" t="s">
        <v>248</v>
      </c>
      <c r="D8" s="161"/>
      <c r="F8" s="220" t="s">
        <v>370</v>
      </c>
      <c r="G8" s="159">
        <v>5</v>
      </c>
      <c r="H8" s="203" t="s">
        <v>299</v>
      </c>
      <c r="O8" s="1"/>
    </row>
    <row r="9" spans="1:27" ht="15" x14ac:dyDescent="0.25">
      <c r="A9" s="160">
        <v>43435</v>
      </c>
      <c r="B9">
        <v>9</v>
      </c>
      <c r="C9" s="218" t="s">
        <v>248</v>
      </c>
      <c r="D9" s="161"/>
      <c r="F9" s="220" t="s">
        <v>367</v>
      </c>
      <c r="G9" s="159">
        <v>3</v>
      </c>
      <c r="H9" s="203" t="s">
        <v>304</v>
      </c>
      <c r="O9" s="1"/>
    </row>
    <row r="10" spans="1:27" ht="15" x14ac:dyDescent="0.25">
      <c r="A10" s="160">
        <v>43466</v>
      </c>
      <c r="B10">
        <v>3</v>
      </c>
      <c r="C10" s="218" t="s">
        <v>248</v>
      </c>
      <c r="D10" s="161"/>
      <c r="F10" s="220" t="s">
        <v>371</v>
      </c>
      <c r="G10" s="159">
        <v>3</v>
      </c>
      <c r="H10" s="203" t="s">
        <v>375</v>
      </c>
      <c r="O10" s="1"/>
    </row>
    <row r="11" spans="1:27" ht="15" x14ac:dyDescent="0.25">
      <c r="A11" s="160">
        <v>43497</v>
      </c>
      <c r="B11">
        <v>3</v>
      </c>
      <c r="C11" s="218" t="s">
        <v>248</v>
      </c>
      <c r="D11" s="161"/>
      <c r="F11" s="220" t="s">
        <v>305</v>
      </c>
      <c r="G11" s="159">
        <v>2</v>
      </c>
      <c r="H11" s="203" t="s">
        <v>376</v>
      </c>
      <c r="O11" s="1"/>
    </row>
    <row r="12" spans="1:27" ht="15" x14ac:dyDescent="0.25">
      <c r="A12" s="160">
        <v>43525</v>
      </c>
      <c r="B12">
        <v>3</v>
      </c>
      <c r="C12" s="218" t="s">
        <v>248</v>
      </c>
      <c r="D12" s="161"/>
      <c r="F12" s="220" t="s">
        <v>372</v>
      </c>
      <c r="G12" s="159">
        <v>2</v>
      </c>
      <c r="H12" s="203" t="s">
        <v>304</v>
      </c>
      <c r="O12" s="1"/>
    </row>
    <row r="13" spans="1:27" ht="15" x14ac:dyDescent="0.25">
      <c r="A13" s="160">
        <v>43556</v>
      </c>
      <c r="B13">
        <v>0</v>
      </c>
      <c r="C13" s="218" t="s">
        <v>248</v>
      </c>
      <c r="D13" s="161"/>
      <c r="F13" s="220" t="s">
        <v>373</v>
      </c>
      <c r="G13" s="159">
        <v>2</v>
      </c>
      <c r="H13" s="203" t="s">
        <v>304</v>
      </c>
      <c r="O13" s="1"/>
    </row>
    <row r="14" spans="1:27" ht="15" x14ac:dyDescent="0.25">
      <c r="A14" s="160">
        <v>43586</v>
      </c>
      <c r="B14">
        <v>2</v>
      </c>
      <c r="C14" s="218" t="s">
        <v>248</v>
      </c>
      <c r="D14" s="161"/>
      <c r="F14" s="220" t="s">
        <v>374</v>
      </c>
      <c r="G14" s="159">
        <v>2</v>
      </c>
      <c r="H14" s="203" t="s">
        <v>375</v>
      </c>
      <c r="O14" s="1"/>
    </row>
    <row r="15" spans="1:27" ht="15" x14ac:dyDescent="0.25">
      <c r="A15" s="160">
        <v>43617</v>
      </c>
      <c r="B15">
        <v>1</v>
      </c>
      <c r="C15" s="218" t="s">
        <v>248</v>
      </c>
      <c r="D15" s="161"/>
      <c r="O15" s="1"/>
    </row>
    <row r="16" spans="1:27" ht="15" x14ac:dyDescent="0.25">
      <c r="A16" s="160">
        <v>43647</v>
      </c>
      <c r="B16">
        <v>1</v>
      </c>
      <c r="C16" s="218" t="s">
        <v>248</v>
      </c>
      <c r="D16" s="161"/>
      <c r="O16" s="1"/>
    </row>
    <row r="17" spans="1:15" ht="15" x14ac:dyDescent="0.25">
      <c r="A17" s="160">
        <v>43678</v>
      </c>
      <c r="B17">
        <v>8</v>
      </c>
      <c r="C17" s="218" t="s">
        <v>248</v>
      </c>
      <c r="D17" s="161"/>
      <c r="O17" s="1"/>
    </row>
    <row r="18" spans="1:15" ht="15" x14ac:dyDescent="0.25">
      <c r="A18" s="160">
        <v>43709</v>
      </c>
      <c r="B18">
        <v>3</v>
      </c>
      <c r="C18" s="218" t="s">
        <v>248</v>
      </c>
      <c r="D18" s="161"/>
      <c r="I18" s="39"/>
      <c r="O18" s="1"/>
    </row>
    <row r="19" spans="1:15" ht="15" x14ac:dyDescent="0.25">
      <c r="A19" s="160">
        <v>43739</v>
      </c>
      <c r="B19">
        <v>0</v>
      </c>
      <c r="C19" s="218" t="s">
        <v>248</v>
      </c>
      <c r="D19" s="161"/>
      <c r="I19" s="39"/>
      <c r="O19" s="1"/>
    </row>
    <row r="20" spans="1:15" ht="15" x14ac:dyDescent="0.25">
      <c r="A20" s="160">
        <v>43770</v>
      </c>
      <c r="B20">
        <v>0</v>
      </c>
      <c r="C20" s="218" t="s">
        <v>248</v>
      </c>
      <c r="D20" s="161"/>
      <c r="I20" s="39"/>
      <c r="O20" s="1"/>
    </row>
    <row r="21" spans="1:15" ht="15" x14ac:dyDescent="0.25">
      <c r="A21" s="160">
        <v>43800</v>
      </c>
      <c r="B21">
        <v>1</v>
      </c>
      <c r="C21" s="218" t="s">
        <v>248</v>
      </c>
      <c r="D21" s="161"/>
      <c r="I21" s="39"/>
      <c r="O21" s="1"/>
    </row>
    <row r="22" spans="1:15" ht="15" x14ac:dyDescent="0.25">
      <c r="A22" s="160">
        <v>43831</v>
      </c>
      <c r="B22">
        <v>3</v>
      </c>
      <c r="C22" s="218" t="s">
        <v>248</v>
      </c>
      <c r="D22" s="161"/>
      <c r="I22" s="39"/>
      <c r="O22" s="1"/>
    </row>
    <row r="23" spans="1:15" ht="15" x14ac:dyDescent="0.25">
      <c r="A23" s="160">
        <v>43862</v>
      </c>
      <c r="B23">
        <v>1</v>
      </c>
      <c r="C23" s="218" t="s">
        <v>248</v>
      </c>
      <c r="D23" s="161"/>
      <c r="O23" s="1"/>
    </row>
    <row r="24" spans="1:15" ht="15" x14ac:dyDescent="0.25">
      <c r="A24" s="160">
        <v>43891</v>
      </c>
      <c r="B24">
        <v>1</v>
      </c>
      <c r="C24" s="218" t="s">
        <v>248</v>
      </c>
      <c r="D24" s="161"/>
      <c r="O24" s="1"/>
    </row>
    <row r="25" spans="1:15" ht="15" x14ac:dyDescent="0.25">
      <c r="A25" s="160">
        <v>43922</v>
      </c>
      <c r="B25">
        <v>0</v>
      </c>
      <c r="C25" s="218" t="s">
        <v>248</v>
      </c>
      <c r="D25" s="161"/>
      <c r="O25" s="1"/>
    </row>
    <row r="26" spans="1:15" ht="15" x14ac:dyDescent="0.25">
      <c r="A26" s="160">
        <v>43952</v>
      </c>
      <c r="B26">
        <v>0</v>
      </c>
      <c r="C26" s="218" t="s">
        <v>248</v>
      </c>
      <c r="D26" s="161"/>
      <c r="O26" s="1"/>
    </row>
    <row r="27" spans="1:15" ht="15" x14ac:dyDescent="0.25">
      <c r="A27" s="160">
        <v>43983</v>
      </c>
      <c r="B27">
        <v>0</v>
      </c>
      <c r="C27" s="218" t="s">
        <v>248</v>
      </c>
      <c r="D27" s="161"/>
      <c r="O27" s="1"/>
    </row>
    <row r="28" spans="1:15" ht="15" x14ac:dyDescent="0.25">
      <c r="A28" s="160">
        <v>44013</v>
      </c>
      <c r="B28">
        <v>6</v>
      </c>
      <c r="C28" s="218" t="s">
        <v>248</v>
      </c>
      <c r="D28" s="161"/>
      <c r="O28" s="1"/>
    </row>
    <row r="29" spans="1:15" ht="15" x14ac:dyDescent="0.25">
      <c r="A29" s="160">
        <v>44044</v>
      </c>
      <c r="B29">
        <v>2</v>
      </c>
      <c r="C29" s="218" t="s">
        <v>248</v>
      </c>
      <c r="D29" s="161"/>
      <c r="O29" s="1"/>
    </row>
    <row r="30" spans="1:15" ht="15" x14ac:dyDescent="0.25">
      <c r="A30" s="160">
        <v>44075</v>
      </c>
      <c r="B30">
        <v>2</v>
      </c>
      <c r="C30" s="218" t="s">
        <v>248</v>
      </c>
      <c r="D30" s="161"/>
      <c r="O30" s="1"/>
    </row>
    <row r="31" spans="1:15" ht="15" x14ac:dyDescent="0.25">
      <c r="A31" s="160">
        <v>44105</v>
      </c>
      <c r="B31">
        <v>0</v>
      </c>
      <c r="C31" s="218" t="s">
        <v>248</v>
      </c>
      <c r="D31" s="161"/>
      <c r="O31" s="1"/>
    </row>
    <row r="32" spans="1:15" ht="15" x14ac:dyDescent="0.25">
      <c r="A32" s="160">
        <v>44136</v>
      </c>
      <c r="B32">
        <v>0</v>
      </c>
      <c r="C32" s="218" t="s">
        <v>248</v>
      </c>
      <c r="D32" s="161"/>
      <c r="O32" s="1"/>
    </row>
    <row r="33" spans="1:15" ht="15" x14ac:dyDescent="0.25">
      <c r="A33" s="160">
        <v>44166</v>
      </c>
      <c r="B33">
        <v>1</v>
      </c>
      <c r="C33" s="218" t="s">
        <v>248</v>
      </c>
      <c r="D33" s="161"/>
      <c r="O33" s="1"/>
    </row>
    <row r="34" spans="1:15" ht="15" x14ac:dyDescent="0.25">
      <c r="A34" s="160">
        <v>44197</v>
      </c>
      <c r="B34">
        <v>2</v>
      </c>
      <c r="C34" s="218" t="s">
        <v>248</v>
      </c>
      <c r="D34" s="161"/>
      <c r="O34" s="1"/>
    </row>
    <row r="35" spans="1:15" ht="15" x14ac:dyDescent="0.25">
      <c r="A35" s="160">
        <v>44228</v>
      </c>
      <c r="B35">
        <v>0</v>
      </c>
      <c r="C35" s="218" t="s">
        <v>248</v>
      </c>
      <c r="D35" s="161"/>
      <c r="O35" s="1"/>
    </row>
    <row r="36" spans="1:15" ht="15" x14ac:dyDescent="0.25">
      <c r="A36" s="160">
        <v>44256</v>
      </c>
      <c r="B36">
        <v>2</v>
      </c>
      <c r="C36" s="218" t="s">
        <v>248</v>
      </c>
      <c r="D36" s="161"/>
      <c r="O36" s="1"/>
    </row>
    <row r="37" spans="1:15" ht="15" x14ac:dyDescent="0.25">
      <c r="A37" s="160">
        <v>44287</v>
      </c>
      <c r="B37">
        <v>1</v>
      </c>
      <c r="C37" s="218" t="s">
        <v>248</v>
      </c>
      <c r="D37" s="161"/>
      <c r="O37" s="1"/>
    </row>
    <row r="38" spans="1:15" ht="15" x14ac:dyDescent="0.25">
      <c r="A38" s="160">
        <v>44317</v>
      </c>
      <c r="B38">
        <v>1</v>
      </c>
      <c r="C38" s="218" t="s">
        <v>248</v>
      </c>
      <c r="D38" s="161"/>
      <c r="O38" s="1"/>
    </row>
    <row r="39" spans="1:15" ht="15" x14ac:dyDescent="0.25">
      <c r="A39" s="160">
        <v>44348</v>
      </c>
      <c r="B39">
        <v>1</v>
      </c>
      <c r="C39" s="218" t="s">
        <v>248</v>
      </c>
      <c r="D39" s="161"/>
      <c r="O39" s="1"/>
    </row>
    <row r="40" spans="1:15" ht="15" x14ac:dyDescent="0.25">
      <c r="A40" s="160">
        <v>44378</v>
      </c>
      <c r="B40">
        <v>0</v>
      </c>
      <c r="C40" s="218" t="s">
        <v>248</v>
      </c>
      <c r="D40" s="161"/>
      <c r="O40" s="1"/>
    </row>
    <row r="41" spans="1:15" ht="15" x14ac:dyDescent="0.25">
      <c r="A41" s="160">
        <v>44409</v>
      </c>
      <c r="B41">
        <v>4</v>
      </c>
      <c r="C41" s="218" t="s">
        <v>248</v>
      </c>
      <c r="D41" s="161"/>
      <c r="O41" s="1"/>
    </row>
    <row r="42" spans="1:15" ht="15" x14ac:dyDescent="0.25">
      <c r="A42" s="160">
        <v>44440</v>
      </c>
      <c r="B42">
        <v>2</v>
      </c>
      <c r="C42" s="218" t="s">
        <v>248</v>
      </c>
      <c r="D42" s="161"/>
      <c r="O42" s="1"/>
    </row>
    <row r="43" spans="1:15" ht="15" x14ac:dyDescent="0.25">
      <c r="A43" s="160">
        <v>44470</v>
      </c>
      <c r="B43">
        <v>3</v>
      </c>
      <c r="C43" s="218" t="s">
        <v>248</v>
      </c>
      <c r="D43" s="161"/>
      <c r="O43" s="1"/>
    </row>
    <row r="44" spans="1:15" ht="15" x14ac:dyDescent="0.25">
      <c r="A44" s="160">
        <v>44501</v>
      </c>
      <c r="B44">
        <v>2</v>
      </c>
      <c r="C44" s="218" t="s">
        <v>248</v>
      </c>
      <c r="D44" s="161"/>
      <c r="O44" s="1"/>
    </row>
    <row r="45" spans="1:15" ht="15" x14ac:dyDescent="0.25">
      <c r="A45" s="160">
        <v>44531</v>
      </c>
      <c r="B45">
        <v>4</v>
      </c>
      <c r="C45" s="218" t="s">
        <v>248</v>
      </c>
      <c r="D45" s="161"/>
      <c r="O45" s="1"/>
    </row>
    <row r="46" spans="1:15" ht="15" x14ac:dyDescent="0.25">
      <c r="A46" s="160">
        <v>44562</v>
      </c>
      <c r="B46">
        <v>3</v>
      </c>
      <c r="C46" s="218" t="s">
        <v>248</v>
      </c>
      <c r="D46" s="161"/>
      <c r="O46" s="1"/>
    </row>
    <row r="47" spans="1:15" ht="15" x14ac:dyDescent="0.25">
      <c r="A47" s="160">
        <v>44593</v>
      </c>
      <c r="B47">
        <v>1</v>
      </c>
      <c r="C47" s="218" t="s">
        <v>248</v>
      </c>
      <c r="D47" s="161"/>
      <c r="O47" s="1"/>
    </row>
    <row r="48" spans="1:15" ht="15" x14ac:dyDescent="0.25">
      <c r="A48" s="160">
        <v>44621</v>
      </c>
      <c r="B48">
        <v>2</v>
      </c>
      <c r="C48" s="218" t="s">
        <v>248</v>
      </c>
      <c r="D48" s="161"/>
      <c r="O48" s="1"/>
    </row>
    <row r="49" spans="1:15" ht="15" x14ac:dyDescent="0.25">
      <c r="A49" s="160">
        <v>44652</v>
      </c>
      <c r="B49">
        <v>5</v>
      </c>
      <c r="C49" s="218" t="s">
        <v>248</v>
      </c>
      <c r="D49" s="161"/>
      <c r="O49" s="1"/>
    </row>
    <row r="50" spans="1:15" ht="15" x14ac:dyDescent="0.25">
      <c r="A50" s="160">
        <v>44682</v>
      </c>
      <c r="B50">
        <v>1</v>
      </c>
      <c r="C50" s="218" t="s">
        <v>248</v>
      </c>
      <c r="D50" s="161"/>
      <c r="O50" s="1"/>
    </row>
    <row r="51" spans="1:15" ht="15" x14ac:dyDescent="0.25">
      <c r="A51" s="160">
        <v>44713</v>
      </c>
      <c r="B51">
        <v>1</v>
      </c>
      <c r="C51" s="218" t="s">
        <v>248</v>
      </c>
      <c r="D51" s="161"/>
      <c r="O51" s="1"/>
    </row>
    <row r="52" spans="1:15" ht="15" x14ac:dyDescent="0.25">
      <c r="A52" s="160">
        <v>44743</v>
      </c>
      <c r="B52">
        <v>0</v>
      </c>
      <c r="C52" s="218" t="s">
        <v>248</v>
      </c>
      <c r="D52" s="161"/>
      <c r="O52" s="1"/>
    </row>
    <row r="53" spans="1:15" ht="15" x14ac:dyDescent="0.25">
      <c r="A53" s="160">
        <v>44774</v>
      </c>
      <c r="B53">
        <v>4</v>
      </c>
      <c r="C53" s="218" t="s">
        <v>248</v>
      </c>
      <c r="D53" s="161"/>
      <c r="O53" s="1"/>
    </row>
    <row r="54" spans="1:15" ht="15" x14ac:dyDescent="0.25">
      <c r="A54" s="160">
        <v>44805</v>
      </c>
      <c r="B54">
        <v>3</v>
      </c>
      <c r="C54" s="218" t="s">
        <v>248</v>
      </c>
      <c r="D54" s="161"/>
      <c r="O54" s="1"/>
    </row>
    <row r="55" spans="1:15" ht="15" x14ac:dyDescent="0.25">
      <c r="A55" s="160">
        <v>44835</v>
      </c>
      <c r="B55">
        <v>3</v>
      </c>
      <c r="C55" s="218" t="s">
        <v>248</v>
      </c>
      <c r="D55" s="161"/>
      <c r="O55" s="1"/>
    </row>
    <row r="56" spans="1:15" ht="15" x14ac:dyDescent="0.25">
      <c r="A56" s="160">
        <v>44866</v>
      </c>
      <c r="B56">
        <v>8</v>
      </c>
      <c r="C56" s="218" t="s">
        <v>248</v>
      </c>
      <c r="D56" s="161"/>
      <c r="O56" s="1"/>
    </row>
    <row r="57" spans="1:15" ht="15" x14ac:dyDescent="0.25">
      <c r="A57" s="160">
        <v>44896</v>
      </c>
      <c r="B57">
        <v>1</v>
      </c>
      <c r="C57" s="218" t="s">
        <v>248</v>
      </c>
      <c r="D57" s="161"/>
      <c r="O57" s="1"/>
    </row>
    <row r="58" spans="1:15" ht="15" x14ac:dyDescent="0.25">
      <c r="A58" s="160">
        <v>44927</v>
      </c>
      <c r="B58">
        <v>2</v>
      </c>
      <c r="C58" s="218" t="s">
        <v>248</v>
      </c>
      <c r="D58" s="161"/>
      <c r="O58" s="1"/>
    </row>
    <row r="59" spans="1:15" ht="15" x14ac:dyDescent="0.25">
      <c r="A59" s="160">
        <v>44958</v>
      </c>
      <c r="B59">
        <v>7</v>
      </c>
      <c r="C59" s="218" t="s">
        <v>248</v>
      </c>
      <c r="D59" s="161"/>
      <c r="O59" s="1"/>
    </row>
    <row r="60" spans="1:15" ht="15" x14ac:dyDescent="0.25">
      <c r="A60" s="160">
        <v>44986</v>
      </c>
      <c r="B60">
        <v>4</v>
      </c>
      <c r="C60" s="218" t="s">
        <v>248</v>
      </c>
      <c r="D60" s="161"/>
      <c r="O60" s="1"/>
    </row>
    <row r="61" spans="1:15" ht="15" x14ac:dyDescent="0.25">
      <c r="A61" s="160">
        <v>45017</v>
      </c>
      <c r="B61">
        <v>2</v>
      </c>
      <c r="C61" s="218" t="s">
        <v>248</v>
      </c>
      <c r="D61" s="161"/>
      <c r="O61" s="1"/>
    </row>
    <row r="62" spans="1:15" ht="15" x14ac:dyDescent="0.25">
      <c r="A62" s="160">
        <v>45047</v>
      </c>
      <c r="B62">
        <v>3</v>
      </c>
      <c r="C62" s="218" t="s">
        <v>248</v>
      </c>
      <c r="D62" s="161"/>
      <c r="O62" s="1"/>
    </row>
    <row r="63" spans="1:15" ht="15" x14ac:dyDescent="0.25">
      <c r="A63" s="160">
        <v>45078</v>
      </c>
      <c r="B63">
        <v>4</v>
      </c>
      <c r="C63" s="218" t="s">
        <v>248</v>
      </c>
      <c r="D63" s="1"/>
      <c r="O63" s="1"/>
    </row>
    <row r="64" spans="1:15" ht="15" x14ac:dyDescent="0.25">
      <c r="A64" s="160">
        <v>45108</v>
      </c>
      <c r="B64">
        <v>1</v>
      </c>
      <c r="C64" s="218" t="s">
        <v>248</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1"/>
  <sheetViews>
    <sheetView zoomScaleNormal="100" workbookViewId="0">
      <selection activeCell="N27" sqref="N27"/>
    </sheetView>
  </sheetViews>
  <sheetFormatPr defaultColWidth="9.140625" defaultRowHeight="14.25" x14ac:dyDescent="0.2"/>
  <cols>
    <col min="1" max="1" width="15.7109375" style="1" bestFit="1" customWidth="1"/>
    <col min="2" max="2" width="20.7109375" style="1" bestFit="1" customWidth="1"/>
    <col min="3" max="3" width="9.42578125" style="1" customWidth="1"/>
    <col min="4" max="4" width="15.140625" style="1" customWidth="1"/>
    <col min="5" max="5" width="13.85546875" style="39"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38" t="s">
        <v>289</v>
      </c>
      <c r="B1" s="238"/>
      <c r="C1" s="238"/>
      <c r="D1" s="238"/>
      <c r="E1" s="238"/>
      <c r="F1" s="238"/>
      <c r="G1" s="238"/>
      <c r="H1" s="238"/>
      <c r="I1" s="238"/>
      <c r="J1" s="238"/>
      <c r="K1" s="238"/>
      <c r="L1" s="238"/>
      <c r="M1" s="238"/>
      <c r="N1" s="238"/>
      <c r="O1" s="238"/>
      <c r="P1" s="238"/>
      <c r="Q1" s="238"/>
      <c r="R1" s="238"/>
      <c r="S1" s="238"/>
      <c r="T1" s="238"/>
      <c r="U1" s="238"/>
      <c r="V1" s="238"/>
      <c r="W1" s="238"/>
      <c r="X1" s="238"/>
      <c r="Y1" s="238"/>
    </row>
  </sheetData>
  <mergeCells count="1">
    <mergeCell ref="A1:Y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P58" sqref="P58"/>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10"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38" t="s">
        <v>98</v>
      </c>
      <c r="B1" s="238"/>
      <c r="C1" s="238"/>
      <c r="D1" s="238"/>
      <c r="E1" s="238"/>
      <c r="F1" s="238"/>
      <c r="G1" s="238"/>
      <c r="H1" s="238"/>
      <c r="I1" s="238"/>
      <c r="J1" s="238"/>
      <c r="K1" s="238"/>
      <c r="L1" s="238"/>
      <c r="M1" s="238"/>
      <c r="N1" s="238"/>
      <c r="O1" s="238"/>
      <c r="P1" s="238"/>
      <c r="Q1" s="238"/>
      <c r="R1" s="238"/>
    </row>
    <row r="2" spans="1:28" ht="15" thickBot="1" x14ac:dyDescent="0.25">
      <c r="B2" s="38"/>
      <c r="C2" s="38"/>
      <c r="P2" s="1"/>
      <c r="Q2" s="40"/>
    </row>
    <row r="3" spans="1:28" ht="12.75" customHeight="1" thickBot="1" x14ac:dyDescent="0.25">
      <c r="A3" s="302" t="s">
        <v>76</v>
      </c>
      <c r="B3" s="258" t="s">
        <v>100</v>
      </c>
      <c r="C3" s="259"/>
      <c r="D3" s="297" t="s">
        <v>77</v>
      </c>
      <c r="E3" s="298"/>
      <c r="F3" s="212" t="s">
        <v>78</v>
      </c>
      <c r="G3" s="211" t="s">
        <v>78</v>
      </c>
      <c r="H3" s="211" t="s">
        <v>78</v>
      </c>
      <c r="I3" s="275" t="s">
        <v>78</v>
      </c>
      <c r="J3" s="275"/>
      <c r="K3" s="275" t="s">
        <v>79</v>
      </c>
      <c r="L3" s="275"/>
      <c r="M3" s="211" t="s">
        <v>80</v>
      </c>
      <c r="N3" s="211" t="s">
        <v>80</v>
      </c>
      <c r="O3" s="213" t="s">
        <v>80</v>
      </c>
      <c r="P3" s="1"/>
      <c r="Q3" s="40"/>
      <c r="W3" s="306" t="s">
        <v>41</v>
      </c>
      <c r="X3" s="306"/>
      <c r="Y3" s="306"/>
      <c r="Z3" s="306"/>
      <c r="AA3" s="306"/>
      <c r="AB3" s="306"/>
    </row>
    <row r="4" spans="1:28" ht="14.45" customHeight="1" thickBot="1" x14ac:dyDescent="0.3">
      <c r="A4" s="303"/>
      <c r="B4" s="260" t="s">
        <v>101</v>
      </c>
      <c r="C4" s="262" t="s">
        <v>195</v>
      </c>
      <c r="D4" s="309" t="s">
        <v>101</v>
      </c>
      <c r="E4" s="311" t="s">
        <v>195</v>
      </c>
      <c r="F4" s="286" t="s">
        <v>196</v>
      </c>
      <c r="G4" s="284" t="s">
        <v>197</v>
      </c>
      <c r="H4" s="284" t="s">
        <v>198</v>
      </c>
      <c r="I4" s="276" t="s">
        <v>199</v>
      </c>
      <c r="J4" s="277"/>
      <c r="K4" s="276" t="s">
        <v>200</v>
      </c>
      <c r="L4" s="277"/>
      <c r="M4" s="288" t="s">
        <v>201</v>
      </c>
      <c r="N4" s="288" t="s">
        <v>202</v>
      </c>
      <c r="O4" s="279" t="s">
        <v>203</v>
      </c>
      <c r="P4" s="1"/>
      <c r="Q4" s="40"/>
      <c r="U4" s="1" t="s">
        <v>167</v>
      </c>
      <c r="V4" s="44" t="s">
        <v>170</v>
      </c>
      <c r="W4" s="44" t="s">
        <v>168</v>
      </c>
      <c r="X4" s="44" t="s">
        <v>171</v>
      </c>
      <c r="Y4" s="44" t="s">
        <v>172</v>
      </c>
      <c r="Z4" s="44" t="s">
        <v>173</v>
      </c>
      <c r="AA4" s="44" t="s">
        <v>174</v>
      </c>
    </row>
    <row r="5" spans="1:28" ht="27" customHeight="1" thickBot="1" x14ac:dyDescent="0.25">
      <c r="A5" s="304"/>
      <c r="B5" s="305"/>
      <c r="C5" s="308"/>
      <c r="D5" s="310"/>
      <c r="E5" s="312"/>
      <c r="F5" s="287"/>
      <c r="G5" s="285"/>
      <c r="H5" s="285"/>
      <c r="I5" s="45" t="s">
        <v>168</v>
      </c>
      <c r="J5" s="45" t="s">
        <v>169</v>
      </c>
      <c r="K5" s="207" t="s">
        <v>171</v>
      </c>
      <c r="L5" s="207" t="s">
        <v>290</v>
      </c>
      <c r="M5" s="289"/>
      <c r="N5" s="289"/>
      <c r="O5" s="280"/>
      <c r="P5" s="1"/>
      <c r="Q5" s="40"/>
      <c r="U5" s="1">
        <v>0</v>
      </c>
      <c r="V5" s="46">
        <f>H6</f>
        <v>22.119142836914065</v>
      </c>
      <c r="W5" s="46">
        <f>I6</f>
        <v>27.683333333333337</v>
      </c>
      <c r="X5" s="46">
        <f>K6</f>
        <v>30.451666666666672</v>
      </c>
      <c r="Y5" s="46">
        <f>M6</f>
        <v>33.496833333333342</v>
      </c>
      <c r="Z5" s="46">
        <f>N6</f>
        <v>36.84651666666668</v>
      </c>
      <c r="AA5" s="46">
        <f>O6</f>
        <v>40.531168333333355</v>
      </c>
    </row>
    <row r="6" spans="1:28" x14ac:dyDescent="0.2">
      <c r="A6" s="47" t="s">
        <v>41</v>
      </c>
      <c r="B6" s="48">
        <f>'1A'!B11</f>
        <v>16.05</v>
      </c>
      <c r="C6" s="49">
        <f>'1A'!C11</f>
        <v>33384</v>
      </c>
      <c r="D6" s="50">
        <f>'1A'!D11</f>
        <v>27.683333333333337</v>
      </c>
      <c r="E6" s="141">
        <f>'1A'!E11</f>
        <v>57581.333333333343</v>
      </c>
      <c r="F6" s="51">
        <f>'1A'!F11</f>
        <v>22.119142836914065</v>
      </c>
      <c r="G6" s="52">
        <f>'1A'!G11</f>
        <v>22.119142836914065</v>
      </c>
      <c r="H6" s="52">
        <f>'1A'!H11</f>
        <v>22.119142836914065</v>
      </c>
      <c r="I6" s="53">
        <f>'1A'!I11</f>
        <v>27.683333333333337</v>
      </c>
      <c r="J6" s="54">
        <f>'1A'!J11</f>
        <v>29.067500000000006</v>
      </c>
      <c r="K6" s="53">
        <f>'1A'!K11</f>
        <v>30.451666666666672</v>
      </c>
      <c r="L6" s="53">
        <f>'1A'!L11</f>
        <v>31.974250000000005</v>
      </c>
      <c r="M6" s="53">
        <f>'1A'!M11</f>
        <v>33.496833333333342</v>
      </c>
      <c r="N6" s="53">
        <f>'1A'!N11</f>
        <v>36.84651666666668</v>
      </c>
      <c r="O6" s="53">
        <f>'1A'!O11</f>
        <v>40.531168333333355</v>
      </c>
      <c r="P6" s="46"/>
      <c r="Q6" s="158"/>
      <c r="U6" s="1">
        <v>1</v>
      </c>
      <c r="V6" s="46">
        <f t="shared" ref="V6:V25" si="0">V5*1.025</f>
        <v>22.672121407836915</v>
      </c>
      <c r="W6" s="46">
        <f t="shared" ref="W6:W25" si="1">W5*1.025</f>
        <v>28.37541666666667</v>
      </c>
      <c r="X6" s="46">
        <f t="shared" ref="X6:X25" si="2">X5*1.025</f>
        <v>31.212958333333336</v>
      </c>
      <c r="Y6" s="46">
        <f t="shared" ref="Y6:Y25" si="3">Y5*1.025</f>
        <v>34.334254166666675</v>
      </c>
      <c r="Z6" s="46">
        <f t="shared" ref="Z6:Z25" si="4">Z5*1.025</f>
        <v>37.767679583333347</v>
      </c>
      <c r="AA6" s="46">
        <f t="shared" ref="AA6:AA25" si="5">AA5*1.025</f>
        <v>41.544447541666685</v>
      </c>
    </row>
    <row r="7" spans="1:28" x14ac:dyDescent="0.2">
      <c r="A7" s="281" t="s">
        <v>102</v>
      </c>
      <c r="B7" s="282"/>
      <c r="C7" s="282"/>
      <c r="D7" s="282"/>
      <c r="E7" s="282"/>
      <c r="F7" s="282"/>
      <c r="G7" s="282"/>
      <c r="H7" s="283"/>
      <c r="I7" s="55">
        <f>I6-H6</f>
        <v>5.5641904964192719</v>
      </c>
      <c r="J7" s="55">
        <f t="shared" ref="J7:O7" si="6">J6-I6</f>
        <v>1.384166666666669</v>
      </c>
      <c r="K7" s="55">
        <f t="shared" si="6"/>
        <v>1.3841666666666654</v>
      </c>
      <c r="L7" s="55">
        <f>L6-K6</f>
        <v>1.5225833333333334</v>
      </c>
      <c r="M7" s="55">
        <f t="shared" si="6"/>
        <v>1.522583333333337</v>
      </c>
      <c r="N7" s="55">
        <f t="shared" si="6"/>
        <v>3.3496833333333385</v>
      </c>
      <c r="O7" s="55">
        <f t="shared" si="6"/>
        <v>3.6846516666666744</v>
      </c>
      <c r="P7" s="1"/>
      <c r="U7" s="1">
        <v>2</v>
      </c>
      <c r="V7" s="46">
        <f t="shared" si="0"/>
        <v>23.238924443032836</v>
      </c>
      <c r="W7" s="46">
        <f t="shared" si="1"/>
        <v>29.084802083333333</v>
      </c>
      <c r="X7" s="46">
        <f t="shared" si="2"/>
        <v>31.993282291666667</v>
      </c>
      <c r="Y7" s="46">
        <f t="shared" si="3"/>
        <v>35.192610520833341</v>
      </c>
      <c r="Z7" s="46">
        <f t="shared" si="4"/>
        <v>38.711871572916678</v>
      </c>
      <c r="AA7" s="46">
        <f t="shared" si="5"/>
        <v>42.58305873020835</v>
      </c>
    </row>
    <row r="8" spans="1:28" x14ac:dyDescent="0.2">
      <c r="A8" s="56" t="s">
        <v>48</v>
      </c>
      <c r="B8" s="57">
        <f>'1A'!B19</f>
        <v>16.05</v>
      </c>
      <c r="C8" s="58">
        <f>'1A'!C19</f>
        <v>33384</v>
      </c>
      <c r="D8" s="57">
        <f>'1A'!D19</f>
        <v>25.166666666666668</v>
      </c>
      <c r="E8" s="58">
        <f>'1A'!E19</f>
        <v>52346.666666666672</v>
      </c>
      <c r="F8" s="59">
        <f>'1A'!F19</f>
        <v>20.108311669921875</v>
      </c>
      <c r="G8" s="60">
        <f>'1A'!G19</f>
        <v>20.108311669921875</v>
      </c>
      <c r="H8" s="60">
        <f>'1A'!H19</f>
        <v>20.108311669921875</v>
      </c>
      <c r="I8" s="61">
        <f>'1A'!I19</f>
        <v>25.166666666666668</v>
      </c>
      <c r="J8" s="61">
        <f>'1A'!J19</f>
        <v>26.425000000000001</v>
      </c>
      <c r="K8" s="61">
        <f>'1A'!K19</f>
        <v>27.683333333333337</v>
      </c>
      <c r="L8" s="61">
        <f>'1A'!L19</f>
        <v>29.067500000000006</v>
      </c>
      <c r="M8" s="61">
        <f>'1A'!M19</f>
        <v>30.451666666666672</v>
      </c>
      <c r="N8" s="61">
        <f>'1A'!N19</f>
        <v>33.496833333333342</v>
      </c>
      <c r="O8" s="62">
        <f>'1A'!O19</f>
        <v>36.84651666666668</v>
      </c>
      <c r="P8" s="1"/>
      <c r="U8" s="1">
        <v>3</v>
      </c>
      <c r="V8" s="46">
        <f t="shared" si="0"/>
        <v>23.819897554108653</v>
      </c>
      <c r="W8" s="46">
        <f t="shared" si="1"/>
        <v>29.811922135416662</v>
      </c>
      <c r="X8" s="46">
        <f t="shared" si="2"/>
        <v>32.793114348958333</v>
      </c>
      <c r="Y8" s="46">
        <f t="shared" si="3"/>
        <v>36.072425783854172</v>
      </c>
      <c r="Z8" s="46">
        <f t="shared" si="4"/>
        <v>39.679668362239589</v>
      </c>
      <c r="AA8" s="46">
        <f t="shared" si="5"/>
        <v>43.647635198463554</v>
      </c>
    </row>
    <row r="9" spans="1:28" x14ac:dyDescent="0.2">
      <c r="A9" s="281" t="s">
        <v>102</v>
      </c>
      <c r="B9" s="282"/>
      <c r="C9" s="282"/>
      <c r="D9" s="282"/>
      <c r="E9" s="282"/>
      <c r="F9" s="282"/>
      <c r="G9" s="282"/>
      <c r="H9" s="283"/>
      <c r="I9" s="55">
        <f>I8-H8</f>
        <v>5.0583549967447929</v>
      </c>
      <c r="J9" s="55">
        <f t="shared" ref="J9:O9" si="7">J8-I8</f>
        <v>1.2583333333333329</v>
      </c>
      <c r="K9" s="55">
        <f t="shared" si="7"/>
        <v>1.2583333333333364</v>
      </c>
      <c r="L9" s="55">
        <f>L8-K8</f>
        <v>1.384166666666669</v>
      </c>
      <c r="M9" s="55">
        <f>M8-L8</f>
        <v>1.3841666666666654</v>
      </c>
      <c r="N9" s="55">
        <f t="shared" si="7"/>
        <v>3.0451666666666704</v>
      </c>
      <c r="O9" s="55">
        <f t="shared" si="7"/>
        <v>3.3496833333333385</v>
      </c>
      <c r="P9" s="1"/>
      <c r="U9" s="1">
        <v>4</v>
      </c>
      <c r="V9" s="46">
        <f t="shared" si="0"/>
        <v>24.415394992961367</v>
      </c>
      <c r="W9" s="46">
        <f t="shared" si="1"/>
        <v>30.557220188802077</v>
      </c>
      <c r="X9" s="46">
        <f t="shared" si="2"/>
        <v>33.612942207682288</v>
      </c>
      <c r="Y9" s="46">
        <f t="shared" si="3"/>
        <v>36.974236428450524</v>
      </c>
      <c r="Z9" s="46">
        <f t="shared" si="4"/>
        <v>40.671660071295577</v>
      </c>
      <c r="AA9" s="46">
        <f t="shared" si="5"/>
        <v>44.738826078425141</v>
      </c>
    </row>
    <row r="10" spans="1:28" x14ac:dyDescent="0.2">
      <c r="P10" s="1"/>
      <c r="Q10" s="40"/>
      <c r="U10" s="1">
        <v>5</v>
      </c>
      <c r="V10" s="46">
        <f t="shared" si="0"/>
        <v>25.025779867785399</v>
      </c>
      <c r="W10" s="46">
        <f t="shared" si="1"/>
        <v>31.321150693522128</v>
      </c>
      <c r="X10" s="46">
        <f t="shared" si="2"/>
        <v>34.453265762874345</v>
      </c>
      <c r="Y10" s="46">
        <f t="shared" si="3"/>
        <v>37.898592339161787</v>
      </c>
      <c r="Z10" s="46">
        <f t="shared" si="4"/>
        <v>41.688451573077963</v>
      </c>
      <c r="AA10" s="46">
        <f t="shared" si="5"/>
        <v>45.857296730385769</v>
      </c>
    </row>
    <row r="11" spans="1:28" x14ac:dyDescent="0.2">
      <c r="P11" s="1"/>
      <c r="Q11" s="40"/>
      <c r="U11" s="1">
        <v>6</v>
      </c>
      <c r="V11" s="46">
        <f t="shared" si="0"/>
        <v>25.651424364480032</v>
      </c>
      <c r="W11" s="46">
        <f t="shared" si="1"/>
        <v>32.10417946086018</v>
      </c>
      <c r="X11" s="46">
        <f t="shared" si="2"/>
        <v>35.314597406946199</v>
      </c>
      <c r="Y11" s="46">
        <f t="shared" si="3"/>
        <v>38.846057147640828</v>
      </c>
      <c r="Z11" s="46">
        <f t="shared" si="4"/>
        <v>42.730662862404905</v>
      </c>
      <c r="AA11" s="46">
        <f t="shared" si="5"/>
        <v>47.003729148645412</v>
      </c>
    </row>
    <row r="12" spans="1:28" x14ac:dyDescent="0.2">
      <c r="P12" s="1"/>
      <c r="Q12" s="40"/>
      <c r="U12" s="1">
        <v>7</v>
      </c>
      <c r="V12" s="46">
        <f t="shared" si="0"/>
        <v>26.292709973592032</v>
      </c>
      <c r="W12" s="46">
        <f t="shared" si="1"/>
        <v>32.906783947381683</v>
      </c>
      <c r="X12" s="46">
        <f t="shared" si="2"/>
        <v>36.197462342119849</v>
      </c>
      <c r="Y12" s="46">
        <f t="shared" si="3"/>
        <v>39.817208576331844</v>
      </c>
      <c r="Z12" s="46">
        <f t="shared" si="4"/>
        <v>43.798929433965021</v>
      </c>
      <c r="AA12" s="46">
        <f t="shared" si="5"/>
        <v>48.178822377361541</v>
      </c>
    </row>
    <row r="13" spans="1:28" x14ac:dyDescent="0.2">
      <c r="P13" s="1"/>
      <c r="Q13" s="40"/>
      <c r="U13" s="1">
        <v>8</v>
      </c>
      <c r="V13" s="46">
        <f t="shared" si="0"/>
        <v>26.950027722931832</v>
      </c>
      <c r="W13" s="46">
        <f t="shared" si="1"/>
        <v>33.729453546066225</v>
      </c>
      <c r="X13" s="46">
        <f t="shared" si="2"/>
        <v>37.102398900672839</v>
      </c>
      <c r="Y13" s="46">
        <f t="shared" si="3"/>
        <v>40.812638790740138</v>
      </c>
      <c r="Z13" s="46">
        <f t="shared" si="4"/>
        <v>44.893902669814146</v>
      </c>
      <c r="AA13" s="46">
        <f t="shared" si="5"/>
        <v>49.383292936795577</v>
      </c>
    </row>
    <row r="14" spans="1:28" ht="16.5" thickBot="1" x14ac:dyDescent="0.3">
      <c r="A14" s="28" t="s">
        <v>105</v>
      </c>
      <c r="B14" s="28"/>
      <c r="C14" s="28"/>
      <c r="D14" s="28"/>
      <c r="E14" s="28"/>
      <c r="F14" s="28"/>
      <c r="G14" s="28"/>
      <c r="H14" s="28"/>
      <c r="I14" s="28"/>
      <c r="J14" s="28"/>
      <c r="K14" s="28"/>
      <c r="L14" s="28"/>
      <c r="M14" s="28"/>
      <c r="N14" s="28"/>
      <c r="O14" s="28"/>
      <c r="P14" s="28"/>
      <c r="Q14" s="28"/>
      <c r="R14" s="28"/>
      <c r="S14" s="28"/>
      <c r="T14" s="28"/>
      <c r="U14" s="1">
        <v>9</v>
      </c>
      <c r="V14" s="46">
        <f t="shared" si="0"/>
        <v>27.623778416005127</v>
      </c>
      <c r="W14" s="46">
        <f t="shared" si="1"/>
        <v>34.572689884717875</v>
      </c>
      <c r="X14" s="46">
        <f t="shared" si="2"/>
        <v>38.029958873189656</v>
      </c>
      <c r="Y14" s="46">
        <f t="shared" si="3"/>
        <v>41.832954760508635</v>
      </c>
      <c r="Z14" s="46">
        <f t="shared" si="4"/>
        <v>46.016250236559493</v>
      </c>
      <c r="AA14" s="46">
        <f t="shared" si="5"/>
        <v>50.617875260215463</v>
      </c>
    </row>
    <row r="15" spans="1:28" ht="15.75" thickBot="1" x14ac:dyDescent="0.3">
      <c r="A15" s="294" t="s">
        <v>104</v>
      </c>
      <c r="B15" s="299" t="s">
        <v>78</v>
      </c>
      <c r="C15" s="278"/>
      <c r="D15" s="278"/>
      <c r="E15" s="278" t="s">
        <v>78</v>
      </c>
      <c r="F15" s="278"/>
      <c r="G15" s="278"/>
      <c r="H15" s="278" t="s">
        <v>79</v>
      </c>
      <c r="I15" s="278"/>
      <c r="J15" s="278"/>
      <c r="K15" s="278" t="s">
        <v>80</v>
      </c>
      <c r="L15" s="278"/>
      <c r="M15" s="278"/>
      <c r="N15" s="278" t="s">
        <v>80</v>
      </c>
      <c r="O15" s="278"/>
      <c r="P15" s="293"/>
      <c r="Q15" s="278" t="s">
        <v>80</v>
      </c>
      <c r="R15" s="278"/>
      <c r="S15" s="293"/>
      <c r="T15" s="63"/>
      <c r="U15" s="1">
        <v>10</v>
      </c>
      <c r="V15" s="46">
        <f t="shared" si="0"/>
        <v>28.314372876405251</v>
      </c>
      <c r="W15" s="46">
        <f t="shared" si="1"/>
        <v>35.43700713183582</v>
      </c>
      <c r="X15" s="46">
        <f t="shared" si="2"/>
        <v>38.980707845019396</v>
      </c>
      <c r="Y15" s="46">
        <f t="shared" si="3"/>
        <v>42.878778629521349</v>
      </c>
      <c r="Z15" s="46">
        <f t="shared" si="4"/>
        <v>47.166656492473479</v>
      </c>
      <c r="AA15" s="46">
        <f t="shared" si="5"/>
        <v>51.883322141720846</v>
      </c>
    </row>
    <row r="16" spans="1:28" ht="15" x14ac:dyDescent="0.2">
      <c r="A16" s="295"/>
      <c r="B16" s="300" t="s">
        <v>204</v>
      </c>
      <c r="C16" s="301"/>
      <c r="D16" s="301"/>
      <c r="E16" s="272" t="s">
        <v>199</v>
      </c>
      <c r="F16" s="273"/>
      <c r="G16" s="274"/>
      <c r="H16" s="272" t="s">
        <v>200</v>
      </c>
      <c r="I16" s="273"/>
      <c r="J16" s="274"/>
      <c r="K16" s="290" t="s">
        <v>205</v>
      </c>
      <c r="L16" s="291"/>
      <c r="M16" s="292"/>
      <c r="N16" s="290" t="s">
        <v>202</v>
      </c>
      <c r="O16" s="291"/>
      <c r="P16" s="292"/>
      <c r="Q16" s="290" t="s">
        <v>206</v>
      </c>
      <c r="R16" s="291"/>
      <c r="S16" s="292"/>
      <c r="T16" s="64"/>
      <c r="U16" s="1">
        <v>11</v>
      </c>
      <c r="V16" s="46">
        <f t="shared" si="0"/>
        <v>29.022232198315379</v>
      </c>
      <c r="W16" s="46">
        <f t="shared" si="1"/>
        <v>36.322932310131712</v>
      </c>
      <c r="X16" s="46">
        <f t="shared" si="2"/>
        <v>39.955225541144877</v>
      </c>
      <c r="Y16" s="46">
        <f t="shared" si="3"/>
        <v>43.950748095259378</v>
      </c>
      <c r="Z16" s="46">
        <f t="shared" si="4"/>
        <v>48.345822904785308</v>
      </c>
      <c r="AA16" s="46">
        <f t="shared" si="5"/>
        <v>53.180405195263866</v>
      </c>
    </row>
    <row r="17" spans="1:27" ht="15" thickBot="1" x14ac:dyDescent="0.25">
      <c r="A17" s="296"/>
      <c r="B17" s="65" t="s">
        <v>0</v>
      </c>
      <c r="C17" s="66" t="s">
        <v>1</v>
      </c>
      <c r="D17" s="66" t="s">
        <v>2</v>
      </c>
      <c r="E17" s="67" t="s">
        <v>0</v>
      </c>
      <c r="F17" s="68" t="s">
        <v>1</v>
      </c>
      <c r="G17" s="69" t="s">
        <v>2</v>
      </c>
      <c r="H17" s="66" t="s">
        <v>0</v>
      </c>
      <c r="I17" s="66" t="s">
        <v>1</v>
      </c>
      <c r="J17" s="70" t="s">
        <v>2</v>
      </c>
      <c r="K17" s="65" t="s">
        <v>0</v>
      </c>
      <c r="L17" s="66" t="s">
        <v>1</v>
      </c>
      <c r="M17" s="70" t="s">
        <v>2</v>
      </c>
      <c r="N17" s="65" t="s">
        <v>0</v>
      </c>
      <c r="O17" s="66" t="s">
        <v>1</v>
      </c>
      <c r="P17" s="70" t="s">
        <v>2</v>
      </c>
      <c r="Q17" s="65" t="s">
        <v>0</v>
      </c>
      <c r="R17" s="66" t="s">
        <v>1</v>
      </c>
      <c r="S17" s="70" t="s">
        <v>2</v>
      </c>
      <c r="T17" s="71"/>
      <c r="U17" s="1">
        <v>12</v>
      </c>
      <c r="V17" s="46">
        <f t="shared" si="0"/>
        <v>29.747788003273261</v>
      </c>
      <c r="W17" s="46">
        <f t="shared" si="1"/>
        <v>37.231005617885003</v>
      </c>
      <c r="X17" s="46">
        <f t="shared" si="2"/>
        <v>40.954106179673495</v>
      </c>
      <c r="Y17" s="46">
        <f t="shared" si="3"/>
        <v>45.049516797640855</v>
      </c>
      <c r="Z17" s="46">
        <f t="shared" si="4"/>
        <v>49.554468477404939</v>
      </c>
      <c r="AA17" s="46">
        <f t="shared" si="5"/>
        <v>54.509915325145457</v>
      </c>
    </row>
    <row r="18" spans="1:27" x14ac:dyDescent="0.2">
      <c r="A18" s="72" t="s">
        <v>3</v>
      </c>
      <c r="B18" s="73">
        <f>H6</f>
        <v>22.119142836914065</v>
      </c>
      <c r="C18" s="73">
        <f>MEDIAN(B18,D18)</f>
        <v>22.969520195511361</v>
      </c>
      <c r="D18" s="73">
        <f>B18*((1.025)^3)</f>
        <v>23.819897554108657</v>
      </c>
      <c r="E18" s="74">
        <f>I6</f>
        <v>27.683333333333337</v>
      </c>
      <c r="F18" s="73">
        <f>MEDIAN(E18,G18)</f>
        <v>28.747627734375001</v>
      </c>
      <c r="G18" s="75">
        <f>E18*((1.025)^3)</f>
        <v>29.811922135416669</v>
      </c>
      <c r="H18" s="73">
        <f>K6</f>
        <v>30.451666666666672</v>
      </c>
      <c r="I18" s="73">
        <f>MEDIAN(H18,J18)</f>
        <v>31.622390507812504</v>
      </c>
      <c r="J18" s="75">
        <f>H18*((1.025)^3)</f>
        <v>32.793114348958333</v>
      </c>
      <c r="K18" s="74">
        <f>M6</f>
        <v>33.496833333333342</v>
      </c>
      <c r="L18" s="73">
        <f>MEDIAN(K18,M18)</f>
        <v>34.784629558593757</v>
      </c>
      <c r="M18" s="75">
        <f>K18*((1.025)^3)</f>
        <v>36.072425783854172</v>
      </c>
      <c r="N18" s="74">
        <f>N6</f>
        <v>36.84651666666668</v>
      </c>
      <c r="O18" s="73">
        <f>MEDIAN(N18,P18)</f>
        <v>38.263092514453135</v>
      </c>
      <c r="P18" s="75">
        <f>N18*((1.025)^3)</f>
        <v>39.679668362239596</v>
      </c>
      <c r="Q18" s="74">
        <f>O6</f>
        <v>40.531168333333355</v>
      </c>
      <c r="R18" s="73">
        <f>MEDIAN(Q18,S18)</f>
        <v>42.089401765898458</v>
      </c>
      <c r="S18" s="75">
        <f>Q18*((1.025)^3)</f>
        <v>43.647635198463561</v>
      </c>
      <c r="T18" s="73"/>
      <c r="U18" s="1">
        <v>13</v>
      </c>
      <c r="V18" s="46">
        <f t="shared" si="0"/>
        <v>30.491482703355089</v>
      </c>
      <c r="W18" s="46">
        <f t="shared" si="1"/>
        <v>38.161780758332128</v>
      </c>
      <c r="X18" s="46">
        <f t="shared" si="2"/>
        <v>41.977958834165328</v>
      </c>
      <c r="Y18" s="46">
        <f t="shared" si="3"/>
        <v>46.175754717581874</v>
      </c>
      <c r="Z18" s="46">
        <f t="shared" si="4"/>
        <v>50.793330189340061</v>
      </c>
      <c r="AA18" s="46">
        <f t="shared" si="5"/>
        <v>55.872663208274091</v>
      </c>
    </row>
    <row r="19" spans="1:27" x14ac:dyDescent="0.2">
      <c r="A19" s="76" t="s">
        <v>4</v>
      </c>
      <c r="B19" s="73">
        <f>B18*((1.025)^4)</f>
        <v>24.415394992961371</v>
      </c>
      <c r="C19" s="73">
        <f t="shared" ref="C19:C23" si="8">MEDIAN(B19,D19)</f>
        <v>25.033409678720702</v>
      </c>
      <c r="D19" s="73">
        <f>B18*((1.025)^6)</f>
        <v>25.651424364480036</v>
      </c>
      <c r="E19" s="74">
        <f>E18*((1.025)^4)</f>
        <v>30.557220188802081</v>
      </c>
      <c r="F19" s="73">
        <f t="shared" ref="F19:F23" si="9">MEDIAN(E19,G19)</f>
        <v>31.330699824831129</v>
      </c>
      <c r="G19" s="75">
        <f>E18*((1.025)^6)</f>
        <v>32.10417946086018</v>
      </c>
      <c r="H19" s="73">
        <f>H18*((1.025)^4)</f>
        <v>33.612942207682288</v>
      </c>
      <c r="I19" s="73">
        <f t="shared" ref="I19:I23" si="10">MEDIAN(H19,J19)</f>
        <v>34.463769807314243</v>
      </c>
      <c r="J19" s="75">
        <f>H18*((1.025)^6)</f>
        <v>35.314597406946199</v>
      </c>
      <c r="K19" s="74">
        <f>K18*((1.025)^4)</f>
        <v>36.974236428450524</v>
      </c>
      <c r="L19" s="73">
        <f t="shared" ref="L19:L23" si="11">MEDIAN(K19,M19)</f>
        <v>37.910146788045672</v>
      </c>
      <c r="M19" s="75">
        <f>K18*((1.025)^6)</f>
        <v>38.846057147640821</v>
      </c>
      <c r="N19" s="74">
        <f>N18*((1.025)^4)</f>
        <v>40.671660071295577</v>
      </c>
      <c r="O19" s="73">
        <f t="shared" ref="O19:O23" si="12">MEDIAN(N19,P19)</f>
        <v>41.701161466850245</v>
      </c>
      <c r="P19" s="75">
        <f>N18*((1.025)^6)</f>
        <v>42.730662862404913</v>
      </c>
      <c r="Q19" s="74">
        <f>Q18*((1.025)^4)</f>
        <v>44.738826078425141</v>
      </c>
      <c r="R19" s="73">
        <f t="shared" ref="R19:R23" si="13">MEDIAN(Q19,S19)</f>
        <v>45.871277613535277</v>
      </c>
      <c r="S19" s="75">
        <f>Q18*((1.025)^6)</f>
        <v>47.003729148645412</v>
      </c>
      <c r="T19" s="73"/>
      <c r="U19" s="1">
        <v>14</v>
      </c>
      <c r="V19" s="46">
        <f t="shared" si="0"/>
        <v>31.253769770938963</v>
      </c>
      <c r="W19" s="46">
        <f t="shared" si="1"/>
        <v>39.115825277290426</v>
      </c>
      <c r="X19" s="46">
        <f t="shared" si="2"/>
        <v>43.027407805019457</v>
      </c>
      <c r="Y19" s="46">
        <f t="shared" si="3"/>
        <v>47.330148585521414</v>
      </c>
      <c r="Z19" s="46">
        <f t="shared" si="4"/>
        <v>52.06316344407356</v>
      </c>
      <c r="AA19" s="46">
        <f t="shared" si="5"/>
        <v>57.269479788480936</v>
      </c>
    </row>
    <row r="20" spans="1:27" x14ac:dyDescent="0.2">
      <c r="A20" s="76" t="s">
        <v>5</v>
      </c>
      <c r="B20" s="73">
        <f>B18*((1.025)^7)</f>
        <v>26.292709973592039</v>
      </c>
      <c r="C20" s="73">
        <f t="shared" si="8"/>
        <v>26.958244194798585</v>
      </c>
      <c r="D20" s="73">
        <f>B18*((1.025)^9)</f>
        <v>27.623778416005131</v>
      </c>
      <c r="E20" s="74">
        <f>E18*((1.025)^7)</f>
        <v>32.90678394738169</v>
      </c>
      <c r="F20" s="73">
        <f t="shared" si="9"/>
        <v>33.739736916049779</v>
      </c>
      <c r="G20" s="75">
        <f>E18*((1.025)^9)</f>
        <v>34.572689884717875</v>
      </c>
      <c r="H20" s="73">
        <f>H18*((1.025)^7)</f>
        <v>36.197462342119856</v>
      </c>
      <c r="I20" s="73">
        <f t="shared" si="10"/>
        <v>37.11371060765476</v>
      </c>
      <c r="J20" s="75">
        <f>H18*((1.025)^9)</f>
        <v>38.029958873189663</v>
      </c>
      <c r="K20" s="74">
        <f>K18*((1.025)^7)</f>
        <v>39.817208576331844</v>
      </c>
      <c r="L20" s="73">
        <f t="shared" si="11"/>
        <v>40.825081668420239</v>
      </c>
      <c r="M20" s="75">
        <f>K18*((1.025)^9)</f>
        <v>41.832954760508635</v>
      </c>
      <c r="N20" s="74">
        <f>N18*((1.025)^7)</f>
        <v>43.798929433965036</v>
      </c>
      <c r="O20" s="73">
        <f t="shared" si="12"/>
        <v>44.907589835262272</v>
      </c>
      <c r="P20" s="75">
        <f>N18*((1.025)^9)</f>
        <v>46.016250236559507</v>
      </c>
      <c r="Q20" s="74">
        <f>Q18*((1.025)^7)</f>
        <v>48.178822377361548</v>
      </c>
      <c r="R20" s="73">
        <f t="shared" si="13"/>
        <v>49.398348818788506</v>
      </c>
      <c r="S20" s="75">
        <f>Q18*((1.025)^9)</f>
        <v>50.617875260215463</v>
      </c>
      <c r="T20" s="73"/>
      <c r="U20" s="1">
        <v>15</v>
      </c>
      <c r="V20" s="46">
        <f t="shared" si="0"/>
        <v>32.035114015212436</v>
      </c>
      <c r="W20" s="46">
        <f t="shared" si="1"/>
        <v>40.093720909222682</v>
      </c>
      <c r="X20" s="46">
        <f t="shared" si="2"/>
        <v>44.103093000144938</v>
      </c>
      <c r="Y20" s="46">
        <f t="shared" si="3"/>
        <v>48.513402300159449</v>
      </c>
      <c r="Z20" s="46">
        <f t="shared" si="4"/>
        <v>53.364742530175391</v>
      </c>
      <c r="AA20" s="46">
        <f t="shared" si="5"/>
        <v>58.701216783192955</v>
      </c>
    </row>
    <row r="21" spans="1:27" x14ac:dyDescent="0.2">
      <c r="A21" s="76" t="s">
        <v>6</v>
      </c>
      <c r="B21" s="73">
        <f>B18*((1.025)^10)</f>
        <v>28.314372876405258</v>
      </c>
      <c r="C21" s="73">
        <f t="shared" si="8"/>
        <v>29.031080439839265</v>
      </c>
      <c r="D21" s="73">
        <f>B18*((1.025)^12)</f>
        <v>29.747788003273271</v>
      </c>
      <c r="E21" s="74">
        <f>E18*((1.025)^10)</f>
        <v>35.437007131835827</v>
      </c>
      <c r="F21" s="73">
        <f t="shared" si="9"/>
        <v>36.334006374860422</v>
      </c>
      <c r="G21" s="75">
        <f>E18*((1.025)^12)</f>
        <v>37.23100561788501</v>
      </c>
      <c r="H21" s="73">
        <f>H18*((1.025)^10)</f>
        <v>38.98070784501941</v>
      </c>
      <c r="I21" s="73">
        <f t="shared" si="10"/>
        <v>39.967407012346456</v>
      </c>
      <c r="J21" s="75">
        <f>H18*((1.025)^12)</f>
        <v>40.954106179673509</v>
      </c>
      <c r="K21" s="74">
        <f>K18*((1.025)^10)</f>
        <v>42.878778629521349</v>
      </c>
      <c r="L21" s="73">
        <f t="shared" si="11"/>
        <v>43.964147713581106</v>
      </c>
      <c r="M21" s="75">
        <f>K18*((1.025)^12)</f>
        <v>45.049516797640862</v>
      </c>
      <c r="N21" s="74">
        <f>N18*((1.025)^10)</f>
        <v>47.166656492473493</v>
      </c>
      <c r="O21" s="73">
        <f t="shared" si="12"/>
        <v>48.360562484939223</v>
      </c>
      <c r="P21" s="75">
        <f>N18*((1.025)^12)</f>
        <v>49.55446847740496</v>
      </c>
      <c r="Q21" s="74">
        <f>Q18*((1.025)^10)</f>
        <v>51.883322141720846</v>
      </c>
      <c r="R21" s="73">
        <f t="shared" si="13"/>
        <v>53.196618733433155</v>
      </c>
      <c r="S21" s="75">
        <f>Q18*((1.025)^12)</f>
        <v>54.509915325145464</v>
      </c>
      <c r="T21" s="73"/>
      <c r="U21" s="1">
        <v>16</v>
      </c>
      <c r="V21" s="46">
        <f t="shared" si="0"/>
        <v>32.835991865592746</v>
      </c>
      <c r="W21" s="46">
        <f t="shared" si="1"/>
        <v>41.096063931953246</v>
      </c>
      <c r="X21" s="46">
        <f t="shared" si="2"/>
        <v>45.20567032514856</v>
      </c>
      <c r="Y21" s="46">
        <f t="shared" si="3"/>
        <v>49.726237357663429</v>
      </c>
      <c r="Z21" s="46">
        <f t="shared" si="4"/>
        <v>54.69886109342977</v>
      </c>
      <c r="AA21" s="46">
        <f t="shared" si="5"/>
        <v>60.168747202772771</v>
      </c>
    </row>
    <row r="22" spans="1:27" x14ac:dyDescent="0.2">
      <c r="A22" s="76" t="s">
        <v>107</v>
      </c>
      <c r="B22" s="73">
        <f>B18*((1.025)^13)</f>
        <v>30.4914827033551</v>
      </c>
      <c r="C22" s="73">
        <f t="shared" si="8"/>
        <v>31.26329835928378</v>
      </c>
      <c r="D22" s="73">
        <f>B18*((1.025)^15)</f>
        <v>32.035114015212457</v>
      </c>
      <c r="E22" s="74">
        <f>E18*((1.025)^13)</f>
        <v>38.161780758332135</v>
      </c>
      <c r="F22" s="73">
        <f t="shared" si="9"/>
        <v>39.127750833777412</v>
      </c>
      <c r="G22" s="75">
        <f>E18*((1.025)^15)</f>
        <v>40.093720909222696</v>
      </c>
      <c r="H22" s="73">
        <f>H18*((1.025)^13)</f>
        <v>41.977958834165349</v>
      </c>
      <c r="I22" s="73">
        <f t="shared" si="10"/>
        <v>43.040525917155158</v>
      </c>
      <c r="J22" s="75">
        <f>H18*((1.025)^15)</f>
        <v>44.103093000144966</v>
      </c>
      <c r="K22" s="74">
        <f>K18*((1.025)^13)</f>
        <v>46.175754717581881</v>
      </c>
      <c r="L22" s="73">
        <f t="shared" si="11"/>
        <v>47.344578508870676</v>
      </c>
      <c r="M22" s="75">
        <f>K18*((1.025)^15)</f>
        <v>48.51340230015947</v>
      </c>
      <c r="N22" s="74">
        <f>N18*((1.025)^13)</f>
        <v>50.793330189340082</v>
      </c>
      <c r="O22" s="73">
        <f t="shared" si="12"/>
        <v>52.079036359757751</v>
      </c>
      <c r="P22" s="75">
        <f>N18*((1.025)^15)</f>
        <v>53.36474253017542</v>
      </c>
      <c r="Q22" s="74">
        <f>Q18*((1.025)^13)</f>
        <v>55.872663208274098</v>
      </c>
      <c r="R22" s="73">
        <f t="shared" si="13"/>
        <v>57.286939995733533</v>
      </c>
      <c r="S22" s="75">
        <f>Q18*((1.025)^15)</f>
        <v>58.701216783192976</v>
      </c>
      <c r="T22" s="73"/>
      <c r="U22" s="1">
        <v>17</v>
      </c>
      <c r="V22" s="46">
        <f t="shared" si="0"/>
        <v>33.65689166223256</v>
      </c>
      <c r="W22" s="46">
        <f t="shared" si="1"/>
        <v>42.123465530252076</v>
      </c>
      <c r="X22" s="46">
        <f t="shared" si="2"/>
        <v>46.335812083277268</v>
      </c>
      <c r="Y22" s="46">
        <f t="shared" si="3"/>
        <v>50.969393291605009</v>
      </c>
      <c r="Z22" s="46">
        <f t="shared" si="4"/>
        <v>56.066332620765507</v>
      </c>
      <c r="AA22" s="46">
        <f t="shared" si="5"/>
        <v>61.672965882842085</v>
      </c>
    </row>
    <row r="23" spans="1:27" x14ac:dyDescent="0.2">
      <c r="A23" s="77" t="s">
        <v>108</v>
      </c>
      <c r="B23" s="78">
        <f>B18*((1.025)^16)</f>
        <v>32.83599186559276</v>
      </c>
      <c r="C23" s="78">
        <f t="shared" si="8"/>
        <v>34.540391481645841</v>
      </c>
      <c r="D23" s="78">
        <f>B18*((1.025)^20)</f>
        <v>36.244791097698929</v>
      </c>
      <c r="E23" s="79">
        <f>E18*((1.025)^16)</f>
        <v>41.09606393195326</v>
      </c>
      <c r="F23" s="78">
        <f t="shared" si="9"/>
        <v>43.229214526996188</v>
      </c>
      <c r="G23" s="80">
        <f>E18*((1.025)^20)</f>
        <v>45.362365122039122</v>
      </c>
      <c r="H23" s="79">
        <f>H18*((1.025)^16)</f>
        <v>45.205670325148589</v>
      </c>
      <c r="I23" s="78">
        <f t="shared" si="10"/>
        <v>47.552135979695812</v>
      </c>
      <c r="J23" s="80">
        <f>H18*((1.025)^20)</f>
        <v>49.898601634243036</v>
      </c>
      <c r="K23" s="78">
        <f>K18*((1.025)^16)</f>
        <v>49.72623735766345</v>
      </c>
      <c r="L23" s="78">
        <f t="shared" si="11"/>
        <v>52.307349577665398</v>
      </c>
      <c r="M23" s="80">
        <f>K18*((1.025)^20)</f>
        <v>54.888461797667347</v>
      </c>
      <c r="N23" s="78">
        <f>N18*((1.025)^16)</f>
        <v>54.698861093429805</v>
      </c>
      <c r="O23" s="78">
        <f t="shared" si="12"/>
        <v>57.538084535431949</v>
      </c>
      <c r="P23" s="78">
        <f>N18*((1.025)^20)</f>
        <v>60.377307977434086</v>
      </c>
      <c r="Q23" s="79">
        <f>Q18*((1.025)^16)</f>
        <v>60.168747202772792</v>
      </c>
      <c r="R23" s="78">
        <f t="shared" si="13"/>
        <v>63.29189298897515</v>
      </c>
      <c r="S23" s="80">
        <f>Q18*((1.025)^20)</f>
        <v>66.415038775177507</v>
      </c>
      <c r="T23" s="73"/>
      <c r="U23" s="1">
        <v>18</v>
      </c>
      <c r="V23" s="46">
        <f t="shared" si="0"/>
        <v>34.498313953788369</v>
      </c>
      <c r="W23" s="46">
        <f t="shared" si="1"/>
        <v>43.176552168508373</v>
      </c>
      <c r="X23" s="46">
        <f t="shared" si="2"/>
        <v>47.494207385359196</v>
      </c>
      <c r="Y23" s="46">
        <f t="shared" si="3"/>
        <v>52.243628123895128</v>
      </c>
      <c r="Z23" s="46">
        <f t="shared" si="4"/>
        <v>57.467990936284643</v>
      </c>
      <c r="AA23" s="46">
        <f t="shared" si="5"/>
        <v>63.214790029913132</v>
      </c>
    </row>
    <row r="24" spans="1:27" ht="15" x14ac:dyDescent="0.25">
      <c r="A24" s="44"/>
      <c r="B24" s="36"/>
      <c r="C24" s="46"/>
      <c r="D24" s="36"/>
      <c r="E24" s="81"/>
      <c r="F24" s="81"/>
      <c r="G24" s="81"/>
      <c r="H24" s="81"/>
      <c r="I24" s="73"/>
      <c r="J24" s="73"/>
      <c r="M24" s="40"/>
      <c r="P24" s="1"/>
      <c r="U24" s="1">
        <v>19</v>
      </c>
      <c r="V24" s="46">
        <f t="shared" si="0"/>
        <v>35.360771802633074</v>
      </c>
      <c r="W24" s="46">
        <f t="shared" si="1"/>
        <v>44.255965972721079</v>
      </c>
      <c r="X24" s="46">
        <f t="shared" si="2"/>
        <v>48.681562569993169</v>
      </c>
      <c r="Y24" s="46">
        <f t="shared" si="3"/>
        <v>53.549718826992503</v>
      </c>
      <c r="Z24" s="46">
        <f t="shared" si="4"/>
        <v>58.904690709691756</v>
      </c>
      <c r="AA24" s="46">
        <f t="shared" si="5"/>
        <v>64.795159780660953</v>
      </c>
    </row>
    <row r="25" spans="1:27" ht="15" x14ac:dyDescent="0.25">
      <c r="A25" s="44"/>
      <c r="B25" s="36"/>
      <c r="C25" s="46"/>
      <c r="D25" s="36"/>
      <c r="E25" s="81"/>
      <c r="F25" s="81"/>
      <c r="G25" s="81"/>
      <c r="H25" s="81"/>
      <c r="I25" s="73"/>
      <c r="J25" s="73"/>
      <c r="M25" s="40"/>
      <c r="P25" s="1"/>
      <c r="U25" s="1">
        <v>20</v>
      </c>
      <c r="V25" s="46">
        <f t="shared" si="0"/>
        <v>36.244791097698901</v>
      </c>
      <c r="W25" s="46">
        <f t="shared" si="1"/>
        <v>45.362365122039101</v>
      </c>
      <c r="X25" s="46">
        <f t="shared" si="2"/>
        <v>49.898601634242993</v>
      </c>
      <c r="Y25" s="46">
        <f t="shared" si="3"/>
        <v>54.888461797667311</v>
      </c>
      <c r="Z25" s="46">
        <f t="shared" si="4"/>
        <v>60.377307977434043</v>
      </c>
      <c r="AA25" s="46">
        <f t="shared" si="5"/>
        <v>66.415038775177464</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106</v>
      </c>
      <c r="B28" s="28"/>
      <c r="C28" s="28"/>
      <c r="D28" s="28"/>
      <c r="E28" s="28"/>
      <c r="F28" s="28"/>
      <c r="G28" s="28"/>
      <c r="H28" s="28"/>
      <c r="I28" s="28"/>
      <c r="J28" s="28"/>
      <c r="K28" s="28"/>
      <c r="L28" s="28"/>
      <c r="M28" s="28"/>
      <c r="N28" s="28"/>
      <c r="O28" s="28"/>
      <c r="P28" s="28"/>
      <c r="Q28" s="28"/>
      <c r="R28" s="28"/>
      <c r="S28" s="28"/>
      <c r="U28" s="46"/>
      <c r="V28" s="46" t="s">
        <v>48</v>
      </c>
      <c r="W28" s="46"/>
      <c r="X28" s="46"/>
      <c r="Y28" s="46"/>
      <c r="Z28" s="46"/>
      <c r="AA28" s="46"/>
    </row>
    <row r="29" spans="1:27" ht="15.75" thickBot="1" x14ac:dyDescent="0.3">
      <c r="A29" s="294" t="s">
        <v>104</v>
      </c>
      <c r="B29" s="299" t="s">
        <v>78</v>
      </c>
      <c r="C29" s="278"/>
      <c r="D29" s="278"/>
      <c r="E29" s="278" t="s">
        <v>78</v>
      </c>
      <c r="F29" s="278"/>
      <c r="G29" s="278"/>
      <c r="H29" s="278" t="s">
        <v>79</v>
      </c>
      <c r="I29" s="278"/>
      <c r="J29" s="278"/>
      <c r="K29" s="278" t="s">
        <v>80</v>
      </c>
      <c r="L29" s="278"/>
      <c r="M29" s="278"/>
      <c r="N29" s="278" t="s">
        <v>80</v>
      </c>
      <c r="O29" s="278"/>
      <c r="P29" s="293"/>
      <c r="Q29" s="278" t="s">
        <v>80</v>
      </c>
      <c r="R29" s="278"/>
      <c r="S29" s="293"/>
      <c r="U29" s="46" t="s">
        <v>167</v>
      </c>
      <c r="V29" s="46" t="s">
        <v>170</v>
      </c>
      <c r="W29" s="46" t="s">
        <v>168</v>
      </c>
      <c r="X29" s="46" t="s">
        <v>171</v>
      </c>
      <c r="Y29" s="46" t="s">
        <v>172</v>
      </c>
      <c r="Z29" s="46" t="s">
        <v>173</v>
      </c>
      <c r="AA29" s="46" t="s">
        <v>174</v>
      </c>
    </row>
    <row r="30" spans="1:27" ht="15" x14ac:dyDescent="0.2">
      <c r="A30" s="295"/>
      <c r="B30" s="300" t="s">
        <v>103</v>
      </c>
      <c r="C30" s="301"/>
      <c r="D30" s="307"/>
      <c r="E30" s="290" t="s">
        <v>199</v>
      </c>
      <c r="F30" s="291"/>
      <c r="G30" s="291"/>
      <c r="H30" s="272" t="s">
        <v>200</v>
      </c>
      <c r="I30" s="273"/>
      <c r="J30" s="274"/>
      <c r="K30" s="290" t="s">
        <v>201</v>
      </c>
      <c r="L30" s="291"/>
      <c r="M30" s="292"/>
      <c r="N30" s="290" t="s">
        <v>202</v>
      </c>
      <c r="O30" s="291"/>
      <c r="P30" s="292"/>
      <c r="Q30" s="290" t="s">
        <v>207</v>
      </c>
      <c r="R30" s="291"/>
      <c r="S30" s="292"/>
      <c r="U30" s="1">
        <v>0</v>
      </c>
      <c r="V30" s="209">
        <f>H8</f>
        <v>20.108311669921875</v>
      </c>
      <c r="W30" s="209">
        <f>I8</f>
        <v>25.166666666666668</v>
      </c>
      <c r="X30" s="209">
        <f>K8</f>
        <v>27.683333333333337</v>
      </c>
      <c r="Y30" s="209">
        <f>M8</f>
        <v>30.451666666666672</v>
      </c>
      <c r="Z30" s="209">
        <f>N8</f>
        <v>33.496833333333342</v>
      </c>
      <c r="AA30" s="209">
        <f>O8</f>
        <v>36.84651666666668</v>
      </c>
    </row>
    <row r="31" spans="1:27" ht="15" thickBot="1" x14ac:dyDescent="0.25">
      <c r="A31" s="296"/>
      <c r="B31" s="65" t="s">
        <v>0</v>
      </c>
      <c r="C31" s="66" t="s">
        <v>1</v>
      </c>
      <c r="D31" s="70" t="s">
        <v>2</v>
      </c>
      <c r="E31" s="68" t="s">
        <v>0</v>
      </c>
      <c r="F31" s="68" t="s">
        <v>1</v>
      </c>
      <c r="G31" s="68" t="s">
        <v>2</v>
      </c>
      <c r="H31" s="65" t="s">
        <v>0</v>
      </c>
      <c r="I31" s="66" t="s">
        <v>1</v>
      </c>
      <c r="J31" s="70" t="s">
        <v>2</v>
      </c>
      <c r="K31" s="65" t="s">
        <v>0</v>
      </c>
      <c r="L31" s="66" t="s">
        <v>1</v>
      </c>
      <c r="M31" s="70" t="s">
        <v>2</v>
      </c>
      <c r="N31" s="65" t="s">
        <v>0</v>
      </c>
      <c r="O31" s="66" t="s">
        <v>1</v>
      </c>
      <c r="P31" s="70" t="s">
        <v>2</v>
      </c>
      <c r="Q31" s="65" t="s">
        <v>0</v>
      </c>
      <c r="R31" s="66" t="s">
        <v>1</v>
      </c>
      <c r="S31" s="70" t="s">
        <v>2</v>
      </c>
      <c r="U31" s="1">
        <v>1</v>
      </c>
      <c r="V31" s="209">
        <f t="shared" ref="V31:V50" si="14">V30*1.025</f>
        <v>20.611019461669919</v>
      </c>
      <c r="W31" s="209">
        <f t="shared" ref="W31:W50" si="15">W30*1.025</f>
        <v>25.795833333333331</v>
      </c>
      <c r="X31" s="209">
        <f t="shared" ref="X31:X50" si="16">X30*1.025</f>
        <v>28.37541666666667</v>
      </c>
      <c r="Y31" s="209">
        <f t="shared" ref="Y31:Y50" si="17">Y30*1.025</f>
        <v>31.212958333333336</v>
      </c>
      <c r="Z31" s="209">
        <f t="shared" ref="Z31:Z50" si="18">Z30*1.025</f>
        <v>34.334254166666675</v>
      </c>
      <c r="AA31" s="209">
        <f t="shared" ref="AA31:AA50" si="19">AA30*1.025</f>
        <v>37.767679583333347</v>
      </c>
    </row>
    <row r="32" spans="1:27" x14ac:dyDescent="0.2">
      <c r="A32" s="72" t="s">
        <v>3</v>
      </c>
      <c r="B32" s="73">
        <f>F8</f>
        <v>20.108311669921875</v>
      </c>
      <c r="C32" s="73">
        <f>MEDIAN(B32,D32)</f>
        <v>20.881381995919419</v>
      </c>
      <c r="D32" s="75">
        <f>B32*((1.025)^3)</f>
        <v>21.65445232191696</v>
      </c>
      <c r="E32" s="73">
        <f>I8</f>
        <v>25.166666666666668</v>
      </c>
      <c r="F32" s="73">
        <f>MEDIAN(E32,G32)</f>
        <v>26.13420703125</v>
      </c>
      <c r="G32" s="73">
        <f>E32*((1.025)^3)</f>
        <v>27.101747395833332</v>
      </c>
      <c r="H32" s="74">
        <f>K8</f>
        <v>27.683333333333337</v>
      </c>
      <c r="I32" s="73">
        <f>MEDIAN(H32,J32)</f>
        <v>28.747627734375001</v>
      </c>
      <c r="J32" s="75">
        <f>H32*((1.025)^3)</f>
        <v>29.811922135416669</v>
      </c>
      <c r="K32" s="74">
        <f>M8</f>
        <v>30.451666666666672</v>
      </c>
      <c r="L32" s="73">
        <f>MEDIAN(K32,M32)</f>
        <v>31.622390507812504</v>
      </c>
      <c r="M32" s="75">
        <f>K32*((1.025)^3)</f>
        <v>32.793114348958333</v>
      </c>
      <c r="N32" s="74">
        <f>N8</f>
        <v>33.496833333333342</v>
      </c>
      <c r="O32" s="73">
        <f>MEDIAN(N32,P32)</f>
        <v>34.784629558593757</v>
      </c>
      <c r="P32" s="75">
        <f>N32*((1.025)^3)</f>
        <v>36.072425783854172</v>
      </c>
      <c r="Q32" s="74">
        <f>O8</f>
        <v>36.84651666666668</v>
      </c>
      <c r="R32" s="73">
        <f>MEDIAN(Q32,S32)</f>
        <v>38.263092514453135</v>
      </c>
      <c r="S32" s="75">
        <f>Q32*((1.025)^3)</f>
        <v>39.679668362239596</v>
      </c>
      <c r="U32" s="1">
        <v>2</v>
      </c>
      <c r="V32" s="209">
        <f t="shared" si="14"/>
        <v>21.126294948211665</v>
      </c>
      <c r="W32" s="209">
        <f t="shared" si="15"/>
        <v>26.44072916666666</v>
      </c>
      <c r="X32" s="209">
        <f t="shared" si="16"/>
        <v>29.084802083333333</v>
      </c>
      <c r="Y32" s="209">
        <f t="shared" si="17"/>
        <v>31.993282291666667</v>
      </c>
      <c r="Z32" s="209">
        <f t="shared" si="18"/>
        <v>35.192610520833341</v>
      </c>
      <c r="AA32" s="209">
        <f t="shared" si="19"/>
        <v>38.711871572916678</v>
      </c>
    </row>
    <row r="33" spans="1:27" x14ac:dyDescent="0.2">
      <c r="A33" s="76" t="s">
        <v>4</v>
      </c>
      <c r="B33" s="73">
        <f>B32*((1.025)^4)</f>
        <v>22.195813629964881</v>
      </c>
      <c r="C33" s="73">
        <f t="shared" ref="C33:C37" si="20">MEDIAN(B33,D33)</f>
        <v>22.757645162473366</v>
      </c>
      <c r="D33" s="75">
        <f>B32*((1.025)^6)</f>
        <v>23.319476694981848</v>
      </c>
      <c r="E33" s="73">
        <f>E32*((1.025)^4)</f>
        <v>27.779291080729163</v>
      </c>
      <c r="F33" s="73">
        <f t="shared" ref="F33:F37" si="21">MEDIAN(E33,G33)</f>
        <v>28.482454386210115</v>
      </c>
      <c r="G33" s="73">
        <f>E32*((1.025)^6)</f>
        <v>29.185617691691071</v>
      </c>
      <c r="H33" s="74">
        <f>H32*((1.025)^4)</f>
        <v>30.557220188802081</v>
      </c>
      <c r="I33" s="73">
        <f t="shared" ref="I33:I37" si="22">MEDIAN(H33,J33)</f>
        <v>31.330699824831129</v>
      </c>
      <c r="J33" s="75">
        <f>H32*((1.025)^6)</f>
        <v>32.10417946086018</v>
      </c>
      <c r="K33" s="74">
        <f>K32*((1.025)^4)</f>
        <v>33.612942207682288</v>
      </c>
      <c r="L33" s="73">
        <f t="shared" ref="L33:L37" si="23">MEDIAN(K33,M33)</f>
        <v>34.463769807314243</v>
      </c>
      <c r="M33" s="75">
        <f>K32*((1.025)^6)</f>
        <v>35.314597406946199</v>
      </c>
      <c r="N33" s="74">
        <f>N32*((1.025)^4)</f>
        <v>36.974236428450524</v>
      </c>
      <c r="O33" s="73">
        <f t="shared" ref="O33:O37" si="24">MEDIAN(N33,P33)</f>
        <v>37.910146788045672</v>
      </c>
      <c r="P33" s="75">
        <f>N32*((1.025)^6)</f>
        <v>38.846057147640821</v>
      </c>
      <c r="Q33" s="74">
        <f>Q32*((1.025)^4)</f>
        <v>40.671660071295577</v>
      </c>
      <c r="R33" s="73">
        <f t="shared" ref="R33:R37" si="25">MEDIAN(Q33,S33)</f>
        <v>41.701161466850245</v>
      </c>
      <c r="S33" s="75">
        <f>Q32*((1.025)^6)</f>
        <v>42.730662862404913</v>
      </c>
      <c r="U33" s="1">
        <v>3</v>
      </c>
      <c r="V33" s="209">
        <f t="shared" si="14"/>
        <v>21.654452321916956</v>
      </c>
      <c r="W33" s="209">
        <f t="shared" si="15"/>
        <v>27.101747395833325</v>
      </c>
      <c r="X33" s="209">
        <f t="shared" si="16"/>
        <v>29.811922135416662</v>
      </c>
      <c r="Y33" s="209">
        <f t="shared" si="17"/>
        <v>32.793114348958333</v>
      </c>
      <c r="Z33" s="209">
        <f t="shared" si="18"/>
        <v>36.072425783854172</v>
      </c>
      <c r="AA33" s="209">
        <f t="shared" si="19"/>
        <v>39.679668362239589</v>
      </c>
    </row>
    <row r="34" spans="1:27" x14ac:dyDescent="0.2">
      <c r="A34" s="76" t="s">
        <v>5</v>
      </c>
      <c r="B34" s="73">
        <f>B32*((1.025)^7)</f>
        <v>23.902463612356396</v>
      </c>
      <c r="C34" s="73">
        <f t="shared" si="20"/>
        <v>24.507494722544166</v>
      </c>
      <c r="D34" s="75">
        <f>B32*((1.025)^9)</f>
        <v>25.112525832731933</v>
      </c>
      <c r="E34" s="73">
        <f>E32*((1.025)^7)</f>
        <v>29.91525813398335</v>
      </c>
      <c r="F34" s="73">
        <f t="shared" si="21"/>
        <v>30.672488105499799</v>
      </c>
      <c r="G34" s="73">
        <f>E32*((1.025)^9)</f>
        <v>31.429718077016247</v>
      </c>
      <c r="H34" s="74">
        <f>H32*((1.025)^7)</f>
        <v>32.90678394738169</v>
      </c>
      <c r="I34" s="73">
        <f t="shared" si="22"/>
        <v>33.739736916049779</v>
      </c>
      <c r="J34" s="75">
        <f>H32*((1.025)^9)</f>
        <v>34.572689884717875</v>
      </c>
      <c r="K34" s="74">
        <f>K32*((1.025)^7)</f>
        <v>36.197462342119856</v>
      </c>
      <c r="L34" s="73">
        <f t="shared" si="23"/>
        <v>37.11371060765476</v>
      </c>
      <c r="M34" s="75">
        <f>K32*((1.025)^9)</f>
        <v>38.029958873189663</v>
      </c>
      <c r="N34" s="74">
        <f>N32*((1.025)^7)</f>
        <v>39.817208576331844</v>
      </c>
      <c r="O34" s="73">
        <f t="shared" si="24"/>
        <v>40.825081668420239</v>
      </c>
      <c r="P34" s="75">
        <f>N32*((1.025)^9)</f>
        <v>41.832954760508635</v>
      </c>
      <c r="Q34" s="74">
        <f>Q32*((1.025)^7)</f>
        <v>43.798929433965036</v>
      </c>
      <c r="R34" s="73">
        <f t="shared" si="25"/>
        <v>44.907589835262272</v>
      </c>
      <c r="S34" s="75">
        <f>Q32*((1.025)^9)</f>
        <v>46.016250236559507</v>
      </c>
      <c r="U34" s="1">
        <v>4</v>
      </c>
      <c r="V34" s="209">
        <f t="shared" si="14"/>
        <v>22.195813629964878</v>
      </c>
      <c r="W34" s="209">
        <f t="shared" si="15"/>
        <v>27.779291080729156</v>
      </c>
      <c r="X34" s="209">
        <f t="shared" si="16"/>
        <v>30.557220188802077</v>
      </c>
      <c r="Y34" s="209">
        <f t="shared" si="17"/>
        <v>33.612942207682288</v>
      </c>
      <c r="Z34" s="209">
        <f t="shared" si="18"/>
        <v>36.974236428450524</v>
      </c>
      <c r="AA34" s="209">
        <f t="shared" si="19"/>
        <v>40.671660071295577</v>
      </c>
    </row>
    <row r="35" spans="1:27" x14ac:dyDescent="0.2">
      <c r="A35" s="76" t="s">
        <v>6</v>
      </c>
      <c r="B35" s="73">
        <f>B32*((1.025)^10)</f>
        <v>25.740338978550231</v>
      </c>
      <c r="C35" s="73">
        <f t="shared" si="20"/>
        <v>26.391891308944782</v>
      </c>
      <c r="D35" s="75">
        <f>B32*((1.025)^12)</f>
        <v>27.043443639339333</v>
      </c>
      <c r="E35" s="73">
        <f>E32*((1.025)^10)</f>
        <v>32.215461028941654</v>
      </c>
      <c r="F35" s="73">
        <f t="shared" si="21"/>
        <v>33.030914886236737</v>
      </c>
      <c r="G35" s="73">
        <f>E32*((1.025)^12)</f>
        <v>33.846368743531819</v>
      </c>
      <c r="H35" s="74">
        <f>H32*((1.025)^10)</f>
        <v>35.437007131835827</v>
      </c>
      <c r="I35" s="73">
        <f t="shared" si="22"/>
        <v>36.334006374860422</v>
      </c>
      <c r="J35" s="75">
        <f>H32*((1.025)^12)</f>
        <v>37.23100561788501</v>
      </c>
      <c r="K35" s="74">
        <f>K32*((1.025)^10)</f>
        <v>38.98070784501941</v>
      </c>
      <c r="L35" s="73">
        <f t="shared" si="23"/>
        <v>39.967407012346456</v>
      </c>
      <c r="M35" s="75">
        <f>K32*((1.025)^12)</f>
        <v>40.954106179673509</v>
      </c>
      <c r="N35" s="74">
        <f>N32*((1.025)^10)</f>
        <v>42.878778629521349</v>
      </c>
      <c r="O35" s="73">
        <f t="shared" si="24"/>
        <v>43.964147713581106</v>
      </c>
      <c r="P35" s="75">
        <f>N32*((1.025)^12)</f>
        <v>45.049516797640862</v>
      </c>
      <c r="Q35" s="74">
        <f>Q32*((1.025)^10)</f>
        <v>47.166656492473493</v>
      </c>
      <c r="R35" s="73">
        <f t="shared" si="25"/>
        <v>48.360562484939223</v>
      </c>
      <c r="S35" s="75">
        <f>Q32*((1.025)^12)</f>
        <v>49.55446847740496</v>
      </c>
      <c r="U35" s="1">
        <v>5</v>
      </c>
      <c r="V35" s="209">
        <f t="shared" si="14"/>
        <v>22.750708970713998</v>
      </c>
      <c r="W35" s="209">
        <f t="shared" si="15"/>
        <v>28.473773357747383</v>
      </c>
      <c r="X35" s="209">
        <f t="shared" si="16"/>
        <v>31.321150693522128</v>
      </c>
      <c r="Y35" s="209">
        <f t="shared" si="17"/>
        <v>34.453265762874345</v>
      </c>
      <c r="Z35" s="209">
        <f t="shared" si="18"/>
        <v>37.898592339161787</v>
      </c>
      <c r="AA35" s="209">
        <f t="shared" si="19"/>
        <v>41.688451573077963</v>
      </c>
    </row>
    <row r="36" spans="1:27" x14ac:dyDescent="0.2">
      <c r="A36" s="76" t="s">
        <v>107</v>
      </c>
      <c r="B36" s="73">
        <f>B32*((1.025)^13)</f>
        <v>27.719529730322815</v>
      </c>
      <c r="C36" s="73">
        <f t="shared" si="20"/>
        <v>28.421180326621613</v>
      </c>
      <c r="D36" s="73">
        <f>B32*((1.025)^15)</f>
        <v>29.122830922920411</v>
      </c>
      <c r="E36" s="74">
        <f>E32*((1.025)^13)</f>
        <v>34.692527962120117</v>
      </c>
      <c r="F36" s="73">
        <f t="shared" si="21"/>
        <v>35.570682576161282</v>
      </c>
      <c r="G36" s="75">
        <f>E32*((1.025)^15)</f>
        <v>36.448837190202447</v>
      </c>
      <c r="H36" s="73">
        <f>H32*((1.025)^13)</f>
        <v>38.161780758332135</v>
      </c>
      <c r="I36" s="73">
        <f t="shared" si="22"/>
        <v>39.127750833777412</v>
      </c>
      <c r="J36" s="75">
        <f>H32*((1.025)^15)</f>
        <v>40.093720909222696</v>
      </c>
      <c r="K36" s="74">
        <f>K32*((1.025)^13)</f>
        <v>41.977958834165349</v>
      </c>
      <c r="L36" s="73">
        <f t="shared" si="23"/>
        <v>43.040525917155158</v>
      </c>
      <c r="M36" s="75">
        <f>K32*((1.025)^15)</f>
        <v>44.103093000144966</v>
      </c>
      <c r="N36" s="74">
        <f>N32*((1.025)^13)</f>
        <v>46.175754717581881</v>
      </c>
      <c r="O36" s="73">
        <f t="shared" si="24"/>
        <v>47.344578508870676</v>
      </c>
      <c r="P36" s="75">
        <f>N32*((1.025)^15)</f>
        <v>48.51340230015947</v>
      </c>
      <c r="Q36" s="74">
        <f>Q32*((1.025)^13)</f>
        <v>50.793330189340082</v>
      </c>
      <c r="R36" s="73">
        <f t="shared" si="25"/>
        <v>52.079036359757751</v>
      </c>
      <c r="S36" s="75">
        <f>Q32*((1.025)^15)</f>
        <v>53.36474253017542</v>
      </c>
      <c r="T36" s="46"/>
      <c r="U36" s="1">
        <v>6</v>
      </c>
      <c r="V36" s="209">
        <f t="shared" si="14"/>
        <v>23.319476694981844</v>
      </c>
      <c r="W36" s="209">
        <f t="shared" si="15"/>
        <v>29.185617691691064</v>
      </c>
      <c r="X36" s="209">
        <f t="shared" si="16"/>
        <v>32.10417946086018</v>
      </c>
      <c r="Y36" s="209">
        <f t="shared" si="17"/>
        <v>35.314597406946199</v>
      </c>
      <c r="Z36" s="209">
        <f t="shared" si="18"/>
        <v>38.846057147640828</v>
      </c>
      <c r="AA36" s="209">
        <f t="shared" si="19"/>
        <v>42.730662862404905</v>
      </c>
    </row>
    <row r="37" spans="1:27" x14ac:dyDescent="0.2">
      <c r="A37" s="77" t="s">
        <v>108</v>
      </c>
      <c r="B37" s="78">
        <f>B32*((1.025)^16)</f>
        <v>29.850901695993418</v>
      </c>
      <c r="C37" s="78">
        <f t="shared" si="20"/>
        <v>31.400355892405308</v>
      </c>
      <c r="D37" s="78">
        <f>B32*((1.025)^20)</f>
        <v>32.949810088817202</v>
      </c>
      <c r="E37" s="79">
        <f>E32*((1.025)^16)</f>
        <v>37.360058119957507</v>
      </c>
      <c r="F37" s="78">
        <f t="shared" si="21"/>
        <v>39.299285933632902</v>
      </c>
      <c r="G37" s="80">
        <f>E32*((1.025)^20)</f>
        <v>41.238513747308289</v>
      </c>
      <c r="H37" s="79">
        <f>H32*((1.025)^16)</f>
        <v>41.09606393195326</v>
      </c>
      <c r="I37" s="78">
        <f t="shared" si="22"/>
        <v>43.229214526996188</v>
      </c>
      <c r="J37" s="80">
        <f>H32*((1.025)^20)</f>
        <v>45.362365122039122</v>
      </c>
      <c r="K37" s="78">
        <f>K32*((1.025)^16)</f>
        <v>45.205670325148589</v>
      </c>
      <c r="L37" s="78">
        <f t="shared" si="23"/>
        <v>47.552135979695812</v>
      </c>
      <c r="M37" s="80">
        <f>K32*((1.025)^20)</f>
        <v>49.898601634243036</v>
      </c>
      <c r="N37" s="78">
        <f>N32*((1.025)^16)</f>
        <v>49.72623735766345</v>
      </c>
      <c r="O37" s="78">
        <f t="shared" si="24"/>
        <v>52.307349577665398</v>
      </c>
      <c r="P37" s="78">
        <f>N32*((1.025)^20)</f>
        <v>54.888461797667347</v>
      </c>
      <c r="Q37" s="79">
        <f>Q32*((1.025)^16)</f>
        <v>54.698861093429805</v>
      </c>
      <c r="R37" s="78">
        <f t="shared" si="25"/>
        <v>57.538084535431949</v>
      </c>
      <c r="S37" s="80">
        <f>Q32*((1.025)^20)</f>
        <v>60.377307977434086</v>
      </c>
      <c r="U37" s="1">
        <v>7</v>
      </c>
      <c r="V37" s="209">
        <f t="shared" si="14"/>
        <v>23.902463612356389</v>
      </c>
      <c r="W37" s="209">
        <f t="shared" si="15"/>
        <v>29.91525813398334</v>
      </c>
      <c r="X37" s="209">
        <f t="shared" si="16"/>
        <v>32.906783947381683</v>
      </c>
      <c r="Y37" s="209">
        <f t="shared" si="17"/>
        <v>36.197462342119849</v>
      </c>
      <c r="Z37" s="209">
        <f t="shared" si="18"/>
        <v>39.817208576331844</v>
      </c>
      <c r="AA37" s="209">
        <f t="shared" si="19"/>
        <v>43.798929433965021</v>
      </c>
    </row>
    <row r="38" spans="1:27" ht="15" x14ac:dyDescent="0.25">
      <c r="A38" s="44"/>
      <c r="B38" s="36"/>
      <c r="C38" s="46"/>
      <c r="D38" s="36"/>
      <c r="E38" s="81"/>
      <c r="F38" s="81"/>
      <c r="G38" s="81"/>
      <c r="H38" s="81"/>
      <c r="I38" s="73"/>
      <c r="J38" s="73"/>
      <c r="M38" s="40"/>
      <c r="P38" s="1"/>
      <c r="U38" s="1">
        <v>8</v>
      </c>
      <c r="V38" s="209">
        <f t="shared" si="14"/>
        <v>24.500025202665295</v>
      </c>
      <c r="W38" s="209">
        <f t="shared" si="15"/>
        <v>30.663139587332921</v>
      </c>
      <c r="X38" s="209">
        <f t="shared" si="16"/>
        <v>33.729453546066225</v>
      </c>
      <c r="Y38" s="209">
        <f t="shared" si="17"/>
        <v>37.102398900672839</v>
      </c>
      <c r="Z38" s="209">
        <f t="shared" si="18"/>
        <v>40.812638790740138</v>
      </c>
      <c r="AA38" s="209">
        <f t="shared" si="19"/>
        <v>44.893902669814146</v>
      </c>
    </row>
    <row r="39" spans="1:27" x14ac:dyDescent="0.2">
      <c r="O39" s="40"/>
      <c r="P39" s="1"/>
      <c r="U39" s="1">
        <v>9</v>
      </c>
      <c r="V39" s="209">
        <f t="shared" si="14"/>
        <v>25.112525832731926</v>
      </c>
      <c r="W39" s="209">
        <f t="shared" si="15"/>
        <v>31.42971807701624</v>
      </c>
      <c r="X39" s="209">
        <f t="shared" si="16"/>
        <v>34.572689884717875</v>
      </c>
      <c r="Y39" s="209">
        <f t="shared" si="17"/>
        <v>38.029958873189656</v>
      </c>
      <c r="Z39" s="209">
        <f t="shared" si="18"/>
        <v>41.832954760508635</v>
      </c>
      <c r="AA39" s="209">
        <f t="shared" si="19"/>
        <v>46.016250236559493</v>
      </c>
    </row>
    <row r="40" spans="1:27" x14ac:dyDescent="0.2">
      <c r="U40" s="1">
        <v>10</v>
      </c>
      <c r="V40" s="209">
        <f t="shared" si="14"/>
        <v>25.740338978550223</v>
      </c>
      <c r="W40" s="209">
        <f t="shared" si="15"/>
        <v>32.21546102894164</v>
      </c>
      <c r="X40" s="209">
        <f t="shared" si="16"/>
        <v>35.43700713183582</v>
      </c>
      <c r="Y40" s="209">
        <f t="shared" si="17"/>
        <v>38.980707845019396</v>
      </c>
      <c r="Z40" s="209">
        <f t="shared" si="18"/>
        <v>42.878778629521349</v>
      </c>
      <c r="AA40" s="209">
        <f t="shared" si="19"/>
        <v>47.166656492473479</v>
      </c>
    </row>
    <row r="41" spans="1:27" x14ac:dyDescent="0.2">
      <c r="U41" s="1">
        <v>11</v>
      </c>
      <c r="V41" s="209">
        <f t="shared" si="14"/>
        <v>26.383847453013978</v>
      </c>
      <c r="W41" s="209">
        <f t="shared" si="15"/>
        <v>33.020847554665181</v>
      </c>
      <c r="X41" s="209">
        <f t="shared" si="16"/>
        <v>36.322932310131712</v>
      </c>
      <c r="Y41" s="209">
        <f t="shared" si="17"/>
        <v>39.955225541144877</v>
      </c>
      <c r="Z41" s="209">
        <f t="shared" si="18"/>
        <v>43.950748095259378</v>
      </c>
      <c r="AA41" s="209">
        <f t="shared" si="19"/>
        <v>48.345822904785308</v>
      </c>
    </row>
    <row r="42" spans="1:27" x14ac:dyDescent="0.2">
      <c r="D42" s="83"/>
      <c r="U42" s="1">
        <v>12</v>
      </c>
      <c r="V42" s="209">
        <f t="shared" si="14"/>
        <v>27.043443639339326</v>
      </c>
      <c r="W42" s="209">
        <f t="shared" si="15"/>
        <v>33.846368743531805</v>
      </c>
      <c r="X42" s="209">
        <f t="shared" si="16"/>
        <v>37.231005617885003</v>
      </c>
      <c r="Y42" s="209">
        <f t="shared" si="17"/>
        <v>40.954106179673495</v>
      </c>
      <c r="Z42" s="209">
        <f t="shared" si="18"/>
        <v>45.049516797640855</v>
      </c>
      <c r="AA42" s="209">
        <f t="shared" si="19"/>
        <v>49.554468477404939</v>
      </c>
    </row>
    <row r="43" spans="1:27" x14ac:dyDescent="0.2">
      <c r="D43" s="83"/>
      <c r="G43" s="35"/>
      <c r="U43" s="1">
        <v>13</v>
      </c>
      <c r="V43" s="209">
        <f t="shared" si="14"/>
        <v>27.719529730322808</v>
      </c>
      <c r="W43" s="209">
        <f t="shared" si="15"/>
        <v>34.692527962120096</v>
      </c>
      <c r="X43" s="209">
        <f t="shared" si="16"/>
        <v>38.161780758332128</v>
      </c>
      <c r="Y43" s="209">
        <f t="shared" si="17"/>
        <v>41.977958834165328</v>
      </c>
      <c r="Z43" s="209">
        <f t="shared" si="18"/>
        <v>46.175754717581874</v>
      </c>
      <c r="AA43" s="209">
        <f t="shared" si="19"/>
        <v>50.793330189340061</v>
      </c>
    </row>
    <row r="44" spans="1:27" x14ac:dyDescent="0.2">
      <c r="D44" s="83"/>
      <c r="U44" s="1">
        <v>14</v>
      </c>
      <c r="V44" s="209">
        <f t="shared" si="14"/>
        <v>28.412517973580876</v>
      </c>
      <c r="W44" s="209">
        <f t="shared" si="15"/>
        <v>35.559841161173097</v>
      </c>
      <c r="X44" s="209">
        <f t="shared" si="16"/>
        <v>39.115825277290426</v>
      </c>
      <c r="Y44" s="209">
        <f t="shared" si="17"/>
        <v>43.027407805019457</v>
      </c>
      <c r="Z44" s="209">
        <f t="shared" si="18"/>
        <v>47.330148585521414</v>
      </c>
      <c r="AA44" s="209">
        <f t="shared" si="19"/>
        <v>52.06316344407356</v>
      </c>
    </row>
    <row r="45" spans="1:27" x14ac:dyDescent="0.2">
      <c r="U45" s="1">
        <v>15</v>
      </c>
      <c r="V45" s="209">
        <f t="shared" si="14"/>
        <v>29.122830922920397</v>
      </c>
      <c r="W45" s="209">
        <f t="shared" si="15"/>
        <v>36.448837190202418</v>
      </c>
      <c r="X45" s="209">
        <f t="shared" si="16"/>
        <v>40.093720909222682</v>
      </c>
      <c r="Y45" s="209">
        <f t="shared" si="17"/>
        <v>44.103093000144938</v>
      </c>
      <c r="Z45" s="209">
        <f t="shared" si="18"/>
        <v>48.513402300159449</v>
      </c>
      <c r="AA45" s="209">
        <f t="shared" si="19"/>
        <v>53.364742530175391</v>
      </c>
    </row>
    <row r="46" spans="1:27" x14ac:dyDescent="0.2">
      <c r="U46" s="1">
        <v>16</v>
      </c>
      <c r="V46" s="209">
        <f t="shared" si="14"/>
        <v>29.850901695993404</v>
      </c>
      <c r="W46" s="209">
        <f t="shared" si="15"/>
        <v>37.360058119957479</v>
      </c>
      <c r="X46" s="209">
        <f t="shared" si="16"/>
        <v>41.096063931953246</v>
      </c>
      <c r="Y46" s="209">
        <f t="shared" si="17"/>
        <v>45.20567032514856</v>
      </c>
      <c r="Z46" s="209">
        <f t="shared" si="18"/>
        <v>49.726237357663429</v>
      </c>
      <c r="AA46" s="209">
        <f t="shared" si="19"/>
        <v>54.69886109342977</v>
      </c>
    </row>
    <row r="47" spans="1:27" x14ac:dyDescent="0.2">
      <c r="U47" s="1">
        <v>17</v>
      </c>
      <c r="V47" s="209">
        <f t="shared" si="14"/>
        <v>30.597174238393237</v>
      </c>
      <c r="W47" s="209">
        <f t="shared" si="15"/>
        <v>38.294059572956414</v>
      </c>
      <c r="X47" s="209">
        <f t="shared" si="16"/>
        <v>42.123465530252076</v>
      </c>
      <c r="Y47" s="209">
        <f t="shared" si="17"/>
        <v>46.335812083277268</v>
      </c>
      <c r="Z47" s="209">
        <f t="shared" si="18"/>
        <v>50.969393291605009</v>
      </c>
      <c r="AA47" s="209">
        <f t="shared" si="19"/>
        <v>56.066332620765507</v>
      </c>
    </row>
    <row r="48" spans="1:27" x14ac:dyDescent="0.2">
      <c r="U48" s="1">
        <v>18</v>
      </c>
      <c r="V48" s="209">
        <f t="shared" si="14"/>
        <v>31.362103594353066</v>
      </c>
      <c r="W48" s="209">
        <f t="shared" si="15"/>
        <v>39.251411062280319</v>
      </c>
      <c r="X48" s="209">
        <f t="shared" si="16"/>
        <v>43.176552168508373</v>
      </c>
      <c r="Y48" s="209">
        <f t="shared" si="17"/>
        <v>47.494207385359196</v>
      </c>
      <c r="Z48" s="209">
        <f t="shared" si="18"/>
        <v>52.243628123895128</v>
      </c>
      <c r="AA48" s="209">
        <f t="shared" si="19"/>
        <v>57.467990936284643</v>
      </c>
    </row>
    <row r="49" spans="1:27" x14ac:dyDescent="0.2">
      <c r="U49" s="1">
        <v>19</v>
      </c>
      <c r="V49" s="209">
        <f t="shared" si="14"/>
        <v>32.14615618421189</v>
      </c>
      <c r="W49" s="209">
        <f t="shared" si="15"/>
        <v>40.232696338837322</v>
      </c>
      <c r="X49" s="209">
        <f t="shared" si="16"/>
        <v>44.255965972721079</v>
      </c>
      <c r="Y49" s="209">
        <f t="shared" si="17"/>
        <v>48.681562569993169</v>
      </c>
      <c r="Z49" s="209">
        <f t="shared" si="18"/>
        <v>53.549718826992503</v>
      </c>
      <c r="AA49" s="209">
        <f t="shared" si="19"/>
        <v>58.904690709691756</v>
      </c>
    </row>
    <row r="50" spans="1:27" x14ac:dyDescent="0.2">
      <c r="U50" s="1">
        <v>20</v>
      </c>
      <c r="V50" s="209">
        <f t="shared" si="14"/>
        <v>32.949810088817181</v>
      </c>
      <c r="W50" s="209">
        <f t="shared" si="15"/>
        <v>41.238513747308254</v>
      </c>
      <c r="X50" s="209">
        <f t="shared" si="16"/>
        <v>45.362365122039101</v>
      </c>
      <c r="Y50" s="209">
        <f t="shared" si="17"/>
        <v>49.898601634242993</v>
      </c>
      <c r="Z50" s="209">
        <f t="shared" si="18"/>
        <v>54.888461797667311</v>
      </c>
      <c r="AA50" s="209">
        <f t="shared" si="19"/>
        <v>60.377307977434043</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s>
  <pageMargins left="0.7" right="0.7" top="0.75" bottom="0.75" header="0.3" footer="0.3"/>
  <pageSetup orientation="portrait" r:id="rId1"/>
  <ignoredErrors>
    <ignoredError sqref="L7 I8:O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3"/>
  <sheetViews>
    <sheetView zoomScaleNormal="100" workbookViewId="0">
      <selection activeCell="O26" sqref="O26"/>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38" t="s">
        <v>112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2" spans="1:26" ht="15.75" x14ac:dyDescent="0.25">
      <c r="A2" s="221" t="s">
        <v>378</v>
      </c>
    </row>
    <row r="3" spans="1:26" x14ac:dyDescent="0.25">
      <c r="A3" s="12">
        <v>403</v>
      </c>
    </row>
    <row r="4" spans="1:26" ht="20.25" x14ac:dyDescent="0.3">
      <c r="A4" s="171"/>
      <c r="B4" s="171"/>
      <c r="C4" s="171"/>
      <c r="D4" s="171"/>
      <c r="E4" s="171"/>
      <c r="F4" s="171"/>
      <c r="G4" s="171"/>
      <c r="H4" s="171"/>
      <c r="I4" s="171"/>
      <c r="J4" s="171"/>
      <c r="K4" s="171"/>
      <c r="L4" s="171"/>
      <c r="M4" s="171"/>
      <c r="N4" s="171"/>
      <c r="O4" s="171"/>
    </row>
    <row r="5" spans="1:26" ht="15.75" x14ac:dyDescent="0.25">
      <c r="A5" s="313" t="s">
        <v>310</v>
      </c>
      <c r="B5" s="313"/>
      <c r="C5" s="313"/>
      <c r="E5" s="313" t="s">
        <v>311</v>
      </c>
      <c r="F5" s="313"/>
      <c r="G5" s="313"/>
      <c r="I5" s="313" t="s">
        <v>312</v>
      </c>
      <c r="J5" s="313"/>
      <c r="K5" s="313"/>
      <c r="M5" s="34" t="s">
        <v>313</v>
      </c>
      <c r="N5" s="34"/>
      <c r="O5" s="34"/>
    </row>
    <row r="6" spans="1:26" x14ac:dyDescent="0.25">
      <c r="A6" s="16" t="s">
        <v>115</v>
      </c>
      <c r="B6" s="16" t="s">
        <v>116</v>
      </c>
      <c r="C6" s="16" t="s">
        <v>117</v>
      </c>
      <c r="E6" s="16" t="s">
        <v>115</v>
      </c>
      <c r="F6" s="16" t="s">
        <v>116</v>
      </c>
      <c r="G6" s="16" t="s">
        <v>117</v>
      </c>
      <c r="I6" s="25" t="s">
        <v>135</v>
      </c>
      <c r="J6" s="16" t="s">
        <v>116</v>
      </c>
      <c r="K6" s="16" t="s">
        <v>117</v>
      </c>
      <c r="M6" s="25" t="s">
        <v>132</v>
      </c>
      <c r="N6" s="16" t="s">
        <v>116</v>
      </c>
      <c r="O6" s="16" t="s">
        <v>117</v>
      </c>
    </row>
    <row r="7" spans="1:26" x14ac:dyDescent="0.25">
      <c r="A7" s="17" t="s">
        <v>118</v>
      </c>
      <c r="B7" s="18">
        <v>2</v>
      </c>
      <c r="C7" s="19">
        <f>B7/A3</f>
        <v>4.9627791563275434E-3</v>
      </c>
      <c r="E7" s="23" t="s">
        <v>125</v>
      </c>
      <c r="F7" s="18"/>
      <c r="G7" s="19">
        <v>1.4999999999999999E-2</v>
      </c>
      <c r="I7" s="23" t="s">
        <v>136</v>
      </c>
      <c r="J7" s="18">
        <v>321</v>
      </c>
      <c r="K7" s="19">
        <f>J7/A3</f>
        <v>0.79652605459057069</v>
      </c>
      <c r="M7" s="23" t="s">
        <v>133</v>
      </c>
      <c r="N7" s="18">
        <v>9</v>
      </c>
      <c r="O7" s="19">
        <f>N7/A3</f>
        <v>2.2332506203473945E-2</v>
      </c>
    </row>
    <row r="8" spans="1:26" x14ac:dyDescent="0.25">
      <c r="A8" s="20" t="s">
        <v>119</v>
      </c>
      <c r="B8" s="21">
        <v>61</v>
      </c>
      <c r="C8" s="22">
        <f>B8/A3</f>
        <v>0.15136476426799009</v>
      </c>
      <c r="E8" s="24" t="s">
        <v>126</v>
      </c>
      <c r="F8" s="21"/>
      <c r="G8" s="19">
        <v>0.125</v>
      </c>
      <c r="I8" s="24" t="s">
        <v>138</v>
      </c>
      <c r="J8" s="21">
        <v>54</v>
      </c>
      <c r="K8" s="19">
        <f>J8/A3</f>
        <v>0.13399503722084366</v>
      </c>
      <c r="M8" s="24" t="s">
        <v>134</v>
      </c>
      <c r="N8" s="21">
        <v>394</v>
      </c>
      <c r="O8" s="22">
        <f>N8/A3</f>
        <v>0.97766749379652607</v>
      </c>
    </row>
    <row r="9" spans="1:26" x14ac:dyDescent="0.25">
      <c r="A9" s="20" t="s">
        <v>120</v>
      </c>
      <c r="B9" s="21">
        <v>113</v>
      </c>
      <c r="C9" s="22">
        <f>B9/A3</f>
        <v>0.28039702233250619</v>
      </c>
      <c r="E9" s="24" t="s">
        <v>127</v>
      </c>
      <c r="F9" s="21"/>
      <c r="G9" s="19">
        <v>0.20499999999999999</v>
      </c>
      <c r="I9" s="24" t="s">
        <v>137</v>
      </c>
      <c r="J9" s="21">
        <v>16</v>
      </c>
      <c r="K9" s="19">
        <f>J9/A3</f>
        <v>3.9702233250620347E-2</v>
      </c>
    </row>
    <row r="10" spans="1:26" x14ac:dyDescent="0.25">
      <c r="A10" s="20" t="s">
        <v>121</v>
      </c>
      <c r="B10" s="21">
        <v>90</v>
      </c>
      <c r="C10" s="22">
        <f>B10/A3</f>
        <v>0.22332506203473945</v>
      </c>
      <c r="E10" s="24" t="s">
        <v>128</v>
      </c>
      <c r="F10" s="21"/>
      <c r="G10" s="19">
        <v>0.13500000000000001</v>
      </c>
      <c r="I10" s="24" t="s">
        <v>140</v>
      </c>
      <c r="J10" s="21">
        <v>7</v>
      </c>
      <c r="K10" s="19">
        <f>J10/A3</f>
        <v>1.7369727047146403E-2</v>
      </c>
    </row>
    <row r="11" spans="1:26" x14ac:dyDescent="0.25">
      <c r="A11" s="20" t="s">
        <v>122</v>
      </c>
      <c r="B11" s="21">
        <v>72</v>
      </c>
      <c r="C11" s="22">
        <f>B11/A3</f>
        <v>0.17866004962779156</v>
      </c>
      <c r="E11" s="24" t="s">
        <v>129</v>
      </c>
      <c r="F11" s="21"/>
      <c r="G11" s="19">
        <v>0.35299999999999998</v>
      </c>
      <c r="I11" s="24" t="s">
        <v>139</v>
      </c>
      <c r="J11" s="21">
        <v>3</v>
      </c>
      <c r="K11" s="19">
        <f>J11/A3</f>
        <v>7.4441687344913151E-3</v>
      </c>
    </row>
    <row r="12" spans="1:26" x14ac:dyDescent="0.25">
      <c r="A12" s="20" t="s">
        <v>123</v>
      </c>
      <c r="B12" s="21">
        <v>51</v>
      </c>
      <c r="C12" s="22">
        <f>B12/A3</f>
        <v>0.12655086848635236</v>
      </c>
      <c r="E12" s="24" t="s">
        <v>130</v>
      </c>
      <c r="F12" s="21"/>
      <c r="G12" s="19">
        <v>0.154</v>
      </c>
      <c r="I12" s="24" t="s">
        <v>141</v>
      </c>
      <c r="J12" s="21">
        <v>1</v>
      </c>
      <c r="K12" s="19">
        <f>J12/A3</f>
        <v>2.4813895781637717E-3</v>
      </c>
    </row>
    <row r="13" spans="1:26" x14ac:dyDescent="0.25">
      <c r="A13" s="20" t="s">
        <v>124</v>
      </c>
      <c r="B13" s="21">
        <v>12</v>
      </c>
      <c r="C13" s="22">
        <f>B13/A3</f>
        <v>2.9776674937965261E-2</v>
      </c>
      <c r="E13" s="24" t="s">
        <v>131</v>
      </c>
      <c r="F13" s="21"/>
      <c r="G13" s="19">
        <v>1.2E-2</v>
      </c>
      <c r="I13" s="24" t="s">
        <v>142</v>
      </c>
      <c r="J13" s="21">
        <v>0</v>
      </c>
      <c r="K13" s="19">
        <f>J13/A3</f>
        <v>0</v>
      </c>
    </row>
  </sheetData>
  <sortState xmlns:xlrd2="http://schemas.microsoft.com/office/spreadsheetml/2017/richdata2" ref="I7:K13">
    <sortCondition descending="1" ref="J7:J13"/>
  </sortState>
  <mergeCells count="4">
    <mergeCell ref="A1:Z1"/>
    <mergeCell ref="A5:C5"/>
    <mergeCell ref="E5:G5"/>
    <mergeCell ref="I5:K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Z56"/>
  <sheetViews>
    <sheetView zoomScaleNormal="100" workbookViewId="0">
      <selection activeCell="C8" sqref="C8"/>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38" t="s">
        <v>113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row>
    <row r="4" spans="1:26" ht="18.75" x14ac:dyDescent="0.3">
      <c r="A4" s="317" t="s">
        <v>194</v>
      </c>
      <c r="B4" s="317"/>
      <c r="C4" s="317"/>
      <c r="D4" s="317"/>
      <c r="E4" s="317"/>
      <c r="F4" s="317"/>
      <c r="G4" s="317"/>
      <c r="H4" s="317"/>
    </row>
    <row r="5" spans="1:26" ht="36" customHeight="1" x14ac:dyDescent="0.25">
      <c r="A5" s="315" t="s">
        <v>211</v>
      </c>
      <c r="B5" s="316" t="s">
        <v>143</v>
      </c>
      <c r="C5" s="316" t="s">
        <v>213</v>
      </c>
      <c r="D5" s="316" t="s">
        <v>261</v>
      </c>
      <c r="E5" s="316" t="s">
        <v>234</v>
      </c>
      <c r="F5" s="316"/>
      <c r="G5" s="316" t="s">
        <v>214</v>
      </c>
      <c r="H5" s="316"/>
      <c r="P5"/>
      <c r="R5" s="10"/>
    </row>
    <row r="6" spans="1:26" ht="15.75" thickBot="1" x14ac:dyDescent="0.3">
      <c r="A6" s="315"/>
      <c r="B6" s="316"/>
      <c r="C6" s="316"/>
      <c r="D6" s="318"/>
      <c r="E6" s="163" t="s">
        <v>157</v>
      </c>
      <c r="F6" s="163" t="s">
        <v>215</v>
      </c>
      <c r="G6" s="163" t="s">
        <v>157</v>
      </c>
      <c r="H6" s="163" t="s">
        <v>215</v>
      </c>
      <c r="P6"/>
      <c r="R6" s="10"/>
    </row>
    <row r="7" spans="1:26" ht="15.75" thickBot="1" x14ac:dyDescent="0.3">
      <c r="A7" s="195" t="s">
        <v>85</v>
      </c>
      <c r="B7" s="196">
        <v>1</v>
      </c>
      <c r="C7" s="197">
        <f>'1A'!B11</f>
        <v>16.05</v>
      </c>
      <c r="D7" s="198" t="s">
        <v>186</v>
      </c>
      <c r="E7" s="199">
        <f t="shared" ref="E7:E12" si="0">W19-B19</f>
        <v>-37</v>
      </c>
      <c r="F7" s="200">
        <f t="shared" ref="F7:F12" si="1">W29</f>
        <v>-8.4090909090909091E-2</v>
      </c>
      <c r="G7" s="201">
        <f t="shared" ref="G7:G12" si="2">S38-B38</f>
        <v>2.6300000000000008</v>
      </c>
      <c r="H7" s="202">
        <f t="shared" ref="H7:H12" si="3">S48</f>
        <v>0.1959761549925485</v>
      </c>
      <c r="P7"/>
      <c r="R7" s="10"/>
    </row>
    <row r="8" spans="1:26" ht="15.75" thickTop="1" x14ac:dyDescent="0.25">
      <c r="A8" s="178" t="s">
        <v>212</v>
      </c>
      <c r="B8" s="172">
        <v>0.97</v>
      </c>
      <c r="C8" s="185">
        <f>S39</f>
        <v>18.760000000000002</v>
      </c>
      <c r="D8" s="204">
        <f>C8-C7</f>
        <v>2.7100000000000009</v>
      </c>
      <c r="E8" s="174">
        <f t="shared" si="0"/>
        <v>-84</v>
      </c>
      <c r="F8" s="173">
        <f t="shared" si="1"/>
        <v>-0.35897435897435898</v>
      </c>
      <c r="G8" s="176">
        <f t="shared" si="2"/>
        <v>-3.379999999999999</v>
      </c>
      <c r="H8" s="177">
        <f t="shared" si="3"/>
        <v>-0.1526648599819331</v>
      </c>
      <c r="P8"/>
      <c r="R8" s="10"/>
    </row>
    <row r="9" spans="1:26" x14ac:dyDescent="0.25">
      <c r="A9" s="178" t="s">
        <v>292</v>
      </c>
      <c r="B9" s="164">
        <v>0.96</v>
      </c>
      <c r="C9" s="185">
        <f t="shared" ref="C9:C12" si="4">S40</f>
        <v>18.75</v>
      </c>
      <c r="D9" s="204">
        <f>C9-C7</f>
        <v>2.6999999999999993</v>
      </c>
      <c r="E9" s="174">
        <f t="shared" si="0"/>
        <v>-29</v>
      </c>
      <c r="F9" s="173">
        <f t="shared" si="1"/>
        <v>-0.1277533039647577</v>
      </c>
      <c r="G9" s="175">
        <f t="shared" si="2"/>
        <v>4.7699999999999996</v>
      </c>
      <c r="H9" s="177">
        <f>S50</f>
        <v>0.34120171673819738</v>
      </c>
      <c r="P9"/>
      <c r="R9" s="10"/>
    </row>
    <row r="10" spans="1:26" x14ac:dyDescent="0.25">
      <c r="A10" s="178" t="s">
        <v>265</v>
      </c>
      <c r="B10" s="164">
        <v>0.93</v>
      </c>
      <c r="C10" s="185">
        <f t="shared" si="4"/>
        <v>16.97</v>
      </c>
      <c r="D10" s="210">
        <f>C10-C7</f>
        <v>0.91999999999999815</v>
      </c>
      <c r="E10" s="174">
        <f t="shared" si="0"/>
        <v>-602</v>
      </c>
      <c r="F10" s="173">
        <f t="shared" si="1"/>
        <v>-0.55128205128205132</v>
      </c>
      <c r="G10" s="175">
        <f t="shared" si="2"/>
        <v>6.6899999999999995</v>
      </c>
      <c r="H10" s="177">
        <f t="shared" si="3"/>
        <v>0.65077821011673154</v>
      </c>
      <c r="P10"/>
      <c r="R10" s="10"/>
    </row>
    <row r="11" spans="1:26" x14ac:dyDescent="0.25">
      <c r="A11" s="178" t="s">
        <v>293</v>
      </c>
      <c r="B11" s="164">
        <v>0.93</v>
      </c>
      <c r="C11" s="185">
        <f t="shared" si="4"/>
        <v>22.31</v>
      </c>
      <c r="D11" s="204">
        <f>C11-C7</f>
        <v>6.259999999999998</v>
      </c>
      <c r="E11" s="174">
        <f t="shared" si="0"/>
        <v>-109</v>
      </c>
      <c r="F11" s="173">
        <f t="shared" si="1"/>
        <v>-0.79562043795620441</v>
      </c>
      <c r="G11" s="175">
        <f t="shared" si="2"/>
        <v>9.1599999999999984</v>
      </c>
      <c r="H11" s="177">
        <f t="shared" si="3"/>
        <v>0.69657794676806073</v>
      </c>
      <c r="P11"/>
      <c r="R11" s="10"/>
    </row>
    <row r="12" spans="1:26" ht="15.75" thickBot="1" x14ac:dyDescent="0.3">
      <c r="A12" s="179" t="s">
        <v>291</v>
      </c>
      <c r="B12" s="180">
        <v>0.92</v>
      </c>
      <c r="C12" s="186">
        <f t="shared" si="4"/>
        <v>17.86</v>
      </c>
      <c r="D12" s="205">
        <f>C12-C7</f>
        <v>1.8099999999999987</v>
      </c>
      <c r="E12" s="181">
        <f t="shared" si="0"/>
        <v>-2352</v>
      </c>
      <c r="F12" s="182">
        <f t="shared" si="1"/>
        <v>-0.33126760563380281</v>
      </c>
      <c r="G12" s="183">
        <f t="shared" si="2"/>
        <v>6.2099999999999991</v>
      </c>
      <c r="H12" s="184">
        <f t="shared" si="3"/>
        <v>0.53304721030042912</v>
      </c>
      <c r="P12"/>
      <c r="R12" s="10"/>
    </row>
    <row r="13" spans="1:26" x14ac:dyDescent="0.25">
      <c r="A13" s="1"/>
      <c r="B13" s="35"/>
      <c r="C13" s="36"/>
      <c r="D13" s="36"/>
    </row>
    <row r="14" spans="1:26" x14ac:dyDescent="0.25">
      <c r="G14" s="215"/>
    </row>
    <row r="15" spans="1:26" x14ac:dyDescent="0.25">
      <c r="G15" s="215"/>
    </row>
    <row r="17" spans="1:26" ht="15.75" x14ac:dyDescent="0.25">
      <c r="A17" s="314" t="s">
        <v>314</v>
      </c>
      <c r="B17" s="314"/>
      <c r="C17" s="314"/>
      <c r="D17" s="314"/>
      <c r="E17" s="314"/>
      <c r="F17" s="314"/>
      <c r="G17" s="314"/>
      <c r="H17" s="314"/>
      <c r="I17" s="314"/>
      <c r="J17" s="314"/>
      <c r="K17" s="314"/>
      <c r="L17" s="314"/>
      <c r="M17" s="314"/>
      <c r="N17" s="314"/>
      <c r="O17" s="314"/>
      <c r="P17" s="314"/>
      <c r="Q17" s="314"/>
      <c r="R17" s="314"/>
      <c r="S17" s="314"/>
      <c r="T17" s="314"/>
      <c r="U17" s="314"/>
      <c r="V17" s="314"/>
      <c r="W17" s="314"/>
    </row>
    <row r="18" spans="1:26" x14ac:dyDescent="0.25">
      <c r="A18" s="189" t="s">
        <v>211</v>
      </c>
      <c r="B18" s="190">
        <v>2001</v>
      </c>
      <c r="C18" s="190">
        <v>2002</v>
      </c>
      <c r="D18" s="190">
        <v>2003</v>
      </c>
      <c r="E18" s="190">
        <v>2004</v>
      </c>
      <c r="F18" s="190">
        <v>2005</v>
      </c>
      <c r="G18" s="190">
        <v>2006</v>
      </c>
      <c r="H18" s="190">
        <v>2007</v>
      </c>
      <c r="I18" s="190">
        <v>2008</v>
      </c>
      <c r="J18" s="190">
        <v>2009</v>
      </c>
      <c r="K18" s="190">
        <v>2010</v>
      </c>
      <c r="L18" s="190">
        <v>2011</v>
      </c>
      <c r="M18" s="190">
        <v>2012</v>
      </c>
      <c r="N18" s="190">
        <v>2013</v>
      </c>
      <c r="O18" s="190">
        <v>2014</v>
      </c>
      <c r="P18" s="190">
        <v>2015</v>
      </c>
      <c r="Q18" s="190">
        <v>2016</v>
      </c>
      <c r="R18" s="190">
        <v>2017</v>
      </c>
      <c r="S18" s="190">
        <v>2018</v>
      </c>
      <c r="T18" s="190">
        <v>2019</v>
      </c>
      <c r="U18" s="190">
        <v>2020</v>
      </c>
      <c r="V18" s="190">
        <v>2021</v>
      </c>
      <c r="W18" s="190">
        <v>2022</v>
      </c>
    </row>
    <row r="19" spans="1:26" ht="15.75" thickBot="1" x14ac:dyDescent="0.3">
      <c r="A19" s="165" t="s">
        <v>85</v>
      </c>
      <c r="B19" s="166">
        <v>440</v>
      </c>
      <c r="C19" s="166">
        <v>457</v>
      </c>
      <c r="D19" s="166">
        <v>449</v>
      </c>
      <c r="E19" s="166">
        <v>441</v>
      </c>
      <c r="F19" s="166">
        <v>445</v>
      </c>
      <c r="G19" s="166">
        <v>462</v>
      </c>
      <c r="H19" s="166">
        <v>485</v>
      </c>
      <c r="I19" s="166">
        <v>467</v>
      </c>
      <c r="J19" s="166">
        <v>406</v>
      </c>
      <c r="K19" s="166">
        <v>359</v>
      </c>
      <c r="L19" s="166">
        <v>333</v>
      </c>
      <c r="M19" s="166">
        <v>312</v>
      </c>
      <c r="N19" s="166">
        <v>310</v>
      </c>
      <c r="O19" s="166">
        <v>300</v>
      </c>
      <c r="P19" s="166">
        <v>328</v>
      </c>
      <c r="Q19" s="166">
        <v>364</v>
      </c>
      <c r="R19" s="166">
        <v>410</v>
      </c>
      <c r="S19" s="166">
        <v>467</v>
      </c>
      <c r="T19" s="166">
        <v>504</v>
      </c>
      <c r="U19" s="166">
        <v>384</v>
      </c>
      <c r="V19" s="166">
        <v>405</v>
      </c>
      <c r="W19" s="166">
        <v>403</v>
      </c>
    </row>
    <row r="20" spans="1:26" ht="15.75" thickTop="1" x14ac:dyDescent="0.25">
      <c r="A20" s="143" t="s">
        <v>212</v>
      </c>
      <c r="B20" s="144">
        <v>234</v>
      </c>
      <c r="C20" s="144">
        <v>235</v>
      </c>
      <c r="D20" s="144">
        <v>228</v>
      </c>
      <c r="E20" s="144">
        <v>223</v>
      </c>
      <c r="F20" s="144">
        <v>216</v>
      </c>
      <c r="G20" s="144">
        <v>189</v>
      </c>
      <c r="H20" s="144">
        <v>208</v>
      </c>
      <c r="I20" s="144">
        <v>221</v>
      </c>
      <c r="J20" s="144">
        <v>247</v>
      </c>
      <c r="K20" s="144">
        <v>252</v>
      </c>
      <c r="L20" s="144">
        <v>206</v>
      </c>
      <c r="M20" s="144">
        <v>192</v>
      </c>
      <c r="N20" s="144">
        <v>197</v>
      </c>
      <c r="O20" s="144">
        <v>208</v>
      </c>
      <c r="P20" s="144">
        <v>198</v>
      </c>
      <c r="Q20" s="144">
        <v>176</v>
      </c>
      <c r="R20" s="144">
        <v>153</v>
      </c>
      <c r="S20" s="144">
        <v>134</v>
      </c>
      <c r="T20" s="144">
        <v>123</v>
      </c>
      <c r="U20" s="144">
        <v>124</v>
      </c>
      <c r="V20" s="144">
        <v>155</v>
      </c>
      <c r="W20" s="144">
        <v>150</v>
      </c>
    </row>
    <row r="21" spans="1:26" x14ac:dyDescent="0.25">
      <c r="A21" s="143" t="s">
        <v>292</v>
      </c>
      <c r="B21" s="144">
        <v>227</v>
      </c>
      <c r="C21" s="144">
        <v>238</v>
      </c>
      <c r="D21" s="144">
        <v>245</v>
      </c>
      <c r="E21" s="144">
        <v>258</v>
      </c>
      <c r="F21" s="144">
        <v>258</v>
      </c>
      <c r="G21" s="144">
        <v>272</v>
      </c>
      <c r="H21" s="144">
        <v>290</v>
      </c>
      <c r="I21" s="144">
        <v>275</v>
      </c>
      <c r="J21" s="144">
        <v>265</v>
      </c>
      <c r="K21" s="144">
        <v>254</v>
      </c>
      <c r="L21" s="144">
        <v>253</v>
      </c>
      <c r="M21" s="144">
        <v>258</v>
      </c>
      <c r="N21" s="144">
        <v>260</v>
      </c>
      <c r="O21" s="144">
        <v>252</v>
      </c>
      <c r="P21" s="144">
        <v>274</v>
      </c>
      <c r="Q21" s="144">
        <v>285</v>
      </c>
      <c r="R21" s="144">
        <v>305</v>
      </c>
      <c r="S21" s="144">
        <v>304</v>
      </c>
      <c r="T21" s="144">
        <v>302</v>
      </c>
      <c r="U21" s="144">
        <v>203</v>
      </c>
      <c r="V21" s="144">
        <v>180</v>
      </c>
      <c r="W21" s="144">
        <v>198</v>
      </c>
    </row>
    <row r="22" spans="1:26" x14ac:dyDescent="0.25">
      <c r="A22" s="143" t="s">
        <v>265</v>
      </c>
      <c r="B22" s="144">
        <v>1092</v>
      </c>
      <c r="C22" s="144">
        <v>1106</v>
      </c>
      <c r="D22" s="144">
        <v>1131</v>
      </c>
      <c r="E22" s="144">
        <v>1129</v>
      </c>
      <c r="F22" s="144">
        <v>1108</v>
      </c>
      <c r="G22" s="144">
        <v>1172</v>
      </c>
      <c r="H22" s="144">
        <v>1169</v>
      </c>
      <c r="I22" s="144">
        <v>1105</v>
      </c>
      <c r="J22" s="144">
        <v>1020</v>
      </c>
      <c r="K22" s="144">
        <v>979</v>
      </c>
      <c r="L22" s="144">
        <v>974</v>
      </c>
      <c r="M22" s="144">
        <v>966</v>
      </c>
      <c r="N22" s="144">
        <v>965</v>
      </c>
      <c r="O22" s="144">
        <v>936</v>
      </c>
      <c r="P22" s="144">
        <v>932</v>
      </c>
      <c r="Q22" s="144">
        <v>947</v>
      </c>
      <c r="R22" s="144">
        <v>981</v>
      </c>
      <c r="S22" s="144">
        <v>923</v>
      </c>
      <c r="T22" s="144">
        <v>907</v>
      </c>
      <c r="U22" s="144">
        <v>743</v>
      </c>
      <c r="V22" s="144">
        <v>544</v>
      </c>
      <c r="W22" s="144">
        <v>490</v>
      </c>
    </row>
    <row r="23" spans="1:26" x14ac:dyDescent="0.25">
      <c r="A23" s="143" t="s">
        <v>293</v>
      </c>
      <c r="B23" s="144">
        <v>137</v>
      </c>
      <c r="C23" s="144">
        <v>138</v>
      </c>
      <c r="D23" s="144">
        <v>141</v>
      </c>
      <c r="E23" s="144">
        <v>144</v>
      </c>
      <c r="F23" s="144">
        <v>140</v>
      </c>
      <c r="G23" s="144">
        <v>79</v>
      </c>
      <c r="H23" s="144">
        <v>74</v>
      </c>
      <c r="I23" s="144">
        <v>62</v>
      </c>
      <c r="J23" s="144">
        <v>66</v>
      </c>
      <c r="K23" s="144">
        <v>68</v>
      </c>
      <c r="L23" s="144">
        <v>72</v>
      </c>
      <c r="M23" s="144">
        <v>86</v>
      </c>
      <c r="N23" s="144">
        <v>88</v>
      </c>
      <c r="O23" s="144">
        <v>81</v>
      </c>
      <c r="P23" s="144">
        <v>77</v>
      </c>
      <c r="Q23" s="144">
        <v>81</v>
      </c>
      <c r="R23" s="144">
        <v>73</v>
      </c>
      <c r="S23" s="144">
        <v>60</v>
      </c>
      <c r="T23" s="144">
        <v>50</v>
      </c>
      <c r="U23" s="144">
        <v>31</v>
      </c>
      <c r="V23" s="144">
        <v>26</v>
      </c>
      <c r="W23" s="144">
        <v>28</v>
      </c>
    </row>
    <row r="24" spans="1:26" x14ac:dyDescent="0.25">
      <c r="A24" s="143" t="s">
        <v>291</v>
      </c>
      <c r="B24" s="146">
        <v>7100</v>
      </c>
      <c r="C24" s="146">
        <v>6987</v>
      </c>
      <c r="D24" s="146">
        <v>6783</v>
      </c>
      <c r="E24" s="146">
        <v>6767</v>
      </c>
      <c r="F24" s="146">
        <v>6611</v>
      </c>
      <c r="G24" s="146">
        <v>6799</v>
      </c>
      <c r="H24" s="146">
        <v>6546</v>
      </c>
      <c r="I24" s="146">
        <v>6060</v>
      </c>
      <c r="J24" s="146">
        <v>5585</v>
      </c>
      <c r="K24" s="146">
        <v>5621</v>
      </c>
      <c r="L24" s="146">
        <v>5747</v>
      </c>
      <c r="M24" s="146">
        <v>5890</v>
      </c>
      <c r="N24" s="146">
        <v>5810</v>
      </c>
      <c r="O24" s="146">
        <v>5648</v>
      </c>
      <c r="P24" s="146">
        <v>5275</v>
      </c>
      <c r="Q24" s="146">
        <v>5057</v>
      </c>
      <c r="R24" s="146">
        <v>5048</v>
      </c>
      <c r="S24" s="146">
        <v>5134</v>
      </c>
      <c r="T24" s="146">
        <v>5381</v>
      </c>
      <c r="U24" s="146">
        <v>5126</v>
      </c>
      <c r="V24" s="146">
        <v>4900</v>
      </c>
      <c r="W24" s="146">
        <v>4748</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4" t="s">
        <v>315</v>
      </c>
      <c r="B27" s="314"/>
      <c r="C27" s="314"/>
      <c r="D27" s="314"/>
      <c r="E27" s="314"/>
      <c r="F27" s="314"/>
      <c r="G27" s="314"/>
      <c r="H27" s="314"/>
      <c r="I27" s="314"/>
      <c r="J27" s="314"/>
      <c r="K27" s="314"/>
      <c r="L27" s="314"/>
      <c r="M27" s="314"/>
      <c r="N27" s="314"/>
      <c r="O27" s="314"/>
      <c r="P27" s="314"/>
      <c r="Q27" s="314"/>
      <c r="R27" s="314"/>
      <c r="S27" s="314"/>
      <c r="T27" s="314"/>
      <c r="U27" s="314"/>
      <c r="V27" s="314"/>
      <c r="W27" s="314"/>
    </row>
    <row r="28" spans="1:26" x14ac:dyDescent="0.25">
      <c r="A28" s="189" t="s">
        <v>211</v>
      </c>
      <c r="B28" s="190">
        <v>2001</v>
      </c>
      <c r="C28" s="190">
        <v>2002</v>
      </c>
      <c r="D28" s="190">
        <v>2003</v>
      </c>
      <c r="E28" s="190">
        <v>2004</v>
      </c>
      <c r="F28" s="190">
        <v>2005</v>
      </c>
      <c r="G28" s="190">
        <v>2006</v>
      </c>
      <c r="H28" s="190">
        <v>2007</v>
      </c>
      <c r="I28" s="190">
        <v>2008</v>
      </c>
      <c r="J28" s="190">
        <v>2009</v>
      </c>
      <c r="K28" s="190">
        <v>2010</v>
      </c>
      <c r="L28" s="190">
        <v>2011</v>
      </c>
      <c r="M28" s="190">
        <v>2012</v>
      </c>
      <c r="N28" s="190">
        <v>2013</v>
      </c>
      <c r="O28" s="190">
        <v>2014</v>
      </c>
      <c r="P28" s="190">
        <v>2015</v>
      </c>
      <c r="Q28" s="190">
        <v>2016</v>
      </c>
      <c r="R28" s="190">
        <v>2017</v>
      </c>
      <c r="S28" s="190">
        <v>2018</v>
      </c>
      <c r="T28" s="190">
        <v>2019</v>
      </c>
      <c r="U28" s="190">
        <v>2020</v>
      </c>
      <c r="V28" s="190">
        <v>2021</v>
      </c>
      <c r="W28" s="190">
        <v>2022</v>
      </c>
    </row>
    <row r="29" spans="1:26" ht="15.75" thickBot="1" x14ac:dyDescent="0.3">
      <c r="A29" s="165" t="s">
        <v>85</v>
      </c>
      <c r="B29" s="167">
        <f t="shared" ref="B29:B34" si="5">(B19-B19)/B19</f>
        <v>0</v>
      </c>
      <c r="C29" s="167">
        <f t="shared" ref="C29:C34" si="6">(C19-B19)/B19</f>
        <v>3.8636363636363635E-2</v>
      </c>
      <c r="D29" s="167">
        <f t="shared" ref="D29:D34" si="7">(D19-B19)/B19</f>
        <v>2.0454545454545454E-2</v>
      </c>
      <c r="E29" s="167">
        <f t="shared" ref="E29:E34" si="8">(E19-B19)/B19</f>
        <v>2.2727272727272726E-3</v>
      </c>
      <c r="F29" s="167">
        <f t="shared" ref="F29:F34" si="9">(F19-B19)/B19</f>
        <v>1.1363636363636364E-2</v>
      </c>
      <c r="G29" s="167">
        <f t="shared" ref="G29:G34" si="10">(G19-B19)/B19</f>
        <v>0.05</v>
      </c>
      <c r="H29" s="167">
        <f t="shared" ref="H29:H34" si="11">(H19-B19)/B19</f>
        <v>0.10227272727272728</v>
      </c>
      <c r="I29" s="167">
        <f t="shared" ref="I29:I34" si="12">(I19-B19)/B19</f>
        <v>6.1363636363636363E-2</v>
      </c>
      <c r="J29" s="167">
        <f t="shared" ref="J29:J34" si="13">(J19-B19)/B19</f>
        <v>-7.7272727272727271E-2</v>
      </c>
      <c r="K29" s="167">
        <f t="shared" ref="K29:K34" si="14">(K19-B19)/B19</f>
        <v>-0.18409090909090908</v>
      </c>
      <c r="L29" s="167">
        <f t="shared" ref="L29:L34" si="15">(L19-B19)/B19</f>
        <v>-0.24318181818181819</v>
      </c>
      <c r="M29" s="167">
        <f t="shared" ref="M29:M34" si="16">(M19-B19)/B19</f>
        <v>-0.29090909090909089</v>
      </c>
      <c r="N29" s="167">
        <f t="shared" ref="N29:N34" si="17">(N19-B19)/B19</f>
        <v>-0.29545454545454547</v>
      </c>
      <c r="O29" s="167">
        <f t="shared" ref="O29:O34" si="18">(O19-B19)/B19</f>
        <v>-0.31818181818181818</v>
      </c>
      <c r="P29" s="167">
        <f t="shared" ref="P29:P34" si="19">(P19-B19)/B19</f>
        <v>-0.25454545454545452</v>
      </c>
      <c r="Q29" s="167">
        <f t="shared" ref="Q29:Q34" si="20">(Q19-B19)/B19</f>
        <v>-0.17272727272727273</v>
      </c>
      <c r="R29" s="167">
        <f t="shared" ref="R29:R34" si="21">(R19-B19)/B19</f>
        <v>-6.8181818181818177E-2</v>
      </c>
      <c r="S29" s="167">
        <f t="shared" ref="S29:S34" si="22">(S19-B19)/B19</f>
        <v>6.1363636363636363E-2</v>
      </c>
      <c r="T29" s="167">
        <f t="shared" ref="T29:T34" si="23">(T19-B19)/B19</f>
        <v>0.14545454545454545</v>
      </c>
      <c r="U29" s="167">
        <f t="shared" ref="U29:U34" si="24">(U19-B19)/B19</f>
        <v>-0.12727272727272726</v>
      </c>
      <c r="V29" s="167">
        <f t="shared" ref="V29:V34" si="25">(V19-B19)/B19</f>
        <v>-7.9545454545454544E-2</v>
      </c>
      <c r="W29" s="167">
        <f t="shared" ref="W29:W34" si="26">(W19-B19)/B19</f>
        <v>-8.4090909090909091E-2</v>
      </c>
      <c r="Y29" s="215" t="s">
        <v>212</v>
      </c>
      <c r="Z29" s="216">
        <v>-3.38</v>
      </c>
    </row>
    <row r="30" spans="1:26" ht="15.75" thickTop="1" x14ac:dyDescent="0.25">
      <c r="A30" s="143" t="s">
        <v>212</v>
      </c>
      <c r="B30" s="147">
        <f t="shared" si="5"/>
        <v>0</v>
      </c>
      <c r="C30" s="147">
        <f t="shared" si="6"/>
        <v>4.2735042735042739E-3</v>
      </c>
      <c r="D30" s="147">
        <f t="shared" si="7"/>
        <v>-2.564102564102564E-2</v>
      </c>
      <c r="E30" s="147">
        <f t="shared" si="8"/>
        <v>-4.7008547008547008E-2</v>
      </c>
      <c r="F30" s="147">
        <f t="shared" si="9"/>
        <v>-7.6923076923076927E-2</v>
      </c>
      <c r="G30" s="147">
        <f t="shared" si="10"/>
        <v>-0.19230769230769232</v>
      </c>
      <c r="H30" s="147">
        <f t="shared" si="11"/>
        <v>-0.1111111111111111</v>
      </c>
      <c r="I30" s="147">
        <f t="shared" si="12"/>
        <v>-5.5555555555555552E-2</v>
      </c>
      <c r="J30" s="147">
        <f t="shared" si="13"/>
        <v>5.5555555555555552E-2</v>
      </c>
      <c r="K30" s="147">
        <f t="shared" si="14"/>
        <v>7.6923076923076927E-2</v>
      </c>
      <c r="L30" s="147">
        <f t="shared" si="15"/>
        <v>-0.11965811965811966</v>
      </c>
      <c r="M30" s="147">
        <f t="shared" si="16"/>
        <v>-0.17948717948717949</v>
      </c>
      <c r="N30" s="147">
        <f t="shared" si="17"/>
        <v>-0.15811965811965811</v>
      </c>
      <c r="O30" s="147">
        <f t="shared" si="18"/>
        <v>-0.1111111111111111</v>
      </c>
      <c r="P30" s="147">
        <f t="shared" si="19"/>
        <v>-0.15384615384615385</v>
      </c>
      <c r="Q30" s="147">
        <f t="shared" si="20"/>
        <v>-0.24786324786324787</v>
      </c>
      <c r="R30" s="147">
        <f t="shared" si="21"/>
        <v>-0.34615384615384615</v>
      </c>
      <c r="S30" s="147">
        <f t="shared" si="22"/>
        <v>-0.42735042735042733</v>
      </c>
      <c r="T30" s="147">
        <f t="shared" si="23"/>
        <v>-0.47435897435897434</v>
      </c>
      <c r="U30" s="147">
        <f t="shared" si="24"/>
        <v>-0.47008547008547008</v>
      </c>
      <c r="V30" s="147">
        <f t="shared" si="25"/>
        <v>-0.33760683760683763</v>
      </c>
      <c r="W30" s="147">
        <f t="shared" si="26"/>
        <v>-0.35897435897435898</v>
      </c>
      <c r="Y30" s="215" t="s">
        <v>85</v>
      </c>
      <c r="Z30" s="216">
        <v>2.63</v>
      </c>
    </row>
    <row r="31" spans="1:26" x14ac:dyDescent="0.25">
      <c r="A31" s="143" t="s">
        <v>292</v>
      </c>
      <c r="B31" s="147">
        <f t="shared" si="5"/>
        <v>0</v>
      </c>
      <c r="C31" s="147">
        <f t="shared" si="6"/>
        <v>4.8458149779735685E-2</v>
      </c>
      <c r="D31" s="147">
        <f t="shared" si="7"/>
        <v>7.9295154185022032E-2</v>
      </c>
      <c r="E31" s="147">
        <f t="shared" si="8"/>
        <v>0.13656387665198239</v>
      </c>
      <c r="F31" s="147">
        <f t="shared" si="9"/>
        <v>0.13656387665198239</v>
      </c>
      <c r="G31" s="147">
        <f t="shared" si="10"/>
        <v>0.19823788546255505</v>
      </c>
      <c r="H31" s="147">
        <f t="shared" si="11"/>
        <v>0.27753303964757708</v>
      </c>
      <c r="I31" s="147">
        <f t="shared" si="12"/>
        <v>0.21145374449339208</v>
      </c>
      <c r="J31" s="147">
        <f t="shared" si="13"/>
        <v>0.16740088105726872</v>
      </c>
      <c r="K31" s="147">
        <f t="shared" si="14"/>
        <v>0.11894273127753303</v>
      </c>
      <c r="L31" s="147">
        <f t="shared" si="15"/>
        <v>0.11453744493392071</v>
      </c>
      <c r="M31" s="147">
        <f t="shared" si="16"/>
        <v>0.13656387665198239</v>
      </c>
      <c r="N31" s="147">
        <f t="shared" si="17"/>
        <v>0.14537444933920704</v>
      </c>
      <c r="O31" s="147">
        <f t="shared" si="18"/>
        <v>0.11013215859030837</v>
      </c>
      <c r="P31" s="147">
        <f t="shared" si="19"/>
        <v>0.20704845814977973</v>
      </c>
      <c r="Q31" s="147">
        <f t="shared" si="20"/>
        <v>0.25550660792951541</v>
      </c>
      <c r="R31" s="147">
        <f t="shared" si="21"/>
        <v>0.34361233480176212</v>
      </c>
      <c r="S31" s="147">
        <f t="shared" si="22"/>
        <v>0.33920704845814981</v>
      </c>
      <c r="T31" s="147">
        <f t="shared" si="23"/>
        <v>0.33039647577092512</v>
      </c>
      <c r="U31" s="147">
        <f t="shared" si="24"/>
        <v>-0.10572687224669604</v>
      </c>
      <c r="V31" s="147">
        <f t="shared" si="25"/>
        <v>-0.20704845814977973</v>
      </c>
      <c r="W31" s="147">
        <f t="shared" si="26"/>
        <v>-0.1277533039647577</v>
      </c>
      <c r="Y31" s="215" t="s">
        <v>292</v>
      </c>
      <c r="Z31" s="216">
        <v>4.7699999999999996</v>
      </c>
    </row>
    <row r="32" spans="1:26" x14ac:dyDescent="0.25">
      <c r="A32" s="143" t="s">
        <v>265</v>
      </c>
      <c r="B32" s="147">
        <f t="shared" si="5"/>
        <v>0</v>
      </c>
      <c r="C32" s="147">
        <f t="shared" si="6"/>
        <v>1.282051282051282E-2</v>
      </c>
      <c r="D32" s="147">
        <f t="shared" si="7"/>
        <v>3.5714285714285712E-2</v>
      </c>
      <c r="E32" s="147">
        <f t="shared" si="8"/>
        <v>3.388278388278388E-2</v>
      </c>
      <c r="F32" s="147">
        <f t="shared" si="9"/>
        <v>1.4652014652014652E-2</v>
      </c>
      <c r="G32" s="147">
        <f t="shared" si="10"/>
        <v>7.3260073260073263E-2</v>
      </c>
      <c r="H32" s="147">
        <f t="shared" si="11"/>
        <v>7.0512820512820512E-2</v>
      </c>
      <c r="I32" s="147">
        <f t="shared" si="12"/>
        <v>1.1904761904761904E-2</v>
      </c>
      <c r="J32" s="147">
        <f t="shared" si="13"/>
        <v>-6.5934065934065936E-2</v>
      </c>
      <c r="K32" s="147">
        <f t="shared" si="14"/>
        <v>-0.10347985347985347</v>
      </c>
      <c r="L32" s="147">
        <f t="shared" si="15"/>
        <v>-0.10805860805860806</v>
      </c>
      <c r="M32" s="147">
        <f t="shared" si="16"/>
        <v>-0.11538461538461539</v>
      </c>
      <c r="N32" s="147">
        <f t="shared" si="17"/>
        <v>-0.1163003663003663</v>
      </c>
      <c r="O32" s="147">
        <f t="shared" si="18"/>
        <v>-0.14285714285714285</v>
      </c>
      <c r="P32" s="147">
        <f t="shared" si="19"/>
        <v>-0.14652014652014653</v>
      </c>
      <c r="Q32" s="147">
        <f t="shared" si="20"/>
        <v>-0.13278388278388278</v>
      </c>
      <c r="R32" s="147">
        <f t="shared" si="21"/>
        <v>-0.10164835164835165</v>
      </c>
      <c r="S32" s="147">
        <f t="shared" si="22"/>
        <v>-0.15476190476190477</v>
      </c>
      <c r="T32" s="147">
        <f t="shared" si="23"/>
        <v>-0.16941391941391942</v>
      </c>
      <c r="U32" s="147">
        <f t="shared" si="24"/>
        <v>-0.31959706959706957</v>
      </c>
      <c r="V32" s="147">
        <f t="shared" si="25"/>
        <v>-0.50183150183150182</v>
      </c>
      <c r="W32" s="147">
        <f t="shared" si="26"/>
        <v>-0.55128205128205132</v>
      </c>
      <c r="Y32" s="215" t="s">
        <v>291</v>
      </c>
      <c r="Z32" s="216">
        <v>6.21</v>
      </c>
    </row>
    <row r="33" spans="1:26" x14ac:dyDescent="0.25">
      <c r="A33" s="143" t="s">
        <v>293</v>
      </c>
      <c r="B33" s="147">
        <f t="shared" si="5"/>
        <v>0</v>
      </c>
      <c r="C33" s="147">
        <f t="shared" si="6"/>
        <v>7.2992700729927005E-3</v>
      </c>
      <c r="D33" s="147">
        <f t="shared" si="7"/>
        <v>2.9197080291970802E-2</v>
      </c>
      <c r="E33" s="147">
        <f t="shared" si="8"/>
        <v>5.1094890510948905E-2</v>
      </c>
      <c r="F33" s="147">
        <f t="shared" si="9"/>
        <v>2.1897810218978103E-2</v>
      </c>
      <c r="G33" s="147">
        <f t="shared" si="10"/>
        <v>-0.42335766423357662</v>
      </c>
      <c r="H33" s="147">
        <f t="shared" si="11"/>
        <v>-0.45985401459854014</v>
      </c>
      <c r="I33" s="147">
        <f t="shared" si="12"/>
        <v>-0.54744525547445255</v>
      </c>
      <c r="J33" s="147">
        <f t="shared" si="13"/>
        <v>-0.51824817518248179</v>
      </c>
      <c r="K33" s="147">
        <f t="shared" si="14"/>
        <v>-0.5036496350364964</v>
      </c>
      <c r="L33" s="147">
        <f t="shared" si="15"/>
        <v>-0.47445255474452552</v>
      </c>
      <c r="M33" s="147">
        <f t="shared" si="16"/>
        <v>-0.37226277372262773</v>
      </c>
      <c r="N33" s="147">
        <f t="shared" si="17"/>
        <v>-0.35766423357664234</v>
      </c>
      <c r="O33" s="147">
        <f t="shared" si="18"/>
        <v>-0.40875912408759124</v>
      </c>
      <c r="P33" s="147">
        <f t="shared" si="19"/>
        <v>-0.43795620437956206</v>
      </c>
      <c r="Q33" s="147">
        <f t="shared" si="20"/>
        <v>-0.40875912408759124</v>
      </c>
      <c r="R33" s="147">
        <f t="shared" si="21"/>
        <v>-0.46715328467153283</v>
      </c>
      <c r="S33" s="147">
        <f t="shared" si="22"/>
        <v>-0.56204379562043794</v>
      </c>
      <c r="T33" s="147">
        <f t="shared" si="23"/>
        <v>-0.63503649635036497</v>
      </c>
      <c r="U33" s="147">
        <f t="shared" si="24"/>
        <v>-0.77372262773722633</v>
      </c>
      <c r="V33" s="147">
        <f t="shared" si="25"/>
        <v>-0.81021897810218979</v>
      </c>
      <c r="W33" s="147">
        <f t="shared" si="26"/>
        <v>-0.79562043795620441</v>
      </c>
      <c r="Y33" s="215" t="s">
        <v>265</v>
      </c>
      <c r="Z33" s="216">
        <v>6.69</v>
      </c>
    </row>
    <row r="34" spans="1:26" x14ac:dyDescent="0.25">
      <c r="A34" s="143" t="s">
        <v>291</v>
      </c>
      <c r="B34" s="147">
        <f t="shared" si="5"/>
        <v>0</v>
      </c>
      <c r="C34" s="147">
        <f t="shared" si="6"/>
        <v>-1.5915492957746479E-2</v>
      </c>
      <c r="D34" s="147">
        <f t="shared" si="7"/>
        <v>-4.4647887323943661E-2</v>
      </c>
      <c r="E34" s="147">
        <f t="shared" si="8"/>
        <v>-4.6901408450704223E-2</v>
      </c>
      <c r="F34" s="147">
        <f t="shared" si="9"/>
        <v>-6.8873239436619715E-2</v>
      </c>
      <c r="G34" s="147">
        <f t="shared" si="10"/>
        <v>-4.2394366197183099E-2</v>
      </c>
      <c r="H34" s="147">
        <f t="shared" si="11"/>
        <v>-7.8028169014084506E-2</v>
      </c>
      <c r="I34" s="147">
        <f t="shared" si="12"/>
        <v>-0.14647887323943662</v>
      </c>
      <c r="J34" s="147">
        <f t="shared" si="13"/>
        <v>-0.21338028169014084</v>
      </c>
      <c r="K34" s="147">
        <f t="shared" si="14"/>
        <v>-0.20830985915492958</v>
      </c>
      <c r="L34" s="147">
        <f t="shared" si="15"/>
        <v>-0.19056338028169015</v>
      </c>
      <c r="M34" s="147">
        <f t="shared" si="16"/>
        <v>-0.1704225352112676</v>
      </c>
      <c r="N34" s="147">
        <f t="shared" si="17"/>
        <v>-0.18169014084507043</v>
      </c>
      <c r="O34" s="147">
        <f t="shared" si="18"/>
        <v>-0.20450704225352112</v>
      </c>
      <c r="P34" s="147">
        <f t="shared" si="19"/>
        <v>-0.25704225352112675</v>
      </c>
      <c r="Q34" s="147">
        <f t="shared" si="20"/>
        <v>-0.28774647887323945</v>
      </c>
      <c r="R34" s="147">
        <f t="shared" si="21"/>
        <v>-0.28901408450704225</v>
      </c>
      <c r="S34" s="147">
        <f t="shared" si="22"/>
        <v>-0.27690140845070421</v>
      </c>
      <c r="T34" s="147">
        <f t="shared" si="23"/>
        <v>-0.24211267605633802</v>
      </c>
      <c r="U34" s="147">
        <f t="shared" si="24"/>
        <v>-0.2780281690140845</v>
      </c>
      <c r="V34" s="147">
        <f t="shared" si="25"/>
        <v>-0.30985915492957744</v>
      </c>
      <c r="W34" s="147">
        <f t="shared" si="26"/>
        <v>-0.33126760563380281</v>
      </c>
      <c r="Y34" s="215" t="s">
        <v>293</v>
      </c>
      <c r="Z34" s="216">
        <v>9.16</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4" t="s">
        <v>316</v>
      </c>
      <c r="B36" s="314"/>
      <c r="C36" s="314"/>
      <c r="D36" s="314"/>
      <c r="E36" s="314"/>
      <c r="F36" s="314"/>
      <c r="G36" s="314"/>
      <c r="H36" s="314"/>
      <c r="I36" s="314"/>
      <c r="J36" s="314"/>
      <c r="K36" s="314"/>
      <c r="L36" s="314"/>
      <c r="M36" s="314"/>
      <c r="N36" s="314"/>
      <c r="O36" s="314"/>
      <c r="P36" s="314"/>
      <c r="Q36" s="314"/>
      <c r="R36" s="314"/>
      <c r="S36" s="314"/>
    </row>
    <row r="37" spans="1:26" x14ac:dyDescent="0.25">
      <c r="A37" s="189" t="s">
        <v>211</v>
      </c>
      <c r="B37" s="190">
        <v>2005</v>
      </c>
      <c r="C37" s="190">
        <v>2006</v>
      </c>
      <c r="D37" s="190">
        <v>2007</v>
      </c>
      <c r="E37" s="190">
        <v>2008</v>
      </c>
      <c r="F37" s="190">
        <v>2009</v>
      </c>
      <c r="G37" s="190">
        <v>2010</v>
      </c>
      <c r="H37" s="190">
        <v>2011</v>
      </c>
      <c r="I37" s="190">
        <v>2012</v>
      </c>
      <c r="J37" s="190">
        <v>2013</v>
      </c>
      <c r="K37" s="190">
        <v>2014</v>
      </c>
      <c r="L37" s="190">
        <v>2015</v>
      </c>
      <c r="M37" s="190">
        <v>2016</v>
      </c>
      <c r="N37" s="190">
        <v>2017</v>
      </c>
      <c r="O37" s="190">
        <v>2018</v>
      </c>
      <c r="P37" s="190">
        <v>2019</v>
      </c>
      <c r="Q37" s="190">
        <v>2020</v>
      </c>
      <c r="R37" s="190">
        <v>2021</v>
      </c>
      <c r="S37" s="190">
        <v>2022</v>
      </c>
    </row>
    <row r="38" spans="1:26" ht="15.75" thickBot="1" x14ac:dyDescent="0.3">
      <c r="A38" s="165" t="s">
        <v>85</v>
      </c>
      <c r="B38" s="168">
        <v>13.42</v>
      </c>
      <c r="C38" s="168">
        <v>14.94</v>
      </c>
      <c r="D38" s="168">
        <v>11.15</v>
      </c>
      <c r="E38" s="168">
        <v>10.83</v>
      </c>
      <c r="F38" s="168">
        <v>10.91</v>
      </c>
      <c r="G38" s="168">
        <v>13.7</v>
      </c>
      <c r="H38" s="168">
        <v>17.16</v>
      </c>
      <c r="I38" s="168">
        <v>16.78</v>
      </c>
      <c r="J38" s="168">
        <v>12.27</v>
      </c>
      <c r="K38" s="168">
        <v>13.01</v>
      </c>
      <c r="L38" s="168">
        <v>13.4</v>
      </c>
      <c r="M38" s="168">
        <v>14.41</v>
      </c>
      <c r="N38" s="168">
        <v>13.61</v>
      </c>
      <c r="O38" s="168">
        <v>14.79</v>
      </c>
      <c r="P38" s="168">
        <v>14.6</v>
      </c>
      <c r="Q38" s="168">
        <v>13.69</v>
      </c>
      <c r="R38" s="168">
        <v>14.03</v>
      </c>
      <c r="S38" s="169">
        <v>16.05</v>
      </c>
    </row>
    <row r="39" spans="1:26" ht="15.75" thickTop="1" x14ac:dyDescent="0.25">
      <c r="A39" s="143" t="s">
        <v>212</v>
      </c>
      <c r="B39" s="150">
        <v>22.14</v>
      </c>
      <c r="C39" s="150">
        <v>23.57</v>
      </c>
      <c r="D39" s="150">
        <v>23.89</v>
      </c>
      <c r="E39" s="150">
        <v>20.32</v>
      </c>
      <c r="F39" s="150">
        <v>17.53</v>
      </c>
      <c r="G39" s="150">
        <v>21.83</v>
      </c>
      <c r="H39" s="150">
        <v>23.27</v>
      </c>
      <c r="I39" s="150">
        <v>25.66</v>
      </c>
      <c r="J39" s="150">
        <v>21.82</v>
      </c>
      <c r="K39" s="150">
        <v>24.23</v>
      </c>
      <c r="L39" s="150">
        <v>23.62</v>
      </c>
      <c r="M39" s="150">
        <v>26.5</v>
      </c>
      <c r="N39" s="150">
        <v>27.31</v>
      </c>
      <c r="O39" s="150">
        <v>19.82</v>
      </c>
      <c r="P39" s="150">
        <v>19.48</v>
      </c>
      <c r="Q39" s="150">
        <v>19.329999999999998</v>
      </c>
      <c r="R39" s="150">
        <v>21.29</v>
      </c>
      <c r="S39" s="151">
        <v>18.760000000000002</v>
      </c>
    </row>
    <row r="40" spans="1:26" x14ac:dyDescent="0.25">
      <c r="A40" s="143" t="s">
        <v>292</v>
      </c>
      <c r="B40" s="150">
        <v>13.98</v>
      </c>
      <c r="C40" s="150">
        <v>14.31</v>
      </c>
      <c r="D40" s="150">
        <v>13.46</v>
      </c>
      <c r="E40" s="150">
        <v>14.74</v>
      </c>
      <c r="F40" s="150">
        <v>15.16</v>
      </c>
      <c r="G40" s="150">
        <v>15.42</v>
      </c>
      <c r="H40" s="150">
        <v>16.98</v>
      </c>
      <c r="I40" s="150">
        <v>14.26</v>
      </c>
      <c r="J40" s="150">
        <v>13.81</v>
      </c>
      <c r="K40" s="150">
        <v>12.29</v>
      </c>
      <c r="L40" s="150">
        <v>12.1</v>
      </c>
      <c r="M40" s="150">
        <v>15.01</v>
      </c>
      <c r="N40" s="150">
        <v>16.670000000000002</v>
      </c>
      <c r="O40" s="150">
        <v>19.43</v>
      </c>
      <c r="P40" s="150">
        <v>19.7</v>
      </c>
      <c r="Q40" s="150">
        <v>18.739999999999998</v>
      </c>
      <c r="R40" s="150">
        <v>17.420000000000002</v>
      </c>
      <c r="S40" s="151">
        <v>18.75</v>
      </c>
    </row>
    <row r="41" spans="1:26" x14ac:dyDescent="0.25">
      <c r="A41" s="143" t="s">
        <v>265</v>
      </c>
      <c r="B41" s="150">
        <v>10.28</v>
      </c>
      <c r="C41" s="150">
        <v>10.47</v>
      </c>
      <c r="D41" s="150">
        <v>10.65</v>
      </c>
      <c r="E41" s="150">
        <v>10.98</v>
      </c>
      <c r="F41" s="150">
        <v>11.13</v>
      </c>
      <c r="G41" s="150">
        <v>11.09</v>
      </c>
      <c r="H41" s="150">
        <v>11.46</v>
      </c>
      <c r="I41" s="150">
        <v>12.09</v>
      </c>
      <c r="J41" s="150">
        <v>12.62</v>
      </c>
      <c r="K41" s="150">
        <v>12.86</v>
      </c>
      <c r="L41" s="150">
        <v>12.21</v>
      </c>
      <c r="M41" s="150">
        <v>12.74</v>
      </c>
      <c r="N41" s="150">
        <v>12.7</v>
      </c>
      <c r="O41" s="150">
        <v>13.74</v>
      </c>
      <c r="P41" s="150">
        <v>14.76</v>
      </c>
      <c r="Q41" s="150">
        <v>15.26</v>
      </c>
      <c r="R41" s="150">
        <v>16.66</v>
      </c>
      <c r="S41" s="151">
        <v>16.97</v>
      </c>
    </row>
    <row r="42" spans="1:26" x14ac:dyDescent="0.25">
      <c r="A42" s="143" t="s">
        <v>293</v>
      </c>
      <c r="B42" s="150">
        <v>13.15</v>
      </c>
      <c r="C42" s="150">
        <v>14.51</v>
      </c>
      <c r="D42" s="150">
        <v>15.54</v>
      </c>
      <c r="E42" s="150">
        <v>14.38</v>
      </c>
      <c r="F42" s="150">
        <v>15.39</v>
      </c>
      <c r="G42" s="150">
        <v>15.29</v>
      </c>
      <c r="H42" s="150">
        <v>13.63</v>
      </c>
      <c r="I42" s="150">
        <v>13.28</v>
      </c>
      <c r="J42" s="150">
        <v>12.92</v>
      </c>
      <c r="K42" s="150">
        <v>14.55</v>
      </c>
      <c r="L42" s="150">
        <v>15.48</v>
      </c>
      <c r="M42" s="150">
        <v>15.19</v>
      </c>
      <c r="N42" s="150">
        <v>15.49</v>
      </c>
      <c r="O42" s="150">
        <v>15.02</v>
      </c>
      <c r="P42" s="150">
        <v>16.84</v>
      </c>
      <c r="Q42" s="150">
        <v>18.68</v>
      </c>
      <c r="R42" s="150">
        <v>20.3</v>
      </c>
      <c r="S42" s="151">
        <v>22.31</v>
      </c>
    </row>
    <row r="43" spans="1:26" x14ac:dyDescent="0.25">
      <c r="A43" s="143" t="s">
        <v>291</v>
      </c>
      <c r="B43" s="150">
        <v>11.65</v>
      </c>
      <c r="C43" s="150">
        <v>11.32</v>
      </c>
      <c r="D43" s="150">
        <v>10.99</v>
      </c>
      <c r="E43" s="150">
        <v>11.03</v>
      </c>
      <c r="F43" s="150">
        <v>11.6</v>
      </c>
      <c r="G43" s="150">
        <v>11.79</v>
      </c>
      <c r="H43" s="150">
        <v>12.33</v>
      </c>
      <c r="I43" s="150">
        <v>12.33</v>
      </c>
      <c r="J43" s="150">
        <v>13.09</v>
      </c>
      <c r="K43" s="150">
        <v>13.3</v>
      </c>
      <c r="L43" s="150">
        <v>13.91</v>
      </c>
      <c r="M43" s="150">
        <v>14.51</v>
      </c>
      <c r="N43" s="150">
        <v>14.59</v>
      </c>
      <c r="O43" s="150">
        <v>14.78</v>
      </c>
      <c r="P43" s="150">
        <v>14.81</v>
      </c>
      <c r="Q43" s="150">
        <v>15.57</v>
      </c>
      <c r="R43" s="150">
        <v>17.46</v>
      </c>
      <c r="S43" s="151">
        <v>17.86</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4" t="s">
        <v>317</v>
      </c>
      <c r="B46" s="314"/>
      <c r="C46" s="314"/>
      <c r="D46" s="314"/>
      <c r="E46" s="314"/>
      <c r="F46" s="314"/>
      <c r="G46" s="314"/>
      <c r="H46" s="314"/>
      <c r="I46" s="314"/>
      <c r="J46" s="314"/>
      <c r="K46" s="314"/>
      <c r="L46" s="314"/>
      <c r="M46" s="314"/>
      <c r="N46" s="314"/>
      <c r="O46" s="314"/>
      <c r="P46" s="314"/>
      <c r="Q46" s="314"/>
      <c r="R46" s="314"/>
      <c r="S46" s="314"/>
    </row>
    <row r="47" spans="1:26" x14ac:dyDescent="0.25">
      <c r="A47" s="189" t="s">
        <v>211</v>
      </c>
      <c r="B47" s="190">
        <v>2005</v>
      </c>
      <c r="C47" s="190">
        <v>2006</v>
      </c>
      <c r="D47" s="190">
        <v>2007</v>
      </c>
      <c r="E47" s="190">
        <v>2008</v>
      </c>
      <c r="F47" s="190">
        <v>2009</v>
      </c>
      <c r="G47" s="190">
        <v>2010</v>
      </c>
      <c r="H47" s="190">
        <v>2011</v>
      </c>
      <c r="I47" s="190">
        <v>2012</v>
      </c>
      <c r="J47" s="190">
        <v>2013</v>
      </c>
      <c r="K47" s="190">
        <v>2014</v>
      </c>
      <c r="L47" s="190">
        <v>2015</v>
      </c>
      <c r="M47" s="190">
        <v>2016</v>
      </c>
      <c r="N47" s="190">
        <v>2017</v>
      </c>
      <c r="O47" s="190">
        <v>2018</v>
      </c>
      <c r="P47" s="190">
        <v>2019</v>
      </c>
      <c r="Q47" s="190">
        <v>2020</v>
      </c>
      <c r="R47" s="190">
        <v>2021</v>
      </c>
      <c r="S47" s="190">
        <v>2022</v>
      </c>
    </row>
    <row r="48" spans="1:26" ht="15.75" thickBot="1" x14ac:dyDescent="0.3">
      <c r="A48" s="165" t="s">
        <v>85</v>
      </c>
      <c r="B48" s="167">
        <f t="shared" ref="B48:B53" si="27">(B38-B38)/B38</f>
        <v>0</v>
      </c>
      <c r="C48" s="167">
        <f t="shared" ref="C48:C53" si="28">(C38-B38)/B38</f>
        <v>0.11326378539493291</v>
      </c>
      <c r="D48" s="167">
        <f t="shared" ref="D48:D53" si="29">(D38-B38)/B38</f>
        <v>-0.16915052160953797</v>
      </c>
      <c r="E48" s="167">
        <f t="shared" ref="E48:E53" si="30">(E38-B38)/B38</f>
        <v>-0.19299552906110282</v>
      </c>
      <c r="F48" s="167">
        <f t="shared" ref="F48:F53" si="31">(F38-B38)/B38</f>
        <v>-0.18703427719821161</v>
      </c>
      <c r="G48" s="167">
        <f t="shared" ref="G48:G53" si="32">(G38-B38)/B38</f>
        <v>2.0864381520119178E-2</v>
      </c>
      <c r="H48" s="167">
        <f t="shared" ref="H48:H53" si="33">(H38-B38)/B38</f>
        <v>0.27868852459016397</v>
      </c>
      <c r="I48" s="167">
        <f t="shared" ref="I48:I53" si="34">(I38-B38)/B38</f>
        <v>0.25037257824143078</v>
      </c>
      <c r="J48" s="167">
        <f t="shared" ref="J48:J53" si="35">(J38-B38)/B38</f>
        <v>-8.5692995529061136E-2</v>
      </c>
      <c r="K48" s="167">
        <f t="shared" ref="K48:K53" si="36">(K38-B38)/B38</f>
        <v>-3.0551415797317447E-2</v>
      </c>
      <c r="L48" s="167">
        <f t="shared" ref="L48:L53" si="37">(L38-B38)/B38</f>
        <v>-1.4903129657227701E-3</v>
      </c>
      <c r="M48" s="167">
        <f t="shared" ref="M48:M53" si="38">(M38-B38)/B38</f>
        <v>7.3770491803278701E-2</v>
      </c>
      <c r="N48" s="167">
        <f t="shared" ref="N48:N53" si="39">(N38-B38)/B38</f>
        <v>1.4157973174366579E-2</v>
      </c>
      <c r="O48" s="167">
        <f t="shared" ref="O48:O53" si="40">(O38-B38)/B38</f>
        <v>0.10208643815201186</v>
      </c>
      <c r="P48" s="167">
        <f t="shared" ref="P48:P53" si="41">(P38-B38)/B38</f>
        <v>8.7928464977645282E-2</v>
      </c>
      <c r="Q48" s="167">
        <f t="shared" ref="Q48:Q53" si="42">(Q38-B38)/B38</f>
        <v>2.0119225037257792E-2</v>
      </c>
      <c r="R48" s="167">
        <f t="shared" ref="R48:R53" si="43">(R38-B38)/B38</f>
        <v>4.5454545454545414E-2</v>
      </c>
      <c r="S48" s="167">
        <f t="shared" ref="S48:S53" si="44">(S38-B38)/B38</f>
        <v>0.1959761549925485</v>
      </c>
    </row>
    <row r="49" spans="1:19" ht="15.75" thickTop="1" x14ac:dyDescent="0.25">
      <c r="A49" s="143" t="s">
        <v>212</v>
      </c>
      <c r="B49" s="147">
        <f t="shared" si="27"/>
        <v>0</v>
      </c>
      <c r="C49" s="147">
        <f t="shared" si="28"/>
        <v>6.4588979223125551E-2</v>
      </c>
      <c r="D49" s="147">
        <f t="shared" si="29"/>
        <v>7.9042457091237583E-2</v>
      </c>
      <c r="E49" s="147">
        <f t="shared" si="30"/>
        <v>-8.2204155374887095E-2</v>
      </c>
      <c r="F49" s="147">
        <f t="shared" si="31"/>
        <v>-0.20822041553748868</v>
      </c>
      <c r="G49" s="147">
        <f t="shared" si="32"/>
        <v>-1.4001806684733616E-2</v>
      </c>
      <c r="H49" s="147">
        <f t="shared" si="33"/>
        <v>5.1038843721770505E-2</v>
      </c>
      <c r="I49" s="147">
        <f t="shared" si="34"/>
        <v>0.15898825654923213</v>
      </c>
      <c r="J49" s="147">
        <f t="shared" si="35"/>
        <v>-1.4453477868112028E-2</v>
      </c>
      <c r="K49" s="147">
        <f t="shared" si="36"/>
        <v>9.439927732610659E-2</v>
      </c>
      <c r="L49" s="147">
        <f t="shared" si="37"/>
        <v>6.6847335140018088E-2</v>
      </c>
      <c r="M49" s="147">
        <f t="shared" si="38"/>
        <v>0.19692863595302618</v>
      </c>
      <c r="N49" s="147">
        <f t="shared" si="39"/>
        <v>0.23351400180668463</v>
      </c>
      <c r="O49" s="147">
        <f t="shared" si="40"/>
        <v>-0.10478771454381211</v>
      </c>
      <c r="P49" s="147">
        <f t="shared" si="41"/>
        <v>-0.12014453477868112</v>
      </c>
      <c r="Q49" s="147">
        <f t="shared" si="42"/>
        <v>-0.12691960252935872</v>
      </c>
      <c r="R49" s="147">
        <f t="shared" si="43"/>
        <v>-3.8392050587172599E-2</v>
      </c>
      <c r="S49" s="147">
        <f t="shared" si="44"/>
        <v>-0.1526648599819331</v>
      </c>
    </row>
    <row r="50" spans="1:19" x14ac:dyDescent="0.25">
      <c r="A50" s="143" t="s">
        <v>292</v>
      </c>
      <c r="B50" s="147">
        <f t="shared" si="27"/>
        <v>0</v>
      </c>
      <c r="C50" s="147">
        <f t="shared" si="28"/>
        <v>2.360515021459228E-2</v>
      </c>
      <c r="D50" s="147">
        <f t="shared" si="29"/>
        <v>-3.7195994277539307E-2</v>
      </c>
      <c r="E50" s="147">
        <f t="shared" si="30"/>
        <v>5.4363376251788255E-2</v>
      </c>
      <c r="F50" s="147">
        <f t="shared" si="31"/>
        <v>8.4406294706723867E-2</v>
      </c>
      <c r="G50" s="147">
        <f t="shared" si="32"/>
        <v>0.10300429184549352</v>
      </c>
      <c r="H50" s="147">
        <f t="shared" si="33"/>
        <v>0.21459227467811159</v>
      </c>
      <c r="I50" s="147">
        <f t="shared" si="34"/>
        <v>2.002861230329037E-2</v>
      </c>
      <c r="J50" s="147">
        <f t="shared" si="35"/>
        <v>-1.2160228898426318E-2</v>
      </c>
      <c r="K50" s="147">
        <f t="shared" si="36"/>
        <v>-0.12088698140200295</v>
      </c>
      <c r="L50" s="147">
        <f t="shared" si="37"/>
        <v>-0.13447782546494999</v>
      </c>
      <c r="M50" s="147">
        <f t="shared" si="38"/>
        <v>7.3676680972818265E-2</v>
      </c>
      <c r="N50" s="147">
        <f t="shared" si="39"/>
        <v>0.19241773962804015</v>
      </c>
      <c r="O50" s="147">
        <f t="shared" si="40"/>
        <v>0.38984263233190264</v>
      </c>
      <c r="P50" s="147">
        <f t="shared" si="41"/>
        <v>0.40915593705293268</v>
      </c>
      <c r="Q50" s="147">
        <f t="shared" si="42"/>
        <v>0.34048640915593692</v>
      </c>
      <c r="R50" s="147">
        <f t="shared" si="43"/>
        <v>0.24606580829756805</v>
      </c>
      <c r="S50" s="147">
        <f t="shared" si="44"/>
        <v>0.34120171673819738</v>
      </c>
    </row>
    <row r="51" spans="1:19" x14ac:dyDescent="0.25">
      <c r="A51" s="143" t="s">
        <v>265</v>
      </c>
      <c r="B51" s="147">
        <f t="shared" si="27"/>
        <v>0</v>
      </c>
      <c r="C51" s="147">
        <f t="shared" si="28"/>
        <v>1.8482490272373666E-2</v>
      </c>
      <c r="D51" s="147">
        <f t="shared" si="29"/>
        <v>3.5992217898832786E-2</v>
      </c>
      <c r="E51" s="147">
        <f t="shared" si="30"/>
        <v>6.8093385214007887E-2</v>
      </c>
      <c r="F51" s="147">
        <f t="shared" si="31"/>
        <v>8.2684824902723872E-2</v>
      </c>
      <c r="G51" s="147">
        <f t="shared" si="32"/>
        <v>7.8793774319066201E-2</v>
      </c>
      <c r="H51" s="147">
        <f t="shared" si="33"/>
        <v>0.11478599221789898</v>
      </c>
      <c r="I51" s="147">
        <f t="shared" si="34"/>
        <v>0.1760700389105059</v>
      </c>
      <c r="J51" s="147">
        <f t="shared" si="35"/>
        <v>0.22762645914396887</v>
      </c>
      <c r="K51" s="147">
        <f t="shared" si="36"/>
        <v>0.25097276264591439</v>
      </c>
      <c r="L51" s="147">
        <f t="shared" si="37"/>
        <v>0.18774319066147876</v>
      </c>
      <c r="M51" s="147">
        <f t="shared" si="38"/>
        <v>0.23929961089494173</v>
      </c>
      <c r="N51" s="147">
        <f t="shared" si="39"/>
        <v>0.23540856031128404</v>
      </c>
      <c r="O51" s="147">
        <f t="shared" si="40"/>
        <v>0.3365758754863814</v>
      </c>
      <c r="P51" s="147">
        <f t="shared" si="41"/>
        <v>0.43579766536964987</v>
      </c>
      <c r="Q51" s="147">
        <f t="shared" si="42"/>
        <v>0.48443579766536971</v>
      </c>
      <c r="R51" s="147">
        <f t="shared" si="43"/>
        <v>0.62062256809338534</v>
      </c>
      <c r="S51" s="147">
        <f t="shared" si="44"/>
        <v>0.65077821011673154</v>
      </c>
    </row>
    <row r="52" spans="1:19" x14ac:dyDescent="0.25">
      <c r="A52" s="143" t="s">
        <v>293</v>
      </c>
      <c r="B52" s="147">
        <f t="shared" si="27"/>
        <v>0</v>
      </c>
      <c r="C52" s="147">
        <f t="shared" si="28"/>
        <v>0.10342205323193912</v>
      </c>
      <c r="D52" s="147">
        <f t="shared" si="29"/>
        <v>0.18174904942965769</v>
      </c>
      <c r="E52" s="147">
        <f t="shared" si="30"/>
        <v>9.3536121673003833E-2</v>
      </c>
      <c r="F52" s="147">
        <f t="shared" si="31"/>
        <v>0.17034220532319394</v>
      </c>
      <c r="G52" s="147">
        <f t="shared" si="32"/>
        <v>0.16273764258555123</v>
      </c>
      <c r="H52" s="147">
        <f t="shared" si="33"/>
        <v>3.650190114068444E-2</v>
      </c>
      <c r="I52" s="147">
        <f t="shared" si="34"/>
        <v>9.8859315589352858E-3</v>
      </c>
      <c r="J52" s="147">
        <f t="shared" si="35"/>
        <v>-1.749049429657798E-2</v>
      </c>
      <c r="K52" s="147">
        <f t="shared" si="36"/>
        <v>0.10646387832699622</v>
      </c>
      <c r="L52" s="147">
        <f t="shared" si="37"/>
        <v>0.17718631178707225</v>
      </c>
      <c r="M52" s="147">
        <f t="shared" si="38"/>
        <v>0.15513307984790867</v>
      </c>
      <c r="N52" s="147">
        <f t="shared" si="39"/>
        <v>0.17794676806083648</v>
      </c>
      <c r="O52" s="147">
        <f t="shared" si="40"/>
        <v>0.14220532319391629</v>
      </c>
      <c r="P52" s="147">
        <f t="shared" si="41"/>
        <v>0.28060836501901137</v>
      </c>
      <c r="Q52" s="147">
        <f t="shared" si="42"/>
        <v>0.42053231939163493</v>
      </c>
      <c r="R52" s="147">
        <f t="shared" si="43"/>
        <v>0.54372623574144485</v>
      </c>
      <c r="S52" s="147">
        <f t="shared" si="44"/>
        <v>0.69657794676806073</v>
      </c>
    </row>
    <row r="53" spans="1:19" x14ac:dyDescent="0.25">
      <c r="A53" s="143" t="s">
        <v>291</v>
      </c>
      <c r="B53" s="147">
        <f t="shared" si="27"/>
        <v>0</v>
      </c>
      <c r="C53" s="147">
        <f t="shared" si="28"/>
        <v>-2.8326180257510734E-2</v>
      </c>
      <c r="D53" s="147">
        <f t="shared" si="29"/>
        <v>-5.6652360515021469E-2</v>
      </c>
      <c r="E53" s="147">
        <f t="shared" si="30"/>
        <v>-5.3218884120171756E-2</v>
      </c>
      <c r="F53" s="147">
        <f t="shared" si="31"/>
        <v>-4.2918454935622925E-3</v>
      </c>
      <c r="G53" s="147">
        <f t="shared" si="32"/>
        <v>1.2017167381974145E-2</v>
      </c>
      <c r="H53" s="147">
        <f t="shared" si="33"/>
        <v>5.8369098712446325E-2</v>
      </c>
      <c r="I53" s="147">
        <f t="shared" si="34"/>
        <v>5.8369098712446325E-2</v>
      </c>
      <c r="J53" s="147">
        <f t="shared" si="35"/>
        <v>0.12360515021459223</v>
      </c>
      <c r="K53" s="147">
        <f t="shared" si="36"/>
        <v>0.14163090128755368</v>
      </c>
      <c r="L53" s="147">
        <f t="shared" si="37"/>
        <v>0.19399141630901284</v>
      </c>
      <c r="M53" s="147">
        <f t="shared" si="38"/>
        <v>0.24549356223175961</v>
      </c>
      <c r="N53" s="147">
        <f t="shared" si="39"/>
        <v>0.25236051502145918</v>
      </c>
      <c r="O53" s="147">
        <f t="shared" si="40"/>
        <v>0.26866952789699561</v>
      </c>
      <c r="P53" s="147">
        <f t="shared" si="41"/>
        <v>0.27124463519313308</v>
      </c>
      <c r="Q53" s="147">
        <f t="shared" si="42"/>
        <v>0.33648068669527897</v>
      </c>
      <c r="R53" s="147">
        <f t="shared" si="43"/>
        <v>0.49871244635193135</v>
      </c>
      <c r="S53" s="147">
        <f t="shared" si="44"/>
        <v>0.53304721030042912</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7"/>
  <sheetViews>
    <sheetView zoomScaleNormal="100" workbookViewId="0">
      <selection activeCell="B6" sqref="B6:W6"/>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38" t="s">
        <v>163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row>
    <row r="3" spans="1:28" ht="15.75" x14ac:dyDescent="0.25">
      <c r="A3" s="314" t="s">
        <v>235</v>
      </c>
      <c r="B3" s="314"/>
      <c r="C3" s="314"/>
      <c r="D3" s="314"/>
      <c r="E3" s="314"/>
      <c r="F3" s="314"/>
      <c r="G3" s="314"/>
      <c r="H3" s="314"/>
      <c r="I3" s="314"/>
      <c r="J3" s="314"/>
      <c r="K3" s="314"/>
      <c r="L3" s="314"/>
      <c r="M3" s="314"/>
      <c r="N3" s="314"/>
      <c r="O3" s="314"/>
      <c r="P3" s="314"/>
      <c r="Q3" s="314"/>
      <c r="R3" s="314"/>
      <c r="S3" s="314"/>
      <c r="T3" s="314"/>
      <c r="U3" s="314"/>
      <c r="V3" s="314"/>
      <c r="W3" s="314"/>
      <c r="X3" s="142"/>
    </row>
    <row r="4" spans="1:28" x14ac:dyDescent="0.2">
      <c r="A4" s="189" t="s">
        <v>211</v>
      </c>
      <c r="B4" s="190">
        <v>2001</v>
      </c>
      <c r="C4" s="190">
        <v>2002</v>
      </c>
      <c r="D4" s="190">
        <v>2003</v>
      </c>
      <c r="E4" s="190">
        <v>2004</v>
      </c>
      <c r="F4" s="190">
        <v>2005</v>
      </c>
      <c r="G4" s="190">
        <v>2006</v>
      </c>
      <c r="H4" s="190">
        <v>2007</v>
      </c>
      <c r="I4" s="190">
        <v>2008</v>
      </c>
      <c r="J4" s="190">
        <v>2009</v>
      </c>
      <c r="K4" s="190">
        <v>2010</v>
      </c>
      <c r="L4" s="190">
        <v>2011</v>
      </c>
      <c r="M4" s="190">
        <v>2012</v>
      </c>
      <c r="N4" s="190">
        <v>2013</v>
      </c>
      <c r="O4" s="190">
        <v>2014</v>
      </c>
      <c r="P4" s="190">
        <v>2015</v>
      </c>
      <c r="Q4" s="190">
        <v>2016</v>
      </c>
      <c r="R4" s="190">
        <v>2017</v>
      </c>
      <c r="S4" s="190">
        <v>2018</v>
      </c>
      <c r="T4" s="190">
        <v>2019</v>
      </c>
      <c r="U4" s="190">
        <v>2020</v>
      </c>
      <c r="V4" s="190">
        <v>2021</v>
      </c>
      <c r="W4" s="190">
        <v>2022</v>
      </c>
      <c r="X4" s="142"/>
    </row>
    <row r="5" spans="1:28" x14ac:dyDescent="0.2">
      <c r="A5" s="143" t="s">
        <v>319</v>
      </c>
      <c r="B5" s="144">
        <f>'2C'!B19</f>
        <v>440</v>
      </c>
      <c r="C5" s="144">
        <f>'2C'!C19</f>
        <v>457</v>
      </c>
      <c r="D5" s="144">
        <f>'2C'!D19</f>
        <v>449</v>
      </c>
      <c r="E5" s="144">
        <f>'2C'!E19</f>
        <v>441</v>
      </c>
      <c r="F5" s="144">
        <f>'2C'!F19</f>
        <v>445</v>
      </c>
      <c r="G5" s="144">
        <f>'2C'!G19</f>
        <v>462</v>
      </c>
      <c r="H5" s="144">
        <f>'2C'!H19</f>
        <v>485</v>
      </c>
      <c r="I5" s="144">
        <f>'2C'!I19</f>
        <v>467</v>
      </c>
      <c r="J5" s="144">
        <f>'2C'!J19</f>
        <v>406</v>
      </c>
      <c r="K5" s="144">
        <f>'2C'!K19</f>
        <v>359</v>
      </c>
      <c r="L5" s="144">
        <f>'2C'!L19</f>
        <v>333</v>
      </c>
      <c r="M5" s="144">
        <f>'2C'!M19</f>
        <v>312</v>
      </c>
      <c r="N5" s="144">
        <f>'2C'!N19</f>
        <v>310</v>
      </c>
      <c r="O5" s="144">
        <f>'2C'!O19</f>
        <v>300</v>
      </c>
      <c r="P5" s="144">
        <f>'2C'!P19</f>
        <v>328</v>
      </c>
      <c r="Q5" s="144">
        <f>'2C'!Q19</f>
        <v>364</v>
      </c>
      <c r="R5" s="144">
        <f>'2C'!R19</f>
        <v>410</v>
      </c>
      <c r="S5" s="144">
        <f>'2C'!S19</f>
        <v>467</v>
      </c>
      <c r="T5" s="144">
        <f>'2C'!T19</f>
        <v>504</v>
      </c>
      <c r="U5" s="144">
        <f>'2C'!U19</f>
        <v>384</v>
      </c>
      <c r="V5" s="144">
        <f>'2C'!V19</f>
        <v>405</v>
      </c>
      <c r="W5" s="144">
        <f>'2C'!W19</f>
        <v>403</v>
      </c>
      <c r="X5" s="145"/>
    </row>
    <row r="6" spans="1:28" x14ac:dyDescent="0.2">
      <c r="A6" s="143" t="s">
        <v>92</v>
      </c>
      <c r="B6" s="144">
        <v>7752</v>
      </c>
      <c r="C6" s="144">
        <v>7842</v>
      </c>
      <c r="D6" s="144">
        <v>7819</v>
      </c>
      <c r="E6" s="144">
        <v>7747</v>
      </c>
      <c r="F6" s="144">
        <v>7818</v>
      </c>
      <c r="G6" s="144">
        <v>7838</v>
      </c>
      <c r="H6" s="144">
        <v>7879</v>
      </c>
      <c r="I6" s="144">
        <v>7920</v>
      </c>
      <c r="J6" s="144">
        <v>7619</v>
      </c>
      <c r="K6" s="144">
        <v>7512</v>
      </c>
      <c r="L6" s="144">
        <v>7216</v>
      </c>
      <c r="M6" s="144">
        <v>6952</v>
      </c>
      <c r="N6" s="144">
        <v>7122</v>
      </c>
      <c r="O6" s="144">
        <v>7013</v>
      </c>
      <c r="P6" s="144">
        <v>7539</v>
      </c>
      <c r="Q6" s="144">
        <v>8196</v>
      </c>
      <c r="R6" s="144">
        <v>9011</v>
      </c>
      <c r="S6" s="144">
        <v>9232</v>
      </c>
      <c r="T6" s="144">
        <v>9331</v>
      </c>
      <c r="U6" s="144">
        <v>7343</v>
      </c>
      <c r="V6" s="144">
        <v>7928</v>
      </c>
      <c r="W6" s="144">
        <v>8182</v>
      </c>
      <c r="X6" s="145"/>
    </row>
    <row r="7" spans="1:28" x14ac:dyDescent="0.2">
      <c r="A7" s="143" t="s">
        <v>183</v>
      </c>
      <c r="B7" s="144">
        <v>329491</v>
      </c>
      <c r="C7" s="144">
        <v>335427</v>
      </c>
      <c r="D7" s="144">
        <v>336485</v>
      </c>
      <c r="E7" s="144">
        <v>338423</v>
      </c>
      <c r="F7" s="144">
        <v>345741</v>
      </c>
      <c r="G7" s="144">
        <v>358852</v>
      </c>
      <c r="H7" s="144">
        <v>378515</v>
      </c>
      <c r="I7" s="144">
        <v>387995</v>
      </c>
      <c r="J7" s="144">
        <v>379614</v>
      </c>
      <c r="K7" s="144">
        <v>362435</v>
      </c>
      <c r="L7" s="144">
        <v>342254</v>
      </c>
      <c r="M7" s="144">
        <v>333666</v>
      </c>
      <c r="N7" s="144">
        <v>346046</v>
      </c>
      <c r="O7" s="144">
        <v>346705</v>
      </c>
      <c r="P7" s="144">
        <v>364444</v>
      </c>
      <c r="Q7" s="144">
        <v>380182</v>
      </c>
      <c r="R7" s="144">
        <v>404523</v>
      </c>
      <c r="S7" s="144">
        <v>418413</v>
      </c>
      <c r="T7" s="144">
        <v>426652</v>
      </c>
      <c r="U7" s="144">
        <v>359515</v>
      </c>
      <c r="V7" s="144">
        <v>395888</v>
      </c>
      <c r="W7" s="144">
        <v>418306</v>
      </c>
      <c r="X7" s="145"/>
    </row>
    <row r="8" spans="1:28" ht="15.75" x14ac:dyDescent="0.25">
      <c r="A8" s="142"/>
      <c r="B8" s="142"/>
      <c r="C8" s="142"/>
      <c r="D8" s="142"/>
      <c r="E8" s="142"/>
      <c r="F8" s="142"/>
      <c r="G8" s="142"/>
      <c r="H8" s="142"/>
      <c r="I8" s="142"/>
      <c r="J8" s="142"/>
      <c r="K8" s="142"/>
      <c r="L8" s="142"/>
      <c r="M8" s="142"/>
      <c r="N8" s="142"/>
      <c r="O8" s="142"/>
      <c r="P8" s="142"/>
      <c r="Q8" s="142"/>
      <c r="R8" s="142"/>
      <c r="S8" s="142"/>
      <c r="T8" s="142"/>
      <c r="U8" s="142"/>
      <c r="V8" s="142"/>
      <c r="W8" s="142"/>
      <c r="X8" s="145"/>
      <c r="Y8" s="149"/>
      <c r="Z8" s="148"/>
    </row>
    <row r="9" spans="1:28" x14ac:dyDescent="0.2">
      <c r="A9" s="142"/>
      <c r="B9" s="142"/>
      <c r="C9" s="142"/>
      <c r="D9" s="142"/>
      <c r="E9" s="142"/>
      <c r="F9" s="142"/>
      <c r="G9" s="142"/>
      <c r="H9" s="142"/>
      <c r="I9" s="142"/>
      <c r="J9" s="142"/>
      <c r="K9" s="142"/>
      <c r="L9" s="142"/>
      <c r="M9" s="142"/>
      <c r="N9" s="142"/>
      <c r="O9" s="142"/>
      <c r="P9" s="142"/>
      <c r="Q9" s="142"/>
      <c r="R9" s="142"/>
      <c r="S9" s="142"/>
      <c r="T9" s="142"/>
      <c r="U9" s="142"/>
      <c r="V9" s="142"/>
      <c r="W9" s="142"/>
    </row>
    <row r="10" spans="1:28" ht="15.75" x14ac:dyDescent="0.25">
      <c r="A10" s="314" t="s">
        <v>191</v>
      </c>
      <c r="B10" s="314"/>
      <c r="C10" s="314"/>
      <c r="D10" s="314"/>
      <c r="E10" s="314"/>
      <c r="F10" s="314"/>
      <c r="G10" s="314"/>
      <c r="H10" s="314"/>
      <c r="I10" s="314"/>
      <c r="J10" s="314"/>
      <c r="K10" s="314"/>
      <c r="L10" s="314"/>
      <c r="M10" s="314"/>
      <c r="N10" s="314"/>
      <c r="O10" s="314"/>
      <c r="P10" s="314"/>
      <c r="Q10" s="314"/>
      <c r="R10" s="314"/>
      <c r="S10" s="314"/>
      <c r="T10" s="314"/>
      <c r="U10" s="314"/>
      <c r="V10" s="314"/>
      <c r="W10" s="314"/>
    </row>
    <row r="11" spans="1:28" x14ac:dyDescent="0.2">
      <c r="A11" s="189" t="s">
        <v>211</v>
      </c>
      <c r="B11" s="190">
        <v>2001</v>
      </c>
      <c r="C11" s="190">
        <v>2002</v>
      </c>
      <c r="D11" s="190">
        <v>2003</v>
      </c>
      <c r="E11" s="190">
        <v>2004</v>
      </c>
      <c r="F11" s="190">
        <v>2005</v>
      </c>
      <c r="G11" s="190">
        <v>2006</v>
      </c>
      <c r="H11" s="190">
        <v>2007</v>
      </c>
      <c r="I11" s="190">
        <v>2008</v>
      </c>
      <c r="J11" s="190">
        <v>2009</v>
      </c>
      <c r="K11" s="190">
        <v>2010</v>
      </c>
      <c r="L11" s="190">
        <v>2011</v>
      </c>
      <c r="M11" s="190">
        <v>2012</v>
      </c>
      <c r="N11" s="190">
        <v>2013</v>
      </c>
      <c r="O11" s="190">
        <v>2014</v>
      </c>
      <c r="P11" s="190">
        <v>2015</v>
      </c>
      <c r="Q11" s="190">
        <v>2016</v>
      </c>
      <c r="R11" s="190">
        <v>2017</v>
      </c>
      <c r="S11" s="190">
        <v>2018</v>
      </c>
      <c r="T11" s="190">
        <v>2019</v>
      </c>
      <c r="U11" s="190">
        <v>2020</v>
      </c>
      <c r="V11" s="190">
        <v>2021</v>
      </c>
      <c r="W11" s="190">
        <v>2022</v>
      </c>
    </row>
    <row r="12" spans="1:28" x14ac:dyDescent="0.2">
      <c r="A12" s="143" t="s">
        <v>319</v>
      </c>
      <c r="B12" s="170">
        <f>(B5-B5)/B5</f>
        <v>0</v>
      </c>
      <c r="C12" s="170">
        <f>(C5-B5)/B5</f>
        <v>3.8636363636363635E-2</v>
      </c>
      <c r="D12" s="170">
        <f>(D5-B5)/B5</f>
        <v>2.0454545454545454E-2</v>
      </c>
      <c r="E12" s="170">
        <f>(E5-B5)/B5</f>
        <v>2.2727272727272726E-3</v>
      </c>
      <c r="F12" s="170">
        <f>(F5-B5)/B5</f>
        <v>1.1363636363636364E-2</v>
      </c>
      <c r="G12" s="170">
        <f>(G5-B5)/B5</f>
        <v>0.05</v>
      </c>
      <c r="H12" s="170">
        <f>(H5-B5)/B5</f>
        <v>0.10227272727272728</v>
      </c>
      <c r="I12" s="170">
        <f>(I5-B5)/B5</f>
        <v>6.1363636363636363E-2</v>
      </c>
      <c r="J12" s="170">
        <f>(J5-B5)/B5</f>
        <v>-7.7272727272727271E-2</v>
      </c>
      <c r="K12" s="170">
        <f>(K5-B5)/B5</f>
        <v>-0.18409090909090908</v>
      </c>
      <c r="L12" s="170">
        <f>(L5-B5)/B5</f>
        <v>-0.24318181818181819</v>
      </c>
      <c r="M12" s="170">
        <f>(M5-B5)/B5</f>
        <v>-0.29090909090909089</v>
      </c>
      <c r="N12" s="170">
        <f>(N5-B5)/B5</f>
        <v>-0.29545454545454547</v>
      </c>
      <c r="O12" s="170">
        <f>(O5-B5)/B5</f>
        <v>-0.31818181818181818</v>
      </c>
      <c r="P12" s="170">
        <f>(P5-B5)/B5</f>
        <v>-0.25454545454545452</v>
      </c>
      <c r="Q12" s="170">
        <f>(Q5-B5)/B5</f>
        <v>-0.17272727272727273</v>
      </c>
      <c r="R12" s="170">
        <f>(R5-B5)/B5</f>
        <v>-6.8181818181818177E-2</v>
      </c>
      <c r="S12" s="170">
        <f>(S5-B5)/B5</f>
        <v>6.1363636363636363E-2</v>
      </c>
      <c r="T12" s="170">
        <f>(T5-B5)/B5</f>
        <v>0.14545454545454545</v>
      </c>
      <c r="U12" s="170">
        <f>(U5-B5)/B5</f>
        <v>-0.12727272727272726</v>
      </c>
      <c r="V12" s="170">
        <f>(V5-B5)/B5</f>
        <v>-7.9545454545454544E-2</v>
      </c>
      <c r="W12" s="170">
        <f>(W5-B5)/B5</f>
        <v>-8.4090909090909091E-2</v>
      </c>
    </row>
    <row r="13" spans="1:28" x14ac:dyDescent="0.2">
      <c r="A13" s="143" t="s">
        <v>92</v>
      </c>
      <c r="B13" s="170">
        <f>(B6-B6)/B6</f>
        <v>0</v>
      </c>
      <c r="C13" s="170">
        <f>(C6-B6)/B6</f>
        <v>1.1609907120743035E-2</v>
      </c>
      <c r="D13" s="170">
        <f>(D6-B6)/B6</f>
        <v>8.6429308565531479E-3</v>
      </c>
      <c r="E13" s="170">
        <f>(E6-B6)/B6</f>
        <v>-6.4499484004127967E-4</v>
      </c>
      <c r="F13" s="170">
        <f>(F6-B6)/B6</f>
        <v>8.5139318885448911E-3</v>
      </c>
      <c r="G13" s="170">
        <f>(G6-B6)/B6</f>
        <v>1.1093911248710011E-2</v>
      </c>
      <c r="H13" s="170">
        <f>(H6-B6)/B6</f>
        <v>1.6382868937048503E-2</v>
      </c>
      <c r="I13" s="170">
        <f>(I6-B6)/B6</f>
        <v>2.1671826625386997E-2</v>
      </c>
      <c r="J13" s="170">
        <f>(J6-B6)/B6</f>
        <v>-1.7156862745098041E-2</v>
      </c>
      <c r="K13" s="170">
        <f>(K6-B6)/B6</f>
        <v>-3.0959752321981424E-2</v>
      </c>
      <c r="L13" s="170">
        <f>(L6-B6)/B6</f>
        <v>-6.9143446852425183E-2</v>
      </c>
      <c r="M13" s="170">
        <f>(M6-B6)/B6</f>
        <v>-0.10319917440660474</v>
      </c>
      <c r="N13" s="170">
        <f>(N6-B6)/B6</f>
        <v>-8.1269349845201233E-2</v>
      </c>
      <c r="O13" s="170">
        <f>(O6-B6)/B6</f>
        <v>-9.533023735810113E-2</v>
      </c>
      <c r="P13" s="170">
        <f>(P6-B6)/B6</f>
        <v>-2.7476780185758515E-2</v>
      </c>
      <c r="Q13" s="170">
        <f>(Q6-B6)/B6</f>
        <v>5.7275541795665637E-2</v>
      </c>
      <c r="R13" s="170">
        <f>(R6-B6)/B6</f>
        <v>0.16240970072239422</v>
      </c>
      <c r="S13" s="170">
        <f>(S6-B6)/B6</f>
        <v>0.19091847265221878</v>
      </c>
      <c r="T13" s="170">
        <f>(T6-B6)/B6</f>
        <v>0.20368937048503613</v>
      </c>
      <c r="U13" s="170">
        <f>(U6-B6)/B6</f>
        <v>-5.276057791537668E-2</v>
      </c>
      <c r="V13" s="170">
        <f>(V6-B6)/B6</f>
        <v>2.2703818369453045E-2</v>
      </c>
      <c r="W13" s="170">
        <f>(W6-B6)/B6</f>
        <v>5.5469556243550051E-2</v>
      </c>
    </row>
    <row r="14" spans="1:28" x14ac:dyDescent="0.2">
      <c r="A14" s="143" t="s">
        <v>183</v>
      </c>
      <c r="B14" s="170">
        <f>(B7-B7)/B7</f>
        <v>0</v>
      </c>
      <c r="C14" s="170">
        <f>(C7-B7)/B7</f>
        <v>1.8015666588768738E-2</v>
      </c>
      <c r="D14" s="170">
        <f>(D7-B7)/B7</f>
        <v>2.1226679939664511E-2</v>
      </c>
      <c r="E14" s="170">
        <f>(E7-B7)/B7</f>
        <v>2.7108479442534091E-2</v>
      </c>
      <c r="F14" s="170">
        <f>(F7-B7)/B7</f>
        <v>4.9318494283607142E-2</v>
      </c>
      <c r="G14" s="170">
        <f>(G7-B7)/B7</f>
        <v>8.911017296375319E-2</v>
      </c>
      <c r="H14" s="170">
        <f>(H7-B7)/B7</f>
        <v>0.14878706853904963</v>
      </c>
      <c r="I14" s="170">
        <f>(I7-B7)/B7</f>
        <v>0.17755871935804013</v>
      </c>
      <c r="J14" s="170">
        <f>(J7-B7)/B7</f>
        <v>0.15212251624475326</v>
      </c>
      <c r="K14" s="170">
        <f>(K7-B7)/B7</f>
        <v>9.99845215802556E-2</v>
      </c>
      <c r="L14" s="170">
        <f>(L7-B7)/B7</f>
        <v>3.8735504156410951E-2</v>
      </c>
      <c r="M14" s="170">
        <f>(M7-B7)/B7</f>
        <v>1.2671059300557527E-2</v>
      </c>
      <c r="N14" s="170">
        <f>(N7-B7)/B7</f>
        <v>5.0244164484007148E-2</v>
      </c>
      <c r="O14" s="170">
        <f>(O7-B7)/B7</f>
        <v>5.2244219113723893E-2</v>
      </c>
      <c r="P14" s="170">
        <f>(P7-B7)/B7</f>
        <v>0.10608180496584126</v>
      </c>
      <c r="Q14" s="170">
        <f>(Q7-B7)/B7</f>
        <v>0.15384638730648181</v>
      </c>
      <c r="R14" s="170">
        <f>(R7-B7)/B7</f>
        <v>0.22772093926692991</v>
      </c>
      <c r="S14" s="170">
        <f>(S7-B7)/B7</f>
        <v>0.26987687068842547</v>
      </c>
      <c r="T14" s="170">
        <f>(T7-B7)/B7</f>
        <v>0.29488210603628018</v>
      </c>
      <c r="U14" s="170">
        <f>(U7-B7)/B7</f>
        <v>9.1122367530524356E-2</v>
      </c>
      <c r="V14" s="170">
        <f>(V7-B7)/B7</f>
        <v>0.20151385015068696</v>
      </c>
      <c r="W14" s="170">
        <f>(W7-B7)/B7</f>
        <v>0.26955212737221956</v>
      </c>
    </row>
    <row r="16" spans="1:28" ht="15.75" x14ac:dyDescent="0.25">
      <c r="A16" s="314" t="s">
        <v>216</v>
      </c>
      <c r="B16" s="314"/>
      <c r="C16" s="314"/>
      <c r="D16" s="314"/>
      <c r="E16" s="314"/>
      <c r="F16" s="314"/>
      <c r="G16" s="314"/>
      <c r="H16" s="314"/>
      <c r="I16" s="314"/>
      <c r="J16" s="314"/>
      <c r="K16" s="314"/>
      <c r="L16" s="314"/>
      <c r="M16" s="314"/>
      <c r="N16" s="314"/>
      <c r="O16" s="314"/>
      <c r="P16" s="314"/>
      <c r="Q16" s="314"/>
      <c r="R16" s="314"/>
      <c r="S16" s="314"/>
      <c r="T16"/>
      <c r="U16"/>
      <c r="V16"/>
      <c r="W16"/>
    </row>
    <row r="17" spans="1:23" ht="15" x14ac:dyDescent="0.25">
      <c r="A17" s="189" t="s">
        <v>211</v>
      </c>
      <c r="B17" s="190">
        <v>2005</v>
      </c>
      <c r="C17" s="190">
        <v>2006</v>
      </c>
      <c r="D17" s="190">
        <v>2007</v>
      </c>
      <c r="E17" s="190">
        <v>2008</v>
      </c>
      <c r="F17" s="190">
        <v>2009</v>
      </c>
      <c r="G17" s="190">
        <v>2010</v>
      </c>
      <c r="H17" s="190">
        <v>2011</v>
      </c>
      <c r="I17" s="190">
        <v>2012</v>
      </c>
      <c r="J17" s="190">
        <v>2013</v>
      </c>
      <c r="K17" s="190">
        <v>2014</v>
      </c>
      <c r="L17" s="190">
        <v>2015</v>
      </c>
      <c r="M17" s="190">
        <v>2016</v>
      </c>
      <c r="N17" s="190">
        <v>2017</v>
      </c>
      <c r="O17" s="190">
        <v>2018</v>
      </c>
      <c r="P17" s="190">
        <v>2019</v>
      </c>
      <c r="Q17" s="190">
        <v>2020</v>
      </c>
      <c r="R17" s="190">
        <v>2021</v>
      </c>
      <c r="S17" s="190">
        <v>2022</v>
      </c>
      <c r="T17"/>
      <c r="U17"/>
      <c r="V17"/>
      <c r="W17"/>
    </row>
    <row r="18" spans="1:23" ht="15" x14ac:dyDescent="0.25">
      <c r="A18" s="143" t="s">
        <v>319</v>
      </c>
      <c r="B18" s="150">
        <f>'2C'!B38</f>
        <v>13.42</v>
      </c>
      <c r="C18" s="150">
        <f>'2C'!C38</f>
        <v>14.94</v>
      </c>
      <c r="D18" s="150">
        <f>'2C'!D38</f>
        <v>11.15</v>
      </c>
      <c r="E18" s="150">
        <f>'2C'!E38</f>
        <v>10.83</v>
      </c>
      <c r="F18" s="150">
        <f>'2C'!F38</f>
        <v>10.91</v>
      </c>
      <c r="G18" s="150">
        <f>'2C'!G38</f>
        <v>13.7</v>
      </c>
      <c r="H18" s="150">
        <f>'2C'!H38</f>
        <v>17.16</v>
      </c>
      <c r="I18" s="150">
        <f>'2C'!I38</f>
        <v>16.78</v>
      </c>
      <c r="J18" s="150">
        <f>'2C'!J38</f>
        <v>12.27</v>
      </c>
      <c r="K18" s="150">
        <f>'2C'!K38</f>
        <v>13.01</v>
      </c>
      <c r="L18" s="150">
        <f>'2C'!L38</f>
        <v>13.4</v>
      </c>
      <c r="M18" s="150">
        <f>'2C'!M38</f>
        <v>14.41</v>
      </c>
      <c r="N18" s="150">
        <f>'2C'!N38</f>
        <v>13.61</v>
      </c>
      <c r="O18" s="150">
        <f>'2C'!O38</f>
        <v>14.79</v>
      </c>
      <c r="P18" s="150">
        <f>'2C'!P38</f>
        <v>14.6</v>
      </c>
      <c r="Q18" s="150">
        <f>'2C'!Q38</f>
        <v>13.69</v>
      </c>
      <c r="R18" s="150">
        <f>'2C'!R38</f>
        <v>14.03</v>
      </c>
      <c r="S18" s="150">
        <f>'2C'!S38</f>
        <v>16.05</v>
      </c>
      <c r="T18"/>
      <c r="U18"/>
      <c r="V18"/>
      <c r="W18"/>
    </row>
    <row r="19" spans="1:23" ht="15" x14ac:dyDescent="0.25">
      <c r="A19" s="143" t="s">
        <v>92</v>
      </c>
      <c r="B19" s="150">
        <v>12.09</v>
      </c>
      <c r="C19" s="150">
        <v>12.89</v>
      </c>
      <c r="D19" s="150">
        <v>13.66</v>
      </c>
      <c r="E19" s="150">
        <v>13.59</v>
      </c>
      <c r="F19" s="150">
        <v>13.75</v>
      </c>
      <c r="G19" s="150">
        <v>13.43</v>
      </c>
      <c r="H19" s="150">
        <v>14.98</v>
      </c>
      <c r="I19" s="150">
        <v>14.43</v>
      </c>
      <c r="J19" s="150">
        <v>13.82</v>
      </c>
      <c r="K19" s="150">
        <v>13.23</v>
      </c>
      <c r="L19" s="150">
        <v>13.34</v>
      </c>
      <c r="M19" s="150">
        <v>13.31</v>
      </c>
      <c r="N19" s="150">
        <v>13.94</v>
      </c>
      <c r="O19" s="150">
        <v>15.09</v>
      </c>
      <c r="P19" s="150">
        <v>14.89</v>
      </c>
      <c r="Q19" s="150">
        <v>14.63</v>
      </c>
      <c r="R19" s="150">
        <v>14.37</v>
      </c>
      <c r="S19" s="151">
        <v>16.14</v>
      </c>
      <c r="T19"/>
      <c r="U19"/>
      <c r="V19"/>
      <c r="W19"/>
    </row>
    <row r="20" spans="1:23" ht="15" x14ac:dyDescent="0.25">
      <c r="A20" s="143" t="s">
        <v>183</v>
      </c>
      <c r="B20" s="150">
        <v>10.57</v>
      </c>
      <c r="C20" s="150">
        <v>10.91</v>
      </c>
      <c r="D20" s="150">
        <v>11.12</v>
      </c>
      <c r="E20" s="150">
        <v>11.48</v>
      </c>
      <c r="F20" s="150">
        <v>11.8</v>
      </c>
      <c r="G20" s="150">
        <v>12.35</v>
      </c>
      <c r="H20" s="150">
        <v>12.8</v>
      </c>
      <c r="I20" s="150">
        <v>13.04</v>
      </c>
      <c r="J20" s="150">
        <v>13.26</v>
      </c>
      <c r="K20" s="150">
        <v>13.52</v>
      </c>
      <c r="L20" s="150">
        <v>13.74</v>
      </c>
      <c r="M20" s="150">
        <v>13.84</v>
      </c>
      <c r="N20" s="150">
        <v>13.94</v>
      </c>
      <c r="O20" s="150">
        <v>14.32</v>
      </c>
      <c r="P20" s="150">
        <v>14.67</v>
      </c>
      <c r="Q20" s="150">
        <v>15.35</v>
      </c>
      <c r="R20" s="150">
        <v>14.52</v>
      </c>
      <c r="S20" s="151">
        <v>16.989999999999998</v>
      </c>
      <c r="T20"/>
      <c r="U20"/>
      <c r="V20"/>
      <c r="W20"/>
    </row>
    <row r="21" spans="1:23" ht="15" x14ac:dyDescent="0.25">
      <c r="B21" s="46"/>
      <c r="C21" s="46"/>
      <c r="D21" s="46"/>
      <c r="E21" s="46"/>
      <c r="F21" s="46"/>
      <c r="G21" s="46"/>
      <c r="H21" s="46"/>
      <c r="I21" s="46"/>
      <c r="J21" s="46"/>
      <c r="K21" s="46"/>
      <c r="L21" s="46"/>
      <c r="M21" s="46"/>
      <c r="N21" s="46"/>
      <c r="O21" s="46"/>
      <c r="P21" s="46"/>
      <c r="Q21" s="46"/>
      <c r="R21" s="46"/>
      <c r="S21" s="46"/>
      <c r="T21"/>
      <c r="U21"/>
      <c r="V21"/>
      <c r="W21"/>
    </row>
    <row r="22" spans="1:23" ht="15" x14ac:dyDescent="0.25">
      <c r="D22" s="1"/>
      <c r="K22" s="40"/>
      <c r="O22" s="1"/>
      <c r="T22"/>
      <c r="U22"/>
      <c r="V22"/>
      <c r="W22"/>
    </row>
    <row r="23" spans="1:23" ht="15.75" x14ac:dyDescent="0.25">
      <c r="A23" s="314" t="s">
        <v>217</v>
      </c>
      <c r="B23" s="314"/>
      <c r="C23" s="314"/>
      <c r="D23" s="314"/>
      <c r="E23" s="314"/>
      <c r="F23" s="314"/>
      <c r="G23" s="314"/>
      <c r="H23" s="314"/>
      <c r="I23" s="314"/>
      <c r="J23" s="314"/>
      <c r="K23" s="314"/>
      <c r="L23" s="314"/>
      <c r="M23" s="314"/>
      <c r="N23" s="314"/>
      <c r="O23" s="314"/>
      <c r="P23" s="314"/>
      <c r="Q23" s="314"/>
      <c r="R23" s="314"/>
      <c r="S23" s="314"/>
      <c r="T23"/>
      <c r="U23"/>
      <c r="V23"/>
      <c r="W23"/>
    </row>
    <row r="24" spans="1:23" ht="15" x14ac:dyDescent="0.25">
      <c r="A24" s="189" t="s">
        <v>211</v>
      </c>
      <c r="B24" s="190">
        <v>2005</v>
      </c>
      <c r="C24" s="190">
        <v>2006</v>
      </c>
      <c r="D24" s="190">
        <v>2007</v>
      </c>
      <c r="E24" s="190">
        <v>2008</v>
      </c>
      <c r="F24" s="190">
        <v>2009</v>
      </c>
      <c r="G24" s="190">
        <v>2010</v>
      </c>
      <c r="H24" s="190">
        <v>2011</v>
      </c>
      <c r="I24" s="190">
        <v>2012</v>
      </c>
      <c r="J24" s="190">
        <v>2013</v>
      </c>
      <c r="K24" s="190">
        <v>2014</v>
      </c>
      <c r="L24" s="190">
        <v>2015</v>
      </c>
      <c r="M24" s="190">
        <v>2016</v>
      </c>
      <c r="N24" s="190">
        <v>2017</v>
      </c>
      <c r="O24" s="190">
        <v>2018</v>
      </c>
      <c r="P24" s="190">
        <v>2019</v>
      </c>
      <c r="Q24" s="190">
        <v>2020</v>
      </c>
      <c r="R24" s="190">
        <v>2021</v>
      </c>
      <c r="S24" s="190">
        <v>2022</v>
      </c>
      <c r="T24"/>
      <c r="U24"/>
      <c r="V24"/>
      <c r="W24"/>
    </row>
    <row r="25" spans="1:23" ht="15" x14ac:dyDescent="0.25">
      <c r="A25" s="143" t="s">
        <v>320</v>
      </c>
      <c r="B25" s="170">
        <f>(B18-B18)/B18</f>
        <v>0</v>
      </c>
      <c r="C25" s="170">
        <f>(C18-B18)/B18</f>
        <v>0.11326378539493291</v>
      </c>
      <c r="D25" s="170">
        <f>(D18-B18)/B18</f>
        <v>-0.16915052160953797</v>
      </c>
      <c r="E25" s="170">
        <f>(E18-B18)/B18</f>
        <v>-0.19299552906110282</v>
      </c>
      <c r="F25" s="170">
        <f>(F18-B18)/B18</f>
        <v>-0.18703427719821161</v>
      </c>
      <c r="G25" s="170">
        <f>(G18-B18)/B18</f>
        <v>2.0864381520119178E-2</v>
      </c>
      <c r="H25" s="170">
        <f>(H18-B18)/B18</f>
        <v>0.27868852459016397</v>
      </c>
      <c r="I25" s="170">
        <f>(I18-B18)/B18</f>
        <v>0.25037257824143078</v>
      </c>
      <c r="J25" s="170">
        <f>(J18-B18)/B18</f>
        <v>-8.5692995529061136E-2</v>
      </c>
      <c r="K25" s="170">
        <f>(K18-B18)/B18</f>
        <v>-3.0551415797317447E-2</v>
      </c>
      <c r="L25" s="170">
        <f>(L18-B18)/B18</f>
        <v>-1.4903129657227701E-3</v>
      </c>
      <c r="M25" s="170">
        <f>(M18-B18)/B18</f>
        <v>7.3770491803278701E-2</v>
      </c>
      <c r="N25" s="170">
        <f>(N18-B18)/B18</f>
        <v>1.4157973174366579E-2</v>
      </c>
      <c r="O25" s="170">
        <f>(O18-B18)/B18</f>
        <v>0.10208643815201186</v>
      </c>
      <c r="P25" s="170">
        <f>(P18-B18)/B18</f>
        <v>8.7928464977645282E-2</v>
      </c>
      <c r="Q25" s="170">
        <f>(Q18-B18)/B18</f>
        <v>2.0119225037257792E-2</v>
      </c>
      <c r="R25" s="170">
        <f>(R18-B18)/B18</f>
        <v>4.5454545454545414E-2</v>
      </c>
      <c r="S25" s="170">
        <f>(S18-B18)/B18</f>
        <v>0.1959761549925485</v>
      </c>
      <c r="T25"/>
      <c r="U25"/>
      <c r="V25"/>
      <c r="W25"/>
    </row>
    <row r="26" spans="1:23" ht="15" x14ac:dyDescent="0.25">
      <c r="A26" s="143" t="s">
        <v>92</v>
      </c>
      <c r="B26" s="170">
        <f>(B19-B19)/B19</f>
        <v>0</v>
      </c>
      <c r="C26" s="170">
        <f>(C19-B19)/B19</f>
        <v>6.6170388751033968E-2</v>
      </c>
      <c r="D26" s="170">
        <f>(D19-B19)/B19</f>
        <v>0.12985938792390408</v>
      </c>
      <c r="E26" s="170">
        <f>(E19-B19)/B19</f>
        <v>0.12406947890818859</v>
      </c>
      <c r="F26" s="170">
        <f>(F19-B19)/B19</f>
        <v>0.13730355665839539</v>
      </c>
      <c r="G26" s="170">
        <f>(G19-B19)/B19</f>
        <v>0.11083540115798179</v>
      </c>
      <c r="H26" s="170">
        <f>(H19-B19)/B19</f>
        <v>0.23904052936311007</v>
      </c>
      <c r="I26" s="170">
        <f>(I19-B19)/B19</f>
        <v>0.19354838709677419</v>
      </c>
      <c r="J26" s="170">
        <f>(J19-B19)/B19</f>
        <v>0.14309346567411088</v>
      </c>
      <c r="K26" s="170">
        <f>(K19-B19)/B19</f>
        <v>9.4292803970223368E-2</v>
      </c>
      <c r="L26" s="170">
        <f>(L19-B19)/B19</f>
        <v>0.10339123242349049</v>
      </c>
      <c r="M26" s="170">
        <f>(M19-B19)/B19</f>
        <v>0.10090984284532677</v>
      </c>
      <c r="N26" s="170">
        <f>(N19-B19)/B19</f>
        <v>0.1530190239867659</v>
      </c>
      <c r="O26" s="170">
        <f>(O19-B19)/B19</f>
        <v>0.24813895781637718</v>
      </c>
      <c r="P26" s="170">
        <f>(P19-B19)/B19</f>
        <v>0.23159636062861874</v>
      </c>
      <c r="Q26" s="170">
        <f>(Q19-B19)/B19</f>
        <v>0.21009098428453274</v>
      </c>
      <c r="R26" s="170">
        <f>(R19-B19)/B19</f>
        <v>0.1885856079404466</v>
      </c>
      <c r="S26" s="170">
        <f>(S19-B19)/B19</f>
        <v>0.33498759305210923</v>
      </c>
      <c r="T26"/>
      <c r="U26"/>
      <c r="V26"/>
      <c r="W26"/>
    </row>
    <row r="27" spans="1:23" ht="15" x14ac:dyDescent="0.25">
      <c r="A27" s="143" t="s">
        <v>183</v>
      </c>
      <c r="B27" s="170">
        <f>(B20-B20)/B20</f>
        <v>0</v>
      </c>
      <c r="C27" s="170">
        <f>(C20-B20)/B20</f>
        <v>3.2166508987701029E-2</v>
      </c>
      <c r="D27" s="170">
        <f>(D20-B20)/B20</f>
        <v>5.2034058656575108E-2</v>
      </c>
      <c r="E27" s="170">
        <f>(E20-B20)/B20</f>
        <v>8.6092715231788089E-2</v>
      </c>
      <c r="F27" s="170">
        <f>(F20-B20)/B20</f>
        <v>0.11636707663197733</v>
      </c>
      <c r="G27" s="170">
        <f>(G20-B20)/B20</f>
        <v>0.16840113528855244</v>
      </c>
      <c r="H27" s="170">
        <f>(H20-B20)/B20</f>
        <v>0.21097445600756862</v>
      </c>
      <c r="I27" s="170">
        <f>(I20-B20)/B20</f>
        <v>0.23368022705771038</v>
      </c>
      <c r="J27" s="170">
        <f>(J20-B20)/B20</f>
        <v>0.25449385052034051</v>
      </c>
      <c r="K27" s="170">
        <f>(K20-B20)/B20</f>
        <v>0.27909176915799427</v>
      </c>
      <c r="L27" s="170">
        <f>(L20-B20)/B20</f>
        <v>0.29990539262062438</v>
      </c>
      <c r="M27" s="170">
        <f>(M20-B20)/B20</f>
        <v>0.30936613055818352</v>
      </c>
      <c r="N27" s="170">
        <f>(N20-B20)/B20</f>
        <v>0.3188268684957426</v>
      </c>
      <c r="O27" s="170">
        <f>(O20-B20)/B20</f>
        <v>0.35477767265846732</v>
      </c>
      <c r="P27" s="170">
        <f>(P20-B20)/B20</f>
        <v>0.38789025543992428</v>
      </c>
      <c r="Q27" s="170">
        <f>(Q20-B20)/B20</f>
        <v>0.45222327341532631</v>
      </c>
      <c r="R27" s="170">
        <f>(R20-B20)/B20</f>
        <v>0.37369914853358555</v>
      </c>
      <c r="S27" s="170">
        <f>(S20-B20)/B20</f>
        <v>0.60737937559129596</v>
      </c>
      <c r="T27"/>
      <c r="U27"/>
      <c r="V27"/>
      <c r="W27"/>
    </row>
  </sheetData>
  <mergeCells count="5">
    <mergeCell ref="A16:S16"/>
    <mergeCell ref="A23:S23"/>
    <mergeCell ref="A3:W3"/>
    <mergeCell ref="A10:W10"/>
    <mergeCell ref="A1:AB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D17" sqref="D17"/>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154</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4" spans="1:27" ht="15" x14ac:dyDescent="0.25">
      <c r="A4" s="319" t="s">
        <v>318</v>
      </c>
      <c r="B4" s="319"/>
      <c r="C4" s="319"/>
      <c r="D4" s="319"/>
    </row>
    <row r="5" spans="1:27" ht="15" x14ac:dyDescent="0.25">
      <c r="A5" s="320" t="s">
        <v>144</v>
      </c>
      <c r="B5" s="321"/>
      <c r="C5" s="320" t="s">
        <v>145</v>
      </c>
      <c r="D5" s="320"/>
    </row>
    <row r="6" spans="1:27" x14ac:dyDescent="0.2">
      <c r="A6" s="154" t="s">
        <v>158</v>
      </c>
      <c r="B6" s="155" t="s">
        <v>157</v>
      </c>
      <c r="C6" s="154" t="s">
        <v>158</v>
      </c>
      <c r="D6" s="156" t="s">
        <v>157</v>
      </c>
    </row>
    <row r="7" spans="1:27" x14ac:dyDescent="0.2">
      <c r="A7" s="1" t="s">
        <v>153</v>
      </c>
      <c r="B7" s="157">
        <v>0.2079</v>
      </c>
      <c r="C7" s="1" t="s">
        <v>153</v>
      </c>
      <c r="D7" s="158">
        <v>0.1502</v>
      </c>
    </row>
    <row r="8" spans="1:27" x14ac:dyDescent="0.2">
      <c r="A8" s="1" t="s">
        <v>146</v>
      </c>
      <c r="B8" s="157">
        <v>0.13211999999999999</v>
      </c>
      <c r="C8" s="1" t="s">
        <v>146</v>
      </c>
      <c r="D8" s="158">
        <v>0.1414</v>
      </c>
    </row>
    <row r="9" spans="1:27" x14ac:dyDescent="0.2">
      <c r="A9" s="1" t="s">
        <v>149</v>
      </c>
      <c r="B9" s="157">
        <v>8.3325999999999997E-2</v>
      </c>
      <c r="C9" s="1" t="s">
        <v>148</v>
      </c>
      <c r="D9" s="158">
        <v>0.1195</v>
      </c>
    </row>
    <row r="10" spans="1:27" x14ac:dyDescent="0.2">
      <c r="A10" s="1" t="s">
        <v>148</v>
      </c>
      <c r="B10" s="157">
        <v>7.8700000000000006E-2</v>
      </c>
      <c r="C10" s="1" t="s">
        <v>152</v>
      </c>
      <c r="D10" s="158">
        <v>0.10111000000000001</v>
      </c>
    </row>
    <row r="11" spans="1:27" x14ac:dyDescent="0.2">
      <c r="A11" s="1" t="s">
        <v>150</v>
      </c>
      <c r="B11" s="157">
        <v>6.7979999999999999E-2</v>
      </c>
      <c r="C11" s="1" t="s">
        <v>114</v>
      </c>
      <c r="D11" s="158">
        <v>9.7350629999999994E-2</v>
      </c>
    </row>
    <row r="12" spans="1:27" x14ac:dyDescent="0.2">
      <c r="A12" s="1" t="s">
        <v>114</v>
      </c>
      <c r="B12" s="157">
        <v>6.6890000000000005E-2</v>
      </c>
      <c r="C12" s="1" t="s">
        <v>149</v>
      </c>
      <c r="D12" s="158">
        <v>9.1444579999999998E-2</v>
      </c>
    </row>
    <row r="13" spans="1:27" x14ac:dyDescent="0.2">
      <c r="A13" s="1" t="s">
        <v>88</v>
      </c>
      <c r="B13" s="157">
        <v>6.658E-2</v>
      </c>
      <c r="C13" s="1" t="s">
        <v>151</v>
      </c>
      <c r="D13" s="158">
        <v>8.9152999999999996E-2</v>
      </c>
    </row>
    <row r="14" spans="1:27" x14ac:dyDescent="0.2">
      <c r="A14" s="1" t="s">
        <v>152</v>
      </c>
      <c r="B14" s="157">
        <v>6.6299999999999998E-2</v>
      </c>
      <c r="C14" s="1" t="s">
        <v>192</v>
      </c>
      <c r="D14" s="158">
        <v>7.1779999999999997E-2</v>
      </c>
    </row>
    <row r="15" spans="1:27" x14ac:dyDescent="0.2">
      <c r="A15" s="1" t="s">
        <v>147</v>
      </c>
      <c r="B15" s="157">
        <v>6.5614000000000006E-2</v>
      </c>
      <c r="C15" s="1" t="s">
        <v>150</v>
      </c>
      <c r="D15" s="158">
        <v>6.9239999999999996E-2</v>
      </c>
    </row>
    <row r="16" spans="1:27" x14ac:dyDescent="0.2">
      <c r="A16" s="1" t="s">
        <v>151</v>
      </c>
      <c r="B16" s="157">
        <v>6.0319999999999999E-2</v>
      </c>
      <c r="C16" s="1" t="s">
        <v>193</v>
      </c>
      <c r="D16" s="158">
        <v>6.8640000000000007E-2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T6" sqref="T6"/>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38" t="s">
        <v>162</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row>
    <row r="3" spans="1:27" ht="15" x14ac:dyDescent="0.25">
      <c r="A3" s="193" t="s">
        <v>321</v>
      </c>
      <c r="B3" s="193"/>
      <c r="C3" s="193"/>
      <c r="D3" s="193"/>
      <c r="F3" s="319" t="s">
        <v>322</v>
      </c>
      <c r="G3" s="319"/>
      <c r="H3" s="319"/>
    </row>
    <row r="4" spans="1:27" ht="28.5" x14ac:dyDescent="0.2">
      <c r="A4" s="191" t="s">
        <v>165</v>
      </c>
      <c r="B4" s="191" t="s">
        <v>218</v>
      </c>
      <c r="C4" s="192" t="s">
        <v>164</v>
      </c>
      <c r="D4" s="1"/>
      <c r="F4" s="191" t="s">
        <v>219</v>
      </c>
      <c r="G4" s="192" t="s">
        <v>220</v>
      </c>
      <c r="H4" s="37" t="s">
        <v>221</v>
      </c>
      <c r="O4" s="1"/>
    </row>
    <row r="5" spans="1:27" ht="15" x14ac:dyDescent="0.25">
      <c r="A5" s="160">
        <v>43313</v>
      </c>
      <c r="B5">
        <v>1</v>
      </c>
      <c r="C5" s="218" t="s">
        <v>248</v>
      </c>
      <c r="D5" s="1"/>
      <c r="F5" s="1" t="s">
        <v>344</v>
      </c>
      <c r="G5" s="159">
        <v>93</v>
      </c>
      <c r="H5" s="203" t="s">
        <v>224</v>
      </c>
      <c r="O5" s="1"/>
    </row>
    <row r="6" spans="1:27" ht="15" x14ac:dyDescent="0.25">
      <c r="A6" s="160">
        <v>43344</v>
      </c>
      <c r="B6">
        <v>3</v>
      </c>
      <c r="C6" s="218" t="s">
        <v>248</v>
      </c>
      <c r="D6" s="1"/>
      <c r="F6" s="1" t="s">
        <v>345</v>
      </c>
      <c r="G6" s="159">
        <v>9</v>
      </c>
      <c r="H6" s="203" t="s">
        <v>298</v>
      </c>
      <c r="O6" s="1"/>
    </row>
    <row r="7" spans="1:27" ht="15" x14ac:dyDescent="0.25">
      <c r="A7" s="160">
        <v>43374</v>
      </c>
      <c r="B7">
        <v>4</v>
      </c>
      <c r="C7" s="218" t="s">
        <v>248</v>
      </c>
      <c r="D7" s="1"/>
      <c r="F7" s="1" t="s">
        <v>346</v>
      </c>
      <c r="G7" s="159">
        <v>9</v>
      </c>
      <c r="H7" s="203" t="s">
        <v>225</v>
      </c>
      <c r="O7" s="1"/>
    </row>
    <row r="8" spans="1:27" ht="15" x14ac:dyDescent="0.25">
      <c r="A8" s="160">
        <v>43405</v>
      </c>
      <c r="B8">
        <v>0</v>
      </c>
      <c r="C8" s="218" t="s">
        <v>248</v>
      </c>
      <c r="D8" s="1"/>
      <c r="F8" s="1" t="s">
        <v>347</v>
      </c>
      <c r="G8" s="159">
        <v>7</v>
      </c>
      <c r="H8" s="203" t="s">
        <v>224</v>
      </c>
      <c r="O8" s="1"/>
    </row>
    <row r="9" spans="1:27" ht="15" x14ac:dyDescent="0.25">
      <c r="A9" s="160">
        <v>43435</v>
      </c>
      <c r="B9">
        <v>4</v>
      </c>
      <c r="C9" s="218" t="s">
        <v>248</v>
      </c>
      <c r="D9" s="161"/>
      <c r="F9" s="1" t="s">
        <v>348</v>
      </c>
      <c r="G9" s="159">
        <v>6</v>
      </c>
      <c r="H9" s="203" t="s">
        <v>354</v>
      </c>
      <c r="O9" s="1"/>
    </row>
    <row r="10" spans="1:27" ht="15" x14ac:dyDescent="0.25">
      <c r="A10" s="160">
        <v>43466</v>
      </c>
      <c r="B10">
        <v>1</v>
      </c>
      <c r="C10" s="218" t="s">
        <v>248</v>
      </c>
      <c r="D10" s="161"/>
      <c r="F10" s="1" t="s">
        <v>349</v>
      </c>
      <c r="G10" s="159">
        <v>6</v>
      </c>
      <c r="H10" s="203" t="s">
        <v>304</v>
      </c>
      <c r="O10" s="1"/>
    </row>
    <row r="11" spans="1:27" ht="15" x14ac:dyDescent="0.25">
      <c r="A11" s="160">
        <v>43497</v>
      </c>
      <c r="B11">
        <v>2</v>
      </c>
      <c r="C11" s="218" t="s">
        <v>248</v>
      </c>
      <c r="D11" s="161"/>
      <c r="F11" s="1" t="s">
        <v>350</v>
      </c>
      <c r="G11" s="159">
        <v>5</v>
      </c>
      <c r="H11" s="203" t="s">
        <v>355</v>
      </c>
      <c r="O11" s="1"/>
    </row>
    <row r="12" spans="1:27" ht="15" x14ac:dyDescent="0.25">
      <c r="A12" s="160">
        <v>43525</v>
      </c>
      <c r="B12">
        <v>13</v>
      </c>
      <c r="C12" s="218" t="s">
        <v>248</v>
      </c>
      <c r="D12" s="161"/>
      <c r="F12" s="1" t="s">
        <v>351</v>
      </c>
      <c r="G12" s="159">
        <v>5</v>
      </c>
      <c r="H12" s="203" t="s">
        <v>247</v>
      </c>
      <c r="O12" s="1"/>
    </row>
    <row r="13" spans="1:27" ht="15" x14ac:dyDescent="0.25">
      <c r="A13" s="160">
        <v>43556</v>
      </c>
      <c r="B13">
        <v>2</v>
      </c>
      <c r="C13" s="218" t="s">
        <v>248</v>
      </c>
      <c r="D13" s="161"/>
      <c r="F13" s="1" t="s">
        <v>352</v>
      </c>
      <c r="G13" s="159">
        <v>5</v>
      </c>
      <c r="H13" s="203" t="s">
        <v>304</v>
      </c>
      <c r="O13" s="1"/>
    </row>
    <row r="14" spans="1:27" ht="15" x14ac:dyDescent="0.25">
      <c r="A14" s="160">
        <v>43586</v>
      </c>
      <c r="B14">
        <v>3</v>
      </c>
      <c r="C14" s="218" t="s">
        <v>248</v>
      </c>
      <c r="D14" s="161"/>
      <c r="F14" s="1" t="s">
        <v>353</v>
      </c>
      <c r="G14" s="159">
        <v>5</v>
      </c>
      <c r="H14" s="203" t="s">
        <v>303</v>
      </c>
      <c r="O14" s="1"/>
    </row>
    <row r="15" spans="1:27" ht="15" x14ac:dyDescent="0.25">
      <c r="A15" s="160">
        <v>43617</v>
      </c>
      <c r="B15">
        <v>8</v>
      </c>
      <c r="C15" s="218" t="s">
        <v>248</v>
      </c>
      <c r="D15" s="161"/>
      <c r="O15" s="1"/>
    </row>
    <row r="16" spans="1:27" ht="15" x14ac:dyDescent="0.25">
      <c r="A16" s="160">
        <v>43647</v>
      </c>
      <c r="B16">
        <v>5</v>
      </c>
      <c r="C16" s="218" t="s">
        <v>248</v>
      </c>
      <c r="D16" s="161"/>
      <c r="O16" s="1"/>
    </row>
    <row r="17" spans="1:15" ht="15" x14ac:dyDescent="0.25">
      <c r="A17" s="160">
        <v>43678</v>
      </c>
      <c r="B17">
        <v>5</v>
      </c>
      <c r="C17" s="218" t="s">
        <v>248</v>
      </c>
      <c r="D17" s="161"/>
      <c r="O17" s="1"/>
    </row>
    <row r="18" spans="1:15" ht="15" x14ac:dyDescent="0.25">
      <c r="A18" s="160">
        <v>43709</v>
      </c>
      <c r="B18">
        <v>4</v>
      </c>
      <c r="C18" s="218" t="s">
        <v>248</v>
      </c>
      <c r="D18" s="161"/>
      <c r="I18" s="39"/>
      <c r="O18" s="1"/>
    </row>
    <row r="19" spans="1:15" ht="15" x14ac:dyDescent="0.25">
      <c r="A19" s="160">
        <v>43739</v>
      </c>
      <c r="B19">
        <v>7</v>
      </c>
      <c r="C19" s="218" t="s">
        <v>248</v>
      </c>
      <c r="D19" s="161"/>
      <c r="I19" s="39"/>
      <c r="O19" s="1"/>
    </row>
    <row r="20" spans="1:15" ht="15" x14ac:dyDescent="0.25">
      <c r="A20" s="160">
        <v>43770</v>
      </c>
      <c r="B20">
        <v>4</v>
      </c>
      <c r="C20" s="218" t="s">
        <v>248</v>
      </c>
      <c r="D20" s="161"/>
      <c r="I20" s="39"/>
      <c r="O20" s="1"/>
    </row>
    <row r="21" spans="1:15" ht="15" x14ac:dyDescent="0.25">
      <c r="A21" s="160">
        <v>43800</v>
      </c>
      <c r="B21">
        <v>3</v>
      </c>
      <c r="C21" s="218" t="s">
        <v>248</v>
      </c>
      <c r="D21" s="161"/>
      <c r="I21" s="39"/>
      <c r="O21" s="1"/>
    </row>
    <row r="22" spans="1:15" ht="15" x14ac:dyDescent="0.25">
      <c r="A22" s="160">
        <v>43831</v>
      </c>
      <c r="B22">
        <v>7</v>
      </c>
      <c r="C22" s="218" t="s">
        <v>248</v>
      </c>
      <c r="D22" s="161"/>
      <c r="I22" s="39"/>
      <c r="O22" s="1"/>
    </row>
    <row r="23" spans="1:15" ht="15" x14ac:dyDescent="0.25">
      <c r="A23" s="160">
        <v>43862</v>
      </c>
      <c r="B23">
        <v>4</v>
      </c>
      <c r="C23" s="218" t="s">
        <v>248</v>
      </c>
      <c r="D23" s="161"/>
      <c r="O23" s="1"/>
    </row>
    <row r="24" spans="1:15" ht="15" x14ac:dyDescent="0.25">
      <c r="A24" s="160">
        <v>43891</v>
      </c>
      <c r="B24">
        <v>4</v>
      </c>
      <c r="C24" s="218" t="s">
        <v>248</v>
      </c>
      <c r="D24" s="161"/>
      <c r="O24" s="1"/>
    </row>
    <row r="25" spans="1:15" ht="15" x14ac:dyDescent="0.25">
      <c r="A25" s="160">
        <v>43922</v>
      </c>
      <c r="B25">
        <v>1</v>
      </c>
      <c r="C25" s="218" t="s">
        <v>248</v>
      </c>
      <c r="D25" s="161"/>
      <c r="O25" s="1"/>
    </row>
    <row r="26" spans="1:15" ht="15" x14ac:dyDescent="0.25">
      <c r="A26" s="160">
        <v>43952</v>
      </c>
      <c r="B26">
        <v>4</v>
      </c>
      <c r="C26" s="218" t="s">
        <v>248</v>
      </c>
      <c r="D26" s="161"/>
      <c r="O26" s="1"/>
    </row>
    <row r="27" spans="1:15" ht="15" x14ac:dyDescent="0.25">
      <c r="A27" s="160">
        <v>43983</v>
      </c>
      <c r="B27">
        <v>12</v>
      </c>
      <c r="C27" s="218" t="s">
        <v>248</v>
      </c>
      <c r="D27" s="161"/>
      <c r="O27" s="1"/>
    </row>
    <row r="28" spans="1:15" ht="15" x14ac:dyDescent="0.25">
      <c r="A28" s="160">
        <v>44013</v>
      </c>
      <c r="B28">
        <v>15</v>
      </c>
      <c r="C28" s="218" t="s">
        <v>248</v>
      </c>
      <c r="D28" s="161"/>
      <c r="O28" s="1"/>
    </row>
    <row r="29" spans="1:15" ht="15" x14ac:dyDescent="0.25">
      <c r="A29" s="160">
        <v>44044</v>
      </c>
      <c r="B29">
        <v>8</v>
      </c>
      <c r="C29" s="218" t="s">
        <v>248</v>
      </c>
      <c r="D29" s="161"/>
      <c r="O29" s="1"/>
    </row>
    <row r="30" spans="1:15" ht="15" x14ac:dyDescent="0.25">
      <c r="A30" s="160">
        <v>44075</v>
      </c>
      <c r="B30">
        <v>3</v>
      </c>
      <c r="C30" s="218" t="s">
        <v>248</v>
      </c>
      <c r="D30" s="161"/>
      <c r="O30" s="1"/>
    </row>
    <row r="31" spans="1:15" ht="15" x14ac:dyDescent="0.25">
      <c r="A31" s="160">
        <v>44105</v>
      </c>
      <c r="B31">
        <v>9</v>
      </c>
      <c r="C31" s="218" t="s">
        <v>248</v>
      </c>
      <c r="D31" s="161"/>
      <c r="O31" s="1"/>
    </row>
    <row r="32" spans="1:15" ht="15" x14ac:dyDescent="0.25">
      <c r="A32" s="160">
        <v>44136</v>
      </c>
      <c r="B32">
        <v>3</v>
      </c>
      <c r="C32" s="218" t="s">
        <v>248</v>
      </c>
      <c r="D32" s="161"/>
      <c r="O32" s="1"/>
    </row>
    <row r="33" spans="1:15" ht="15" x14ac:dyDescent="0.25">
      <c r="A33" s="160">
        <v>44166</v>
      </c>
      <c r="B33">
        <v>5</v>
      </c>
      <c r="C33" s="218" t="s">
        <v>248</v>
      </c>
      <c r="D33" s="161"/>
      <c r="O33" s="1"/>
    </row>
    <row r="34" spans="1:15" ht="15" x14ac:dyDescent="0.25">
      <c r="A34" s="160">
        <v>44197</v>
      </c>
      <c r="B34">
        <v>7</v>
      </c>
      <c r="C34" s="218" t="s">
        <v>248</v>
      </c>
      <c r="D34" s="161"/>
      <c r="O34" s="1"/>
    </row>
    <row r="35" spans="1:15" ht="15" x14ac:dyDescent="0.25">
      <c r="A35" s="160">
        <v>44228</v>
      </c>
      <c r="B35">
        <v>4</v>
      </c>
      <c r="C35" s="218" t="s">
        <v>248</v>
      </c>
      <c r="D35" s="161"/>
      <c r="O35" s="1"/>
    </row>
    <row r="36" spans="1:15" ht="15" x14ac:dyDescent="0.25">
      <c r="A36" s="160">
        <v>44256</v>
      </c>
      <c r="B36">
        <v>11</v>
      </c>
      <c r="C36" s="218" t="s">
        <v>248</v>
      </c>
      <c r="D36" s="161"/>
      <c r="O36" s="1"/>
    </row>
    <row r="37" spans="1:15" ht="15" x14ac:dyDescent="0.25">
      <c r="A37" s="160">
        <v>44287</v>
      </c>
      <c r="B37">
        <v>9</v>
      </c>
      <c r="C37" s="218" t="s">
        <v>248</v>
      </c>
      <c r="D37" s="161"/>
      <c r="O37" s="1"/>
    </row>
    <row r="38" spans="1:15" ht="15" x14ac:dyDescent="0.25">
      <c r="A38" s="160">
        <v>44317</v>
      </c>
      <c r="B38">
        <v>12</v>
      </c>
      <c r="C38" s="218" t="s">
        <v>248</v>
      </c>
      <c r="D38" s="161"/>
      <c r="O38" s="1"/>
    </row>
    <row r="39" spans="1:15" ht="15" x14ac:dyDescent="0.25">
      <c r="A39" s="160">
        <v>44348</v>
      </c>
      <c r="B39">
        <v>17</v>
      </c>
      <c r="C39" s="218" t="s">
        <v>248</v>
      </c>
      <c r="D39" s="161"/>
      <c r="O39" s="1"/>
    </row>
    <row r="40" spans="1:15" ht="15" x14ac:dyDescent="0.25">
      <c r="A40" s="160">
        <v>44378</v>
      </c>
      <c r="B40">
        <v>19</v>
      </c>
      <c r="C40" s="218" t="s">
        <v>248</v>
      </c>
      <c r="D40" s="161"/>
      <c r="O40" s="1"/>
    </row>
    <row r="41" spans="1:15" ht="15" x14ac:dyDescent="0.25">
      <c r="A41" s="160">
        <v>44409</v>
      </c>
      <c r="B41">
        <v>22</v>
      </c>
      <c r="C41" s="218" t="s">
        <v>248</v>
      </c>
      <c r="D41" s="161"/>
      <c r="O41" s="1"/>
    </row>
    <row r="42" spans="1:15" ht="15" x14ac:dyDescent="0.25">
      <c r="A42" s="160">
        <v>44440</v>
      </c>
      <c r="B42">
        <v>13</v>
      </c>
      <c r="C42" s="218" t="s">
        <v>248</v>
      </c>
      <c r="D42" s="161"/>
      <c r="O42" s="1"/>
    </row>
    <row r="43" spans="1:15" ht="15" x14ac:dyDescent="0.25">
      <c r="A43" s="160">
        <v>44470</v>
      </c>
      <c r="B43">
        <v>14</v>
      </c>
      <c r="C43" s="218" t="s">
        <v>248</v>
      </c>
      <c r="D43" s="161"/>
      <c r="O43" s="1"/>
    </row>
    <row r="44" spans="1:15" ht="15" x14ac:dyDescent="0.25">
      <c r="A44" s="160">
        <v>44501</v>
      </c>
      <c r="B44">
        <v>17</v>
      </c>
      <c r="C44" s="218" t="s">
        <v>248</v>
      </c>
      <c r="D44" s="161"/>
      <c r="O44" s="1"/>
    </row>
    <row r="45" spans="1:15" ht="15" x14ac:dyDescent="0.25">
      <c r="A45" s="160">
        <v>44531</v>
      </c>
      <c r="B45">
        <v>12</v>
      </c>
      <c r="C45" s="218" t="s">
        <v>248</v>
      </c>
      <c r="D45" s="161"/>
      <c r="O45" s="1"/>
    </row>
    <row r="46" spans="1:15" ht="15" x14ac:dyDescent="0.25">
      <c r="A46" s="160">
        <v>44562</v>
      </c>
      <c r="B46">
        <v>9</v>
      </c>
      <c r="C46" s="218" t="s">
        <v>248</v>
      </c>
      <c r="D46" s="161"/>
      <c r="O46" s="1"/>
    </row>
    <row r="47" spans="1:15" ht="15" x14ac:dyDescent="0.25">
      <c r="A47" s="160">
        <v>44593</v>
      </c>
      <c r="B47">
        <v>18</v>
      </c>
      <c r="C47" s="218" t="s">
        <v>248</v>
      </c>
      <c r="D47" s="161"/>
      <c r="O47" s="1"/>
    </row>
    <row r="48" spans="1:15" ht="15" x14ac:dyDescent="0.25">
      <c r="A48" s="160">
        <v>44621</v>
      </c>
      <c r="B48">
        <v>13</v>
      </c>
      <c r="C48" s="218" t="s">
        <v>248</v>
      </c>
      <c r="D48" s="161"/>
      <c r="O48" s="1"/>
    </row>
    <row r="49" spans="1:15" ht="15" x14ac:dyDescent="0.25">
      <c r="A49" s="160">
        <v>44652</v>
      </c>
      <c r="B49">
        <v>11</v>
      </c>
      <c r="C49" s="218" t="s">
        <v>248</v>
      </c>
      <c r="D49" s="161"/>
      <c r="O49" s="1"/>
    </row>
    <row r="50" spans="1:15" ht="15" x14ac:dyDescent="0.25">
      <c r="A50" s="160">
        <v>44682</v>
      </c>
      <c r="B50">
        <v>13</v>
      </c>
      <c r="C50" s="218" t="s">
        <v>248</v>
      </c>
      <c r="D50" s="161"/>
      <c r="O50" s="1"/>
    </row>
    <row r="51" spans="1:15" ht="15" x14ac:dyDescent="0.25">
      <c r="A51" s="160">
        <v>44713</v>
      </c>
      <c r="B51">
        <v>12</v>
      </c>
      <c r="C51" s="218" t="s">
        <v>248</v>
      </c>
      <c r="D51" s="161"/>
      <c r="O51" s="1"/>
    </row>
    <row r="52" spans="1:15" ht="15" x14ac:dyDescent="0.25">
      <c r="A52" s="160">
        <v>44743</v>
      </c>
      <c r="B52">
        <v>14</v>
      </c>
      <c r="C52" s="218" t="s">
        <v>248</v>
      </c>
      <c r="D52" s="161"/>
      <c r="O52" s="1"/>
    </row>
    <row r="53" spans="1:15" ht="15" x14ac:dyDescent="0.25">
      <c r="A53" s="160">
        <v>44774</v>
      </c>
      <c r="B53">
        <v>22</v>
      </c>
      <c r="C53" s="218" t="s">
        <v>248</v>
      </c>
      <c r="D53" s="161"/>
      <c r="O53" s="1"/>
    </row>
    <row r="54" spans="1:15" ht="15" x14ac:dyDescent="0.25">
      <c r="A54" s="160">
        <v>44805</v>
      </c>
      <c r="B54">
        <v>14</v>
      </c>
      <c r="C54" s="218" t="s">
        <v>248</v>
      </c>
      <c r="D54" s="161"/>
      <c r="O54" s="1"/>
    </row>
    <row r="55" spans="1:15" ht="15" x14ac:dyDescent="0.25">
      <c r="A55" s="160">
        <v>44835</v>
      </c>
      <c r="B55">
        <v>13</v>
      </c>
      <c r="C55" s="218" t="s">
        <v>248</v>
      </c>
      <c r="D55" s="161"/>
      <c r="O55" s="1"/>
    </row>
    <row r="56" spans="1:15" ht="15" x14ac:dyDescent="0.25">
      <c r="A56" s="160">
        <v>44866</v>
      </c>
      <c r="B56">
        <v>8</v>
      </c>
      <c r="C56" s="218" t="s">
        <v>248</v>
      </c>
      <c r="D56" s="161"/>
      <c r="O56" s="1"/>
    </row>
    <row r="57" spans="1:15" ht="15" x14ac:dyDescent="0.25">
      <c r="A57" s="160">
        <v>44896</v>
      </c>
      <c r="B57">
        <v>22</v>
      </c>
      <c r="C57" s="218" t="s">
        <v>248</v>
      </c>
      <c r="D57" s="161"/>
      <c r="O57" s="1"/>
    </row>
    <row r="58" spans="1:15" ht="15" x14ac:dyDescent="0.25">
      <c r="A58" s="160">
        <v>44927</v>
      </c>
      <c r="B58">
        <v>13</v>
      </c>
      <c r="C58" s="218" t="s">
        <v>248</v>
      </c>
      <c r="D58" s="161"/>
      <c r="O58" s="1"/>
    </row>
    <row r="59" spans="1:15" ht="15" x14ac:dyDescent="0.25">
      <c r="A59" s="160">
        <v>44958</v>
      </c>
      <c r="B59">
        <v>13</v>
      </c>
      <c r="C59" s="218" t="s">
        <v>248</v>
      </c>
      <c r="D59" s="161"/>
      <c r="O59" s="1"/>
    </row>
    <row r="60" spans="1:15" ht="15" x14ac:dyDescent="0.25">
      <c r="A60" s="160">
        <v>44986</v>
      </c>
      <c r="B60">
        <v>10</v>
      </c>
      <c r="C60" s="218" t="s">
        <v>248</v>
      </c>
      <c r="D60" s="161"/>
      <c r="O60" s="1"/>
    </row>
    <row r="61" spans="1:15" ht="15" x14ac:dyDescent="0.25">
      <c r="A61" s="160">
        <v>45017</v>
      </c>
      <c r="B61">
        <v>11</v>
      </c>
      <c r="C61" s="218" t="s">
        <v>248</v>
      </c>
      <c r="D61" s="161"/>
      <c r="O61" s="1"/>
    </row>
    <row r="62" spans="1:15" ht="15" x14ac:dyDescent="0.25">
      <c r="A62" s="160">
        <v>45047</v>
      </c>
      <c r="B62">
        <v>12</v>
      </c>
      <c r="C62" s="218" t="s">
        <v>248</v>
      </c>
      <c r="D62" s="161"/>
      <c r="O62" s="1"/>
    </row>
    <row r="63" spans="1:15" ht="15" x14ac:dyDescent="0.25">
      <c r="A63" s="160">
        <v>45078</v>
      </c>
      <c r="B63">
        <v>29</v>
      </c>
      <c r="C63" s="218" t="s">
        <v>248</v>
      </c>
      <c r="D63" s="161"/>
      <c r="O63" s="1"/>
    </row>
    <row r="64" spans="1:15" ht="15" x14ac:dyDescent="0.25">
      <c r="A64" s="160">
        <v>45108</v>
      </c>
      <c r="B64">
        <v>14</v>
      </c>
      <c r="C64" s="218" t="s">
        <v>248</v>
      </c>
      <c r="D64" s="16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8" ma:contentTypeDescription="Create a new document." ma:contentTypeScope="" ma:versionID="8bb51ea4e56611fef95082c73f241317">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5abce1c52e90ddd0c57c40787554de90"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F398C9-13E4-4443-AEFE-B1E27AAA3E41}"/>
</file>

<file path=customXml/itemProps2.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customXml/itemProps3.xml><?xml version="1.0" encoding="utf-8"?>
<ds:datastoreItem xmlns:ds="http://schemas.openxmlformats.org/officeDocument/2006/customXml" ds:itemID="{CC8E6ABC-05F3-4649-87B5-8660A83558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2D</vt:lpstr>
      <vt:lpstr>2E</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Andrews</dc:creator>
  <cp:lastModifiedBy>Alex Andrews</cp:lastModifiedBy>
  <cp:lastPrinted>2023-08-14T15:40:12Z</cp:lastPrinted>
  <dcterms:created xsi:type="dcterms:W3CDTF">2023-03-27T15:01:32Z</dcterms:created>
  <dcterms:modified xsi:type="dcterms:W3CDTF">2023-11-15T19:09:54Z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