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492" documentId="8_{C35C686B-21C5-40FC-8B6C-8853F62AA08B}" xr6:coauthVersionLast="47" xr6:coauthVersionMax="47" xr10:uidLastSave="{36C60C12-3855-4470-9044-7418039A4227}"/>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48" l="1"/>
  <c r="G13" i="18"/>
  <c r="T43" i="48"/>
  <c r="U43" i="48" s="1"/>
  <c r="U42" i="48"/>
  <c r="T42" i="48"/>
  <c r="U41" i="48"/>
  <c r="T41" i="48"/>
  <c r="T40" i="48"/>
  <c r="U40" i="48" s="1"/>
  <c r="U39" i="48"/>
  <c r="T39" i="48"/>
  <c r="T38" i="48"/>
  <c r="U38" i="48" s="1"/>
  <c r="T43" i="36"/>
  <c r="U43" i="36" s="1"/>
  <c r="T42" i="36"/>
  <c r="U42" i="36" s="1"/>
  <c r="T41" i="36"/>
  <c r="U41" i="36" s="1"/>
  <c r="T40" i="36"/>
  <c r="U40" i="36" s="1"/>
  <c r="T39" i="36"/>
  <c r="U39" i="36" s="1"/>
  <c r="T38" i="36"/>
  <c r="U38" i="36" s="1"/>
  <c r="T43" i="32"/>
  <c r="U43" i="32" s="1"/>
  <c r="T42" i="32"/>
  <c r="U42" i="32" s="1"/>
  <c r="T41" i="32"/>
  <c r="U41" i="32" s="1"/>
  <c r="T40" i="32"/>
  <c r="U40" i="32" s="1"/>
  <c r="T39" i="32"/>
  <c r="U39" i="32" s="1"/>
  <c r="T38" i="32"/>
  <c r="U38" i="32" s="1"/>
  <c r="T43" i="18"/>
  <c r="U43" i="18" s="1"/>
  <c r="U42" i="18"/>
  <c r="T42" i="18"/>
  <c r="T41" i="18"/>
  <c r="U41" i="18" s="1"/>
  <c r="T40" i="18"/>
  <c r="U40" i="18" s="1"/>
  <c r="T39" i="18"/>
  <c r="U39" i="18" s="1"/>
  <c r="U38" i="18"/>
  <c r="T38" i="18"/>
  <c r="C7" i="26" l="1"/>
  <c r="D19" i="13"/>
  <c r="C18" i="43" l="1"/>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J21" i="13"/>
  <c r="J8" i="23" s="1"/>
  <c r="I12" i="13"/>
  <c r="I6" i="22" s="1"/>
  <c r="E12" i="13"/>
  <c r="H33" i="25" l="1"/>
  <c r="K9"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G21" i="13"/>
  <c r="G8" i="23" s="1"/>
  <c r="F21" i="13"/>
  <c r="F8" i="23" s="1"/>
  <c r="B32" i="23" s="1"/>
  <c r="G35" i="25"/>
  <c r="E35" i="25"/>
  <c r="F35" i="25" s="1"/>
  <c r="E38" i="25"/>
  <c r="F38" i="25" s="1"/>
  <c r="E34" i="25"/>
  <c r="F34" i="25" s="1"/>
  <c r="G37" i="25"/>
  <c r="G33" i="25"/>
  <c r="F33" i="25"/>
  <c r="G34" i="25"/>
  <c r="G36" i="25"/>
  <c r="E36" i="25"/>
  <c r="E37" i="25"/>
  <c r="G38" i="25"/>
  <c r="F34" i="15"/>
  <c r="F37" i="15"/>
  <c r="F35" i="15"/>
  <c r="M21" i="13"/>
  <c r="N21" i="13" s="1"/>
  <c r="L21" i="13"/>
  <c r="L8" i="23" s="1"/>
  <c r="L9" i="23" s="1"/>
  <c r="G36" i="22"/>
  <c r="G34" i="22"/>
  <c r="G33" i="22"/>
  <c r="G32" i="22"/>
  <c r="F32" i="22" s="1"/>
  <c r="E37" i="22"/>
  <c r="E36" i="22"/>
  <c r="E34" i="22"/>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H19" i="13"/>
  <c r="H8" i="15" s="1"/>
  <c r="G20" i="13"/>
  <c r="G8" i="22" s="1"/>
  <c r="G13" i="13"/>
  <c r="F20" i="13"/>
  <c r="F8" i="22" s="1"/>
  <c r="B32" i="22" s="1"/>
  <c r="F13" i="13"/>
  <c r="J12" i="13"/>
  <c r="I14" i="13"/>
  <c r="I6" i="25" s="1"/>
  <c r="N20" i="13"/>
  <c r="M22" i="13"/>
  <c r="M8" i="25" s="1"/>
  <c r="K12" i="13"/>
  <c r="I13" i="13"/>
  <c r="E13" i="13"/>
  <c r="E6" i="23" s="1"/>
  <c r="E19" i="25" l="1"/>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F34" i="22"/>
  <c r="F37" i="25"/>
  <c r="M9" i="25"/>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F20" i="15"/>
  <c r="F36" i="25"/>
  <c r="H36" i="25"/>
  <c r="H37" i="25"/>
  <c r="I37" i="25" s="1"/>
  <c r="J38" i="25"/>
  <c r="H35" i="25"/>
  <c r="I35" i="25" s="1"/>
  <c r="J37" i="25"/>
  <c r="J34" i="25"/>
  <c r="J35" i="25"/>
  <c r="H34" i="25"/>
  <c r="H38" i="25"/>
  <c r="I38" i="25" s="1"/>
  <c r="J33" i="25"/>
  <c r="I33" i="25" s="1"/>
  <c r="J36" i="25"/>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X5" i="25" l="1"/>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7" i="25"/>
  <c r="H19" i="25"/>
  <c r="F19" i="22"/>
  <c r="I36" i="25"/>
  <c r="M36" i="25"/>
  <c r="K36" i="25"/>
  <c r="L36" i="25" s="1"/>
  <c r="M37" i="25"/>
  <c r="M34" i="25"/>
  <c r="M33" i="25"/>
  <c r="K35" i="25"/>
  <c r="M38" i="25"/>
  <c r="K37" i="25"/>
  <c r="L33" i="25"/>
  <c r="K34" i="25"/>
  <c r="M35" i="25"/>
  <c r="L35" i="25" s="1"/>
  <c r="K38" i="25"/>
  <c r="I34" i="25"/>
  <c r="G11" i="13"/>
  <c r="G6" i="15" s="1"/>
  <c r="B35" i="25"/>
  <c r="C35" i="25" s="1"/>
  <c r="D33" i="25"/>
  <c r="C33" i="25" s="1"/>
  <c r="D36" i="25"/>
  <c r="B37" i="25"/>
  <c r="C37" i="25" s="1"/>
  <c r="B34" i="25"/>
  <c r="C34" i="25" s="1"/>
  <c r="B36" i="25"/>
  <c r="D34" i="25"/>
  <c r="D37" i="25"/>
  <c r="D38" i="25"/>
  <c r="D35" i="25"/>
  <c r="B38" i="25"/>
  <c r="C38" i="25" s="1"/>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L33" i="22"/>
  <c r="G23" i="25"/>
  <c r="G20" i="25"/>
  <c r="G22" i="25"/>
  <c r="E22" i="25"/>
  <c r="G21" i="25"/>
  <c r="G19" i="25"/>
  <c r="F19" i="25" s="1"/>
  <c r="E20" i="25"/>
  <c r="F20" i="25" s="1"/>
  <c r="G24" i="25"/>
  <c r="E23" i="25"/>
  <c r="F23" i="25" s="1"/>
  <c r="E24" i="25"/>
  <c r="F24" i="25" s="1"/>
  <c r="E21" i="25"/>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C36" i="25" l="1"/>
  <c r="F21" i="25"/>
  <c r="L37" i="25"/>
  <c r="D24" i="25"/>
  <c r="D21" i="25"/>
  <c r="B24" i="25"/>
  <c r="C24" i="25" s="1"/>
  <c r="B21" i="25"/>
  <c r="C21" i="25" s="1"/>
  <c r="D19" i="25"/>
  <c r="C19" i="25" s="1"/>
  <c r="D22" i="25"/>
  <c r="D23" i="25"/>
  <c r="D20" i="25"/>
  <c r="B22" i="25"/>
  <c r="C22" i="25" s="1"/>
  <c r="B23" i="25"/>
  <c r="C23" i="25" s="1"/>
  <c r="B20" i="25"/>
  <c r="V5" i="25"/>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K19" i="25"/>
  <c r="M7"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L38" i="25"/>
  <c r="L34" i="25"/>
  <c r="J23" i="25"/>
  <c r="J20" i="25"/>
  <c r="H23" i="25"/>
  <c r="H20" i="25"/>
  <c r="I20" i="25" s="1"/>
  <c r="J21" i="25"/>
  <c r="H24" i="25"/>
  <c r="H22" i="25"/>
  <c r="J24" i="25"/>
  <c r="H21" i="25"/>
  <c r="I21" i="25" s="1"/>
  <c r="J19" i="25"/>
  <c r="I19" i="25" s="1"/>
  <c r="J22" i="25"/>
  <c r="F22"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R37" i="22" s="1"/>
  <c r="S36" i="22"/>
  <c r="S33" i="22"/>
  <c r="S32" i="22"/>
  <c r="R32" i="22" s="1"/>
  <c r="S35" i="22"/>
  <c r="S34" i="22"/>
  <c r="Q36" i="22"/>
  <c r="Q34" i="22"/>
  <c r="N37" i="22"/>
  <c r="N35" i="22"/>
  <c r="N33" i="22"/>
  <c r="P32" i="22"/>
  <c r="O32" i="22" s="1"/>
  <c r="P36" i="22"/>
  <c r="P33" i="22"/>
  <c r="N36" i="22"/>
  <c r="P35" i="22"/>
  <c r="P34" i="22"/>
  <c r="N34" i="22"/>
  <c r="P37" i="22"/>
  <c r="I23" i="25" l="1"/>
  <c r="K21" i="25"/>
  <c r="L21" i="25" s="1"/>
  <c r="M23" i="25"/>
  <c r="M20" i="25"/>
  <c r="K23" i="25"/>
  <c r="L23" i="25" s="1"/>
  <c r="M22" i="25"/>
  <c r="M21" i="25"/>
  <c r="M19" i="25"/>
  <c r="L19" i="25" s="1"/>
  <c r="M24" i="25"/>
  <c r="K24" i="25"/>
  <c r="K20" i="25"/>
  <c r="K22" i="25"/>
  <c r="L22" i="25" s="1"/>
  <c r="I22" i="25"/>
  <c r="I24" i="25"/>
  <c r="C20"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C19" i="22" s="1"/>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L20" i="25" l="1"/>
  <c r="L24" i="25"/>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<sst xmlns="http://schemas.openxmlformats.org/spreadsheetml/2006/main" count="1703" uniqueCount="349">
  <si>
    <t>Min</t>
  </si>
  <si>
    <t>Median</t>
  </si>
  <si>
    <t>Max</t>
  </si>
  <si>
    <t>0-3 Years</t>
  </si>
  <si>
    <t>4-6 Years</t>
  </si>
  <si>
    <t>7-9 Years</t>
  </si>
  <si>
    <t>10-12 Years</t>
  </si>
  <si>
    <t>Data Supplement</t>
  </si>
  <si>
    <t>Table of Contents (Click on links)</t>
  </si>
  <si>
    <t>A</t>
  </si>
  <si>
    <t>B</t>
  </si>
  <si>
    <t>C</t>
  </si>
  <si>
    <t>Substitute Teacher</t>
  </si>
  <si>
    <t>How to Use the Proposed Wage Scales</t>
  </si>
  <si>
    <t>Base Wage</t>
  </si>
  <si>
    <t>Proposed Models</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</si>
  <si>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</si>
  <si>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</si>
  <si>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</si>
  <si>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</si>
  <si>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</si>
  <si>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</si>
  <si>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</si>
  <si>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</si>
  <si>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</si>
  <si>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</si>
  <si>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</si>
  <si>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</si>
  <si>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</si>
  <si>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</si>
  <si>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</si>
  <si>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</si>
  <si>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</si>
  <si>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</si>
  <si>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</si>
  <si>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</si>
  <si>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</si>
  <si>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</si>
  <si>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</si>
  <si>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</si>
  <si>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</si>
  <si>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Lead Teacher, Infant-Toddler</t>
  </si>
  <si>
    <t>F1</t>
  </si>
  <si>
    <t>P1</t>
  </si>
  <si>
    <t>not applicable</t>
  </si>
  <si>
    <t>Assistant Teacher, Infant-Toddler</t>
  </si>
  <si>
    <t>Aide/floater, Infant-Toddler</t>
  </si>
  <si>
    <t>Substitute, Infant-Toddler</t>
  </si>
  <si>
    <t>Lead Teacher, Preschool</t>
  </si>
  <si>
    <t>P3</t>
  </si>
  <si>
    <t>Assistant Teacher, Preschool</t>
  </si>
  <si>
    <t>Aide/floater, Preschool</t>
  </si>
  <si>
    <t>Substitute, Preschool</t>
  </si>
  <si>
    <t>Varies, but mostly P2/ECE II</t>
  </si>
  <si>
    <t xml:space="preserve">- </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</si>
  <si>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</si>
  <si>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</si>
  <si>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</si>
  <si>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</si>
  <si>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</si>
  <si>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</si>
  <si>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High School Diploma and Child Development Associate (CDA) credential</t>
  </si>
  <si>
    <t>Assistant Teacher Minimum Qualifications</t>
  </si>
  <si>
    <t>High School Diploma + Child Development Associate (CDA) credential</t>
  </si>
  <si>
    <t>Childcare Aide Minimum Qualifications</t>
  </si>
  <si>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</si>
  <si>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</si>
  <si>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</si>
  <si>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</si>
  <si>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</si>
  <si>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</si>
  <si>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</si>
  <si>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</si>
  <si>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</si>
  <si>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 xml:space="preserve">Decided by the leadership of the private for-profit business, nonprofit, or faith-based organization.  </t>
  </si>
  <si>
    <t xml:space="preserve">Decided by the owner.  </t>
  </si>
  <si>
    <t>Instructional Staff</t>
  </si>
  <si>
    <t>Proposed Base Wage</t>
  </si>
  <si>
    <t>ECE I</t>
  </si>
  <si>
    <t>ECE II</t>
  </si>
  <si>
    <t>ECE III</t>
  </si>
  <si>
    <t xml:space="preserve">Explanation for Proposed Base Wage </t>
  </si>
  <si>
    <t>Note: All Professional Levels increase by 10% - Infant/Toddler instructional roles are 10% more than Preschool roles</t>
  </si>
  <si>
    <t>25% less than Lead Teacher</t>
  </si>
  <si>
    <t>25% less than Assistant Teacher</t>
  </si>
  <si>
    <t>Lead Teacher</t>
  </si>
  <si>
    <t>Substitute</t>
  </si>
  <si>
    <t>Teaching Assistants, Except Postsecondary</t>
  </si>
  <si>
    <t>Childcare Workers</t>
  </si>
  <si>
    <t>Wage Scale</t>
  </si>
  <si>
    <t>Systemwide Wage Scale</t>
  </si>
  <si>
    <t>Notes</t>
  </si>
  <si>
    <t>Michigan</t>
  </si>
  <si>
    <t>September 2023</t>
  </si>
  <si>
    <t>Lead Teachers</t>
  </si>
  <si>
    <t>Proposed - Pay Parity with K-12 Teachers</t>
  </si>
  <si>
    <t>1B | Systemwide Wage Scale -- Notes</t>
  </si>
  <si>
    <t>Wage Scaling</t>
  </si>
  <si>
    <t>2A | Lead Teacher -- Proposed Wage Scaling</t>
  </si>
  <si>
    <t>Note: All Infant/Toddler instructional roles are 10% more than Preschool roles</t>
  </si>
  <si>
    <t>Current Median Wage</t>
  </si>
  <si>
    <t>Hourly</t>
  </si>
  <si>
    <t>Hourly Wage Increments</t>
  </si>
  <si>
    <t>F1, F2, F3 HSE</t>
  </si>
  <si>
    <t>Years of Experience</t>
  </si>
  <si>
    <t>Proposed Pay Scale for Lead Teacher, Infant-Toddler</t>
  </si>
  <si>
    <t>Proposed Pay Scale for Lead Teacher, Preschool</t>
  </si>
  <si>
    <t>13-15 Years</t>
  </si>
  <si>
    <t>16+ Years</t>
  </si>
  <si>
    <t>D</t>
  </si>
  <si>
    <t>Workforce Demographics</t>
  </si>
  <si>
    <t>Top Comparable Occupations</t>
  </si>
  <si>
    <t>2B | Lead Teacher -- Workforce Demographics</t>
  </si>
  <si>
    <t>2C | Lead Teacher -- Top Comparable Occupations</t>
  </si>
  <si>
    <t>Elementary School Teachers</t>
  </si>
  <si>
    <t>Age</t>
  </si>
  <si>
    <t>Jobs</t>
  </si>
  <si>
    <t>Percentage</t>
  </si>
  <si>
    <t>14-18</t>
  </si>
  <si>
    <t>19-24</t>
  </si>
  <si>
    <t>25-34</t>
  </si>
  <si>
    <t>35-44</t>
  </si>
  <si>
    <t>45-54</t>
  </si>
  <si>
    <t>55-64</t>
  </si>
  <si>
    <t>65+</t>
  </si>
  <si>
    <t>Less than high school</t>
  </si>
  <si>
    <t>High school</t>
  </si>
  <si>
    <t>Some college</t>
  </si>
  <si>
    <t>Associate's degree</t>
  </si>
  <si>
    <t>Bachelor's degree</t>
  </si>
  <si>
    <t>Master's degree</t>
  </si>
  <si>
    <t>Doctoral or professional degree</t>
  </si>
  <si>
    <t>Gender</t>
  </si>
  <si>
    <t>Males</t>
  </si>
  <si>
    <t>Females</t>
  </si>
  <si>
    <t>Race/Ethnicity</t>
  </si>
  <si>
    <t>White</t>
  </si>
  <si>
    <t>Hispanic/Latino (any race)</t>
  </si>
  <si>
    <t>Black/African American</t>
  </si>
  <si>
    <t>Asian</t>
  </si>
  <si>
    <t>Two or More Races</t>
  </si>
  <si>
    <t>American Indian/Alaska Native</t>
  </si>
  <si>
    <t>Native Hawaiian/Other Pacific Islander</t>
  </si>
  <si>
    <t>Share of overlapping skills</t>
  </si>
  <si>
    <t>Previous</t>
  </si>
  <si>
    <t>Following</t>
  </si>
  <si>
    <t>Teaching Assistants</t>
  </si>
  <si>
    <t>Retail Salespersons</t>
  </si>
  <si>
    <t>Social and Human Service Assistants</t>
  </si>
  <si>
    <t>Postsecondary Teachers</t>
  </si>
  <si>
    <t>Secondary School Teachers</t>
  </si>
  <si>
    <t>Secretaries and Admin. Assistants</t>
  </si>
  <si>
    <t>Managers</t>
  </si>
  <si>
    <t>Preschool Teachers</t>
  </si>
  <si>
    <t>2E | Lead Teacher -- Occupation Flows</t>
  </si>
  <si>
    <t>E</t>
  </si>
  <si>
    <t>Occupation Flows</t>
  </si>
  <si>
    <t>#</t>
  </si>
  <si>
    <t xml:space="preserve"> Occupation</t>
  </si>
  <si>
    <t>Employment and Wage Trends</t>
  </si>
  <si>
    <t>F</t>
  </si>
  <si>
    <t>Real-time Demand</t>
  </si>
  <si>
    <t>2F | Lead Teacher -- Real-time Demand</t>
  </si>
  <si>
    <t>2D | Lead Teacher -- Employment and Wage Trends</t>
  </si>
  <si>
    <t>Median Advertised Wage</t>
  </si>
  <si>
    <t>Date</t>
  </si>
  <si>
    <t>Assistant Teachers</t>
  </si>
  <si>
    <t>Years in Lane</t>
  </si>
  <si>
    <t>CDA</t>
  </si>
  <si>
    <t>CDA + Apprenticeship</t>
  </si>
  <si>
    <t>HSE</t>
  </si>
  <si>
    <t>AA</t>
  </si>
  <si>
    <t>BA</t>
  </si>
  <si>
    <t>MA</t>
  </si>
  <si>
    <t>Ed.D. or Ph.D.</t>
  </si>
  <si>
    <t>3A | Assistant Teacher -- Proposed Wage Scaling</t>
  </si>
  <si>
    <t>Proposed Pay Scale for Assistant Teacher, Infant-Toddler</t>
  </si>
  <si>
    <t>Proposed Pay Scale for Assistant Teacher, Preschool</t>
  </si>
  <si>
    <t>4A | Aide/Floater -- Proposed Wage Scaling</t>
  </si>
  <si>
    <t xml:space="preserve"> Aide/Floater</t>
  </si>
  <si>
    <t>Proposed Pay Scale for Aide/Floater, Infant-Toddler</t>
  </si>
  <si>
    <t>Proposed Pay Scale for Aide/Floater, Preschool</t>
  </si>
  <si>
    <t>Aide/Floater, Infant-Toddler</t>
  </si>
  <si>
    <t>United States</t>
  </si>
  <si>
    <t xml:space="preserve">25% less than Assistant Teacher </t>
  </si>
  <si>
    <t>Parity with Assistant Teacher, which has similar responsibilities             (10% increase for long-term assignments)</t>
  </si>
  <si>
    <t>-</t>
  </si>
  <si>
    <t>ECE Wage Scale</t>
  </si>
  <si>
    <t>5A | Substitute -- Proposed Wage Scaling</t>
  </si>
  <si>
    <t>Proposed Pay Scale for Substitute, Infant-Toddler</t>
  </si>
  <si>
    <t>Proposed Pay Scale for Substitute, Preschool</t>
  </si>
  <si>
    <t>Lead Teacher, Employment Growth (Indexed to 2001)</t>
  </si>
  <si>
    <t>Customer Service Representatives</t>
  </si>
  <si>
    <t>Supervisors of Office and Admin. Support Occupations</t>
  </si>
  <si>
    <t>Top Comparable Roles, Lead Teacher</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</si>
  <si>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</si>
  <si>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</si>
  <si>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</si>
  <si>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</si>
  <si>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r>
      <t xml:space="preserve">P1 </t>
    </r>
    <r>
      <rPr>
        <i/>
        <sz val="11"/>
        <color rgb="FFFFFFFF"/>
        <rFont val="Arial"/>
        <family val="2"/>
      </rPr>
      <t>CDA</t>
    </r>
  </si>
  <si>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</si>
  <si>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</si>
  <si>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</si>
  <si>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</si>
  <si>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</si>
  <si>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</si>
  <si>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</si>
  <si>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r>
      <t xml:space="preserve">P5 </t>
    </r>
    <r>
      <rPr>
        <i/>
        <sz val="11"/>
        <color rgb="FFFFFFFF"/>
        <rFont val="Arial"/>
        <family val="2"/>
      </rPr>
      <t>Ed.D. or Ph.D</t>
    </r>
  </si>
  <si>
    <r>
      <t xml:space="preserve">High School Diploma + one college course in Early Childhood Education </t>
    </r>
    <r>
      <rPr>
        <u/>
        <sz val="11"/>
        <color theme="1"/>
        <rFont val="Arial"/>
        <family val="2"/>
      </rPr>
      <t>or</t>
    </r>
    <r>
      <rPr>
        <sz val="11"/>
        <color theme="1"/>
        <rFont val="Arial"/>
        <family val="2"/>
      </rPr>
      <t xml:space="preserve"> 20 hours of training</t>
    </r>
  </si>
  <si>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</si>
  <si>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r>
      <t xml:space="preserve">Annual Salary       </t>
    </r>
    <r>
      <rPr>
        <sz val="11"/>
        <rFont val="Arial"/>
        <family val="2"/>
      </rPr>
      <t>(52 weeks)</t>
    </r>
  </si>
  <si>
    <t>Occupation</t>
  </si>
  <si>
    <t>Kindergarten Teacher</t>
  </si>
  <si>
    <t>Median Hourly Wage, 2022</t>
  </si>
  <si>
    <r>
      <t xml:space="preserve">Median Hourly Wage Growth </t>
    </r>
    <r>
      <rPr>
        <sz val="10"/>
        <color theme="0"/>
        <rFont val="Arial"/>
        <family val="2"/>
      </rPr>
      <t>(2005-2022)</t>
    </r>
  </si>
  <si>
    <t>%</t>
  </si>
  <si>
    <t>Lead Teacher (Average of Infant-Toddler and Preschool), Growth in Median Hourly Earnings (2005-2022)</t>
  </si>
  <si>
    <t>Lead Teacher (Average of Infant-Toddler and Preschool), Median Hourly Wage Growth (Indexed to 2005)</t>
  </si>
  <si>
    <t>Job Postings</t>
  </si>
  <si>
    <t>Employer</t>
  </si>
  <si>
    <t>Online Postings</t>
  </si>
  <si>
    <t>Median Posting Duration</t>
  </si>
  <si>
    <t>36 days</t>
  </si>
  <si>
    <t>3B | Assistant Teacher -- Workforce Demographics</t>
  </si>
  <si>
    <t>3C | Assistant Teacher -- Top Comparable Occupations</t>
  </si>
  <si>
    <t>3D | Assistant Teacher -- Employment and Wage Trends</t>
  </si>
  <si>
    <t>3E | Assistant Teacher -- Occupation Flows</t>
  </si>
  <si>
    <t>3F | Assistant Teacher -- Real-time Demand</t>
  </si>
  <si>
    <t>G</t>
  </si>
  <si>
    <t>Commuting Patterns</t>
  </si>
  <si>
    <t>2G | Lead Teacher -- Commuting Patterns</t>
  </si>
  <si>
    <r>
      <t xml:space="preserve">Employment Growth            </t>
    </r>
    <r>
      <rPr>
        <sz val="10"/>
        <color theme="0"/>
        <rFont val="Arial"/>
        <family val="2"/>
      </rPr>
      <t>(2001-2022)</t>
    </r>
  </si>
  <si>
    <t>Lead Teacher, Employment Trends (2001-2022)</t>
  </si>
  <si>
    <t>3G | Assistant Teacher -- Commuting Patterns</t>
  </si>
  <si>
    <t>Top Comparable Roles, Assistant Teacher</t>
  </si>
  <si>
    <t>Assistant Teacher</t>
  </si>
  <si>
    <t>Assistant Teacher, Employment Trends (2001-2022)</t>
  </si>
  <si>
    <t>Assistant Teacher, Employment Growth (Indexed to 2001)</t>
  </si>
  <si>
    <t xml:space="preserve">Difference from Assistant Teacher Wage            </t>
  </si>
  <si>
    <t>Assistant Teacher, Growth in Median Hourly Earnings (2005-2022)</t>
  </si>
  <si>
    <t>Assistant Teacher, Median Hourly Wage Growth (Indexed to 2005)</t>
  </si>
  <si>
    <t>Life, Physical, and Social Science Technicians</t>
  </si>
  <si>
    <t>Teaching Assistants, Postsecondary</t>
  </si>
  <si>
    <t>Software Developers</t>
  </si>
  <si>
    <t>N/A</t>
  </si>
  <si>
    <t>Top Comparable Roles, Aide/Floater</t>
  </si>
  <si>
    <t xml:space="preserve">Difference from Aide/Floater Wage            </t>
  </si>
  <si>
    <t>Aide/Floater</t>
  </si>
  <si>
    <t>Aide/Floater, Employment Trends (2001-2022)</t>
  </si>
  <si>
    <t>Aide/Floater, Employment Growth (Indexed to 2001)</t>
  </si>
  <si>
    <t>Aide/Floater, Growth in Median Hourly Earnings (2005-2022)</t>
  </si>
  <si>
    <t>Aide/Floater, Median Hourly Wage Growth (Indexed to 2005)</t>
  </si>
  <si>
    <t>Waiters and Waitresses</t>
  </si>
  <si>
    <t>Recreation Workers</t>
  </si>
  <si>
    <t>Cashiers</t>
  </si>
  <si>
    <t>Fast Food and Counter Workers</t>
  </si>
  <si>
    <t>Registered Nurses</t>
  </si>
  <si>
    <t>Difference from  Lead Teacher Wage</t>
  </si>
  <si>
    <t>Library Assistant</t>
  </si>
  <si>
    <t>Library Technician</t>
  </si>
  <si>
    <t>Waiter/Waitress</t>
  </si>
  <si>
    <t>Bank Teller</t>
  </si>
  <si>
    <t>Home Health and Personal Care Aide</t>
  </si>
  <si>
    <t>4B | Aide/Floater -- Workforce Demographics</t>
  </si>
  <si>
    <t>4C | Aide/Floater -- Top Comparable Occupations</t>
  </si>
  <si>
    <t>4D | Aide/Floater -- Employment and Wage Trends</t>
  </si>
  <si>
    <t>4E | Aide/Floater -- Occupation Flows</t>
  </si>
  <si>
    <t>4F | Aide/Floater -- Real-time Demand</t>
  </si>
  <si>
    <t>4G | Aide/Floater -- Commuting Patterns</t>
  </si>
  <si>
    <t>Care Group</t>
  </si>
  <si>
    <t>5B | Substitute -- Workforce Demographics</t>
  </si>
  <si>
    <t>5C | Substitute -- Top Comparable Occupations</t>
  </si>
  <si>
    <t>Top Comparable Roles, Substitute</t>
  </si>
  <si>
    <t xml:space="preserve">Difference from Substitute Wage            </t>
  </si>
  <si>
    <t>Teachers and Instructors</t>
  </si>
  <si>
    <t>Coaches and Scouts</t>
  </si>
  <si>
    <t>Middle School Teachers</t>
  </si>
  <si>
    <t xml:space="preserve">  </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</si>
  <si>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</si>
  <si>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</si>
  <si>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</si>
  <si>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</si>
  <si>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</si>
  <si>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</si>
  <si>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5F | Substitute -- Real-time Demand</t>
  </si>
  <si>
    <t>5G | Substitute -- Commuting Patterns</t>
  </si>
  <si>
    <t>AA + Apprenticeship</t>
  </si>
  <si>
    <t>Office Clerk</t>
  </si>
  <si>
    <t>Self-Enrichment Teacher</t>
  </si>
  <si>
    <t>Psychiatric Aide</t>
  </si>
  <si>
    <t>Tutor</t>
  </si>
  <si>
    <t>Administrative Assistant</t>
  </si>
  <si>
    <t>Customer Service Representative</t>
  </si>
  <si>
    <t>Methodology</t>
  </si>
  <si>
    <t>17 days</t>
  </si>
  <si>
    <t>Tutors</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</si>
  <si>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</si>
  <si>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42 days</t>
  </si>
  <si>
    <t>n/a</t>
  </si>
  <si>
    <t>41 days</t>
  </si>
  <si>
    <t>Ess</t>
  </si>
  <si>
    <t>Typically negotiated through a union contract. However, less than half of School-based teachers are covered by a contract.</t>
  </si>
  <si>
    <t xml:space="preserve">The proposed wage scale benchmarks ECE wages against comparable K-12 roles by setting the Lead Teacher wage on par with the starting salary of a K-12 teacher in Region 6b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</si>
  <si>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 xml:space="preserve">The Systemwide Wage Scales is agnostic to setting and so all functional and foundational level have a proposed wage. We recommend that Region 6b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</si>
  <si>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Bachelor’s Degree with at least 18 hours in Early Childhood Education; sometimes requires valid Region 6b teaching certificate</t>
  </si>
  <si>
    <t>Age Distribution, Region 6b, 2022</t>
  </si>
  <si>
    <t>Education, Region 6b, 2022</t>
  </si>
  <si>
    <t>Racial/Ethnic Distribution, Region 6b, 2022</t>
  </si>
  <si>
    <t>Gender Distribution, Region 6b, 2022</t>
  </si>
  <si>
    <t>Lead Teacher, Employment Trends, Region 6b (2001-2022)</t>
  </si>
  <si>
    <t>Lead Teacher, Employment Growth, Region 6b (Indexed to 2001)</t>
  </si>
  <si>
    <t>Lead Teacher, Growth in Median Hourly Earnings, Region 6b (2005-2022)</t>
  </si>
  <si>
    <t>Lead Teacher, Median Hourly Wage Growth, Region 6b (Indexed to 2005)</t>
  </si>
  <si>
    <t>Region 6b</t>
  </si>
  <si>
    <t xml:space="preserve">Region 6b </t>
  </si>
  <si>
    <t>Top Preceeding and Superseding Occupations, Region 6b, 2022</t>
  </si>
  <si>
    <t>Online Ads and Median Wages, Lead Teacher, Region 6b</t>
  </si>
  <si>
    <t>Top Posting Employers, Lead Teacher, Region 6b (Jan. 2022 - Jul. 2023)</t>
  </si>
  <si>
    <t>Assistant Teacher, Employment Trends, Region 6b (2001-2022)</t>
  </si>
  <si>
    <t>Assistant Teacher, Employment Growth, Region 6b (Indexed to 2001)</t>
  </si>
  <si>
    <t>Assistant Teacher, Growth in Median Hourly Earnings, Region 6b (2005-2022)</t>
  </si>
  <si>
    <t>Assistant Teacher, Median Hourly Wage Growth, Region 6b (Indexed to 2005)</t>
  </si>
  <si>
    <t>Top Preceeding and Superseding Occupations, Region 6b</t>
  </si>
  <si>
    <t>Online Ads and Median Wages, Assistant Teacher, Region 6b</t>
  </si>
  <si>
    <t>Top Posting Employers, Assistant Teacher, Region 6b (Jan. 2022 - Jul. 2023)</t>
  </si>
  <si>
    <t>Aide/Floater, Employment Trends, Region 6b (2001-2022)</t>
  </si>
  <si>
    <t>Aide/Floater, Employment Growth, Region 6b (Indexed to 2001)</t>
  </si>
  <si>
    <t>Aide/Floater, Growth in Median Hourly Earnings, Region 6b (2005-2022)</t>
  </si>
  <si>
    <t>Aide/Floater, Median Hourly Wage Growth, Region 6b (Indexed to 2005)</t>
  </si>
  <si>
    <t>Online Ads and Median Wages, Aide/Floater, Region 6b</t>
  </si>
  <si>
    <t>Top Posting Employers, Aide/Floater, Region 6b (Jan. 2022 - Jul. 2023)</t>
  </si>
  <si>
    <t>Substitute, Employment Trends, Region 6b (2001-2022)</t>
  </si>
  <si>
    <t>Substitute, Employment Growth, Region 6b (Indexed to 2001)</t>
  </si>
  <si>
    <t>Substitute, Growth in Median Hourly Earnings, Region 6b (2005-2022)</t>
  </si>
  <si>
    <t>Substitute, Median Hourly Wage Growth, Region 6b (Indexed to 2005)</t>
  </si>
  <si>
    <t>Online Ads and Median Wages, Substitute, Region 6b</t>
  </si>
  <si>
    <t>Top Posting Employers, Substitute, Region 6b (Jan. 2022 - Jul. 2023)</t>
  </si>
  <si>
    <t>Region 6b - Huron, Sanilac, and Tuscola Counties</t>
  </si>
  <si>
    <t>Median Hourly rate for Step 1 Teacher Salary ($45,180 a year)</t>
  </si>
  <si>
    <t>Northeast Michigan Community Service Agency</t>
  </si>
  <si>
    <t>Tuscola Isd</t>
  </si>
  <si>
    <t>Nemcsa</t>
  </si>
  <si>
    <t>22 days</t>
  </si>
  <si>
    <t>State of Michigan</t>
  </si>
  <si>
    <t>Visiting Angels</t>
  </si>
  <si>
    <t>Caro Center</t>
  </si>
  <si>
    <t>26 days</t>
  </si>
  <si>
    <t>Median Hourly rate for Step 1 Teacher Salary ($45,180 a year) + 10%</t>
  </si>
  <si>
    <t>Number of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</si>
</sst>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32">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9" fontId="0" fillId="0" borderId="0" xfId="3" applyFont="1"/>
    <xf numFmtId="7" fontId="0" fillId="0" borderId="0" xfId="0" applyNumberFormat="1"/>
    <xf numFmtId="3" fontId="0" fillId="0" borderId="0" xfId="0" applyNumberFormat="1"/>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1" fillId="19" borderId="18" xfId="0" applyFont="1" applyFill="1" applyBorder="1" applyAlignment="1">
      <alignment horizontal="center"/>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1" fillId="14" borderId="18" xfId="0" applyFont="1" applyFill="1" applyBorder="1" applyAlignment="1">
      <alignment horizontal="center"/>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3" fillId="0" borderId="0" xfId="0" applyFont="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44" fontId="21" fillId="19" borderId="2" xfId="1" applyFont="1" applyFill="1" applyBorder="1" applyAlignment="1">
      <alignment horizontal="center"/>
    </xf>
    <xf numFmtId="44" fontId="21" fillId="19" borderId="18" xfId="1" applyFont="1" applyFill="1" applyBorder="1" applyAlignment="1">
      <alignment horizontal="center"/>
    </xf>
    <xf numFmtId="44" fontId="21" fillId="19" borderId="3"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24" fillId="16" borderId="37"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003E51"/>
      <color rgb="FFD45D00"/>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6b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23.636302586844309</c:v>
                </c:pt>
                <c:pt idx="1">
                  <c:v>24.227210151515415</c:v>
                </c:pt>
                <c:pt idx="2">
                  <c:v>24.832890405303299</c:v>
                </c:pt>
                <c:pt idx="3">
                  <c:v>25.45371266543588</c:v>
                </c:pt>
                <c:pt idx="4">
                  <c:v>26.090055482071776</c:v>
                </c:pt>
                <c:pt idx="5">
                  <c:v>26.742306869123567</c:v>
                </c:pt>
                <c:pt idx="6">
                  <c:v>27.410864540851655</c:v>
                </c:pt>
                <c:pt idx="7">
                  <c:v>28.096136154372942</c:v>
                </c:pt>
                <c:pt idx="8">
                  <c:v>28.798539558232264</c:v>
                </c:pt>
                <c:pt idx="9">
                  <c:v>29.518503047188069</c:v>
                </c:pt>
                <c:pt idx="10">
                  <c:v>30.25646562336777</c:v>
                </c:pt>
                <c:pt idx="11">
                  <c:v>31.01287726395196</c:v>
                </c:pt>
                <c:pt idx="12">
                  <c:v>31.788199195550757</c:v>
                </c:pt>
                <c:pt idx="13">
                  <c:v>32.582904175439523</c:v>
                </c:pt>
                <c:pt idx="14">
                  <c:v>33.39747677982551</c:v>
                </c:pt>
                <c:pt idx="15">
                  <c:v>34.232413699321143</c:v>
                </c:pt>
                <c:pt idx="16">
                  <c:v>35.088224041804168</c:v>
                </c:pt>
                <c:pt idx="17">
                  <c:v>35.965429642849266</c:v>
                </c:pt>
                <c:pt idx="18">
                  <c:v>36.864565383920493</c:v>
                </c:pt>
                <c:pt idx="19">
                  <c:v>37.786179518518502</c:v>
                </c:pt>
                <c:pt idx="20">
                  <c:v>38.730834006481459</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29.582142857142859</c:v>
                </c:pt>
                <c:pt idx="1">
                  <c:v>30.321696428571428</c:v>
                </c:pt>
                <c:pt idx="2">
                  <c:v>31.07973883928571</c:v>
                </c:pt>
                <c:pt idx="3">
                  <c:v>31.856732310267851</c:v>
                </c:pt>
                <c:pt idx="4">
                  <c:v>32.653150618024547</c:v>
                </c:pt>
                <c:pt idx="5">
                  <c:v>33.469479383475161</c:v>
                </c:pt>
                <c:pt idx="6">
                  <c:v>34.306216368062039</c:v>
                </c:pt>
                <c:pt idx="7">
                  <c:v>35.163871777263587</c:v>
                </c:pt>
                <c:pt idx="8">
                  <c:v>36.042968571695177</c:v>
                </c:pt>
                <c:pt idx="9">
                  <c:v>36.944042785987556</c:v>
                </c:pt>
                <c:pt idx="10">
                  <c:v>37.86764385563724</c:v>
                </c:pt>
                <c:pt idx="11">
                  <c:v>38.814334952028169</c:v>
                </c:pt>
                <c:pt idx="12">
                  <c:v>39.784693325828869</c:v>
                </c:pt>
                <c:pt idx="13">
                  <c:v>40.779310658974588</c:v>
                </c:pt>
                <c:pt idx="14">
                  <c:v>41.798793425448949</c:v>
                </c:pt>
                <c:pt idx="15">
                  <c:v>42.843763261085172</c:v>
                </c:pt>
                <c:pt idx="16">
                  <c:v>43.914857342612301</c:v>
                </c:pt>
                <c:pt idx="17">
                  <c:v>45.012728776177603</c:v>
                </c:pt>
                <c:pt idx="18">
                  <c:v>46.138046995582037</c:v>
                </c:pt>
                <c:pt idx="19">
                  <c:v>47.291498170471584</c:v>
                </c:pt>
                <c:pt idx="20">
                  <c:v>48.473785624733367</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32.540357142857147</c:v>
                </c:pt>
                <c:pt idx="1">
                  <c:v>33.35386607142857</c:v>
                </c:pt>
                <c:pt idx="2">
                  <c:v>34.187712723214283</c:v>
                </c:pt>
                <c:pt idx="3">
                  <c:v>35.042405541294634</c:v>
                </c:pt>
                <c:pt idx="4">
                  <c:v>35.918465679826994</c:v>
                </c:pt>
                <c:pt idx="5">
                  <c:v>36.816427321822665</c:v>
                </c:pt>
                <c:pt idx="6">
                  <c:v>37.736838004868225</c:v>
                </c:pt>
                <c:pt idx="7">
                  <c:v>38.680258954989931</c:v>
                </c:pt>
                <c:pt idx="8">
                  <c:v>39.647265428864678</c:v>
                </c:pt>
                <c:pt idx="9">
                  <c:v>40.638447064586295</c:v>
                </c:pt>
                <c:pt idx="10">
                  <c:v>41.654408241200947</c:v>
                </c:pt>
                <c:pt idx="11">
                  <c:v>42.695768447230968</c:v>
                </c:pt>
                <c:pt idx="12">
                  <c:v>43.763162658411737</c:v>
                </c:pt>
                <c:pt idx="13">
                  <c:v>44.857241724872026</c:v>
                </c:pt>
                <c:pt idx="14">
                  <c:v>45.978672767993821</c:v>
                </c:pt>
                <c:pt idx="15">
                  <c:v>47.128139587193665</c:v>
                </c:pt>
                <c:pt idx="16">
                  <c:v>48.306343076873503</c:v>
                </c:pt>
                <c:pt idx="17">
                  <c:v>49.514001653795333</c:v>
                </c:pt>
                <c:pt idx="18">
                  <c:v>50.751851695140211</c:v>
                </c:pt>
                <c:pt idx="19">
                  <c:v>52.020647987518714</c:v>
                </c:pt>
                <c:pt idx="20">
                  <c:v>53.321164187206676</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35.794392857142867</c:v>
                </c:pt>
                <c:pt idx="1">
                  <c:v>36.689252678571435</c:v>
                </c:pt>
                <c:pt idx="2">
                  <c:v>37.606483995535719</c:v>
                </c:pt>
                <c:pt idx="3">
                  <c:v>38.546646095424109</c:v>
                </c:pt>
                <c:pt idx="4">
                  <c:v>39.510312247809708</c:v>
                </c:pt>
                <c:pt idx="5">
                  <c:v>40.498070054004948</c:v>
                </c:pt>
                <c:pt idx="6">
                  <c:v>41.510521805355069</c:v>
                </c:pt>
                <c:pt idx="7">
                  <c:v>42.54828485048894</c:v>
                </c:pt>
                <c:pt idx="8">
                  <c:v>43.611991971751159</c:v>
                </c:pt>
                <c:pt idx="9">
                  <c:v>44.702291771044933</c:v>
                </c:pt>
                <c:pt idx="10">
                  <c:v>45.819849065321051</c:v>
                </c:pt>
                <c:pt idx="11">
                  <c:v>46.965345291954073</c:v>
                </c:pt>
                <c:pt idx="12">
                  <c:v>48.13947892425292</c:v>
                </c:pt>
                <c:pt idx="13">
                  <c:v>49.342965897359235</c:v>
                </c:pt>
                <c:pt idx="14">
                  <c:v>50.576540044793212</c:v>
                </c:pt>
                <c:pt idx="15">
                  <c:v>51.840953545913038</c:v>
                </c:pt>
                <c:pt idx="16">
                  <c:v>53.136977384560858</c:v>
                </c:pt>
                <c:pt idx="17">
                  <c:v>54.465401819174872</c:v>
                </c:pt>
                <c:pt idx="18">
                  <c:v>55.827036864654239</c:v>
                </c:pt>
                <c:pt idx="19">
                  <c:v>57.222712786270591</c:v>
                </c:pt>
                <c:pt idx="20">
                  <c:v>58.65328060592735</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39.373832142857154</c:v>
                </c:pt>
                <c:pt idx="1">
                  <c:v>40.358177946428576</c:v>
                </c:pt>
                <c:pt idx="2">
                  <c:v>41.367132395089286</c:v>
                </c:pt>
                <c:pt idx="3">
                  <c:v>42.401310704966512</c:v>
                </c:pt>
                <c:pt idx="4">
                  <c:v>43.46134347259067</c:v>
                </c:pt>
                <c:pt idx="5">
                  <c:v>44.54787705940543</c:v>
                </c:pt>
                <c:pt idx="6">
                  <c:v>45.661573985890563</c:v>
                </c:pt>
                <c:pt idx="7">
                  <c:v>46.803113335537823</c:v>
                </c:pt>
                <c:pt idx="8">
                  <c:v>47.973191168926263</c:v>
                </c:pt>
                <c:pt idx="9">
                  <c:v>49.172520948149419</c:v>
                </c:pt>
                <c:pt idx="10">
                  <c:v>50.401833971853151</c:v>
                </c:pt>
                <c:pt idx="11">
                  <c:v>51.661879821149476</c:v>
                </c:pt>
                <c:pt idx="12">
                  <c:v>52.95342681667821</c:v>
                </c:pt>
                <c:pt idx="13">
                  <c:v>54.277262487095157</c:v>
                </c:pt>
                <c:pt idx="14">
                  <c:v>55.63419404927253</c:v>
                </c:pt>
                <c:pt idx="15">
                  <c:v>57.025048900504338</c:v>
                </c:pt>
                <c:pt idx="16">
                  <c:v>58.450675123016943</c:v>
                </c:pt>
                <c:pt idx="17">
                  <c:v>59.911942001092363</c:v>
                </c:pt>
                <c:pt idx="18">
                  <c:v>61.409740551119668</c:v>
                </c:pt>
                <c:pt idx="19">
                  <c:v>62.944984064897653</c:v>
                </c:pt>
                <c:pt idx="20">
                  <c:v>64.518608666520095</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43.311215357142871</c:v>
                </c:pt>
                <c:pt idx="1">
                  <c:v>44.393995741071436</c:v>
                </c:pt>
                <c:pt idx="2">
                  <c:v>45.503845634598214</c:v>
                </c:pt>
                <c:pt idx="3">
                  <c:v>46.641441775463164</c:v>
                </c:pt>
                <c:pt idx="4">
                  <c:v>47.807477819849737</c:v>
                </c:pt>
                <c:pt idx="5">
                  <c:v>49.002664765345976</c:v>
                </c:pt>
                <c:pt idx="6">
                  <c:v>50.227731384479618</c:v>
                </c:pt>
                <c:pt idx="7">
                  <c:v>51.483424669091605</c:v>
                </c:pt>
                <c:pt idx="8">
                  <c:v>52.770510285818894</c:v>
                </c:pt>
                <c:pt idx="9">
                  <c:v>54.08977304296436</c:v>
                </c:pt>
                <c:pt idx="10">
                  <c:v>55.442017369038467</c:v>
                </c:pt>
                <c:pt idx="11">
                  <c:v>56.828067803264425</c:v>
                </c:pt>
                <c:pt idx="12">
                  <c:v>58.248769498346029</c:v>
                </c:pt>
                <c:pt idx="13">
                  <c:v>59.704988735804676</c:v>
                </c:pt>
                <c:pt idx="14">
                  <c:v>61.197613454199789</c:v>
                </c:pt>
                <c:pt idx="15">
                  <c:v>62.727553790554779</c:v>
                </c:pt>
                <c:pt idx="16">
                  <c:v>64.295742635318646</c:v>
                </c:pt>
                <c:pt idx="17">
                  <c:v>65.903136201201605</c:v>
                </c:pt>
                <c:pt idx="18">
                  <c:v>67.550714606231637</c:v>
                </c:pt>
                <c:pt idx="19">
                  <c:v>69.239482471387419</c:v>
                </c:pt>
                <c:pt idx="20">
                  <c:v>70.970469533172093</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6b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0.14437984496124032</c:v>
                </c:pt>
                <c:pt idx="2">
                  <c:v>0.64341085271317833</c:v>
                </c:pt>
                <c:pt idx="3">
                  <c:v>0.35755813953488369</c:v>
                </c:pt>
                <c:pt idx="4">
                  <c:v>0.55232558139534871</c:v>
                </c:pt>
                <c:pt idx="5">
                  <c:v>9.0116279069767408E-2</c:v>
                </c:pt>
                <c:pt idx="6">
                  <c:v>0.22383720930232562</c:v>
                </c:pt>
                <c:pt idx="7">
                  <c:v>0.37306201550387591</c:v>
                </c:pt>
                <c:pt idx="8">
                  <c:v>0.37306201550387591</c:v>
                </c:pt>
                <c:pt idx="9">
                  <c:v>0.32170542635658916</c:v>
                </c:pt>
                <c:pt idx="10">
                  <c:v>0.42538759689922484</c:v>
                </c:pt>
                <c:pt idx="11">
                  <c:v>0.16569767441860456</c:v>
                </c:pt>
                <c:pt idx="12">
                  <c:v>0.1375968992248062</c:v>
                </c:pt>
                <c:pt idx="13">
                  <c:v>0.19089147286821695</c:v>
                </c:pt>
                <c:pt idx="14">
                  <c:v>0.27906976744186035</c:v>
                </c:pt>
                <c:pt idx="15">
                  <c:v>0.2306201550387596</c:v>
                </c:pt>
                <c:pt idx="16">
                  <c:v>0.26259689922480611</c:v>
                </c:pt>
                <c:pt idx="17">
                  <c:v>0.25968992248062012</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0.20798</c:v>
                </c:pt>
                <c:pt idx="1">
                  <c:v>0.13219</c:v>
                </c:pt>
                <c:pt idx="2">
                  <c:v>8.3320000000000005E-2</c:v>
                </c:pt>
                <c:pt idx="3">
                  <c:v>7.8740000000000004E-2</c:v>
                </c:pt>
                <c:pt idx="4">
                  <c:v>6.7979999999999999E-2</c:v>
                </c:pt>
                <c:pt idx="5">
                  <c:v>6.6890000000000005E-2</c:v>
                </c:pt>
                <c:pt idx="6">
                  <c:v>6.658E-2</c:v>
                </c:pt>
                <c:pt idx="7">
                  <c:v>6.6299999999999998E-2</c:v>
                </c:pt>
                <c:pt idx="8">
                  <c:v>6.565E-2</c:v>
                </c:pt>
                <c:pt idx="9">
                  <c:v>6.0299999999999999E-2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0.15029989999999999</c:v>
                </c:pt>
                <c:pt idx="1">
                  <c:v>0.14140315000000001</c:v>
                </c:pt>
                <c:pt idx="2">
                  <c:v>0.11953220000000001</c:v>
                </c:pt>
                <c:pt idx="3">
                  <c:v>0.10111000000000001</c:v>
                </c:pt>
                <c:pt idx="4">
                  <c:v>9.7350000000000006E-2</c:v>
                </c:pt>
                <c:pt idx="5">
                  <c:v>9.1439999999999994E-2</c:v>
                </c:pt>
                <c:pt idx="6">
                  <c:v>8.9149999999999993E-2</c:v>
                </c:pt>
                <c:pt idx="7">
                  <c:v>7.1789000000000006E-2</c:v>
                </c:pt>
                <c:pt idx="8">
                  <c:v>6.9260000000000002E-2</c:v>
                </c:pt>
                <c:pt idx="9">
                  <c:v>6.8640000000000007E-2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0</c:v>
                </c:pt>
                <c:pt idx="1">
                  <c:v>1</c:v>
                </c:pt>
                <c:pt idx="2">
                  <c:v>0</c:v>
                </c:pt>
                <c:pt idx="3">
                  <c:v>0</c:v>
                </c:pt>
                <c:pt idx="4">
                  <c:v>1</c:v>
                </c:pt>
                <c:pt idx="5">
                  <c:v>0</c:v>
                </c:pt>
                <c:pt idx="6">
                  <c:v>0</c:v>
                </c:pt>
                <c:pt idx="7">
                  <c:v>4</c:v>
                </c:pt>
                <c:pt idx="8">
                  <c:v>0</c:v>
                </c:pt>
                <c:pt idx="9">
                  <c:v>1</c:v>
                </c:pt>
                <c:pt idx="10">
                  <c:v>7</c:v>
                </c:pt>
                <c:pt idx="11">
                  <c:v>1</c:v>
                </c:pt>
                <c:pt idx="12">
                  <c:v>0</c:v>
                </c:pt>
                <c:pt idx="13">
                  <c:v>4</c:v>
                </c:pt>
                <c:pt idx="14">
                  <c:v>0</c:v>
                </c:pt>
                <c:pt idx="15">
                  <c:v>3</c:v>
                </c:pt>
                <c:pt idx="16">
                  <c:v>0</c:v>
                </c:pt>
                <c:pt idx="17">
                  <c:v>1</c:v>
                </c:pt>
                <c:pt idx="18">
                  <c:v>5</c:v>
                </c:pt>
                <c:pt idx="19">
                  <c:v>2</c:v>
                </c:pt>
                <c:pt idx="20">
                  <c:v>0</c:v>
                </c:pt>
                <c:pt idx="21">
                  <c:v>0</c:v>
                </c:pt>
                <c:pt idx="22">
                  <c:v>0</c:v>
                </c:pt>
                <c:pt idx="23">
                  <c:v>2</c:v>
                </c:pt>
                <c:pt idx="24">
                  <c:v>3</c:v>
                </c:pt>
                <c:pt idx="25">
                  <c:v>3</c:v>
                </c:pt>
                <c:pt idx="26">
                  <c:v>1</c:v>
                </c:pt>
                <c:pt idx="27">
                  <c:v>0</c:v>
                </c:pt>
                <c:pt idx="28">
                  <c:v>0</c:v>
                </c:pt>
                <c:pt idx="29">
                  <c:v>2</c:v>
                </c:pt>
                <c:pt idx="30">
                  <c:v>1</c:v>
                </c:pt>
                <c:pt idx="31">
                  <c:v>0</c:v>
                </c:pt>
                <c:pt idx="32">
                  <c:v>1</c:v>
                </c:pt>
                <c:pt idx="33">
                  <c:v>0</c:v>
                </c:pt>
                <c:pt idx="34">
                  <c:v>2</c:v>
                </c:pt>
                <c:pt idx="35">
                  <c:v>1</c:v>
                </c:pt>
                <c:pt idx="36">
                  <c:v>0</c:v>
                </c:pt>
                <c:pt idx="37">
                  <c:v>0</c:v>
                </c:pt>
                <c:pt idx="38">
                  <c:v>1</c:v>
                </c:pt>
                <c:pt idx="39">
                  <c:v>0</c:v>
                </c:pt>
                <c:pt idx="40">
                  <c:v>0</c:v>
                </c:pt>
                <c:pt idx="41">
                  <c:v>1</c:v>
                </c:pt>
                <c:pt idx="42">
                  <c:v>0</c:v>
                </c:pt>
                <c:pt idx="43">
                  <c:v>1</c:v>
                </c:pt>
                <c:pt idx="44">
                  <c:v>1</c:v>
                </c:pt>
                <c:pt idx="45">
                  <c:v>3</c:v>
                </c:pt>
                <c:pt idx="46">
                  <c:v>0</c:v>
                </c:pt>
                <c:pt idx="47">
                  <c:v>0</c:v>
                </c:pt>
                <c:pt idx="48">
                  <c:v>0</c:v>
                </c:pt>
                <c:pt idx="49">
                  <c:v>0</c:v>
                </c:pt>
                <c:pt idx="50">
                  <c:v>0</c:v>
                </c:pt>
                <c:pt idx="51">
                  <c:v>9</c:v>
                </c:pt>
                <c:pt idx="52">
                  <c:v>0</c:v>
                </c:pt>
                <c:pt idx="53">
                  <c:v>0</c:v>
                </c:pt>
                <c:pt idx="54">
                  <c:v>0</c:v>
                </c:pt>
                <c:pt idx="55">
                  <c:v>0</c:v>
                </c:pt>
                <c:pt idx="56">
                  <c:v>0</c:v>
                </c:pt>
                <c:pt idx="57">
                  <c:v>1</c:v>
                </c:pt>
                <c:pt idx="58">
                  <c:v>1</c:v>
                </c:pt>
                <c:pt idx="59">
                  <c:v>0</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'2F'!$F$5:$F$6</c:f>
              <c:strCache>
                <c:ptCount val="2"/>
                <c:pt idx="0">
                  <c:v>Northeast Michigan Community Service Agency</c:v>
                </c:pt>
                <c:pt idx="1">
                  <c:v>Tuscola Isd</c:v>
                </c:pt>
              </c:strCache>
            </c:strRef>
          </c:cat>
          <c:val>
            <c:numRef>
              <c:f>'2F'!$G$5:$G$6</c:f>
              <c:numCache>
                <c:formatCode>#,##0</c:formatCode>
                <c:ptCount val="2"/>
                <c:pt idx="0">
                  <c:v>11</c:v>
                </c:pt>
                <c:pt idx="1">
                  <c:v>3</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6b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18.909042069475447</c:v>
                </c:pt>
                <c:pt idx="1">
                  <c:v>19.381768121212332</c:v>
                </c:pt>
                <c:pt idx="2">
                  <c:v>19.866312324242639</c:v>
                </c:pt>
                <c:pt idx="3">
                  <c:v>20.362970132348703</c:v>
                </c:pt>
                <c:pt idx="4">
                  <c:v>20.872044385657418</c:v>
                </c:pt>
                <c:pt idx="5">
                  <c:v>21.393845495298851</c:v>
                </c:pt>
                <c:pt idx="6">
                  <c:v>21.928691632681321</c:v>
                </c:pt>
                <c:pt idx="7">
                  <c:v>22.476908923498353</c:v>
                </c:pt>
                <c:pt idx="8">
                  <c:v>23.038831646585809</c:v>
                </c:pt>
                <c:pt idx="9">
                  <c:v>23.614802437750452</c:v>
                </c:pt>
                <c:pt idx="10">
                  <c:v>24.205172498694211</c:v>
                </c:pt>
                <c:pt idx="11">
                  <c:v>24.810301811161562</c:v>
                </c:pt>
                <c:pt idx="12">
                  <c:v>25.4305593564406</c:v>
                </c:pt>
                <c:pt idx="13">
                  <c:v>26.066323340351612</c:v>
                </c:pt>
                <c:pt idx="14">
                  <c:v>26.717981423860401</c:v>
                </c:pt>
                <c:pt idx="15">
                  <c:v>27.385930959456907</c:v>
                </c:pt>
                <c:pt idx="16">
                  <c:v>28.070579233443326</c:v>
                </c:pt>
                <c:pt idx="17">
                  <c:v>28.772343714279405</c:v>
                </c:pt>
                <c:pt idx="18">
                  <c:v>29.491652307136388</c:v>
                </c:pt>
                <c:pt idx="19">
                  <c:v>30.228943614814796</c:v>
                </c:pt>
                <c:pt idx="20">
                  <c:v>30.984667205185161</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22.186607142857145</c:v>
                </c:pt>
                <c:pt idx="1">
                  <c:v>22.741272321428571</c:v>
                </c:pt>
                <c:pt idx="2">
                  <c:v>23.309804129464283</c:v>
                </c:pt>
                <c:pt idx="3">
                  <c:v>23.892549232700887</c:v>
                </c:pt>
                <c:pt idx="4">
                  <c:v>24.489862963518409</c:v>
                </c:pt>
                <c:pt idx="5">
                  <c:v>25.102109537606367</c:v>
                </c:pt>
                <c:pt idx="6">
                  <c:v>25.729662276046525</c:v>
                </c:pt>
                <c:pt idx="7">
                  <c:v>26.372903832947685</c:v>
                </c:pt>
                <c:pt idx="8">
                  <c:v>27.032226428771374</c:v>
                </c:pt>
                <c:pt idx="9">
                  <c:v>27.708032089490654</c:v>
                </c:pt>
                <c:pt idx="10">
                  <c:v>28.40073289172792</c:v>
                </c:pt>
                <c:pt idx="11">
                  <c:v>29.110751214021114</c:v>
                </c:pt>
                <c:pt idx="12">
                  <c:v>29.838519994371641</c:v>
                </c:pt>
                <c:pt idx="13">
                  <c:v>30.584482994230928</c:v>
                </c:pt>
                <c:pt idx="14">
                  <c:v>31.349095069086697</c:v>
                </c:pt>
                <c:pt idx="15">
                  <c:v>32.132822445813865</c:v>
                </c:pt>
                <c:pt idx="16">
                  <c:v>32.936143006959206</c:v>
                </c:pt>
                <c:pt idx="17">
                  <c:v>33.759546582133183</c:v>
                </c:pt>
                <c:pt idx="18">
                  <c:v>34.603535246686512</c:v>
                </c:pt>
                <c:pt idx="19">
                  <c:v>35.468623627853674</c:v>
                </c:pt>
                <c:pt idx="20">
                  <c:v>36.355339218550014</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24.40526785714286</c:v>
                </c:pt>
                <c:pt idx="1">
                  <c:v>25.015399553571431</c:v>
                </c:pt>
                <c:pt idx="2">
                  <c:v>25.640784542410714</c:v>
                </c:pt>
                <c:pt idx="3">
                  <c:v>26.281804155970978</c:v>
                </c:pt>
                <c:pt idx="4">
                  <c:v>26.938849259870249</c:v>
                </c:pt>
                <c:pt idx="5">
                  <c:v>27.612320491367004</c:v>
                </c:pt>
                <c:pt idx="6">
                  <c:v>28.302628503651178</c:v>
                </c:pt>
                <c:pt idx="7">
                  <c:v>29.010194216242454</c:v>
                </c:pt>
                <c:pt idx="8">
                  <c:v>29.735449071648514</c:v>
                </c:pt>
                <c:pt idx="9">
                  <c:v>30.478835298439723</c:v>
                </c:pt>
                <c:pt idx="10">
                  <c:v>31.240806180900712</c:v>
                </c:pt>
                <c:pt idx="11">
                  <c:v>32.021826335423228</c:v>
                </c:pt>
                <c:pt idx="12">
                  <c:v>32.822371993808808</c:v>
                </c:pt>
                <c:pt idx="13">
                  <c:v>33.642931293654023</c:v>
                </c:pt>
                <c:pt idx="14">
                  <c:v>34.484004575995371</c:v>
                </c:pt>
                <c:pt idx="15">
                  <c:v>35.346104690395251</c:v>
                </c:pt>
                <c:pt idx="16">
                  <c:v>36.229757307655127</c:v>
                </c:pt>
                <c:pt idx="17">
                  <c:v>37.1355012403465</c:v>
                </c:pt>
                <c:pt idx="18">
                  <c:v>38.06388877135516</c:v>
                </c:pt>
                <c:pt idx="19">
                  <c:v>39.015485990639036</c:v>
                </c:pt>
                <c:pt idx="20">
                  <c:v>39.990873140405007</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26.845794642857147</c:v>
                </c:pt>
                <c:pt idx="1">
                  <c:v>27.516939508928573</c:v>
                </c:pt>
                <c:pt idx="2">
                  <c:v>28.204862996651784</c:v>
                </c:pt>
                <c:pt idx="3">
                  <c:v>28.909984571568074</c:v>
                </c:pt>
                <c:pt idx="4">
                  <c:v>29.632734185857274</c:v>
                </c:pt>
                <c:pt idx="5">
                  <c:v>30.373552540503702</c:v>
                </c:pt>
                <c:pt idx="6">
                  <c:v>31.132891354016291</c:v>
                </c:pt>
                <c:pt idx="7">
                  <c:v>31.911213637866695</c:v>
                </c:pt>
                <c:pt idx="8">
                  <c:v>32.708993978813361</c:v>
                </c:pt>
                <c:pt idx="9">
                  <c:v>33.526718828283691</c:v>
                </c:pt>
                <c:pt idx="10">
                  <c:v>34.364886798990781</c:v>
                </c:pt>
                <c:pt idx="11">
                  <c:v>35.224008968965549</c:v>
                </c:pt>
                <c:pt idx="12">
                  <c:v>36.104609193189688</c:v>
                </c:pt>
                <c:pt idx="13">
                  <c:v>37.00722442301943</c:v>
                </c:pt>
                <c:pt idx="14">
                  <c:v>37.932405033594911</c:v>
                </c:pt>
                <c:pt idx="15">
                  <c:v>38.880715159434779</c:v>
                </c:pt>
                <c:pt idx="16">
                  <c:v>39.852733038420645</c:v>
                </c:pt>
                <c:pt idx="17">
                  <c:v>40.849051364381161</c:v>
                </c:pt>
                <c:pt idx="18">
                  <c:v>41.870277648490685</c:v>
                </c:pt>
                <c:pt idx="19">
                  <c:v>42.917034589702951</c:v>
                </c:pt>
                <c:pt idx="20">
                  <c:v>43.989960454445523</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29.530374107142865</c:v>
                </c:pt>
                <c:pt idx="1">
                  <c:v>30.268633459821434</c:v>
                </c:pt>
                <c:pt idx="2">
                  <c:v>31.025349296316968</c:v>
                </c:pt>
                <c:pt idx="3">
                  <c:v>31.80098302872489</c:v>
                </c:pt>
                <c:pt idx="4">
                  <c:v>32.59600760444301</c:v>
                </c:pt>
                <c:pt idx="5">
                  <c:v>33.410907794554085</c:v>
                </c:pt>
                <c:pt idx="6">
                  <c:v>34.246180489417931</c:v>
                </c:pt>
                <c:pt idx="7">
                  <c:v>35.102335001653373</c:v>
                </c:pt>
                <c:pt idx="8">
                  <c:v>35.979893376694704</c:v>
                </c:pt>
                <c:pt idx="9">
                  <c:v>36.879390711112066</c:v>
                </c:pt>
                <c:pt idx="10">
                  <c:v>37.801375478889867</c:v>
                </c:pt>
                <c:pt idx="11">
                  <c:v>38.746409865862113</c:v>
                </c:pt>
                <c:pt idx="12">
                  <c:v>39.715070112508663</c:v>
                </c:pt>
                <c:pt idx="13">
                  <c:v>40.707946865321375</c:v>
                </c:pt>
                <c:pt idx="14">
                  <c:v>41.725645536954403</c:v>
                </c:pt>
                <c:pt idx="15">
                  <c:v>42.768786675378259</c:v>
                </c:pt>
                <c:pt idx="16">
                  <c:v>43.838006342262709</c:v>
                </c:pt>
                <c:pt idx="17">
                  <c:v>44.933956500819271</c:v>
                </c:pt>
                <c:pt idx="18">
                  <c:v>46.057305413339748</c:v>
                </c:pt>
                <c:pt idx="19">
                  <c:v>47.20873804867324</c:v>
                </c:pt>
                <c:pt idx="20">
                  <c:v>48.388956499890064</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32.483411517857157</c:v>
                </c:pt>
                <c:pt idx="1">
                  <c:v>33.29549680580358</c:v>
                </c:pt>
                <c:pt idx="2">
                  <c:v>34.127884225948669</c:v>
                </c:pt>
                <c:pt idx="3">
                  <c:v>34.98108133159738</c:v>
                </c:pt>
                <c:pt idx="4">
                  <c:v>35.85560836488731</c:v>
                </c:pt>
                <c:pt idx="5">
                  <c:v>36.751998574009491</c:v>
                </c:pt>
                <c:pt idx="6">
                  <c:v>37.670798538359726</c:v>
                </c:pt>
                <c:pt idx="7">
                  <c:v>38.612568501818714</c:v>
                </c:pt>
                <c:pt idx="8">
                  <c:v>39.577882714364179</c:v>
                </c:pt>
                <c:pt idx="9">
                  <c:v>40.567329782223283</c:v>
                </c:pt>
                <c:pt idx="10">
                  <c:v>41.581513026778858</c:v>
                </c:pt>
                <c:pt idx="11">
                  <c:v>42.621050852448327</c:v>
                </c:pt>
                <c:pt idx="12">
                  <c:v>43.686577123759534</c:v>
                </c:pt>
                <c:pt idx="13">
                  <c:v>44.778741551853521</c:v>
                </c:pt>
                <c:pt idx="14">
                  <c:v>45.898210090649854</c:v>
                </c:pt>
                <c:pt idx="15">
                  <c:v>47.045665342916095</c:v>
                </c:pt>
                <c:pt idx="16">
                  <c:v>48.221806976488992</c:v>
                </c:pt>
                <c:pt idx="17">
                  <c:v>49.427352150901214</c:v>
                </c:pt>
                <c:pt idx="18">
                  <c:v>50.663035954673738</c:v>
                </c:pt>
                <c:pt idx="19">
                  <c:v>51.929611853540578</c:v>
                </c:pt>
                <c:pt idx="20">
                  <c:v>53.227852149879091</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6b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17.190038244977679</c:v>
                </c:pt>
                <c:pt idx="1">
                  <c:v>17.619789201102119</c:v>
                </c:pt>
                <c:pt idx="2">
                  <c:v>18.060283931129671</c:v>
                </c:pt>
                <c:pt idx="3">
                  <c:v>18.511791029407913</c:v>
                </c:pt>
                <c:pt idx="4">
                  <c:v>18.974585805143111</c:v>
                </c:pt>
                <c:pt idx="5">
                  <c:v>19.448950450271688</c:v>
                </c:pt>
                <c:pt idx="6">
                  <c:v>19.93517421152848</c:v>
                </c:pt>
                <c:pt idx="7">
                  <c:v>20.433553566816691</c:v>
                </c:pt>
                <c:pt idx="8">
                  <c:v>20.944392405987106</c:v>
                </c:pt>
                <c:pt idx="9">
                  <c:v>21.468002216136782</c:v>
                </c:pt>
                <c:pt idx="10">
                  <c:v>22.0047022715402</c:v>
                </c:pt>
                <c:pt idx="11">
                  <c:v>22.554819828328704</c:v>
                </c:pt>
                <c:pt idx="12">
                  <c:v>23.118690324036919</c:v>
                </c:pt>
                <c:pt idx="13">
                  <c:v>23.696657582137838</c:v>
                </c:pt>
                <c:pt idx="14">
                  <c:v>24.289074021691281</c:v>
                </c:pt>
                <c:pt idx="15">
                  <c:v>24.89630087223356</c:v>
                </c:pt>
                <c:pt idx="16">
                  <c:v>25.518708394039397</c:v>
                </c:pt>
                <c:pt idx="17">
                  <c:v>26.15667610389038</c:v>
                </c:pt>
                <c:pt idx="18">
                  <c:v>26.810593006487636</c:v>
                </c:pt>
                <c:pt idx="19">
                  <c:v>27.480857831649825</c:v>
                </c:pt>
                <c:pt idx="20">
                  <c:v>28.167879277441067</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20.169642857142858</c:v>
                </c:pt>
                <c:pt idx="1">
                  <c:v>20.673883928571428</c:v>
                </c:pt>
                <c:pt idx="2">
                  <c:v>21.190731026785713</c:v>
                </c:pt>
                <c:pt idx="3">
                  <c:v>21.720499302455355</c:v>
                </c:pt>
                <c:pt idx="4">
                  <c:v>22.263511785016735</c:v>
                </c:pt>
                <c:pt idx="5">
                  <c:v>22.82009957964215</c:v>
                </c:pt>
                <c:pt idx="6">
                  <c:v>23.390602069133202</c:v>
                </c:pt>
                <c:pt idx="7">
                  <c:v>23.975367120861531</c:v>
                </c:pt>
                <c:pt idx="8">
                  <c:v>24.574751298883069</c:v>
                </c:pt>
                <c:pt idx="9">
                  <c:v>25.189120081355142</c:v>
                </c:pt>
                <c:pt idx="10">
                  <c:v>25.818848083389017</c:v>
                </c:pt>
                <c:pt idx="11">
                  <c:v>26.464319285473742</c:v>
                </c:pt>
                <c:pt idx="12">
                  <c:v>27.125927267610582</c:v>
                </c:pt>
                <c:pt idx="13">
                  <c:v>27.804075449300843</c:v>
                </c:pt>
                <c:pt idx="14">
                  <c:v>28.499177335533361</c:v>
                </c:pt>
                <c:pt idx="15">
                  <c:v>29.211656768921692</c:v>
                </c:pt>
                <c:pt idx="16">
                  <c:v>29.941948188144732</c:v>
                </c:pt>
                <c:pt idx="17">
                  <c:v>30.690496892848348</c:v>
                </c:pt>
                <c:pt idx="18">
                  <c:v>31.457759315169554</c:v>
                </c:pt>
                <c:pt idx="19">
                  <c:v>32.244203298048788</c:v>
                </c:pt>
                <c:pt idx="20">
                  <c:v>33.050308380500006</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22.186607142857145</c:v>
                </c:pt>
                <c:pt idx="1">
                  <c:v>22.741272321428571</c:v>
                </c:pt>
                <c:pt idx="2">
                  <c:v>23.309804129464283</c:v>
                </c:pt>
                <c:pt idx="3">
                  <c:v>23.892549232700887</c:v>
                </c:pt>
                <c:pt idx="4">
                  <c:v>24.489862963518409</c:v>
                </c:pt>
                <c:pt idx="5">
                  <c:v>25.102109537606367</c:v>
                </c:pt>
                <c:pt idx="6">
                  <c:v>25.729662276046525</c:v>
                </c:pt>
                <c:pt idx="7">
                  <c:v>26.372903832947685</c:v>
                </c:pt>
                <c:pt idx="8">
                  <c:v>27.032226428771374</c:v>
                </c:pt>
                <c:pt idx="9">
                  <c:v>27.708032089490654</c:v>
                </c:pt>
                <c:pt idx="10">
                  <c:v>28.40073289172792</c:v>
                </c:pt>
                <c:pt idx="11">
                  <c:v>29.110751214021114</c:v>
                </c:pt>
                <c:pt idx="12">
                  <c:v>29.838519994371641</c:v>
                </c:pt>
                <c:pt idx="13">
                  <c:v>30.584482994230928</c:v>
                </c:pt>
                <c:pt idx="14">
                  <c:v>31.349095069086697</c:v>
                </c:pt>
                <c:pt idx="15">
                  <c:v>32.132822445813865</c:v>
                </c:pt>
                <c:pt idx="16">
                  <c:v>32.936143006959206</c:v>
                </c:pt>
                <c:pt idx="17">
                  <c:v>33.759546582133183</c:v>
                </c:pt>
                <c:pt idx="18">
                  <c:v>34.603535246686512</c:v>
                </c:pt>
                <c:pt idx="19">
                  <c:v>35.468623627853674</c:v>
                </c:pt>
                <c:pt idx="20">
                  <c:v>36.355339218550014</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24.40526785714286</c:v>
                </c:pt>
                <c:pt idx="1">
                  <c:v>25.015399553571431</c:v>
                </c:pt>
                <c:pt idx="2">
                  <c:v>25.640784542410714</c:v>
                </c:pt>
                <c:pt idx="3">
                  <c:v>26.281804155970978</c:v>
                </c:pt>
                <c:pt idx="4">
                  <c:v>26.938849259870249</c:v>
                </c:pt>
                <c:pt idx="5">
                  <c:v>27.612320491367004</c:v>
                </c:pt>
                <c:pt idx="6">
                  <c:v>28.302628503651178</c:v>
                </c:pt>
                <c:pt idx="7">
                  <c:v>29.010194216242454</c:v>
                </c:pt>
                <c:pt idx="8">
                  <c:v>29.735449071648514</c:v>
                </c:pt>
                <c:pt idx="9">
                  <c:v>30.478835298439723</c:v>
                </c:pt>
                <c:pt idx="10">
                  <c:v>31.240806180900712</c:v>
                </c:pt>
                <c:pt idx="11">
                  <c:v>32.021826335423228</c:v>
                </c:pt>
                <c:pt idx="12">
                  <c:v>32.822371993808808</c:v>
                </c:pt>
                <c:pt idx="13">
                  <c:v>33.642931293654023</c:v>
                </c:pt>
                <c:pt idx="14">
                  <c:v>34.484004575995371</c:v>
                </c:pt>
                <c:pt idx="15">
                  <c:v>35.346104690395251</c:v>
                </c:pt>
                <c:pt idx="16">
                  <c:v>36.229757307655127</c:v>
                </c:pt>
                <c:pt idx="17">
                  <c:v>37.1355012403465</c:v>
                </c:pt>
                <c:pt idx="18">
                  <c:v>38.06388877135516</c:v>
                </c:pt>
                <c:pt idx="19">
                  <c:v>39.015485990639036</c:v>
                </c:pt>
                <c:pt idx="20">
                  <c:v>39.990873140405007</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26.845794642857147</c:v>
                </c:pt>
                <c:pt idx="1">
                  <c:v>27.516939508928573</c:v>
                </c:pt>
                <c:pt idx="2">
                  <c:v>28.204862996651784</c:v>
                </c:pt>
                <c:pt idx="3">
                  <c:v>28.909984571568074</c:v>
                </c:pt>
                <c:pt idx="4">
                  <c:v>29.632734185857274</c:v>
                </c:pt>
                <c:pt idx="5">
                  <c:v>30.373552540503702</c:v>
                </c:pt>
                <c:pt idx="6">
                  <c:v>31.132891354016291</c:v>
                </c:pt>
                <c:pt idx="7">
                  <c:v>31.911213637866695</c:v>
                </c:pt>
                <c:pt idx="8">
                  <c:v>32.708993978813361</c:v>
                </c:pt>
                <c:pt idx="9">
                  <c:v>33.526718828283691</c:v>
                </c:pt>
                <c:pt idx="10">
                  <c:v>34.364886798990781</c:v>
                </c:pt>
                <c:pt idx="11">
                  <c:v>35.224008968965549</c:v>
                </c:pt>
                <c:pt idx="12">
                  <c:v>36.104609193189688</c:v>
                </c:pt>
                <c:pt idx="13">
                  <c:v>37.00722442301943</c:v>
                </c:pt>
                <c:pt idx="14">
                  <c:v>37.932405033594911</c:v>
                </c:pt>
                <c:pt idx="15">
                  <c:v>38.880715159434779</c:v>
                </c:pt>
                <c:pt idx="16">
                  <c:v>39.852733038420645</c:v>
                </c:pt>
                <c:pt idx="17">
                  <c:v>40.849051364381161</c:v>
                </c:pt>
                <c:pt idx="18">
                  <c:v>41.870277648490685</c:v>
                </c:pt>
                <c:pt idx="19">
                  <c:v>42.917034589702951</c:v>
                </c:pt>
                <c:pt idx="20">
                  <c:v>43.989960454445523</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29.530374107142865</c:v>
                </c:pt>
                <c:pt idx="1">
                  <c:v>30.268633459821434</c:v>
                </c:pt>
                <c:pt idx="2">
                  <c:v>31.025349296316968</c:v>
                </c:pt>
                <c:pt idx="3">
                  <c:v>31.80098302872489</c:v>
                </c:pt>
                <c:pt idx="4">
                  <c:v>32.59600760444301</c:v>
                </c:pt>
                <c:pt idx="5">
                  <c:v>33.410907794554085</c:v>
                </c:pt>
                <c:pt idx="6">
                  <c:v>34.246180489417931</c:v>
                </c:pt>
                <c:pt idx="7">
                  <c:v>35.102335001653373</c:v>
                </c:pt>
                <c:pt idx="8">
                  <c:v>35.979893376694704</c:v>
                </c:pt>
                <c:pt idx="9">
                  <c:v>36.879390711112066</c:v>
                </c:pt>
                <c:pt idx="10">
                  <c:v>37.801375478889867</c:v>
                </c:pt>
                <c:pt idx="11">
                  <c:v>38.746409865862113</c:v>
                </c:pt>
                <c:pt idx="12">
                  <c:v>39.715070112508663</c:v>
                </c:pt>
                <c:pt idx="13">
                  <c:v>40.707946865321375</c:v>
                </c:pt>
                <c:pt idx="14">
                  <c:v>41.725645536954403</c:v>
                </c:pt>
                <c:pt idx="15">
                  <c:v>42.768786675378259</c:v>
                </c:pt>
                <c:pt idx="16">
                  <c:v>43.838006342262709</c:v>
                </c:pt>
                <c:pt idx="17">
                  <c:v>44.933956500819271</c:v>
                </c:pt>
                <c:pt idx="18">
                  <c:v>46.057305413339748</c:v>
                </c:pt>
                <c:pt idx="19">
                  <c:v>47.20873804867324</c:v>
                </c:pt>
                <c:pt idx="20">
                  <c:v>48.388956499890064</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2.1276595744680851E-3</c:v>
                </c:pt>
                <c:pt idx="1">
                  <c:v>4.4680851063829789E-2</c:v>
                </c:pt>
                <c:pt idx="2">
                  <c:v>0.16595744680851063</c:v>
                </c:pt>
                <c:pt idx="3">
                  <c:v>0.27021276595744681</c:v>
                </c:pt>
                <c:pt idx="4">
                  <c:v>0.3</c:v>
                </c:pt>
                <c:pt idx="5">
                  <c:v>0.18085106382978725</c:v>
                </c:pt>
                <c:pt idx="6">
                  <c:v>3.8297872340425532E-2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3.6667348399631865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3045607935371714"/>
                  <c:y val="2.085102605808491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0.82340425531914896</c:v>
                </c:pt>
                <c:pt idx="1">
                  <c:v>9.3617021276595741E-2</c:v>
                </c:pt>
                <c:pt idx="2">
                  <c:v>4.6808510638297871E-2</c:v>
                </c:pt>
                <c:pt idx="3">
                  <c:v>2.3404255319148935E-2</c:v>
                </c:pt>
                <c:pt idx="4">
                  <c:v>1.0638297872340425E-2</c:v>
                </c:pt>
                <c:pt idx="5">
                  <c:v>2.1276595744680851E-3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6b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22.024736501377646</c:v>
                </c:pt>
                <c:pt idx="1">
                  <c:v>22.575354913912086</c:v>
                </c:pt>
                <c:pt idx="2">
                  <c:v>23.139738786759885</c:v>
                </c:pt>
                <c:pt idx="3">
                  <c:v>23.71823225642888</c:v>
                </c:pt>
                <c:pt idx="4">
                  <c:v>24.311188062839602</c:v>
                </c:pt>
                <c:pt idx="5">
                  <c:v>24.918967764410588</c:v>
                </c:pt>
                <c:pt idx="6">
                  <c:v>25.541941958520852</c:v>
                </c:pt>
                <c:pt idx="7">
                  <c:v>26.180490507483871</c:v>
                </c:pt>
                <c:pt idx="8">
                  <c:v>26.835002770170966</c:v>
                </c:pt>
                <c:pt idx="9">
                  <c:v>27.505877839425239</c:v>
                </c:pt>
                <c:pt idx="10">
                  <c:v>28.193524785410869</c:v>
                </c:pt>
                <c:pt idx="11">
                  <c:v>28.898362905046138</c:v>
                </c:pt>
                <c:pt idx="12">
                  <c:v>29.620821977672289</c:v>
                </c:pt>
                <c:pt idx="13">
                  <c:v>30.361342527114093</c:v>
                </c:pt>
                <c:pt idx="14">
                  <c:v>31.120376090291941</c:v>
                </c:pt>
                <c:pt idx="15">
                  <c:v>31.898385492549238</c:v>
                </c:pt>
                <c:pt idx="16">
                  <c:v>32.695845129862967</c:v>
                </c:pt>
                <c:pt idx="17">
                  <c:v>33.513241258109538</c:v>
                </c:pt>
                <c:pt idx="18">
                  <c:v>34.351072289562275</c:v>
                </c:pt>
                <c:pt idx="19">
                  <c:v>35.209849096801328</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27.565178571428568</c:v>
                </c:pt>
                <c:pt idx="1">
                  <c:v>28.254308035714281</c:v>
                </c:pt>
                <c:pt idx="2">
                  <c:v>28.960665736607137</c:v>
                </c:pt>
                <c:pt idx="3">
                  <c:v>29.684682380022313</c:v>
                </c:pt>
                <c:pt idx="4">
                  <c:v>30.426799439522867</c:v>
                </c:pt>
                <c:pt idx="5">
                  <c:v>31.187469425510937</c:v>
                </c:pt>
                <c:pt idx="6">
                  <c:v>31.967156161148708</c:v>
                </c:pt>
                <c:pt idx="7">
                  <c:v>32.766335065177422</c:v>
                </c:pt>
                <c:pt idx="8">
                  <c:v>33.585493441806854</c:v>
                </c:pt>
                <c:pt idx="9">
                  <c:v>34.425130777852026</c:v>
                </c:pt>
                <c:pt idx="10">
                  <c:v>35.28575904729832</c:v>
                </c:pt>
                <c:pt idx="11">
                  <c:v>36.167903023480775</c:v>
                </c:pt>
                <c:pt idx="12">
                  <c:v>37.072100599067788</c:v>
                </c:pt>
                <c:pt idx="13">
                  <c:v>37.998903114044481</c:v>
                </c:pt>
                <c:pt idx="14">
                  <c:v>38.948875691895587</c:v>
                </c:pt>
                <c:pt idx="15">
                  <c:v>39.922597584192971</c:v>
                </c:pt>
                <c:pt idx="16">
                  <c:v>40.920662523797795</c:v>
                </c:pt>
                <c:pt idx="17">
                  <c:v>41.943679086892736</c:v>
                </c:pt>
                <c:pt idx="18">
                  <c:v>42.992271064065051</c:v>
                </c:pt>
                <c:pt idx="19">
                  <c:v>44.06707784066667</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30.321696428571428</c:v>
                </c:pt>
                <c:pt idx="1">
                  <c:v>31.07973883928571</c:v>
                </c:pt>
                <c:pt idx="2">
                  <c:v>31.856732310267851</c:v>
                </c:pt>
                <c:pt idx="3">
                  <c:v>32.653150618024547</c:v>
                </c:pt>
                <c:pt idx="4">
                  <c:v>33.469479383475161</c:v>
                </c:pt>
                <c:pt idx="5">
                  <c:v>34.306216368062039</c:v>
                </c:pt>
                <c:pt idx="6">
                  <c:v>35.163871777263587</c:v>
                </c:pt>
                <c:pt idx="7">
                  <c:v>36.042968571695177</c:v>
                </c:pt>
                <c:pt idx="8">
                  <c:v>36.944042785987556</c:v>
                </c:pt>
                <c:pt idx="9">
                  <c:v>37.86764385563724</c:v>
                </c:pt>
                <c:pt idx="10">
                  <c:v>38.814334952028169</c:v>
                </c:pt>
                <c:pt idx="11">
                  <c:v>39.784693325828869</c:v>
                </c:pt>
                <c:pt idx="12">
                  <c:v>40.779310658974588</c:v>
                </c:pt>
                <c:pt idx="13">
                  <c:v>41.798793425448949</c:v>
                </c:pt>
                <c:pt idx="14">
                  <c:v>42.843763261085172</c:v>
                </c:pt>
                <c:pt idx="15">
                  <c:v>43.914857342612301</c:v>
                </c:pt>
                <c:pt idx="16">
                  <c:v>45.012728776177603</c:v>
                </c:pt>
                <c:pt idx="17">
                  <c:v>46.138046995582037</c:v>
                </c:pt>
                <c:pt idx="18">
                  <c:v>47.291498170471584</c:v>
                </c:pt>
                <c:pt idx="19">
                  <c:v>48.473785624733367</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33.35386607142857</c:v>
                </c:pt>
                <c:pt idx="1">
                  <c:v>34.187712723214283</c:v>
                </c:pt>
                <c:pt idx="2">
                  <c:v>35.042405541294634</c:v>
                </c:pt>
                <c:pt idx="3">
                  <c:v>35.918465679826994</c:v>
                </c:pt>
                <c:pt idx="4">
                  <c:v>36.816427321822665</c:v>
                </c:pt>
                <c:pt idx="5">
                  <c:v>37.736838004868225</c:v>
                </c:pt>
                <c:pt idx="6">
                  <c:v>38.680258954989931</c:v>
                </c:pt>
                <c:pt idx="7">
                  <c:v>39.647265428864678</c:v>
                </c:pt>
                <c:pt idx="8">
                  <c:v>40.638447064586295</c:v>
                </c:pt>
                <c:pt idx="9">
                  <c:v>41.654408241200947</c:v>
                </c:pt>
                <c:pt idx="10">
                  <c:v>42.695768447230968</c:v>
                </c:pt>
                <c:pt idx="11">
                  <c:v>43.763162658411737</c:v>
                </c:pt>
                <c:pt idx="12">
                  <c:v>44.857241724872026</c:v>
                </c:pt>
                <c:pt idx="13">
                  <c:v>45.978672767993821</c:v>
                </c:pt>
                <c:pt idx="14">
                  <c:v>47.128139587193665</c:v>
                </c:pt>
                <c:pt idx="15">
                  <c:v>48.306343076873503</c:v>
                </c:pt>
                <c:pt idx="16">
                  <c:v>49.514001653795333</c:v>
                </c:pt>
                <c:pt idx="17">
                  <c:v>50.751851695140211</c:v>
                </c:pt>
                <c:pt idx="18">
                  <c:v>52.020647987518714</c:v>
                </c:pt>
                <c:pt idx="19">
                  <c:v>53.321164187206676</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36.689252678571435</c:v>
                </c:pt>
                <c:pt idx="1">
                  <c:v>37.606483995535719</c:v>
                </c:pt>
                <c:pt idx="2">
                  <c:v>38.546646095424109</c:v>
                </c:pt>
                <c:pt idx="3">
                  <c:v>39.510312247809708</c:v>
                </c:pt>
                <c:pt idx="4">
                  <c:v>40.498070054004948</c:v>
                </c:pt>
                <c:pt idx="5">
                  <c:v>41.510521805355069</c:v>
                </c:pt>
                <c:pt idx="6">
                  <c:v>42.54828485048894</c:v>
                </c:pt>
                <c:pt idx="7">
                  <c:v>43.611991971751159</c:v>
                </c:pt>
                <c:pt idx="8">
                  <c:v>44.702291771044933</c:v>
                </c:pt>
                <c:pt idx="9">
                  <c:v>45.819849065321051</c:v>
                </c:pt>
                <c:pt idx="10">
                  <c:v>46.965345291954073</c:v>
                </c:pt>
                <c:pt idx="11">
                  <c:v>48.13947892425292</c:v>
                </c:pt>
                <c:pt idx="12">
                  <c:v>49.342965897359235</c:v>
                </c:pt>
                <c:pt idx="13">
                  <c:v>50.576540044793212</c:v>
                </c:pt>
                <c:pt idx="14">
                  <c:v>51.840953545913038</c:v>
                </c:pt>
                <c:pt idx="15">
                  <c:v>53.136977384560858</c:v>
                </c:pt>
                <c:pt idx="16">
                  <c:v>54.465401819174872</c:v>
                </c:pt>
                <c:pt idx="17">
                  <c:v>55.827036864654239</c:v>
                </c:pt>
                <c:pt idx="18">
                  <c:v>57.222712786270591</c:v>
                </c:pt>
                <c:pt idx="19">
                  <c:v>58.65328060592735</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40.358177946428576</c:v>
                </c:pt>
                <c:pt idx="1">
                  <c:v>41.367132395089286</c:v>
                </c:pt>
                <c:pt idx="2">
                  <c:v>42.401310704966512</c:v>
                </c:pt>
                <c:pt idx="3">
                  <c:v>43.46134347259067</c:v>
                </c:pt>
                <c:pt idx="4">
                  <c:v>44.54787705940543</c:v>
                </c:pt>
                <c:pt idx="5">
                  <c:v>45.661573985890563</c:v>
                </c:pt>
                <c:pt idx="6">
                  <c:v>46.803113335537823</c:v>
                </c:pt>
                <c:pt idx="7">
                  <c:v>47.973191168926263</c:v>
                </c:pt>
                <c:pt idx="8">
                  <c:v>49.172520948149419</c:v>
                </c:pt>
                <c:pt idx="9">
                  <c:v>50.401833971853151</c:v>
                </c:pt>
                <c:pt idx="10">
                  <c:v>51.661879821149476</c:v>
                </c:pt>
                <c:pt idx="11">
                  <c:v>52.95342681667821</c:v>
                </c:pt>
                <c:pt idx="12">
                  <c:v>54.277262487095157</c:v>
                </c:pt>
                <c:pt idx="13">
                  <c:v>55.63419404927253</c:v>
                </c:pt>
                <c:pt idx="14">
                  <c:v>57.025048900504338</c:v>
                </c:pt>
                <c:pt idx="15">
                  <c:v>58.450675123016943</c:v>
                </c:pt>
                <c:pt idx="16">
                  <c:v>59.911942001092363</c:v>
                </c:pt>
                <c:pt idx="17">
                  <c:v>61.409740551119668</c:v>
                </c:pt>
                <c:pt idx="18">
                  <c:v>62.944984064897653</c:v>
                </c:pt>
                <c:pt idx="19">
                  <c:v>64.518608666520095</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18.14</c:v>
                </c:pt>
                <c:pt idx="1">
                  <c:v>13.54</c:v>
                </c:pt>
                <c:pt idx="2">
                  <c:v>23.1</c:v>
                </c:pt>
                <c:pt idx="3">
                  <c:v>17.38</c:v>
                </c:pt>
                <c:pt idx="4">
                  <c:v>16.59</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5"/>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1-7764-434C-B3AF-0E82277610C1}"/>
              </c:ext>
            </c:extLst>
          </c:dPt>
          <c:dPt>
            <c:idx val="3"/>
            <c:invertIfNegative val="0"/>
            <c:bubble3D val="0"/>
            <c:spPr>
              <a:solidFill>
                <a:srgbClr val="D45D00"/>
              </a:solidFill>
              <a:ln>
                <a:noFill/>
              </a:ln>
              <a:effectLst/>
            </c:spPr>
            <c:extLst>
              <c:ext xmlns:c16="http://schemas.microsoft.com/office/drawing/2014/chart" uri="{C3380CC4-5D6E-409C-BE32-E72D297353CC}">
                <c16:uniqueId val="{00000003-1376-4E23-985E-A49F8123A941}"/>
              </c:ext>
            </c:extLst>
          </c:dPt>
          <c:dPt>
            <c:idx val="5"/>
            <c:invertIfNegative val="0"/>
            <c:bubble3D val="0"/>
            <c:spPr>
              <a:solidFill>
                <a:srgbClr val="003E51"/>
              </a:solidFill>
              <a:ln>
                <a:noFill/>
              </a:ln>
              <a:effectLst/>
            </c:spPr>
            <c:extLst>
              <c:ext xmlns:c16="http://schemas.microsoft.com/office/drawing/2014/chart" uri="{C3380CC4-5D6E-409C-BE32-E72D297353CC}">
                <c16:uniqueId val="{00000004-AF4B-4067-898C-1E58CD333830}"/>
              </c:ext>
            </c:extLst>
          </c:dPt>
          <c:dLbls>
            <c:dLbl>
              <c:idx val="0"/>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F20C8E92-BB94-4A6D-9640-78158AC964F2}" type="VALUE">
                      <a:rPr lang="en-US" b="0" baseline="0">
                        <a:solidFill>
                          <a:schemeClr val="bg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764-434C-B3AF-0E82277610C1}"/>
                </c:ext>
              </c:extLst>
            </c:dLbl>
            <c:dLbl>
              <c:idx val="1"/>
              <c:layout>
                <c:manualLayout>
                  <c:x val="-4.7100464233501759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64-434C-B3AF-0E82277610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Self-Enrichment Teacher</c:v>
                </c:pt>
                <c:pt idx="2">
                  <c:v>Kindergarten Teacher</c:v>
                </c:pt>
                <c:pt idx="3">
                  <c:v>Assistant Teacher</c:v>
                </c:pt>
                <c:pt idx="4">
                  <c:v>Customer Service Representative</c:v>
                </c:pt>
                <c:pt idx="5">
                  <c:v>Administrative Assistant</c:v>
                </c:pt>
              </c:strCache>
            </c:strRef>
          </c:cat>
          <c:val>
            <c:numRef>
              <c:f>'3C'!$Z$29:$Z$34</c:f>
              <c:numCache>
                <c:formatCode>_("$"* #,##0.00_);_("$"* \(#,##0.00\);_("$"* "-"??_);_(@_)</c:formatCode>
                <c:ptCount val="6"/>
                <c:pt idx="0" formatCode="&quot;$&quot;#,##0.00">
                  <c:v>-4.08</c:v>
                </c:pt>
                <c:pt idx="1">
                  <c:v>2.72</c:v>
                </c:pt>
                <c:pt idx="2">
                  <c:v>4.1900000000000004</c:v>
                </c:pt>
                <c:pt idx="3">
                  <c:v>4.45</c:v>
                </c:pt>
                <c:pt idx="4">
                  <c:v>4.5199999999999996</c:v>
                </c:pt>
                <c:pt idx="5">
                  <c:v>5.0999999999999996</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6b</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2.0833333333333332E-2</c:v>
                </c:pt>
                <c:pt idx="2">
                  <c:v>3.685897435897436E-2</c:v>
                </c:pt>
                <c:pt idx="3">
                  <c:v>8.0128205128205121E-3</c:v>
                </c:pt>
                <c:pt idx="4">
                  <c:v>-3.0448717948717948E-2</c:v>
                </c:pt>
                <c:pt idx="5">
                  <c:v>-5.7692307692307696E-2</c:v>
                </c:pt>
                <c:pt idx="6">
                  <c:v>-5.2884615384615384E-2</c:v>
                </c:pt>
                <c:pt idx="7">
                  <c:v>-4.9679487179487176E-2</c:v>
                </c:pt>
                <c:pt idx="8">
                  <c:v>-1.4423076923076924E-2</c:v>
                </c:pt>
                <c:pt idx="9">
                  <c:v>-3.205128205128205E-3</c:v>
                </c:pt>
                <c:pt idx="10">
                  <c:v>1.7628205128205128E-2</c:v>
                </c:pt>
                <c:pt idx="11">
                  <c:v>-5.9294871794871792E-2</c:v>
                </c:pt>
                <c:pt idx="12">
                  <c:v>-0.16025641025641027</c:v>
                </c:pt>
                <c:pt idx="13">
                  <c:v>-0.20833333333333334</c:v>
                </c:pt>
                <c:pt idx="14">
                  <c:v>-0.21474358974358973</c:v>
                </c:pt>
                <c:pt idx="15">
                  <c:v>-0.22435897435897437</c:v>
                </c:pt>
                <c:pt idx="16">
                  <c:v>-0.24519230769230768</c:v>
                </c:pt>
                <c:pt idx="17">
                  <c:v>-0.27243589743589741</c:v>
                </c:pt>
                <c:pt idx="18">
                  <c:v>-0.28365384615384615</c:v>
                </c:pt>
                <c:pt idx="19">
                  <c:v>-0.29006410256410259</c:v>
                </c:pt>
                <c:pt idx="20">
                  <c:v>-0.3108974358974359</c:v>
                </c:pt>
                <c:pt idx="21">
                  <c:v>-0.24679487179487181</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6b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0.18952879581151819</c:v>
                </c:pt>
                <c:pt idx="2">
                  <c:v>0.16230366492146583</c:v>
                </c:pt>
                <c:pt idx="3">
                  <c:v>0.11937172774869097</c:v>
                </c:pt>
                <c:pt idx="4">
                  <c:v>0.14031413612565444</c:v>
                </c:pt>
                <c:pt idx="5">
                  <c:v>0.23246073298429307</c:v>
                </c:pt>
                <c:pt idx="6">
                  <c:v>0.24607329842931933</c:v>
                </c:pt>
                <c:pt idx="7">
                  <c:v>0.32146596858638726</c:v>
                </c:pt>
                <c:pt idx="8">
                  <c:v>0.28167539267015701</c:v>
                </c:pt>
                <c:pt idx="9">
                  <c:v>0.21256544502617794</c:v>
                </c:pt>
                <c:pt idx="10">
                  <c:v>0.24397905759162303</c:v>
                </c:pt>
                <c:pt idx="11">
                  <c:v>0.23979057591623026</c:v>
                </c:pt>
                <c:pt idx="12">
                  <c:v>0.3099476439790575</c:v>
                </c:pt>
                <c:pt idx="13">
                  <c:v>0.300523560209424</c:v>
                </c:pt>
                <c:pt idx="14">
                  <c:v>0.3329842931937172</c:v>
                </c:pt>
                <c:pt idx="15">
                  <c:v>0.42408376963350769</c:v>
                </c:pt>
                <c:pt idx="16">
                  <c:v>0.3905759162303663</c:v>
                </c:pt>
                <c:pt idx="17">
                  <c:v>0.46596858638743444</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0.16600000000000001</c:v>
                </c:pt>
                <c:pt idx="1">
                  <c:v>9.7299999999999998E-2</c:v>
                </c:pt>
                <c:pt idx="2">
                  <c:v>9.2600000000000002E-2</c:v>
                </c:pt>
                <c:pt idx="3">
                  <c:v>8.8499999999999995E-2</c:v>
                </c:pt>
                <c:pt idx="4">
                  <c:v>7.6399999999999996E-2</c:v>
                </c:pt>
                <c:pt idx="5">
                  <c:v>7.3400000000000007E-2</c:v>
                </c:pt>
                <c:pt idx="6">
                  <c:v>6.0600000000000001E-2</c:v>
                </c:pt>
                <c:pt idx="7">
                  <c:v>5.4760000000000003E-2</c:v>
                </c:pt>
                <c:pt idx="8">
                  <c:v>5.3154430000000003E-2</c:v>
                </c:pt>
                <c:pt idx="9">
                  <c:v>5.3143599999999999E-2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0.17019999999999999</c:v>
                </c:pt>
                <c:pt idx="1">
                  <c:v>0.1515</c:v>
                </c:pt>
                <c:pt idx="2">
                  <c:v>0.12628</c:v>
                </c:pt>
                <c:pt idx="3">
                  <c:v>0.10637000000000001</c:v>
                </c:pt>
                <c:pt idx="4">
                  <c:v>0.10228</c:v>
                </c:pt>
                <c:pt idx="5">
                  <c:v>9.5095529999999998E-2</c:v>
                </c:pt>
                <c:pt idx="6">
                  <c:v>8.5214999999999999E-2</c:v>
                </c:pt>
                <c:pt idx="7">
                  <c:v>5.6750000000000002E-2</c:v>
                </c:pt>
                <c:pt idx="8">
                  <c:v>5.3039999999999997E-2</c:v>
                </c:pt>
                <c:pt idx="9">
                  <c:v>5.2949999999999997E-2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0</c:v>
                </c:pt>
                <c:pt idx="1">
                  <c:v>3</c:v>
                </c:pt>
                <c:pt idx="2">
                  <c:v>4</c:v>
                </c:pt>
                <c:pt idx="3">
                  <c:v>3</c:v>
                </c:pt>
                <c:pt idx="4">
                  <c:v>2</c:v>
                </c:pt>
                <c:pt idx="5">
                  <c:v>0</c:v>
                </c:pt>
                <c:pt idx="6">
                  <c:v>6</c:v>
                </c:pt>
                <c:pt idx="7">
                  <c:v>3</c:v>
                </c:pt>
                <c:pt idx="8">
                  <c:v>3</c:v>
                </c:pt>
                <c:pt idx="9">
                  <c:v>0</c:v>
                </c:pt>
                <c:pt idx="10">
                  <c:v>4</c:v>
                </c:pt>
                <c:pt idx="11">
                  <c:v>3</c:v>
                </c:pt>
                <c:pt idx="12">
                  <c:v>2</c:v>
                </c:pt>
                <c:pt idx="13">
                  <c:v>1</c:v>
                </c:pt>
                <c:pt idx="14">
                  <c:v>0</c:v>
                </c:pt>
                <c:pt idx="15">
                  <c:v>1</c:v>
                </c:pt>
                <c:pt idx="16">
                  <c:v>0</c:v>
                </c:pt>
                <c:pt idx="17">
                  <c:v>2</c:v>
                </c:pt>
                <c:pt idx="18">
                  <c:v>0</c:v>
                </c:pt>
                <c:pt idx="19">
                  <c:v>0</c:v>
                </c:pt>
                <c:pt idx="20">
                  <c:v>0</c:v>
                </c:pt>
                <c:pt idx="21">
                  <c:v>0</c:v>
                </c:pt>
                <c:pt idx="22">
                  <c:v>0</c:v>
                </c:pt>
                <c:pt idx="23">
                  <c:v>1</c:v>
                </c:pt>
                <c:pt idx="24">
                  <c:v>2</c:v>
                </c:pt>
                <c:pt idx="25">
                  <c:v>2</c:v>
                </c:pt>
                <c:pt idx="26">
                  <c:v>1</c:v>
                </c:pt>
                <c:pt idx="27">
                  <c:v>1</c:v>
                </c:pt>
                <c:pt idx="28">
                  <c:v>2</c:v>
                </c:pt>
                <c:pt idx="29">
                  <c:v>1</c:v>
                </c:pt>
                <c:pt idx="30">
                  <c:v>0</c:v>
                </c:pt>
                <c:pt idx="31">
                  <c:v>0</c:v>
                </c:pt>
                <c:pt idx="32">
                  <c:v>2</c:v>
                </c:pt>
                <c:pt idx="33">
                  <c:v>0</c:v>
                </c:pt>
                <c:pt idx="34">
                  <c:v>3</c:v>
                </c:pt>
                <c:pt idx="35">
                  <c:v>0</c:v>
                </c:pt>
                <c:pt idx="36">
                  <c:v>1</c:v>
                </c:pt>
                <c:pt idx="37">
                  <c:v>1</c:v>
                </c:pt>
                <c:pt idx="38">
                  <c:v>1</c:v>
                </c:pt>
                <c:pt idx="39">
                  <c:v>0</c:v>
                </c:pt>
                <c:pt idx="40">
                  <c:v>1</c:v>
                </c:pt>
                <c:pt idx="41">
                  <c:v>0</c:v>
                </c:pt>
                <c:pt idx="42">
                  <c:v>1</c:v>
                </c:pt>
                <c:pt idx="43">
                  <c:v>0</c:v>
                </c:pt>
                <c:pt idx="44">
                  <c:v>0</c:v>
                </c:pt>
                <c:pt idx="45">
                  <c:v>4</c:v>
                </c:pt>
                <c:pt idx="46">
                  <c:v>0</c:v>
                </c:pt>
                <c:pt idx="47">
                  <c:v>0</c:v>
                </c:pt>
                <c:pt idx="48">
                  <c:v>1</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'3F'!$F$5:$F$5</c:f>
              <c:strCache>
                <c:ptCount val="1"/>
                <c:pt idx="0">
                  <c:v>Nemcsa</c:v>
                </c:pt>
              </c:strCache>
            </c:strRef>
          </c:cat>
          <c:val>
            <c:numRef>
              <c:f>'3F'!$G$5:$G$5</c:f>
              <c:numCache>
                <c:formatCode>#,##0</c:formatCode>
                <c:ptCount val="1"/>
                <c:pt idx="0">
                  <c:v>1</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6b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15.127233655580357</c:v>
                </c:pt>
                <c:pt idx="1">
                  <c:v>15.505414496969864</c:v>
                </c:pt>
                <c:pt idx="2">
                  <c:v>15.893049859394109</c:v>
                </c:pt>
                <c:pt idx="3">
                  <c:v>16.290376105878959</c:v>
                </c:pt>
                <c:pt idx="4">
                  <c:v>16.697635508525931</c:v>
                </c:pt>
                <c:pt idx="5">
                  <c:v>17.115076396239079</c:v>
                </c:pt>
                <c:pt idx="6">
                  <c:v>17.542953306145055</c:v>
                </c:pt>
                <c:pt idx="7">
                  <c:v>17.981527138798679</c:v>
                </c:pt>
                <c:pt idx="8">
                  <c:v>18.431065317268644</c:v>
                </c:pt>
                <c:pt idx="9">
                  <c:v>18.891841950200359</c:v>
                </c:pt>
                <c:pt idx="10">
                  <c:v>19.364137998955368</c:v>
                </c:pt>
                <c:pt idx="11">
                  <c:v>19.848241448929251</c:v>
                </c:pt>
                <c:pt idx="12">
                  <c:v>20.344447485152479</c:v>
                </c:pt>
                <c:pt idx="13">
                  <c:v>20.853058672281289</c:v>
                </c:pt>
                <c:pt idx="14">
                  <c:v>21.374385139088318</c:v>
                </c:pt>
                <c:pt idx="15">
                  <c:v>21.908744767565523</c:v>
                </c:pt>
                <c:pt idx="16">
                  <c:v>22.45646338675466</c:v>
                </c:pt>
                <c:pt idx="17">
                  <c:v>23.017874971423524</c:v>
                </c:pt>
                <c:pt idx="18">
                  <c:v>23.593321845709109</c:v>
                </c:pt>
                <c:pt idx="19">
                  <c:v>24.183154891851835</c:v>
                </c:pt>
                <c:pt idx="20">
                  <c:v>24.787733764148129</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16.63995535714286</c:v>
                </c:pt>
                <c:pt idx="1">
                  <c:v>17.055954241071429</c:v>
                </c:pt>
                <c:pt idx="2">
                  <c:v>17.482353097098212</c:v>
                </c:pt>
                <c:pt idx="3">
                  <c:v>17.919411924525665</c:v>
                </c:pt>
                <c:pt idx="4">
                  <c:v>18.367397222638804</c:v>
                </c:pt>
                <c:pt idx="5">
                  <c:v>18.826582153204772</c:v>
                </c:pt>
                <c:pt idx="6">
                  <c:v>19.297246707034891</c:v>
                </c:pt>
                <c:pt idx="7">
                  <c:v>19.77967787471076</c:v>
                </c:pt>
                <c:pt idx="8">
                  <c:v>20.274169821578528</c:v>
                </c:pt>
                <c:pt idx="9">
                  <c:v>20.78102406711799</c:v>
                </c:pt>
                <c:pt idx="10">
                  <c:v>21.300549668795938</c:v>
                </c:pt>
                <c:pt idx="11">
                  <c:v>21.833063410515834</c:v>
                </c:pt>
                <c:pt idx="12">
                  <c:v>22.378889995778728</c:v>
                </c:pt>
                <c:pt idx="13">
                  <c:v>22.938362245673193</c:v>
                </c:pt>
                <c:pt idx="14">
                  <c:v>23.511821301815022</c:v>
                </c:pt>
                <c:pt idx="15">
                  <c:v>24.099616834360397</c:v>
                </c:pt>
                <c:pt idx="16">
                  <c:v>24.702107255219406</c:v>
                </c:pt>
                <c:pt idx="17">
                  <c:v>25.319659936599891</c:v>
                </c:pt>
                <c:pt idx="18">
                  <c:v>25.952651435014886</c:v>
                </c:pt>
                <c:pt idx="19">
                  <c:v>26.601467720890255</c:v>
                </c:pt>
                <c:pt idx="20">
                  <c:v>27.266504413912511</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18.303950892857149</c:v>
                </c:pt>
                <c:pt idx="1">
                  <c:v>18.761549665178574</c:v>
                </c:pt>
                <c:pt idx="2">
                  <c:v>19.230588406808035</c:v>
                </c:pt>
                <c:pt idx="3">
                  <c:v>19.711353116978234</c:v>
                </c:pt>
                <c:pt idx="4">
                  <c:v>20.20413694490269</c:v>
                </c:pt>
                <c:pt idx="5">
                  <c:v>20.709240368525254</c:v>
                </c:pt>
                <c:pt idx="6">
                  <c:v>21.226971377738383</c:v>
                </c:pt>
                <c:pt idx="7">
                  <c:v>21.75764566218184</c:v>
                </c:pt>
                <c:pt idx="8">
                  <c:v>22.301586803736384</c:v>
                </c:pt>
                <c:pt idx="9">
                  <c:v>22.859126473829793</c:v>
                </c:pt>
                <c:pt idx="10">
                  <c:v>23.430604635675536</c:v>
                </c:pt>
                <c:pt idx="11">
                  <c:v>24.016369751567421</c:v>
                </c:pt>
                <c:pt idx="12">
                  <c:v>24.616778995356604</c:v>
                </c:pt>
                <c:pt idx="13">
                  <c:v>25.232198470240519</c:v>
                </c:pt>
                <c:pt idx="14">
                  <c:v>25.863003431996528</c:v>
                </c:pt>
                <c:pt idx="15">
                  <c:v>26.509578517796438</c:v>
                </c:pt>
                <c:pt idx="16">
                  <c:v>27.172317980741347</c:v>
                </c:pt>
                <c:pt idx="17">
                  <c:v>27.851625930259878</c:v>
                </c:pt>
                <c:pt idx="18">
                  <c:v>28.547916578516372</c:v>
                </c:pt>
                <c:pt idx="19">
                  <c:v>29.261614492979277</c:v>
                </c:pt>
                <c:pt idx="20">
                  <c:v>29.993154855303757</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20.134345982142865</c:v>
                </c:pt>
                <c:pt idx="1">
                  <c:v>20.637704631696433</c:v>
                </c:pt>
                <c:pt idx="2">
                  <c:v>21.153647247488841</c:v>
                </c:pt>
                <c:pt idx="3">
                  <c:v>21.682488428676059</c:v>
                </c:pt>
                <c:pt idx="4">
                  <c:v>22.224550639392959</c:v>
                </c:pt>
                <c:pt idx="5">
                  <c:v>22.780164405377782</c:v>
                </c:pt>
                <c:pt idx="6">
                  <c:v>23.349668515512224</c:v>
                </c:pt>
                <c:pt idx="7">
                  <c:v>23.933410228400028</c:v>
                </c:pt>
                <c:pt idx="8">
                  <c:v>24.531745484110026</c:v>
                </c:pt>
                <c:pt idx="9">
                  <c:v>25.145039121212776</c:v>
                </c:pt>
                <c:pt idx="10">
                  <c:v>25.773665099243093</c:v>
                </c:pt>
                <c:pt idx="11">
                  <c:v>26.418006726724169</c:v>
                </c:pt>
                <c:pt idx="12">
                  <c:v>27.07845689489227</c:v>
                </c:pt>
                <c:pt idx="13">
                  <c:v>27.755418317264574</c:v>
                </c:pt>
                <c:pt idx="14">
                  <c:v>28.449303775196185</c:v>
                </c:pt>
                <c:pt idx="15">
                  <c:v>29.160536369576086</c:v>
                </c:pt>
                <c:pt idx="16">
                  <c:v>29.889549778815486</c:v>
                </c:pt>
                <c:pt idx="17">
                  <c:v>30.636788523285869</c:v>
                </c:pt>
                <c:pt idx="18">
                  <c:v>31.402708236368014</c:v>
                </c:pt>
                <c:pt idx="19">
                  <c:v>32.187775942277213</c:v>
                </c:pt>
                <c:pt idx="20">
                  <c:v>32.992470340834139</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22.147780580357153</c:v>
                </c:pt>
                <c:pt idx="1">
                  <c:v>22.70147509486608</c:v>
                </c:pt>
                <c:pt idx="2">
                  <c:v>23.269011972237731</c:v>
                </c:pt>
                <c:pt idx="3">
                  <c:v>23.850737271543672</c:v>
                </c:pt>
                <c:pt idx="4">
                  <c:v>24.447005703332263</c:v>
                </c:pt>
                <c:pt idx="5">
                  <c:v>25.058180845915565</c:v>
                </c:pt>
                <c:pt idx="6">
                  <c:v>25.684635367063454</c:v>
                </c:pt>
                <c:pt idx="7">
                  <c:v>26.326751251240037</c:v>
                </c:pt>
                <c:pt idx="8">
                  <c:v>26.984920032521035</c:v>
                </c:pt>
                <c:pt idx="9">
                  <c:v>27.65954303333406</c:v>
                </c:pt>
                <c:pt idx="10">
                  <c:v>28.351031609167411</c:v>
                </c:pt>
                <c:pt idx="11">
                  <c:v>29.059807399396593</c:v>
                </c:pt>
                <c:pt idx="12">
                  <c:v>29.786302584381506</c:v>
                </c:pt>
                <c:pt idx="13">
                  <c:v>30.530960148991042</c:v>
                </c:pt>
                <c:pt idx="14">
                  <c:v>31.294234152715816</c:v>
                </c:pt>
                <c:pt idx="15">
                  <c:v>32.076590006533706</c:v>
                </c:pt>
                <c:pt idx="16">
                  <c:v>32.878504756697048</c:v>
                </c:pt>
                <c:pt idx="17">
                  <c:v>33.700467375614473</c:v>
                </c:pt>
                <c:pt idx="18">
                  <c:v>34.542979060004832</c:v>
                </c:pt>
                <c:pt idx="19">
                  <c:v>35.406553536504951</c:v>
                </c:pt>
                <c:pt idx="20">
                  <c:v>36.291717374917575</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24.362558638392869</c:v>
                </c:pt>
                <c:pt idx="1">
                  <c:v>24.971622604352689</c:v>
                </c:pt>
                <c:pt idx="2">
                  <c:v>25.595913169461504</c:v>
                </c:pt>
                <c:pt idx="3">
                  <c:v>26.235810998698039</c:v>
                </c:pt>
                <c:pt idx="4">
                  <c:v>26.891706273665488</c:v>
                </c:pt>
                <c:pt idx="5">
                  <c:v>27.563998930507122</c:v>
                </c:pt>
                <c:pt idx="6">
                  <c:v>28.253098903769796</c:v>
                </c:pt>
                <c:pt idx="7">
                  <c:v>28.959426376364039</c:v>
                </c:pt>
                <c:pt idx="8">
                  <c:v>29.683412035773138</c:v>
                </c:pt>
                <c:pt idx="9">
                  <c:v>30.425497336667465</c:v>
                </c:pt>
                <c:pt idx="10">
                  <c:v>31.186134770084148</c:v>
                </c:pt>
                <c:pt idx="11">
                  <c:v>31.965788139336251</c:v>
                </c:pt>
                <c:pt idx="12">
                  <c:v>32.764932842819654</c:v>
                </c:pt>
                <c:pt idx="13">
                  <c:v>33.584056163890139</c:v>
                </c:pt>
                <c:pt idx="14">
                  <c:v>34.423657567987391</c:v>
                </c:pt>
                <c:pt idx="15">
                  <c:v>35.284249007187071</c:v>
                </c:pt>
                <c:pt idx="16">
                  <c:v>36.166355232366747</c:v>
                </c:pt>
                <c:pt idx="17">
                  <c:v>37.070514113175911</c:v>
                </c:pt>
                <c:pt idx="18">
                  <c:v>37.997276966005302</c:v>
                </c:pt>
                <c:pt idx="19">
                  <c:v>38.94720889015543</c:v>
                </c:pt>
                <c:pt idx="20">
                  <c:v>39.920889112409313</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1.6949152542372881E-2</c:v>
                </c:pt>
                <c:pt idx="1">
                  <c:v>0.13559322033898305</c:v>
                </c:pt>
                <c:pt idx="2">
                  <c:v>0.28813559322033899</c:v>
                </c:pt>
                <c:pt idx="3">
                  <c:v>0.23728813559322035</c:v>
                </c:pt>
                <c:pt idx="4">
                  <c:v>0.16949152542372881</c:v>
                </c:pt>
                <c:pt idx="5">
                  <c:v>0.11864406779661017</c:v>
                </c:pt>
                <c:pt idx="6">
                  <c:v>1.6949152542372881E-2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6b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13.752030595982141</c:v>
                </c:pt>
                <c:pt idx="1">
                  <c:v>14.095831360881693</c:v>
                </c:pt>
                <c:pt idx="2">
                  <c:v>14.448227144903734</c:v>
                </c:pt>
                <c:pt idx="3">
                  <c:v>14.809432823526327</c:v>
                </c:pt>
                <c:pt idx="4">
                  <c:v>15.179668644114484</c:v>
                </c:pt>
                <c:pt idx="5">
                  <c:v>15.559160360217344</c:v>
                </c:pt>
                <c:pt idx="6">
                  <c:v>15.948139369222776</c:v>
                </c:pt>
                <c:pt idx="7">
                  <c:v>16.346842853453346</c:v>
                </c:pt>
                <c:pt idx="8">
                  <c:v>16.755513924789678</c:v>
                </c:pt>
                <c:pt idx="9">
                  <c:v>17.17440177290942</c:v>
                </c:pt>
                <c:pt idx="10">
                  <c:v>17.603761817232154</c:v>
                </c:pt>
                <c:pt idx="11">
                  <c:v>18.043855862662955</c:v>
                </c:pt>
                <c:pt idx="12">
                  <c:v>18.494952259229528</c:v>
                </c:pt>
                <c:pt idx="13">
                  <c:v>18.957326065710266</c:v>
                </c:pt>
                <c:pt idx="14">
                  <c:v>19.43125921735302</c:v>
                </c:pt>
                <c:pt idx="15">
                  <c:v>19.917040697786845</c:v>
                </c:pt>
                <c:pt idx="16">
                  <c:v>20.414966715231515</c:v>
                </c:pt>
                <c:pt idx="17">
                  <c:v>20.925340883112302</c:v>
                </c:pt>
                <c:pt idx="18">
                  <c:v>21.448474405190108</c:v>
                </c:pt>
                <c:pt idx="19">
                  <c:v>21.984686265319858</c:v>
                </c:pt>
                <c:pt idx="20">
                  <c:v>22.534303421952853</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15.127232142857142</c:v>
                </c:pt>
                <c:pt idx="1">
                  <c:v>15.505412946428569</c:v>
                </c:pt>
                <c:pt idx="2">
                  <c:v>15.893048270089281</c:v>
                </c:pt>
                <c:pt idx="3">
                  <c:v>16.29037447684151</c:v>
                </c:pt>
                <c:pt idx="4">
                  <c:v>16.697633838762545</c:v>
                </c:pt>
                <c:pt idx="5">
                  <c:v>17.115074684731606</c:v>
                </c:pt>
                <c:pt idx="6">
                  <c:v>17.542951551849896</c:v>
                </c:pt>
                <c:pt idx="7">
                  <c:v>17.98152534064614</c:v>
                </c:pt>
                <c:pt idx="8">
                  <c:v>18.431063474162293</c:v>
                </c:pt>
                <c:pt idx="9">
                  <c:v>18.891840061016349</c:v>
                </c:pt>
                <c:pt idx="10">
                  <c:v>19.364136062541757</c:v>
                </c:pt>
                <c:pt idx="11">
                  <c:v>19.848239464105298</c:v>
                </c:pt>
                <c:pt idx="12">
                  <c:v>20.34444545070793</c:v>
                </c:pt>
                <c:pt idx="13">
                  <c:v>20.853056586975626</c:v>
                </c:pt>
                <c:pt idx="14">
                  <c:v>21.374383001650013</c:v>
                </c:pt>
                <c:pt idx="15">
                  <c:v>21.90874257669126</c:v>
                </c:pt>
                <c:pt idx="16">
                  <c:v>22.456461141108541</c:v>
                </c:pt>
                <c:pt idx="17">
                  <c:v>23.017872669636251</c:v>
                </c:pt>
                <c:pt idx="18">
                  <c:v>23.593319486377155</c:v>
                </c:pt>
                <c:pt idx="19">
                  <c:v>24.18315247353658</c:v>
                </c:pt>
                <c:pt idx="20">
                  <c:v>24.787731285374992</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16.639955357142856</c:v>
                </c:pt>
                <c:pt idx="1">
                  <c:v>17.055954241071426</c:v>
                </c:pt>
                <c:pt idx="2">
                  <c:v>17.482353097098208</c:v>
                </c:pt>
                <c:pt idx="3">
                  <c:v>17.919411924525662</c:v>
                </c:pt>
                <c:pt idx="4">
                  <c:v>18.3673972226388</c:v>
                </c:pt>
                <c:pt idx="5">
                  <c:v>18.826582153204768</c:v>
                </c:pt>
                <c:pt idx="6">
                  <c:v>19.297246707034887</c:v>
                </c:pt>
                <c:pt idx="7">
                  <c:v>19.779677874710757</c:v>
                </c:pt>
                <c:pt idx="8">
                  <c:v>20.274169821578525</c:v>
                </c:pt>
                <c:pt idx="9">
                  <c:v>20.781024067117986</c:v>
                </c:pt>
                <c:pt idx="10">
                  <c:v>21.300549668795934</c:v>
                </c:pt>
                <c:pt idx="11">
                  <c:v>21.83306341051583</c:v>
                </c:pt>
                <c:pt idx="12">
                  <c:v>22.378889995778724</c:v>
                </c:pt>
                <c:pt idx="13">
                  <c:v>22.93836224567319</c:v>
                </c:pt>
                <c:pt idx="14">
                  <c:v>23.511821301815019</c:v>
                </c:pt>
                <c:pt idx="15">
                  <c:v>24.099616834360393</c:v>
                </c:pt>
                <c:pt idx="16">
                  <c:v>24.702107255219403</c:v>
                </c:pt>
                <c:pt idx="17">
                  <c:v>25.319659936599887</c:v>
                </c:pt>
                <c:pt idx="18">
                  <c:v>25.952651435014882</c:v>
                </c:pt>
                <c:pt idx="19">
                  <c:v>26.601467720890252</c:v>
                </c:pt>
                <c:pt idx="20">
                  <c:v>27.266504413912507</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18.303950892857145</c:v>
                </c:pt>
                <c:pt idx="1">
                  <c:v>18.76154966517857</c:v>
                </c:pt>
                <c:pt idx="2">
                  <c:v>19.230588406808032</c:v>
                </c:pt>
                <c:pt idx="3">
                  <c:v>19.711353116978231</c:v>
                </c:pt>
                <c:pt idx="4">
                  <c:v>20.204136944902686</c:v>
                </c:pt>
                <c:pt idx="5">
                  <c:v>20.709240368525251</c:v>
                </c:pt>
                <c:pt idx="6">
                  <c:v>21.22697137773838</c:v>
                </c:pt>
                <c:pt idx="7">
                  <c:v>21.757645662181837</c:v>
                </c:pt>
                <c:pt idx="8">
                  <c:v>22.301586803736381</c:v>
                </c:pt>
                <c:pt idx="9">
                  <c:v>22.859126473829789</c:v>
                </c:pt>
                <c:pt idx="10">
                  <c:v>23.430604635675532</c:v>
                </c:pt>
                <c:pt idx="11">
                  <c:v>24.016369751567417</c:v>
                </c:pt>
                <c:pt idx="12">
                  <c:v>24.616778995356601</c:v>
                </c:pt>
                <c:pt idx="13">
                  <c:v>25.232198470240515</c:v>
                </c:pt>
                <c:pt idx="14">
                  <c:v>25.863003431996525</c:v>
                </c:pt>
                <c:pt idx="15">
                  <c:v>26.509578517796434</c:v>
                </c:pt>
                <c:pt idx="16">
                  <c:v>27.172317980741344</c:v>
                </c:pt>
                <c:pt idx="17">
                  <c:v>27.851625930259875</c:v>
                </c:pt>
                <c:pt idx="18">
                  <c:v>28.547916578516368</c:v>
                </c:pt>
                <c:pt idx="19">
                  <c:v>29.261614492979273</c:v>
                </c:pt>
                <c:pt idx="20">
                  <c:v>29.993154855303754</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20.134345982142861</c:v>
                </c:pt>
                <c:pt idx="1">
                  <c:v>20.63770463169643</c:v>
                </c:pt>
                <c:pt idx="2">
                  <c:v>21.153647247488838</c:v>
                </c:pt>
                <c:pt idx="3">
                  <c:v>21.682488428676056</c:v>
                </c:pt>
                <c:pt idx="4">
                  <c:v>22.224550639392955</c:v>
                </c:pt>
                <c:pt idx="5">
                  <c:v>22.780164405377779</c:v>
                </c:pt>
                <c:pt idx="6">
                  <c:v>23.349668515512221</c:v>
                </c:pt>
                <c:pt idx="7">
                  <c:v>23.933410228400025</c:v>
                </c:pt>
                <c:pt idx="8">
                  <c:v>24.531745484110022</c:v>
                </c:pt>
                <c:pt idx="9">
                  <c:v>25.145039121212772</c:v>
                </c:pt>
                <c:pt idx="10">
                  <c:v>25.77366509924309</c:v>
                </c:pt>
                <c:pt idx="11">
                  <c:v>26.418006726724165</c:v>
                </c:pt>
                <c:pt idx="12">
                  <c:v>27.078456894892266</c:v>
                </c:pt>
                <c:pt idx="13">
                  <c:v>27.755418317264571</c:v>
                </c:pt>
                <c:pt idx="14">
                  <c:v>28.449303775196181</c:v>
                </c:pt>
                <c:pt idx="15">
                  <c:v>29.160536369576082</c:v>
                </c:pt>
                <c:pt idx="16">
                  <c:v>29.889549778815482</c:v>
                </c:pt>
                <c:pt idx="17">
                  <c:v>30.636788523285865</c:v>
                </c:pt>
                <c:pt idx="18">
                  <c:v>31.40270823636801</c:v>
                </c:pt>
                <c:pt idx="19">
                  <c:v>32.187775942277206</c:v>
                </c:pt>
                <c:pt idx="20">
                  <c:v>32.992470340834132</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22.14778058035715</c:v>
                </c:pt>
                <c:pt idx="1">
                  <c:v>22.701475094866076</c:v>
                </c:pt>
                <c:pt idx="2">
                  <c:v>23.269011972237728</c:v>
                </c:pt>
                <c:pt idx="3">
                  <c:v>23.850737271543668</c:v>
                </c:pt>
                <c:pt idx="4">
                  <c:v>24.447005703332259</c:v>
                </c:pt>
                <c:pt idx="5">
                  <c:v>25.058180845915562</c:v>
                </c:pt>
                <c:pt idx="6">
                  <c:v>25.68463536706345</c:v>
                </c:pt>
                <c:pt idx="7">
                  <c:v>26.326751251240033</c:v>
                </c:pt>
                <c:pt idx="8">
                  <c:v>26.984920032521032</c:v>
                </c:pt>
                <c:pt idx="9">
                  <c:v>27.659543033334057</c:v>
                </c:pt>
                <c:pt idx="10">
                  <c:v>28.351031609167407</c:v>
                </c:pt>
                <c:pt idx="11">
                  <c:v>29.05980739939659</c:v>
                </c:pt>
                <c:pt idx="12">
                  <c:v>29.786302584381502</c:v>
                </c:pt>
                <c:pt idx="13">
                  <c:v>30.530960148991038</c:v>
                </c:pt>
                <c:pt idx="14">
                  <c:v>31.294234152715813</c:v>
                </c:pt>
                <c:pt idx="15">
                  <c:v>32.076590006533706</c:v>
                </c:pt>
                <c:pt idx="16">
                  <c:v>32.878504756697048</c:v>
                </c:pt>
                <c:pt idx="17">
                  <c:v>33.700467375614473</c:v>
                </c:pt>
                <c:pt idx="18">
                  <c:v>34.542979060004832</c:v>
                </c:pt>
                <c:pt idx="19">
                  <c:v>35.406553536504951</c:v>
                </c:pt>
                <c:pt idx="20">
                  <c:v>36.291717374917575</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8.5470085470085472E-2</c:v>
                </c:pt>
                <c:pt idx="1">
                  <c:v>0.23076923076923078</c:v>
                </c:pt>
                <c:pt idx="2">
                  <c:v>0.19658119658119658</c:v>
                </c:pt>
                <c:pt idx="3">
                  <c:v>0.1623931623931624</c:v>
                </c:pt>
                <c:pt idx="4">
                  <c:v>0.15384615384615385</c:v>
                </c:pt>
                <c:pt idx="5">
                  <c:v>0.11965811965811966</c:v>
                </c:pt>
                <c:pt idx="6">
                  <c:v>5.128205128205128E-2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5.8312370044653512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delete val="1"/>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0.88888888888888884</c:v>
                </c:pt>
                <c:pt idx="1">
                  <c:v>5.9829059829059832E-2</c:v>
                </c:pt>
                <c:pt idx="2">
                  <c:v>3.4188034188034191E-2</c:v>
                </c:pt>
                <c:pt idx="3">
                  <c:v>8.5470085470085479E-3</c:v>
                </c:pt>
                <c:pt idx="4">
                  <c:v>8.5470085470085479E-3</c:v>
                </c:pt>
                <c:pt idx="5">
                  <c:v>0</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12.6</c:v>
                </c:pt>
                <c:pt idx="1">
                  <c:v>10.76</c:v>
                </c:pt>
                <c:pt idx="2">
                  <c:v>13.35</c:v>
                </c:pt>
                <c:pt idx="3">
                  <c:v>11.8</c:v>
                </c:pt>
                <c:pt idx="4">
                  <c:v>15.67</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2"/>
            <c:invertIfNegative val="0"/>
            <c:bubble3D val="0"/>
            <c:spPr>
              <a:solidFill>
                <a:srgbClr val="D45D00"/>
              </a:solidFill>
              <a:ln>
                <a:noFill/>
              </a:ln>
              <a:effectLst/>
            </c:spPr>
            <c:extLst>
              <c:ext xmlns:c16="http://schemas.microsoft.com/office/drawing/2014/chart" uri="{C3380CC4-5D6E-409C-BE32-E72D297353CC}">
                <c16:uniqueId val="{00000003-AC4E-49A2-9F82-27A36077CB6B}"/>
              </c:ext>
            </c:extLst>
          </c:dPt>
          <c:dPt>
            <c:idx val="3"/>
            <c:invertIfNegative val="0"/>
            <c:bubble3D val="0"/>
            <c:spPr>
              <a:solidFill>
                <a:srgbClr val="003E51"/>
              </a:solidFill>
              <a:ln>
                <a:noFill/>
              </a:ln>
              <a:effectLst/>
            </c:spPr>
            <c:extLst>
              <c:ext xmlns:c16="http://schemas.microsoft.com/office/drawing/2014/chart" uri="{C3380CC4-5D6E-409C-BE32-E72D297353CC}">
                <c16:uniqueId val="{00000003-1D17-4A11-8C84-C0161B4DAA00}"/>
              </c:ext>
            </c:extLst>
          </c:dPt>
          <c:dPt>
            <c:idx val="5"/>
            <c:invertIfNegative val="0"/>
            <c:bubble3D val="0"/>
            <c:spPr>
              <a:solidFill>
                <a:srgbClr val="003E51"/>
              </a:solidFill>
              <a:ln>
                <a:noFill/>
              </a:ln>
              <a:effectLst/>
            </c:spPr>
            <c:extLst>
              <c:ext xmlns:c16="http://schemas.microsoft.com/office/drawing/2014/chart" uri="{C3380CC4-5D6E-409C-BE32-E72D297353CC}">
                <c16:uniqueId val="{00000005-AC4E-49A2-9F82-27A36077CB6B}"/>
              </c:ext>
            </c:extLst>
          </c:dPt>
          <c:dLbls>
            <c:dLbl>
              <c:idx val="0"/>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7AE0D6A0-285B-4E97-A941-D9691E74F6C4}" type="VALUE">
                      <a:rPr lang="en-US" baseline="0">
                        <a:solidFill>
                          <a:srgbClr val="003E5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552E-4BBC-97DE-BCB9267DD897}"/>
                </c:ext>
              </c:extLst>
            </c:dLbl>
            <c:dLbl>
              <c:idx val="1"/>
              <c:layout>
                <c:manualLayout>
                  <c:x val="-1.6177250322282202E-2"/>
                  <c:y val="0"/>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77B95E18-37DC-4337-8FC3-9CDE9E1583D0}" type="VALUE">
                      <a:rPr lang="en-US" baseline="0">
                        <a:solidFill>
                          <a:srgbClr val="003E5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6ED-486E-9738-73E027D527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Library Technician</c:v>
                </c:pt>
                <c:pt idx="2">
                  <c:v>Aide/Floater</c:v>
                </c:pt>
                <c:pt idx="3">
                  <c:v>Home Health and Personal Care Aide</c:v>
                </c:pt>
                <c:pt idx="4">
                  <c:v>Bank Teller</c:v>
                </c:pt>
                <c:pt idx="5">
                  <c:v>Waiter/Waitress</c:v>
                </c:pt>
              </c:strCache>
            </c:strRef>
          </c:cat>
          <c:val>
            <c:numRef>
              <c:f>'4C'!$Z$29:$Z$34</c:f>
              <c:numCache>
                <c:formatCode>"$"#,##0.00</c:formatCode>
                <c:ptCount val="6"/>
                <c:pt idx="0">
                  <c:v>-0.23</c:v>
                </c:pt>
                <c:pt idx="1">
                  <c:v>1.29</c:v>
                </c:pt>
                <c:pt idx="2">
                  <c:v>3.91</c:v>
                </c:pt>
                <c:pt idx="3">
                  <c:v>4.42</c:v>
                </c:pt>
                <c:pt idx="4">
                  <c:v>6.21</c:v>
                </c:pt>
                <c:pt idx="5">
                  <c:v>7.55</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6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6b</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0.10752688172043011</c:v>
                </c:pt>
                <c:pt idx="2">
                  <c:v>1.0752688172043012E-2</c:v>
                </c:pt>
                <c:pt idx="3">
                  <c:v>-1.6129032258064516E-2</c:v>
                </c:pt>
                <c:pt idx="4">
                  <c:v>-6.4516129032258063E-2</c:v>
                </c:pt>
                <c:pt idx="5">
                  <c:v>-6.9892473118279563E-2</c:v>
                </c:pt>
                <c:pt idx="6">
                  <c:v>-6.4516129032258063E-2</c:v>
                </c:pt>
                <c:pt idx="7">
                  <c:v>-0.12903225806451613</c:v>
                </c:pt>
                <c:pt idx="8">
                  <c:v>-6.9892473118279563E-2</c:v>
                </c:pt>
                <c:pt idx="9">
                  <c:v>-7.5268817204301078E-2</c:v>
                </c:pt>
                <c:pt idx="10">
                  <c:v>1.6129032258064516E-2</c:v>
                </c:pt>
                <c:pt idx="11">
                  <c:v>1.0752688172043012E-2</c:v>
                </c:pt>
                <c:pt idx="12">
                  <c:v>-4.3010752688172046E-2</c:v>
                </c:pt>
                <c:pt idx="13">
                  <c:v>-0.17741935483870969</c:v>
                </c:pt>
                <c:pt idx="14">
                  <c:v>-0.24193548387096775</c:v>
                </c:pt>
                <c:pt idx="15">
                  <c:v>-0.19354838709677419</c:v>
                </c:pt>
                <c:pt idx="16">
                  <c:v>-0.15053763440860216</c:v>
                </c:pt>
                <c:pt idx="17">
                  <c:v>-0.18817204301075269</c:v>
                </c:pt>
                <c:pt idx="18">
                  <c:v>-0.33870967741935482</c:v>
                </c:pt>
                <c:pt idx="19">
                  <c:v>-0.41397849462365593</c:v>
                </c:pt>
                <c:pt idx="20">
                  <c:v>-0.478494623655914</c:v>
                </c:pt>
                <c:pt idx="21">
                  <c:v>-0.37096774193548387</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-0.13098903004812903</c:v>
                </c:pt>
                <c:pt idx="2">
                  <c:v>-0.20127476911069678</c:v>
                </c:pt>
                <c:pt idx="3">
                  <c:v>-0.26392923730650825</c:v>
                </c:pt>
                <c:pt idx="4">
                  <c:v>-0.28730000433594938</c:v>
                </c:pt>
                <c:pt idx="5">
                  <c:v>-0.251788579109396</c:v>
                </c:pt>
                <c:pt idx="6">
                  <c:v>-0.34639899405974939</c:v>
                </c:pt>
                <c:pt idx="7">
                  <c:v>-0.38650652560378096</c:v>
                </c:pt>
                <c:pt idx="8">
                  <c:v>-0.35337987252308894</c:v>
                </c:pt>
                <c:pt idx="9">
                  <c:v>-0.32554307765685297</c:v>
                </c:pt>
                <c:pt idx="10">
                  <c:v>-0.33777045484108748</c:v>
                </c:pt>
                <c:pt idx="11">
                  <c:v>-0.29141915622425529</c:v>
                </c:pt>
                <c:pt idx="12">
                  <c:v>-0.27585309803581493</c:v>
                </c:pt>
                <c:pt idx="13">
                  <c:v>-0.29345705242162773</c:v>
                </c:pt>
                <c:pt idx="14">
                  <c:v>-0.21575683996010928</c:v>
                </c:pt>
                <c:pt idx="15">
                  <c:v>-0.27130035121189783</c:v>
                </c:pt>
                <c:pt idx="16">
                  <c:v>-0.17309109829597191</c:v>
                </c:pt>
                <c:pt idx="17">
                  <c:v>-0.1248753414560118</c:v>
                </c:pt>
                <c:pt idx="18">
                  <c:v>-9.4133460521181114E-2</c:v>
                </c:pt>
                <c:pt idx="19">
                  <c:v>-0.48098686207345098</c:v>
                </c:pt>
                <c:pt idx="20">
                  <c:v>-0.30355981442136754</c:v>
                </c:pt>
                <c:pt idx="21">
                  <c:v>-0.20795213111910854</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-5.5254654478817646E-2</c:v>
                </c:pt>
                <c:pt idx="2">
                  <c:v>-6.9341433265020652E-2</c:v>
                </c:pt>
                <c:pt idx="3">
                  <c:v>-9.1228598072064446E-2</c:v>
                </c:pt>
                <c:pt idx="4">
                  <c:v>-3.4317632260932741E-2</c:v>
                </c:pt>
                <c:pt idx="5">
                  <c:v>-3.7132819361764421E-2</c:v>
                </c:pt>
                <c:pt idx="6">
                  <c:v>-6.6169773266972445E-2</c:v>
                </c:pt>
                <c:pt idx="7">
                  <c:v>-9.2493195840517003E-2</c:v>
                </c:pt>
                <c:pt idx="8">
                  <c:v>-0.15449643798184834</c:v>
                </c:pt>
                <c:pt idx="9">
                  <c:v>-0.12450391984645913</c:v>
                </c:pt>
                <c:pt idx="10">
                  <c:v>-0.14272605532242499</c:v>
                </c:pt>
                <c:pt idx="11">
                  <c:v>-0.17142822289450571</c:v>
                </c:pt>
                <c:pt idx="12">
                  <c:v>-0.25768924237988355</c:v>
                </c:pt>
                <c:pt idx="13">
                  <c:v>-0.26665121498975308</c:v>
                </c:pt>
                <c:pt idx="14">
                  <c:v>-0.24994713900003254</c:v>
                </c:pt>
                <c:pt idx="15">
                  <c:v>-0.27392570183143033</c:v>
                </c:pt>
                <c:pt idx="16">
                  <c:v>-0.22947366708955466</c:v>
                </c:pt>
                <c:pt idx="17">
                  <c:v>-0.2364187892391269</c:v>
                </c:pt>
                <c:pt idx="18">
                  <c:v>-0.2140084360734307</c:v>
                </c:pt>
                <c:pt idx="19">
                  <c:v>-0.4903481235700422</c:v>
                </c:pt>
                <c:pt idx="20">
                  <c:v>-0.36641076521041388</c:v>
                </c:pt>
                <c:pt idx="21">
                  <c:v>-0.22052931481300761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6b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-3.8119440914866896E-3</c:v>
                </c:pt>
                <c:pt idx="2">
                  <c:v>-1.0165184243964431E-2</c:v>
                </c:pt>
                <c:pt idx="3">
                  <c:v>8.2592121982210859E-2</c:v>
                </c:pt>
                <c:pt idx="4">
                  <c:v>0.11181702668360863</c:v>
                </c:pt>
                <c:pt idx="5">
                  <c:v>0.10038119440914867</c:v>
                </c:pt>
                <c:pt idx="6">
                  <c:v>0.11817026683608647</c:v>
                </c:pt>
                <c:pt idx="7">
                  <c:v>0.16772554002541287</c:v>
                </c:pt>
                <c:pt idx="8">
                  <c:v>0.22363405336721737</c:v>
                </c:pt>
                <c:pt idx="9">
                  <c:v>0.18424396442185517</c:v>
                </c:pt>
                <c:pt idx="10">
                  <c:v>0.22617534942820841</c:v>
                </c:pt>
                <c:pt idx="11">
                  <c:v>0.28208386277001268</c:v>
                </c:pt>
                <c:pt idx="12">
                  <c:v>0.37357052096569254</c:v>
                </c:pt>
                <c:pt idx="13">
                  <c:v>0.38246505717916146</c:v>
                </c:pt>
                <c:pt idx="14">
                  <c:v>0.44853875476493016</c:v>
                </c:pt>
                <c:pt idx="15">
                  <c:v>0.4243964421855147</c:v>
                </c:pt>
                <c:pt idx="16">
                  <c:v>0.49428208386276995</c:v>
                </c:pt>
                <c:pt idx="17">
                  <c:v>0.49682337992376102</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0.12845000000000001</c:v>
                </c:pt>
                <c:pt idx="1">
                  <c:v>9.1366000000000003E-2</c:v>
                </c:pt>
                <c:pt idx="2">
                  <c:v>8.6459999999999995E-2</c:v>
                </c:pt>
                <c:pt idx="3">
                  <c:v>8.3610000000000004E-2</c:v>
                </c:pt>
                <c:pt idx="4">
                  <c:v>8.1928000000000001E-2</c:v>
                </c:pt>
                <c:pt idx="5">
                  <c:v>7.8789999999999999E-2</c:v>
                </c:pt>
                <c:pt idx="6">
                  <c:v>6.5689999999999998E-2</c:v>
                </c:pt>
                <c:pt idx="7">
                  <c:v>6.3210000000000002E-2</c:v>
                </c:pt>
                <c:pt idx="8">
                  <c:v>6.1809999999999997E-2</c:v>
                </c:pt>
                <c:pt idx="9">
                  <c:v>5.7110000000000001E-2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0.14649999999999999</c:v>
                </c:pt>
                <c:pt idx="1">
                  <c:v>0.14176</c:v>
                </c:pt>
                <c:pt idx="2">
                  <c:v>0.11963</c:v>
                </c:pt>
                <c:pt idx="3">
                  <c:v>0.11176</c:v>
                </c:pt>
                <c:pt idx="4">
                  <c:v>9.5649999999999999E-2</c:v>
                </c:pt>
                <c:pt idx="5">
                  <c:v>9.4333E-2</c:v>
                </c:pt>
                <c:pt idx="6">
                  <c:v>7.6850000000000002E-2</c:v>
                </c:pt>
                <c:pt idx="7">
                  <c:v>7.2120000000000004E-2</c:v>
                </c:pt>
                <c:pt idx="8">
                  <c:v>7.1249999999999994E-2</c:v>
                </c:pt>
                <c:pt idx="9">
                  <c:v>7.0100969999999999E-2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0</c:v>
                </c:pt>
                <c:pt idx="1">
                  <c:v>2</c:v>
                </c:pt>
                <c:pt idx="2">
                  <c:v>0</c:v>
                </c:pt>
                <c:pt idx="3">
                  <c:v>2</c:v>
                </c:pt>
                <c:pt idx="4">
                  <c:v>0</c:v>
                </c:pt>
                <c:pt idx="5">
                  <c:v>0</c:v>
                </c:pt>
                <c:pt idx="6">
                  <c:v>0</c:v>
                </c:pt>
                <c:pt idx="7">
                  <c:v>1</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1</c:v>
                </c:pt>
                <c:pt idx="23">
                  <c:v>0</c:v>
                </c:pt>
                <c:pt idx="24">
                  <c:v>0</c:v>
                </c:pt>
                <c:pt idx="25">
                  <c:v>0</c:v>
                </c:pt>
                <c:pt idx="26">
                  <c:v>0</c:v>
                </c:pt>
                <c:pt idx="27">
                  <c:v>0</c:v>
                </c:pt>
                <c:pt idx="28">
                  <c:v>0</c:v>
                </c:pt>
                <c:pt idx="29">
                  <c:v>0</c:v>
                </c:pt>
                <c:pt idx="30">
                  <c:v>0</c:v>
                </c:pt>
                <c:pt idx="31">
                  <c:v>4</c:v>
                </c:pt>
                <c:pt idx="32">
                  <c:v>3</c:v>
                </c:pt>
                <c:pt idx="33">
                  <c:v>1</c:v>
                </c:pt>
                <c:pt idx="34">
                  <c:v>1</c:v>
                </c:pt>
                <c:pt idx="35">
                  <c:v>0</c:v>
                </c:pt>
                <c:pt idx="36">
                  <c:v>1</c:v>
                </c:pt>
                <c:pt idx="37">
                  <c:v>0</c:v>
                </c:pt>
                <c:pt idx="38">
                  <c:v>0</c:v>
                </c:pt>
                <c:pt idx="39">
                  <c:v>0</c:v>
                </c:pt>
                <c:pt idx="40">
                  <c:v>0</c:v>
                </c:pt>
                <c:pt idx="41">
                  <c:v>0</c:v>
                </c:pt>
                <c:pt idx="42">
                  <c:v>0</c:v>
                </c:pt>
                <c:pt idx="43">
                  <c:v>0</c:v>
                </c:pt>
                <c:pt idx="44">
                  <c:v>0</c:v>
                </c:pt>
                <c:pt idx="45">
                  <c:v>4</c:v>
                </c:pt>
                <c:pt idx="46">
                  <c:v>1</c:v>
                </c:pt>
                <c:pt idx="47">
                  <c:v>0</c:v>
                </c:pt>
                <c:pt idx="48">
                  <c:v>0</c:v>
                </c:pt>
                <c:pt idx="49">
                  <c:v>0</c:v>
                </c:pt>
                <c:pt idx="50">
                  <c:v>0</c:v>
                </c:pt>
                <c:pt idx="51">
                  <c:v>2</c:v>
                </c:pt>
                <c:pt idx="52">
                  <c:v>0</c:v>
                </c:pt>
                <c:pt idx="53">
                  <c:v>0</c:v>
                </c:pt>
                <c:pt idx="54">
                  <c:v>0</c:v>
                </c:pt>
                <c:pt idx="55">
                  <c:v>4</c:v>
                </c:pt>
                <c:pt idx="56">
                  <c:v>0</c:v>
                </c:pt>
                <c:pt idx="57">
                  <c:v>0</c:v>
                </c:pt>
                <c:pt idx="58">
                  <c:v>0</c:v>
                </c:pt>
                <c:pt idx="59">
                  <c:v>0</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'4F'!$F$5:$F$8</c:f>
              <c:strCache>
                <c:ptCount val="4"/>
                <c:pt idx="0">
                  <c:v>Care Group</c:v>
                </c:pt>
                <c:pt idx="1">
                  <c:v>State of Michigan</c:v>
                </c:pt>
                <c:pt idx="2">
                  <c:v>Visiting Angels</c:v>
                </c:pt>
                <c:pt idx="3">
                  <c:v>Caro Center</c:v>
                </c:pt>
              </c:strCache>
            </c:strRef>
          </c:cat>
          <c:val>
            <c:numRef>
              <c:f>'4F'!$G$5:$G$8</c:f>
              <c:numCache>
                <c:formatCode>#,##0</c:formatCode>
                <c:ptCount val="4"/>
                <c:pt idx="0">
                  <c:v>6</c:v>
                </c:pt>
                <c:pt idx="1">
                  <c:v>2</c:v>
                </c:pt>
                <c:pt idx="2">
                  <c:v>1</c:v>
                </c:pt>
                <c:pt idx="3">
                  <c:v>1</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6b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18.909042069475447</c:v>
                </c:pt>
                <c:pt idx="1">
                  <c:v>19.381768121212332</c:v>
                </c:pt>
                <c:pt idx="2">
                  <c:v>19.866312324242639</c:v>
                </c:pt>
                <c:pt idx="3">
                  <c:v>20.362970132348703</c:v>
                </c:pt>
                <c:pt idx="4">
                  <c:v>20.872044385657418</c:v>
                </c:pt>
                <c:pt idx="5">
                  <c:v>21.393845495298851</c:v>
                </c:pt>
                <c:pt idx="6">
                  <c:v>21.928691632681321</c:v>
                </c:pt>
                <c:pt idx="7">
                  <c:v>22.476908923498353</c:v>
                </c:pt>
                <c:pt idx="8">
                  <c:v>23.038831646585809</c:v>
                </c:pt>
                <c:pt idx="9">
                  <c:v>23.614802437750452</c:v>
                </c:pt>
                <c:pt idx="10">
                  <c:v>24.205172498694211</c:v>
                </c:pt>
                <c:pt idx="11">
                  <c:v>24.810301811161562</c:v>
                </c:pt>
                <c:pt idx="12">
                  <c:v>25.4305593564406</c:v>
                </c:pt>
                <c:pt idx="13">
                  <c:v>26.066323340351612</c:v>
                </c:pt>
                <c:pt idx="14">
                  <c:v>26.717981423860401</c:v>
                </c:pt>
                <c:pt idx="15">
                  <c:v>27.385930959456907</c:v>
                </c:pt>
                <c:pt idx="16">
                  <c:v>28.070579233443326</c:v>
                </c:pt>
                <c:pt idx="17">
                  <c:v>28.772343714279405</c:v>
                </c:pt>
                <c:pt idx="18">
                  <c:v>29.491652307136388</c:v>
                </c:pt>
                <c:pt idx="19">
                  <c:v>30.228943614814796</c:v>
                </c:pt>
                <c:pt idx="20">
                  <c:v>30.984667205185161</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22.186607142857145</c:v>
                </c:pt>
                <c:pt idx="1">
                  <c:v>22.741272321428571</c:v>
                </c:pt>
                <c:pt idx="2">
                  <c:v>23.309804129464283</c:v>
                </c:pt>
                <c:pt idx="3">
                  <c:v>23.892549232700887</c:v>
                </c:pt>
                <c:pt idx="4">
                  <c:v>24.489862963518409</c:v>
                </c:pt>
                <c:pt idx="5">
                  <c:v>25.102109537606367</c:v>
                </c:pt>
                <c:pt idx="6">
                  <c:v>25.729662276046525</c:v>
                </c:pt>
                <c:pt idx="7">
                  <c:v>26.372903832947685</c:v>
                </c:pt>
                <c:pt idx="8">
                  <c:v>27.032226428771374</c:v>
                </c:pt>
                <c:pt idx="9">
                  <c:v>27.708032089490654</c:v>
                </c:pt>
                <c:pt idx="10">
                  <c:v>28.40073289172792</c:v>
                </c:pt>
                <c:pt idx="11">
                  <c:v>29.110751214021114</c:v>
                </c:pt>
                <c:pt idx="12">
                  <c:v>29.838519994371641</c:v>
                </c:pt>
                <c:pt idx="13">
                  <c:v>30.584482994230928</c:v>
                </c:pt>
                <c:pt idx="14">
                  <c:v>31.349095069086697</c:v>
                </c:pt>
                <c:pt idx="15">
                  <c:v>32.132822445813865</c:v>
                </c:pt>
                <c:pt idx="16">
                  <c:v>32.936143006959206</c:v>
                </c:pt>
                <c:pt idx="17">
                  <c:v>33.759546582133183</c:v>
                </c:pt>
                <c:pt idx="18">
                  <c:v>34.603535246686512</c:v>
                </c:pt>
                <c:pt idx="19">
                  <c:v>35.468623627853674</c:v>
                </c:pt>
                <c:pt idx="20">
                  <c:v>36.355339218550014</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24.40526785714286</c:v>
                </c:pt>
                <c:pt idx="1">
                  <c:v>25.015399553571431</c:v>
                </c:pt>
                <c:pt idx="2">
                  <c:v>25.640784542410714</c:v>
                </c:pt>
                <c:pt idx="3">
                  <c:v>26.281804155970978</c:v>
                </c:pt>
                <c:pt idx="4">
                  <c:v>26.938849259870249</c:v>
                </c:pt>
                <c:pt idx="5">
                  <c:v>27.612320491367004</c:v>
                </c:pt>
                <c:pt idx="6">
                  <c:v>28.302628503651178</c:v>
                </c:pt>
                <c:pt idx="7">
                  <c:v>29.010194216242454</c:v>
                </c:pt>
                <c:pt idx="8">
                  <c:v>29.735449071648514</c:v>
                </c:pt>
                <c:pt idx="9">
                  <c:v>30.478835298439723</c:v>
                </c:pt>
                <c:pt idx="10">
                  <c:v>31.240806180900712</c:v>
                </c:pt>
                <c:pt idx="11">
                  <c:v>32.021826335423228</c:v>
                </c:pt>
                <c:pt idx="12">
                  <c:v>32.822371993808808</c:v>
                </c:pt>
                <c:pt idx="13">
                  <c:v>33.642931293654023</c:v>
                </c:pt>
                <c:pt idx="14">
                  <c:v>34.484004575995371</c:v>
                </c:pt>
                <c:pt idx="15">
                  <c:v>35.346104690395251</c:v>
                </c:pt>
                <c:pt idx="16">
                  <c:v>36.229757307655127</c:v>
                </c:pt>
                <c:pt idx="17">
                  <c:v>37.1355012403465</c:v>
                </c:pt>
                <c:pt idx="18">
                  <c:v>38.06388877135516</c:v>
                </c:pt>
                <c:pt idx="19">
                  <c:v>39.015485990639036</c:v>
                </c:pt>
                <c:pt idx="20">
                  <c:v>39.990873140405007</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26.845794642857147</c:v>
                </c:pt>
                <c:pt idx="1">
                  <c:v>27.516939508928573</c:v>
                </c:pt>
                <c:pt idx="2">
                  <c:v>28.204862996651784</c:v>
                </c:pt>
                <c:pt idx="3">
                  <c:v>28.909984571568074</c:v>
                </c:pt>
                <c:pt idx="4">
                  <c:v>29.632734185857274</c:v>
                </c:pt>
                <c:pt idx="5">
                  <c:v>30.373552540503702</c:v>
                </c:pt>
                <c:pt idx="6">
                  <c:v>31.132891354016291</c:v>
                </c:pt>
                <c:pt idx="7">
                  <c:v>31.911213637866695</c:v>
                </c:pt>
                <c:pt idx="8">
                  <c:v>32.708993978813361</c:v>
                </c:pt>
                <c:pt idx="9">
                  <c:v>33.526718828283691</c:v>
                </c:pt>
                <c:pt idx="10">
                  <c:v>34.364886798990781</c:v>
                </c:pt>
                <c:pt idx="11">
                  <c:v>35.224008968965549</c:v>
                </c:pt>
                <c:pt idx="12">
                  <c:v>36.104609193189688</c:v>
                </c:pt>
                <c:pt idx="13">
                  <c:v>37.00722442301943</c:v>
                </c:pt>
                <c:pt idx="14">
                  <c:v>37.932405033594911</c:v>
                </c:pt>
                <c:pt idx="15">
                  <c:v>38.880715159434779</c:v>
                </c:pt>
                <c:pt idx="16">
                  <c:v>39.852733038420645</c:v>
                </c:pt>
                <c:pt idx="17">
                  <c:v>40.849051364381161</c:v>
                </c:pt>
                <c:pt idx="18">
                  <c:v>41.870277648490685</c:v>
                </c:pt>
                <c:pt idx="19">
                  <c:v>42.917034589702951</c:v>
                </c:pt>
                <c:pt idx="20">
                  <c:v>43.989960454445523</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6b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17.190038244977679</c:v>
                </c:pt>
                <c:pt idx="1">
                  <c:v>17.619789201102119</c:v>
                </c:pt>
                <c:pt idx="2">
                  <c:v>18.060283931129671</c:v>
                </c:pt>
                <c:pt idx="3">
                  <c:v>18.511791029407913</c:v>
                </c:pt>
                <c:pt idx="4">
                  <c:v>18.974585805143111</c:v>
                </c:pt>
                <c:pt idx="5">
                  <c:v>19.448950450271688</c:v>
                </c:pt>
                <c:pt idx="6">
                  <c:v>19.93517421152848</c:v>
                </c:pt>
                <c:pt idx="7">
                  <c:v>20.433553566816691</c:v>
                </c:pt>
                <c:pt idx="8">
                  <c:v>20.944392405987106</c:v>
                </c:pt>
                <c:pt idx="9">
                  <c:v>21.468002216136782</c:v>
                </c:pt>
                <c:pt idx="10">
                  <c:v>22.0047022715402</c:v>
                </c:pt>
                <c:pt idx="11">
                  <c:v>22.554819828328704</c:v>
                </c:pt>
                <c:pt idx="12">
                  <c:v>23.118690324036919</c:v>
                </c:pt>
                <c:pt idx="13">
                  <c:v>23.696657582137838</c:v>
                </c:pt>
                <c:pt idx="14">
                  <c:v>24.289074021691281</c:v>
                </c:pt>
                <c:pt idx="15">
                  <c:v>24.89630087223356</c:v>
                </c:pt>
                <c:pt idx="16">
                  <c:v>25.518708394039397</c:v>
                </c:pt>
                <c:pt idx="17">
                  <c:v>26.15667610389038</c:v>
                </c:pt>
                <c:pt idx="18">
                  <c:v>26.810593006487636</c:v>
                </c:pt>
                <c:pt idx="19">
                  <c:v>27.480857831649825</c:v>
                </c:pt>
                <c:pt idx="20">
                  <c:v>28.167879277441067</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20.169642857142858</c:v>
                </c:pt>
                <c:pt idx="1">
                  <c:v>20.673883928571428</c:v>
                </c:pt>
                <c:pt idx="2">
                  <c:v>21.190731026785713</c:v>
                </c:pt>
                <c:pt idx="3">
                  <c:v>21.720499302455355</c:v>
                </c:pt>
                <c:pt idx="4">
                  <c:v>22.263511785016735</c:v>
                </c:pt>
                <c:pt idx="5">
                  <c:v>22.82009957964215</c:v>
                </c:pt>
                <c:pt idx="6">
                  <c:v>23.390602069133202</c:v>
                </c:pt>
                <c:pt idx="7">
                  <c:v>23.975367120861531</c:v>
                </c:pt>
                <c:pt idx="8">
                  <c:v>24.574751298883069</c:v>
                </c:pt>
                <c:pt idx="9">
                  <c:v>25.189120081355142</c:v>
                </c:pt>
                <c:pt idx="10">
                  <c:v>25.818848083389017</c:v>
                </c:pt>
                <c:pt idx="11">
                  <c:v>26.464319285473742</c:v>
                </c:pt>
                <c:pt idx="12">
                  <c:v>27.125927267610582</c:v>
                </c:pt>
                <c:pt idx="13">
                  <c:v>27.804075449300843</c:v>
                </c:pt>
                <c:pt idx="14">
                  <c:v>28.499177335533361</c:v>
                </c:pt>
                <c:pt idx="15">
                  <c:v>29.211656768921692</c:v>
                </c:pt>
                <c:pt idx="16">
                  <c:v>29.941948188144732</c:v>
                </c:pt>
                <c:pt idx="17">
                  <c:v>30.690496892848348</c:v>
                </c:pt>
                <c:pt idx="18">
                  <c:v>31.457759315169554</c:v>
                </c:pt>
                <c:pt idx="19">
                  <c:v>32.244203298048788</c:v>
                </c:pt>
                <c:pt idx="20">
                  <c:v>33.050308380500006</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22.186607142857145</c:v>
                </c:pt>
                <c:pt idx="1">
                  <c:v>22.741272321428571</c:v>
                </c:pt>
                <c:pt idx="2">
                  <c:v>23.309804129464283</c:v>
                </c:pt>
                <c:pt idx="3">
                  <c:v>23.892549232700887</c:v>
                </c:pt>
                <c:pt idx="4">
                  <c:v>24.489862963518409</c:v>
                </c:pt>
                <c:pt idx="5">
                  <c:v>25.102109537606367</c:v>
                </c:pt>
                <c:pt idx="6">
                  <c:v>25.729662276046525</c:v>
                </c:pt>
                <c:pt idx="7">
                  <c:v>26.372903832947685</c:v>
                </c:pt>
                <c:pt idx="8">
                  <c:v>27.032226428771374</c:v>
                </c:pt>
                <c:pt idx="9">
                  <c:v>27.708032089490654</c:v>
                </c:pt>
                <c:pt idx="10">
                  <c:v>28.40073289172792</c:v>
                </c:pt>
                <c:pt idx="11">
                  <c:v>29.110751214021114</c:v>
                </c:pt>
                <c:pt idx="12">
                  <c:v>29.838519994371641</c:v>
                </c:pt>
                <c:pt idx="13">
                  <c:v>30.584482994230928</c:v>
                </c:pt>
                <c:pt idx="14">
                  <c:v>31.349095069086697</c:v>
                </c:pt>
                <c:pt idx="15">
                  <c:v>32.132822445813865</c:v>
                </c:pt>
                <c:pt idx="16">
                  <c:v>32.936143006959206</c:v>
                </c:pt>
                <c:pt idx="17">
                  <c:v>33.759546582133183</c:v>
                </c:pt>
                <c:pt idx="18">
                  <c:v>34.603535246686512</c:v>
                </c:pt>
                <c:pt idx="19">
                  <c:v>35.468623627853674</c:v>
                </c:pt>
                <c:pt idx="20">
                  <c:v>36.355339218550014</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24.40526785714286</c:v>
                </c:pt>
                <c:pt idx="1">
                  <c:v>25.015399553571431</c:v>
                </c:pt>
                <c:pt idx="2">
                  <c:v>25.640784542410714</c:v>
                </c:pt>
                <c:pt idx="3">
                  <c:v>26.281804155970978</c:v>
                </c:pt>
                <c:pt idx="4">
                  <c:v>26.938849259870249</c:v>
                </c:pt>
                <c:pt idx="5">
                  <c:v>27.612320491367004</c:v>
                </c:pt>
                <c:pt idx="6">
                  <c:v>28.302628503651178</c:v>
                </c:pt>
                <c:pt idx="7">
                  <c:v>29.010194216242454</c:v>
                </c:pt>
                <c:pt idx="8">
                  <c:v>29.735449071648514</c:v>
                </c:pt>
                <c:pt idx="9">
                  <c:v>30.478835298439723</c:v>
                </c:pt>
                <c:pt idx="10">
                  <c:v>31.240806180900712</c:v>
                </c:pt>
                <c:pt idx="11">
                  <c:v>32.021826335423228</c:v>
                </c:pt>
                <c:pt idx="12">
                  <c:v>32.822371993808808</c:v>
                </c:pt>
                <c:pt idx="13">
                  <c:v>33.642931293654023</c:v>
                </c:pt>
                <c:pt idx="14">
                  <c:v>34.484004575995371</c:v>
                </c:pt>
                <c:pt idx="15">
                  <c:v>35.346104690395251</c:v>
                </c:pt>
                <c:pt idx="16">
                  <c:v>36.229757307655127</c:v>
                </c:pt>
                <c:pt idx="17">
                  <c:v>37.1355012403465</c:v>
                </c:pt>
                <c:pt idx="18">
                  <c:v>38.06388877135516</c:v>
                </c:pt>
                <c:pt idx="19">
                  <c:v>39.015485990639036</c:v>
                </c:pt>
                <c:pt idx="20">
                  <c:v>39.990873140405007</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0</c:v>
                </c:pt>
                <c:pt idx="1">
                  <c:v>9.2592592592592587E-2</c:v>
                </c:pt>
                <c:pt idx="2">
                  <c:v>0.20370370370370369</c:v>
                </c:pt>
                <c:pt idx="3">
                  <c:v>0.24074074074074073</c:v>
                </c:pt>
                <c:pt idx="4">
                  <c:v>0.24074074074074073</c:v>
                </c:pt>
                <c:pt idx="5">
                  <c:v>0.16666666666666666</c:v>
                </c:pt>
                <c:pt idx="6">
                  <c:v>7.407407407407407E-2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delete val="1"/>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0.83333333333333337</c:v>
                </c:pt>
                <c:pt idx="1">
                  <c:v>9.2592592592592587E-2</c:v>
                </c:pt>
                <c:pt idx="2">
                  <c:v>3.7037037037037035E-2</c:v>
                </c:pt>
                <c:pt idx="3">
                  <c:v>3.7037037037037035E-2</c:v>
                </c:pt>
                <c:pt idx="4">
                  <c:v>1.8518518518518517E-2</c:v>
                </c:pt>
                <c:pt idx="5">
                  <c:v>0</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23.1</c:v>
                </c:pt>
                <c:pt idx="1">
                  <c:v>18.14</c:v>
                </c:pt>
                <c:pt idx="2">
                  <c:v>13.54</c:v>
                </c:pt>
                <c:pt idx="3">
                  <c:v>17.38</c:v>
                </c:pt>
                <c:pt idx="4">
                  <c:v>16.59</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5"/>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1"/>
              <c:layout>
                <c:manualLayout>
                  <c:x val="7.460885571121712E-3"/>
                  <c:y val="0.2548831920314366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56-440B-AC96-5DBE775B7D57}"/>
                </c:ext>
              </c:extLst>
            </c:dLbl>
            <c:dLbl>
              <c:idx val="2"/>
              <c:layout>
                <c:manualLayout>
                  <c:x val="-3.1759893649657506E-2"/>
                  <c:y val="1.9396624108166713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4.1175307632000543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delete val="1"/>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delete val="1"/>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0.9152542372881356</c:v>
                </c:pt>
                <c:pt idx="1">
                  <c:v>3.3898305084745763E-2</c:v>
                </c:pt>
                <c:pt idx="2">
                  <c:v>1.6949152542372881E-2</c:v>
                </c:pt>
                <c:pt idx="3">
                  <c:v>1.6949152542372881E-2</c:v>
                </c:pt>
                <c:pt idx="4">
                  <c:v>0</c:v>
                </c:pt>
                <c:pt idx="5">
                  <c:v>0</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E07D-4DA9-8104-144E058B8686}"/>
              </c:ext>
            </c:extLst>
          </c:dPt>
          <c:dPt>
            <c:idx val="2"/>
            <c:invertIfNegative val="0"/>
            <c:bubble3D val="0"/>
            <c:spPr>
              <a:solidFill>
                <a:srgbClr val="003E51"/>
              </a:solidFill>
              <a:ln>
                <a:noFill/>
              </a:ln>
              <a:effectLst/>
            </c:spPr>
            <c:extLst>
              <c:ext xmlns:c16="http://schemas.microsoft.com/office/drawing/2014/chart" uri="{C3380CC4-5D6E-409C-BE32-E72D297353CC}">
                <c16:uniqueId val="{00000003-E7F0-4023-BF08-AFDAF5CEAC46}"/>
              </c:ext>
            </c:extLst>
          </c:dPt>
          <c:dLbls>
            <c:dLbl>
              <c:idx val="0"/>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1E27A908-90AD-4EB8-9701-D65325C82E5D}" type="VALUE">
                      <a:rPr lang="en-US" b="0" baseline="0">
                        <a:solidFill>
                          <a:schemeClr val="bg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07D-4DA9-8104-144E058B8686}"/>
                </c:ext>
              </c:extLst>
            </c:dLbl>
            <c:dLbl>
              <c:idx val="2"/>
              <c:layout>
                <c:manualLayout>
                  <c:x val="-2.2063658980738077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F0-4023-BF08-AFDAF5CEAC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Tutor</c:v>
                </c:pt>
                <c:pt idx="1">
                  <c:v>Substitute</c:v>
                </c:pt>
                <c:pt idx="2">
                  <c:v>Self-Enrichment Teacher</c:v>
                </c:pt>
                <c:pt idx="3">
                  <c:v>Kindergarten Teacher</c:v>
                </c:pt>
                <c:pt idx="4">
                  <c:v>Customer Service Representative</c:v>
                </c:pt>
                <c:pt idx="5">
                  <c:v>Administrative Assistant</c:v>
                </c:pt>
              </c:strCache>
            </c:strRef>
          </c:cat>
          <c:val>
            <c:numRef>
              <c:f>'5C'!$Z$29:$Z$34</c:f>
              <c:numCache>
                <c:formatCode>"$"#,##0.00</c:formatCode>
                <c:ptCount val="6"/>
                <c:pt idx="0">
                  <c:v>-4.08</c:v>
                </c:pt>
                <c:pt idx="1">
                  <c:v>-3.42</c:v>
                </c:pt>
                <c:pt idx="2" formatCode="_(&quot;$&quot;* #,##0.00_);_(&quot;$&quot;* \(#,##0.00\);_(&quot;$&quot;* &quot;-&quot;??_);_(@_)">
                  <c:v>2.72</c:v>
                </c:pt>
                <c:pt idx="3" formatCode="_(&quot;$&quot;* #,##0.00_);_(&quot;$&quot;* \(#,##0.00\);_(&quot;$&quot;* &quot;-&quot;??_);_(@_)">
                  <c:v>4.1900000000000004</c:v>
                </c:pt>
                <c:pt idx="4" formatCode="_(&quot;$&quot;* #,##0.00_);_(&quot;$&quot;* \(#,##0.00\);_(&quot;$&quot;* &quot;-&quot;??_);_(@_)">
                  <c:v>4.5199999999999996</c:v>
                </c:pt>
                <c:pt idx="5" formatCode="_(&quot;$&quot;* #,##0.00_);_(&quot;$&quot;* \(#,##0.00\);_(&quot;$&quot;* &quot;-&quot;??_);_(@_)">
                  <c:v>5.0999999999999996</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6b</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0.30648769574944074</c:v>
                </c:pt>
                <c:pt idx="2">
                  <c:v>0.17449664429530201</c:v>
                </c:pt>
                <c:pt idx="3">
                  <c:v>-5.145413870246085E-2</c:v>
                </c:pt>
                <c:pt idx="4">
                  <c:v>-2.2371364653243849E-2</c:v>
                </c:pt>
                <c:pt idx="5">
                  <c:v>-0.39597315436241609</c:v>
                </c:pt>
                <c:pt idx="6">
                  <c:v>-0.17449664429530201</c:v>
                </c:pt>
                <c:pt idx="7">
                  <c:v>-0.34228187919463088</c:v>
                </c:pt>
                <c:pt idx="8">
                  <c:v>-1.3422818791946308E-2</c:v>
                </c:pt>
                <c:pt idx="9">
                  <c:v>0.29753914988814317</c:v>
                </c:pt>
                <c:pt idx="10">
                  <c:v>0.18120805369127516</c:v>
                </c:pt>
                <c:pt idx="11">
                  <c:v>-0.37136465324384788</c:v>
                </c:pt>
                <c:pt idx="12">
                  <c:v>-0.45190156599552572</c:v>
                </c:pt>
                <c:pt idx="13">
                  <c:v>-0.46085011185682329</c:v>
                </c:pt>
                <c:pt idx="14">
                  <c:v>-0.58389261744966447</c:v>
                </c:pt>
                <c:pt idx="15">
                  <c:v>-0.65324384787472034</c:v>
                </c:pt>
                <c:pt idx="16">
                  <c:v>-0.65548098434004476</c:v>
                </c:pt>
                <c:pt idx="17">
                  <c:v>-0.5592841163310962</c:v>
                </c:pt>
                <c:pt idx="18">
                  <c:v>-0.83221476510067116</c:v>
                </c:pt>
                <c:pt idx="19">
                  <c:v>-0.93064876957494402</c:v>
                </c:pt>
                <c:pt idx="20">
                  <c:v>-0.90380313199105144</c:v>
                </c:pt>
                <c:pt idx="21">
                  <c:v>-0.94183445190156601</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6b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0.36414565826330531</c:v>
                </c:pt>
                <c:pt idx="2">
                  <c:v>0.45658263305322117</c:v>
                </c:pt>
                <c:pt idx="3">
                  <c:v>0.30588235294117627</c:v>
                </c:pt>
                <c:pt idx="4">
                  <c:v>-0.14229691876750705</c:v>
                </c:pt>
                <c:pt idx="5">
                  <c:v>-0.19327731092436978</c:v>
                </c:pt>
                <c:pt idx="6">
                  <c:v>-0.11932773109243701</c:v>
                </c:pt>
                <c:pt idx="7">
                  <c:v>-0.43641456582633054</c:v>
                </c:pt>
                <c:pt idx="8">
                  <c:v>-0.41848739495798321</c:v>
                </c:pt>
                <c:pt idx="9">
                  <c:v>-0.40112044817927178</c:v>
                </c:pt>
                <c:pt idx="10">
                  <c:v>-0.39047619047619048</c:v>
                </c:pt>
                <c:pt idx="11">
                  <c:v>-0.33949579831932786</c:v>
                </c:pt>
                <c:pt idx="12">
                  <c:v>-0.30700280112044825</c:v>
                </c:pt>
                <c:pt idx="13">
                  <c:v>-0.24537815126050422</c:v>
                </c:pt>
                <c:pt idx="14">
                  <c:v>-0.25938375350140058</c:v>
                </c:pt>
                <c:pt idx="15">
                  <c:v>-0.207843137254902</c:v>
                </c:pt>
                <c:pt idx="16">
                  <c:v>-0.22184873949579834</c:v>
                </c:pt>
                <c:pt idx="17">
                  <c:v>-0.19159663865546225</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0.16297700000000001</c:v>
                </c:pt>
                <c:pt idx="1">
                  <c:v>0.12797</c:v>
                </c:pt>
                <c:pt idx="2">
                  <c:v>8.9391999999999999E-2</c:v>
                </c:pt>
                <c:pt idx="3">
                  <c:v>6.3600000000000004E-2</c:v>
                </c:pt>
                <c:pt idx="4">
                  <c:v>6.3310000000000005E-2</c:v>
                </c:pt>
                <c:pt idx="5">
                  <c:v>6.0670000000000002E-2</c:v>
                </c:pt>
                <c:pt idx="6">
                  <c:v>5.8740000000000001E-2</c:v>
                </c:pt>
                <c:pt idx="7">
                  <c:v>5.6599999999999998E-2</c:v>
                </c:pt>
                <c:pt idx="8">
                  <c:v>5.1299999999999998E-2</c:v>
                </c:pt>
                <c:pt idx="9">
                  <c:v>5.0999000000000003E-2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0.17380999999999999</c:v>
                </c:pt>
                <c:pt idx="1">
                  <c:v>0.14774999999999999</c:v>
                </c:pt>
                <c:pt idx="2">
                  <c:v>0.14099</c:v>
                </c:pt>
                <c:pt idx="3">
                  <c:v>0.1331</c:v>
                </c:pt>
                <c:pt idx="4">
                  <c:v>0.13014999999999999</c:v>
                </c:pt>
                <c:pt idx="5">
                  <c:v>6.1080000000000002E-2</c:v>
                </c:pt>
                <c:pt idx="6">
                  <c:v>5.8180000000000003E-2</c:v>
                </c:pt>
                <c:pt idx="7">
                  <c:v>5.57E-2</c:v>
                </c:pt>
                <c:pt idx="8">
                  <c:v>5.024E-2</c:v>
                </c:pt>
                <c:pt idx="9">
                  <c:v>4.8911000000000003E-2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0</c:v>
                </c:pt>
                <c:pt idx="1">
                  <c:v>7</c:v>
                </c:pt>
                <c:pt idx="2">
                  <c:v>3</c:v>
                </c:pt>
                <c:pt idx="3">
                  <c:v>7</c:v>
                </c:pt>
                <c:pt idx="4">
                  <c:v>0</c:v>
                </c:pt>
                <c:pt idx="5">
                  <c:v>1</c:v>
                </c:pt>
                <c:pt idx="6">
                  <c:v>1</c:v>
                </c:pt>
                <c:pt idx="7">
                  <c:v>5</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3</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3</c:v>
                </c:pt>
                <c:pt idx="41">
                  <c:v>0</c:v>
                </c:pt>
                <c:pt idx="42">
                  <c:v>0</c:v>
                </c:pt>
                <c:pt idx="43">
                  <c:v>0</c:v>
                </c:pt>
                <c:pt idx="44">
                  <c:v>0</c:v>
                </c:pt>
                <c:pt idx="45">
                  <c:v>0</c:v>
                </c:pt>
                <c:pt idx="46">
                  <c:v>0</c:v>
                </c:pt>
                <c:pt idx="47">
                  <c:v>0</c:v>
                </c:pt>
                <c:pt idx="48">
                  <c:v>0</c:v>
                </c:pt>
                <c:pt idx="49">
                  <c:v>2</c:v>
                </c:pt>
                <c:pt idx="50">
                  <c:v>0</c:v>
                </c:pt>
                <c:pt idx="51">
                  <c:v>1</c:v>
                </c:pt>
                <c:pt idx="52">
                  <c:v>0</c:v>
                </c:pt>
                <c:pt idx="53">
                  <c:v>1</c:v>
                </c:pt>
                <c:pt idx="54">
                  <c:v>0</c:v>
                </c:pt>
                <c:pt idx="55">
                  <c:v>0</c:v>
                </c:pt>
                <c:pt idx="56">
                  <c:v>2</c:v>
                </c:pt>
                <c:pt idx="57">
                  <c:v>0</c:v>
                </c:pt>
                <c:pt idx="58">
                  <c:v>0</c:v>
                </c:pt>
                <c:pt idx="59">
                  <c:v>0</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
                <c:pt idx="0">
                  <c:v>Ess</c:v>
                </c:pt>
              </c:strCache>
            </c:strRef>
          </c:cat>
          <c:val>
            <c:numRef>
              <c:f>'5F'!$G$5:$G$14</c:f>
              <c:numCache>
                <c:formatCode>General</c:formatCode>
                <c:ptCount val="10"/>
                <c:pt idx="0" formatCode="#,##0">
                  <c:v>4</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23.1</c:v>
                </c:pt>
                <c:pt idx="1">
                  <c:v>18.14</c:v>
                </c:pt>
                <c:pt idx="2">
                  <c:v>15.67</c:v>
                </c:pt>
                <c:pt idx="3">
                  <c:v>20.43</c:v>
                </c:pt>
                <c:pt idx="4">
                  <c:v>16.77</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3-75B2-4DEC-9FEF-0D4561803B35}"/>
              </c:ext>
            </c:extLst>
          </c:dPt>
          <c:dPt>
            <c:idx val="2"/>
            <c:invertIfNegative val="0"/>
            <c:bubble3D val="0"/>
            <c:spPr>
              <a:solidFill>
                <a:srgbClr val="003E51"/>
              </a:solidFill>
              <a:ln>
                <a:noFill/>
              </a:ln>
              <a:effectLst/>
            </c:spPr>
            <c:extLst>
              <c:ext xmlns:c16="http://schemas.microsoft.com/office/drawing/2014/chart" uri="{C3380CC4-5D6E-409C-BE32-E72D297353CC}">
                <c16:uniqueId val="{00000002-75B2-4DEC-9FEF-0D4561803B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Lead Teacher</c:v>
                </c:pt>
                <c:pt idx="1">
                  <c:v>Self-Enrichment Teacher</c:v>
                </c:pt>
                <c:pt idx="2">
                  <c:v>Kindergarten Teacher</c:v>
                </c:pt>
                <c:pt idx="3">
                  <c:v>Office Clerk</c:v>
                </c:pt>
                <c:pt idx="4">
                  <c:v>Bank Teller</c:v>
                </c:pt>
                <c:pt idx="5">
                  <c:v>Psychiatric Aide</c:v>
                </c:pt>
              </c:strCache>
            </c:strRef>
          </c:cat>
          <c:val>
            <c:numRef>
              <c:f>'2C'!$Z$29:$Z$34</c:f>
              <c:numCache>
                <c:formatCode>"$"#,##0.00</c:formatCode>
                <c:ptCount val="6"/>
                <c:pt idx="0">
                  <c:v>2.68</c:v>
                </c:pt>
                <c:pt idx="1">
                  <c:v>2.72</c:v>
                </c:pt>
                <c:pt idx="2">
                  <c:v>4.1900000000000004</c:v>
                </c:pt>
                <c:pt idx="3">
                  <c:v>5.84</c:v>
                </c:pt>
                <c:pt idx="4">
                  <c:v>6.21</c:v>
                </c:pt>
                <c:pt idx="5">
                  <c:v>9.0500000000000007</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6b</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-4.3478260869565216E-2</c:v>
                </c:pt>
                <c:pt idx="2">
                  <c:v>-8.6956521739130432E-2</c:v>
                </c:pt>
                <c:pt idx="3">
                  <c:v>0</c:v>
                </c:pt>
                <c:pt idx="4">
                  <c:v>4.3478260869565216E-2</c:v>
                </c:pt>
                <c:pt idx="5">
                  <c:v>0</c:v>
                </c:pt>
                <c:pt idx="6">
                  <c:v>-8.6956521739130432E-2</c:v>
                </c:pt>
                <c:pt idx="7">
                  <c:v>-0.39130434782608697</c:v>
                </c:pt>
                <c:pt idx="8">
                  <c:v>-0.39130434782608697</c:v>
                </c:pt>
                <c:pt idx="9">
                  <c:v>-0.47826086956521741</c:v>
                </c:pt>
                <c:pt idx="10">
                  <c:v>-0.47826086956521741</c:v>
                </c:pt>
                <c:pt idx="11">
                  <c:v>-0.52173913043478259</c:v>
                </c:pt>
                <c:pt idx="12">
                  <c:v>-0.47826086956521741</c:v>
                </c:pt>
                <c:pt idx="13">
                  <c:v>-0.56521739130434778</c:v>
                </c:pt>
                <c:pt idx="14">
                  <c:v>-0.39130434782608697</c:v>
                </c:pt>
                <c:pt idx="15">
                  <c:v>-0.13043478260869565</c:v>
                </c:pt>
                <c:pt idx="16">
                  <c:v>0</c:v>
                </c:pt>
                <c:pt idx="17">
                  <c:v>0.17391304347826086</c:v>
                </c:pt>
                <c:pt idx="18">
                  <c:v>1.0434782608695652</c:v>
                </c:pt>
                <c:pt idx="19">
                  <c:v>0.95652173913043481</c:v>
                </c:pt>
                <c:pt idx="20">
                  <c:v>0.91304347826086951</c:v>
                </c:pt>
                <c:pt idx="21">
                  <c:v>1.5652173913043479</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E76DE0F6-EBEE-4574-A504-560BACA84789}"/>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88B612F0-DC68-4541-B510-8F52031F9E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6b</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15</xdr:col>
      <xdr:colOff>85725</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4085682"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6b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104775</xdr:colOff>
      <xdr:row>4</xdr:row>
      <xdr:rowOff>28576</xdr:rowOff>
    </xdr:from>
    <xdr:to>
      <xdr:col>7</xdr:col>
      <xdr:colOff>85725</xdr:colOff>
      <xdr:row>7</xdr:row>
      <xdr:rowOff>28575</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104775" y="876301"/>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6b, because there are too few Lead Teacher jobs in the area.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41910</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906001" cy="4981575"/>
          <a:chOff x="2571749" y="704319"/>
          <a:chExt cx="9839581"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124008" y="3646363"/>
            <a:ext cx="9287322" cy="680630"/>
            <a:chOff x="3124008" y="3646363"/>
            <a:chExt cx="9287322"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124008" y="4110105"/>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849231" y="364636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$25.11</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32</xdr:col>
      <xdr:colOff>2143126</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782176" cy="4943475"/>
          <a:chOff x="2571749" y="704319"/>
          <a:chExt cx="9716586"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114547" y="3841087"/>
            <a:ext cx="9173788" cy="680630"/>
            <a:chOff x="3114547" y="3841087"/>
            <a:chExt cx="9173788"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114547" y="389058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726236" y="384108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$25.11</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6b,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6b, 2022</a:t>
            </a:r>
          </a:p>
        </xdr:txBody>
      </xdr:sp>
    </xdr:grpSp>
    <xdr:clientData/>
  </xdr:twoCellAnchor>
  <xdr:twoCellAnchor>
    <xdr:from>
      <xdr:col>8</xdr:col>
      <xdr:colOff>371475</xdr:colOff>
      <xdr:row>13</xdr:row>
      <xdr:rowOff>142875</xdr:rowOff>
    </xdr:from>
    <xdr:to>
      <xdr:col>10</xdr:col>
      <xdr:colOff>247173</xdr:colOff>
      <xdr:row>23</xdr:row>
      <xdr:rowOff>181452</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15225" y="2809875"/>
          <a:ext cx="2971323" cy="1943577"/>
          <a:chOff x="3876675" y="4419600"/>
          <a:chExt cx="2971323" cy="1943577"/>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876675" y="4695825"/>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6b,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6b,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92.3%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7.7%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06150" y="519112"/>
          <a:ext cx="6755314"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6b,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327566"/>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8" y="2308180"/>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$14.00</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1" y="1666530"/>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3" y="1664429"/>
              <a:ext cx="2826697"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$20.17</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6" y="1286674"/>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7" y="783940"/>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$22.19</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148239</xdr:colOff>
      <xdr:row>27</xdr:row>
      <xdr:rowOff>25728</xdr:rowOff>
    </xdr:from>
    <xdr:to>
      <xdr:col>28</xdr:col>
      <xdr:colOff>214914</xdr:colOff>
      <xdr:row>37</xdr:row>
      <xdr:rowOff>92403</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150239" y="5664528"/>
          <a:ext cx="2924175" cy="2000250"/>
          <a:chOff x="0" y="61912"/>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6b</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6b</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6b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76200</xdr:colOff>
      <xdr:row>4</xdr:row>
      <xdr:rowOff>47625</xdr:rowOff>
    </xdr:from>
    <xdr:to>
      <xdr:col>9</xdr:col>
      <xdr:colOff>409575</xdr:colOff>
      <xdr:row>7</xdr:row>
      <xdr:rowOff>47624</xdr:rowOff>
    </xdr:to>
    <xdr:sp macro="" textlink="">
      <xdr:nvSpPr>
        <xdr:cNvPr id="5" name="TextBox 4">
          <a:extLst>
            <a:ext uri="{FF2B5EF4-FFF2-40B4-BE49-F238E27FC236}">
              <a16:creationId xmlns:a16="http://schemas.microsoft.com/office/drawing/2014/main" id="{9A541AAD-AFDB-474A-9AA1-5266A3F4ABBE}"/>
            </a:ext>
          </a:extLst>
        </xdr:cNvPr>
        <xdr:cNvSpPr txBox="1"/>
      </xdr:nvSpPr>
      <xdr:spPr>
        <a:xfrm>
          <a:off x="714375" y="885825"/>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6b, because there are too few Assistant Teacher jobs in the area.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33</xdr:col>
      <xdr:colOff>76199</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44574" y="177165"/>
          <a:ext cx="9915525" cy="4947285"/>
          <a:chOff x="2571749" y="704319"/>
          <a:chExt cx="9849042"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124008" y="2993791"/>
            <a:ext cx="9296783" cy="680630"/>
            <a:chOff x="3124008" y="2993791"/>
            <a:chExt cx="9296783"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124008" y="3414121"/>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858692" y="2993791"/>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$25.11</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32</xdr:col>
      <xdr:colOff>2219326</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820276" cy="4933950"/>
          <a:chOff x="2571749" y="704319"/>
          <a:chExt cx="9754368"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124008" y="2865938"/>
            <a:ext cx="9202109" cy="680630"/>
            <a:chOff x="3124008" y="2865938"/>
            <a:chExt cx="9202109"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124008" y="3170135"/>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764018" y="286593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$25.11</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6b,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6b,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6b,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6b,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95.7%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4.3%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27119" y="354806"/>
          <a:ext cx="3581400" cy="3052763"/>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23812</xdr:rowOff>
    </xdr:from>
    <xdr:to>
      <xdr:col>26</xdr:col>
      <xdr:colOff>476250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7569" y="511968"/>
          <a:ext cx="7462837" cy="2747963"/>
          <a:chOff x="11020425" y="509587"/>
          <a:chExt cx="7096125"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96125" cy="2743200"/>
            <a:chOff x="11182350" y="500062"/>
            <a:chExt cx="11073693"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73693" cy="3252788"/>
              <a:chOff x="8410575" y="538162"/>
              <a:chExt cx="1109476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6b,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4" y="2573191"/>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59" y="2574013"/>
                <a:ext cx="2469984"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$11.78</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1" y="1957263"/>
              <a:ext cx="8597177"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802995" y="1936312"/>
              <a:ext cx="2423320" cy="585501"/>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$15.13</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415786"/>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926448"/>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$16.64</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108011</xdr:colOff>
      <xdr:row>26</xdr:row>
      <xdr:rowOff>198133</xdr:rowOff>
    </xdr:from>
    <xdr:to>
      <xdr:col>28</xdr:col>
      <xdr:colOff>174686</xdr:colOff>
      <xdr:row>37</xdr:row>
      <xdr:rowOff>57761</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276699" y="5651196"/>
          <a:ext cx="3126581" cy="2002753"/>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6b</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6b</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6b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219075</xdr:colOff>
      <xdr:row>7</xdr:row>
      <xdr:rowOff>47625</xdr:rowOff>
    </xdr:from>
    <xdr:to>
      <xdr:col>10</xdr:col>
      <xdr:colOff>95250</xdr:colOff>
      <xdr:row>10</xdr:row>
      <xdr:rowOff>47624</xdr:rowOff>
    </xdr:to>
    <xdr:sp macro="" textlink="">
      <xdr:nvSpPr>
        <xdr:cNvPr id="5" name="TextBox 4">
          <a:extLst>
            <a:ext uri="{FF2B5EF4-FFF2-40B4-BE49-F238E27FC236}">
              <a16:creationId xmlns:a16="http://schemas.microsoft.com/office/drawing/2014/main" id="{AE4A0897-DE70-4255-A6BC-A568E4E2FD7E}"/>
            </a:ext>
          </a:extLst>
        </xdr:cNvPr>
        <xdr:cNvSpPr txBox="1"/>
      </xdr:nvSpPr>
      <xdr:spPr>
        <a:xfrm>
          <a:off x="1266825" y="142875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6b, because there are too few Aide/Floaters jobs in the area.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2177415</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9963151" cy="4991100"/>
          <a:chOff x="2571749" y="704319"/>
          <a:chExt cx="9877426"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114511" y="3568057"/>
            <a:ext cx="9334664" cy="680630"/>
            <a:chOff x="3114511" y="3568057"/>
            <a:chExt cx="9334664"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114511" y="3932050"/>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87076" y="356805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$25.11</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2095502</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9886952" cy="4933950"/>
          <a:chOff x="2571749" y="704319"/>
          <a:chExt cx="9801801"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095625" y="3104965"/>
            <a:ext cx="9277925" cy="680630"/>
            <a:chOff x="3095625" y="3104965"/>
            <a:chExt cx="9277925"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095625" y="341760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811451" y="3104965"/>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$25.11</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6b,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6b,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6b</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6b,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73.3%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26.7%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755314"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6b,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2" y="2289013"/>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269626"/>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$14.43</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2" y="1629539"/>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3" y="1632108"/>
              <a:ext cx="2826697"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$20.17</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6" y="1331840"/>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7" y="829105"/>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$22.19</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153308</xdr:colOff>
      <xdr:row>26</xdr:row>
      <xdr:rowOff>184149</xdr:rowOff>
    </xdr:from>
    <xdr:to>
      <xdr:col>28</xdr:col>
      <xdr:colOff>223157</xdr:colOff>
      <xdr:row>37</xdr:row>
      <xdr:rowOff>46718</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155308" y="5622924"/>
          <a:ext cx="2927349" cy="1996169"/>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6b</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82364"/>
          <a:ext cx="10721182" cy="4272915"/>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6b</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9835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6b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857250</xdr:colOff>
      <xdr:row>7</xdr:row>
      <xdr:rowOff>104775</xdr:rowOff>
    </xdr:from>
    <xdr:to>
      <xdr:col>8</xdr:col>
      <xdr:colOff>276225</xdr:colOff>
      <xdr:row>10</xdr:row>
      <xdr:rowOff>104774</xdr:rowOff>
    </xdr:to>
    <xdr:sp macro="" textlink="">
      <xdr:nvSpPr>
        <xdr:cNvPr id="5" name="TextBox 4">
          <a:extLst>
            <a:ext uri="{FF2B5EF4-FFF2-40B4-BE49-F238E27FC236}">
              <a16:creationId xmlns:a16="http://schemas.microsoft.com/office/drawing/2014/main" id="{4BECB1CF-4687-4DC6-8F51-66AA10DFB02E}"/>
            </a:ext>
          </a:extLst>
        </xdr:cNvPr>
        <xdr:cNvSpPr txBox="1"/>
      </xdr:nvSpPr>
      <xdr:spPr>
        <a:xfrm>
          <a:off x="857250" y="148590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6b, because there are too few Substitute jobs in the area.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34</xdr:col>
      <xdr:colOff>14815</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10170795" cy="4984538"/>
          <a:chOff x="2571749" y="704319"/>
          <a:chExt cx="10046072"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123733" y="4106071"/>
            <a:ext cx="9494088" cy="680630"/>
            <a:chOff x="3123733" y="4106071"/>
            <a:chExt cx="9494088"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123733" y="4584082"/>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1055722" y="4106071"/>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$25.11</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33</xdr:col>
      <xdr:colOff>125731</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10077451" cy="4914053"/>
          <a:chOff x="2571749" y="704319"/>
          <a:chExt cx="9932937"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086100" y="3086559"/>
            <a:ext cx="9418586" cy="680630"/>
            <a:chOff x="3086100" y="3086559"/>
            <a:chExt cx="9418586"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086100" y="341799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942587" y="3086559"/>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$25.11</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0350"/>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6b,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48919"/>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6b, 2022</a:t>
            </a:r>
          </a:p>
        </xdr:txBody>
      </xdr:sp>
    </xdr:grpSp>
    <xdr:clientData/>
  </xdr:twoCellAnchor>
  <xdr:twoCellAnchor>
    <xdr:from>
      <xdr:col>8</xdr:col>
      <xdr:colOff>352425</xdr:colOff>
      <xdr:row>13</xdr:row>
      <xdr:rowOff>104775</xdr:rowOff>
    </xdr:from>
    <xdr:to>
      <xdr:col>10</xdr:col>
      <xdr:colOff>190500</xdr:colOff>
      <xdr:row>23</xdr:row>
      <xdr:rowOff>152877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496175" y="2771775"/>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6b,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52600"/>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6b,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98.3%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1.7%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610475" y="581025"/>
          <a:ext cx="30647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1068047" y="347662"/>
          <a:ext cx="8696328"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6b,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2112218"/>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5" y="2111536"/>
                <a:ext cx="2015240"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$13.00</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58923" y="1079087"/>
              <a:ext cx="8597177"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14535" y="1066140"/>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$26.89</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705371"/>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372834"/>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$29.58</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184223</xdr:colOff>
      <xdr:row>26</xdr:row>
      <xdr:rowOff>152255</xdr:rowOff>
    </xdr:from>
    <xdr:to>
      <xdr:col>28</xdr:col>
      <xdr:colOff>250898</xdr:colOff>
      <xdr:row>37</xdr:row>
      <xdr:rowOff>18905</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624373" y="5591030"/>
          <a:ext cx="2924175" cy="2000250"/>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6b</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topLeftCell="A36" workbookViewId="0">
      <selection activeCell="F30" sqref="F30"/>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28" t="s">
        <v>187</v>
      </c>
      <c r="B1" s="228"/>
      <c r="C1" s="228"/>
    </row>
    <row r="2" spans="1:3" ht="56.25" customHeight="1" x14ac:dyDescent="0.2">
      <c r="A2" s="229" t="s">
        <v>337</v>
      </c>
      <c r="B2" s="230"/>
      <c r="C2" s="230"/>
    </row>
    <row r="3" spans="1:3" x14ac:dyDescent="0.2">
      <c r="A3" s="234" t="s">
        <v>93</v>
      </c>
      <c r="B3" s="235"/>
      <c r="C3" s="235"/>
    </row>
    <row r="4" spans="1:3" x14ac:dyDescent="0.2">
      <c r="A4" s="8"/>
      <c r="B4" s="9"/>
      <c r="C4" s="9"/>
    </row>
    <row r="5" spans="1:3" x14ac:dyDescent="0.2">
      <c r="A5" s="231" t="s">
        <v>7</v>
      </c>
      <c r="B5" s="231"/>
      <c r="C5" s="231"/>
    </row>
    <row r="6" spans="1:3" x14ac:dyDescent="0.2">
      <c r="A6" s="232" t="s">
        <v>8</v>
      </c>
      <c r="B6" s="232"/>
      <c r="C6" s="232"/>
    </row>
    <row r="7" spans="1:3" x14ac:dyDescent="0.2">
      <c r="A7" s="232"/>
      <c r="B7" s="232"/>
      <c r="C7" s="232"/>
    </row>
    <row r="8" spans="1:3" x14ac:dyDescent="0.2">
      <c r="A8" s="233" t="s">
        <v>89</v>
      </c>
      <c r="B8" s="2" t="s">
        <v>9</v>
      </c>
      <c r="C8" s="3" t="s">
        <v>90</v>
      </c>
    </row>
    <row r="9" spans="1:3" x14ac:dyDescent="0.2">
      <c r="A9" s="233"/>
      <c r="B9" s="2" t="s">
        <v>10</v>
      </c>
      <c r="C9" s="3" t="s">
        <v>91</v>
      </c>
    </row>
    <row r="10" spans="1:3" x14ac:dyDescent="0.2">
      <c r="A10" s="4"/>
      <c r="B10" s="5"/>
      <c r="C10" s="4"/>
    </row>
    <row r="11" spans="1:3" ht="14.25" customHeight="1" x14ac:dyDescent="0.2">
      <c r="A11" s="224" t="s">
        <v>94</v>
      </c>
      <c r="B11" s="7" t="s">
        <v>9</v>
      </c>
      <c r="C11" s="6" t="s">
        <v>97</v>
      </c>
    </row>
    <row r="12" spans="1:3" x14ac:dyDescent="0.2">
      <c r="A12" s="224"/>
      <c r="B12" s="7" t="s">
        <v>10</v>
      </c>
      <c r="C12" s="6" t="s">
        <v>110</v>
      </c>
    </row>
    <row r="13" spans="1:3" x14ac:dyDescent="0.2">
      <c r="A13" s="224"/>
      <c r="B13" s="7" t="s">
        <v>11</v>
      </c>
      <c r="C13" s="6" t="s">
        <v>111</v>
      </c>
    </row>
    <row r="14" spans="1:3" x14ac:dyDescent="0.2">
      <c r="A14" s="224"/>
      <c r="B14" s="7" t="s">
        <v>109</v>
      </c>
      <c r="C14" s="6" t="s">
        <v>159</v>
      </c>
    </row>
    <row r="15" spans="1:3" x14ac:dyDescent="0.2">
      <c r="A15" s="224"/>
      <c r="B15" s="7" t="s">
        <v>155</v>
      </c>
      <c r="C15" s="6" t="s">
        <v>156</v>
      </c>
    </row>
    <row r="16" spans="1:3" x14ac:dyDescent="0.2">
      <c r="A16" s="224"/>
      <c r="B16" s="7" t="s">
        <v>160</v>
      </c>
      <c r="C16" s="6" t="s">
        <v>161</v>
      </c>
    </row>
    <row r="17" spans="1:3" x14ac:dyDescent="0.2">
      <c r="A17" s="30"/>
      <c r="B17" s="7" t="s">
        <v>228</v>
      </c>
      <c r="C17" s="6" t="s">
        <v>229</v>
      </c>
    </row>
    <row r="18" spans="1:3" x14ac:dyDescent="0.2">
      <c r="A18" s="4"/>
      <c r="B18" s="5"/>
      <c r="C18" s="4"/>
    </row>
    <row r="19" spans="1:3" x14ac:dyDescent="0.2">
      <c r="A19" s="225" t="s">
        <v>166</v>
      </c>
      <c r="B19" s="26" t="s">
        <v>9</v>
      </c>
      <c r="C19" s="6" t="s">
        <v>97</v>
      </c>
    </row>
    <row r="20" spans="1:3" x14ac:dyDescent="0.2">
      <c r="A20" s="225"/>
      <c r="B20" s="26" t="s">
        <v>10</v>
      </c>
      <c r="C20" s="6" t="s">
        <v>110</v>
      </c>
    </row>
    <row r="21" spans="1:3" x14ac:dyDescent="0.2">
      <c r="A21" s="225"/>
      <c r="B21" s="26" t="s">
        <v>11</v>
      </c>
      <c r="C21" s="6" t="s">
        <v>111</v>
      </c>
    </row>
    <row r="22" spans="1:3" x14ac:dyDescent="0.2">
      <c r="A22" s="225"/>
      <c r="B22" s="26" t="s">
        <v>109</v>
      </c>
      <c r="C22" s="6" t="s">
        <v>159</v>
      </c>
    </row>
    <row r="23" spans="1:3" x14ac:dyDescent="0.2">
      <c r="A23" s="225"/>
      <c r="B23" s="26" t="s">
        <v>155</v>
      </c>
      <c r="C23" s="6" t="s">
        <v>156</v>
      </c>
    </row>
    <row r="24" spans="1:3" x14ac:dyDescent="0.2">
      <c r="A24" s="225"/>
      <c r="B24" s="26" t="s">
        <v>160</v>
      </c>
      <c r="C24" s="6" t="s">
        <v>161</v>
      </c>
    </row>
    <row r="25" spans="1:3" x14ac:dyDescent="0.2">
      <c r="A25" s="31"/>
      <c r="B25" s="26" t="s">
        <v>228</v>
      </c>
      <c r="C25" s="6" t="s">
        <v>229</v>
      </c>
    </row>
    <row r="26" spans="1:3" x14ac:dyDescent="0.2">
      <c r="A26" s="4"/>
      <c r="B26" s="5"/>
      <c r="C26" s="4"/>
    </row>
    <row r="27" spans="1:3" x14ac:dyDescent="0.2">
      <c r="A27" s="226" t="s">
        <v>179</v>
      </c>
      <c r="B27" s="27" t="s">
        <v>9</v>
      </c>
      <c r="C27" s="6" t="s">
        <v>97</v>
      </c>
    </row>
    <row r="28" spans="1:3" x14ac:dyDescent="0.2">
      <c r="A28" s="226"/>
      <c r="B28" s="27" t="s">
        <v>10</v>
      </c>
      <c r="C28" s="6" t="s">
        <v>110</v>
      </c>
    </row>
    <row r="29" spans="1:3" x14ac:dyDescent="0.2">
      <c r="A29" s="226"/>
      <c r="B29" s="27" t="s">
        <v>11</v>
      </c>
      <c r="C29" s="6" t="s">
        <v>111</v>
      </c>
    </row>
    <row r="30" spans="1:3" x14ac:dyDescent="0.2">
      <c r="A30" s="226"/>
      <c r="B30" s="27" t="s">
        <v>109</v>
      </c>
      <c r="C30" s="6" t="s">
        <v>159</v>
      </c>
    </row>
    <row r="31" spans="1:3" ht="14.45" customHeight="1" x14ac:dyDescent="0.2">
      <c r="A31" s="226"/>
      <c r="B31" s="27" t="s">
        <v>155</v>
      </c>
      <c r="C31" s="6" t="s">
        <v>156</v>
      </c>
    </row>
    <row r="32" spans="1:3" x14ac:dyDescent="0.2">
      <c r="A32" s="226"/>
      <c r="B32" s="27" t="s">
        <v>160</v>
      </c>
      <c r="C32" s="6" t="s">
        <v>161</v>
      </c>
    </row>
    <row r="33" spans="1:3" x14ac:dyDescent="0.2">
      <c r="A33" s="32"/>
      <c r="B33" s="27" t="s">
        <v>228</v>
      </c>
      <c r="C33" s="6" t="s">
        <v>229</v>
      </c>
    </row>
    <row r="34" spans="1:3" x14ac:dyDescent="0.2">
      <c r="A34" s="4"/>
      <c r="B34" s="5"/>
      <c r="C34" s="4"/>
    </row>
    <row r="35" spans="1:3" x14ac:dyDescent="0.2">
      <c r="A35" s="227" t="s">
        <v>12</v>
      </c>
      <c r="B35" s="29" t="s">
        <v>9</v>
      </c>
      <c r="C35" s="6" t="s">
        <v>97</v>
      </c>
    </row>
    <row r="36" spans="1:3" x14ac:dyDescent="0.2">
      <c r="A36" s="227"/>
      <c r="B36" s="29" t="s">
        <v>10</v>
      </c>
      <c r="C36" s="6" t="s">
        <v>110</v>
      </c>
    </row>
    <row r="37" spans="1:3" x14ac:dyDescent="0.2">
      <c r="A37" s="227"/>
      <c r="B37" s="29" t="s">
        <v>11</v>
      </c>
      <c r="C37" s="6" t="s">
        <v>111</v>
      </c>
    </row>
    <row r="38" spans="1:3" x14ac:dyDescent="0.2">
      <c r="A38" s="227"/>
      <c r="B38" s="29" t="s">
        <v>109</v>
      </c>
      <c r="C38" s="6" t="s">
        <v>159</v>
      </c>
    </row>
    <row r="39" spans="1:3" x14ac:dyDescent="0.2">
      <c r="A39" s="227"/>
      <c r="B39" s="29" t="s">
        <v>155</v>
      </c>
      <c r="C39" s="6" t="s">
        <v>156</v>
      </c>
    </row>
    <row r="40" spans="1:3" x14ac:dyDescent="0.2">
      <c r="A40" s="227"/>
      <c r="B40" s="29" t="s">
        <v>160</v>
      </c>
      <c r="C40" s="6" t="s">
        <v>161</v>
      </c>
    </row>
    <row r="41" spans="1:3" x14ac:dyDescent="0.2">
      <c r="A41" s="33"/>
      <c r="B41" s="29" t="s">
        <v>228</v>
      </c>
      <c r="C41" s="6" t="s">
        <v>229</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O23" sqref="O23"/>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63" t="s">
        <v>230</v>
      </c>
      <c r="B1" s="263"/>
      <c r="C1" s="263"/>
      <c r="D1" s="263"/>
      <c r="E1" s="263"/>
      <c r="F1" s="263"/>
      <c r="G1" s="263"/>
      <c r="H1" s="263"/>
      <c r="I1" s="263"/>
      <c r="J1" s="263"/>
      <c r="K1" s="263"/>
      <c r="L1" s="263"/>
      <c r="M1" s="263"/>
      <c r="N1" s="263"/>
      <c r="O1" s="263"/>
      <c r="P1" s="263"/>
      <c r="Q1" s="263"/>
      <c r="R1" s="263"/>
      <c r="S1" s="263"/>
      <c r="T1" s="263"/>
      <c r="U1" s="263"/>
      <c r="V1" s="263"/>
      <c r="W1" s="263"/>
      <c r="X1" s="263"/>
      <c r="Y1" s="263"/>
    </row>
    <row r="3" spans="1:33" ht="15" x14ac:dyDescent="0.25">
      <c r="A3" s="193"/>
      <c r="E3" s="1"/>
      <c r="I3" s="40"/>
      <c r="M3" s="1"/>
      <c r="AC3" s="84"/>
      <c r="AG3" s="1"/>
    </row>
    <row r="4" spans="1:33" x14ac:dyDescent="0.2">
      <c r="E4" s="1"/>
      <c r="M4" s="1"/>
      <c r="AC4" s="84"/>
      <c r="AG4" s="1"/>
    </row>
    <row r="5" spans="1:33" x14ac:dyDescent="0.2">
      <c r="E5" s="1"/>
      <c r="M5" s="1"/>
      <c r="AC5" s="84"/>
      <c r="AG5" s="1"/>
    </row>
    <row r="6" spans="1:33" x14ac:dyDescent="0.2">
      <c r="E6" s="1"/>
      <c r="I6" s="194"/>
      <c r="M6" s="1"/>
      <c r="AC6" s="84"/>
      <c r="AG6" s="1"/>
    </row>
    <row r="7" spans="1:33" x14ac:dyDescent="0.2">
      <c r="E7" s="1"/>
      <c r="I7" s="194"/>
      <c r="M7" s="1"/>
      <c r="AC7" s="84"/>
      <c r="AG7" s="1"/>
    </row>
    <row r="8" spans="1:33" x14ac:dyDescent="0.2">
      <c r="E8" s="1"/>
      <c r="I8" s="194"/>
      <c r="M8" s="1"/>
      <c r="AC8" s="84"/>
      <c r="AG8" s="1"/>
    </row>
    <row r="9" spans="1:33" x14ac:dyDescent="0.2">
      <c r="E9" s="1"/>
      <c r="I9" s="194"/>
      <c r="M9" s="1"/>
      <c r="AC9" s="84"/>
      <c r="AG9" s="1"/>
    </row>
    <row r="10" spans="1:33" x14ac:dyDescent="0.2">
      <c r="E10" s="1"/>
      <c r="I10" s="194"/>
      <c r="M10" s="1"/>
      <c r="AC10" s="84"/>
      <c r="AG10" s="1"/>
    </row>
    <row r="11" spans="1:33" x14ac:dyDescent="0.2">
      <c r="E11" s="1"/>
      <c r="I11" s="194"/>
      <c r="M11" s="1"/>
      <c r="AC11" s="84"/>
      <c r="AG11" s="1"/>
    </row>
    <row r="12" spans="1:33" x14ac:dyDescent="0.2">
      <c r="E12" s="1"/>
      <c r="I12" s="194"/>
      <c r="M12" s="1"/>
      <c r="AC12" s="84"/>
      <c r="AG12" s="1"/>
    </row>
    <row r="13" spans="1:33" x14ac:dyDescent="0.2">
      <c r="E13" s="1"/>
      <c r="I13" s="194"/>
      <c r="M13" s="1"/>
      <c r="AC13" s="84"/>
      <c r="AG13" s="1"/>
    </row>
    <row r="14" spans="1:33" x14ac:dyDescent="0.2">
      <c r="E14" s="1"/>
      <c r="I14" s="194"/>
      <c r="M14" s="1"/>
      <c r="AC14" s="84"/>
      <c r="AG14" s="1"/>
    </row>
    <row r="15" spans="1:33" x14ac:dyDescent="0.2">
      <c r="E15" s="1"/>
      <c r="I15" s="194"/>
      <c r="M15" s="1"/>
      <c r="AC15" s="84"/>
      <c r="AG15" s="1"/>
    </row>
    <row r="16" spans="1:33" x14ac:dyDescent="0.2">
      <c r="E16" s="1"/>
      <c r="I16" s="194"/>
      <c r="M16" s="1"/>
      <c r="AC16" s="84"/>
      <c r="AG16" s="1"/>
    </row>
    <row r="17" spans="3:33" x14ac:dyDescent="0.2">
      <c r="E17" s="1"/>
      <c r="I17" s="194"/>
      <c r="M17" s="1"/>
      <c r="AC17" s="84"/>
      <c r="AG17" s="1"/>
    </row>
    <row r="18" spans="3:33" x14ac:dyDescent="0.2">
      <c r="C18" s="39"/>
      <c r="E18" s="1"/>
      <c r="I18" s="194"/>
      <c r="M18" s="1"/>
      <c r="AC18" s="84"/>
      <c r="AG18" s="1"/>
    </row>
    <row r="19" spans="3:33" x14ac:dyDescent="0.2">
      <c r="C19" s="39"/>
      <c r="E19" s="1"/>
      <c r="I19" s="194"/>
      <c r="M19" s="1"/>
      <c r="AC19" s="84"/>
      <c r="AG19" s="1"/>
    </row>
    <row r="20" spans="3:33" x14ac:dyDescent="0.2">
      <c r="C20" s="39"/>
      <c r="E20" s="1"/>
      <c r="I20" s="194"/>
      <c r="M20" s="1"/>
      <c r="AC20" s="84"/>
      <c r="AG20" s="1"/>
    </row>
    <row r="21" spans="3:33" x14ac:dyDescent="0.2">
      <c r="E21" s="1"/>
      <c r="I21" s="194"/>
      <c r="M21" s="1"/>
      <c r="AC21" s="84"/>
      <c r="AG21" s="1"/>
    </row>
    <row r="22" spans="3:33" x14ac:dyDescent="0.2">
      <c r="E22" s="1"/>
      <c r="I22" s="194"/>
      <c r="M22" s="1"/>
      <c r="AC22" s="84"/>
      <c r="AG22" s="1"/>
    </row>
    <row r="23" spans="3:33" x14ac:dyDescent="0.2">
      <c r="E23" s="1"/>
      <c r="I23" s="194"/>
      <c r="M23" s="1"/>
      <c r="AC23" s="84"/>
      <c r="AG23" s="1"/>
    </row>
    <row r="24" spans="3:33" x14ac:dyDescent="0.2">
      <c r="E24" s="1"/>
      <c r="I24" s="194"/>
      <c r="M24" s="1"/>
      <c r="AC24" s="84"/>
      <c r="AG24" s="1"/>
    </row>
    <row r="25" spans="3:33" x14ac:dyDescent="0.2">
      <c r="E25" s="1"/>
      <c r="M25" s="1"/>
      <c r="AC25" s="84"/>
      <c r="AG25" s="1"/>
    </row>
    <row r="26" spans="3:33" x14ac:dyDescent="0.2">
      <c r="E26" s="1"/>
      <c r="M26" s="1"/>
      <c r="AC26" s="84"/>
      <c r="AG26" s="1"/>
    </row>
    <row r="27" spans="3:33" x14ac:dyDescent="0.2">
      <c r="E27" s="1"/>
      <c r="M27" s="1"/>
      <c r="AC27" s="84"/>
      <c r="AG27" s="1"/>
    </row>
    <row r="28" spans="3:33" x14ac:dyDescent="0.2">
      <c r="E28" s="1"/>
      <c r="M28" s="1"/>
      <c r="AC28" s="84"/>
      <c r="AG28" s="1"/>
    </row>
    <row r="29" spans="3:33" x14ac:dyDescent="0.2">
      <c r="E29" s="1"/>
      <c r="M29" s="1"/>
      <c r="AC29" s="84"/>
      <c r="AG29" s="1"/>
    </row>
    <row r="30" spans="3:33" x14ac:dyDescent="0.2">
      <c r="E30" s="1"/>
      <c r="M30" s="1"/>
      <c r="AC30" s="84"/>
      <c r="AG30" s="1"/>
    </row>
    <row r="31" spans="3:33" x14ac:dyDescent="0.2">
      <c r="E31" s="1"/>
      <c r="M31" s="1"/>
      <c r="AC31" s="84"/>
      <c r="AG31" s="1"/>
    </row>
    <row r="32" spans="3:33" x14ac:dyDescent="0.2">
      <c r="E32" s="1"/>
      <c r="M32" s="1"/>
      <c r="AC32" s="84"/>
      <c r="AG32" s="1"/>
    </row>
    <row r="33" spans="29:29" s="1" customFormat="1" x14ac:dyDescent="0.2">
      <c r="AC33" s="84"/>
    </row>
    <row r="34" spans="29:29" s="1" customFormat="1" x14ac:dyDescent="0.2">
      <c r="AC34" s="84"/>
    </row>
    <row r="35" spans="29:29" s="1" customFormat="1" x14ac:dyDescent="0.2">
      <c r="AC35" s="84"/>
    </row>
    <row r="36" spans="29:29" s="1" customFormat="1" x14ac:dyDescent="0.2">
      <c r="AC36" s="84"/>
    </row>
    <row r="37" spans="29:29" s="1" customFormat="1" x14ac:dyDescent="0.2">
      <c r="AC37" s="84"/>
    </row>
    <row r="38" spans="29:29" s="1" customFormat="1" x14ac:dyDescent="0.2">
      <c r="AC38" s="84"/>
    </row>
    <row r="39" spans="29:29" s="1" customFormat="1" x14ac:dyDescent="0.2">
      <c r="AC39" s="84"/>
    </row>
    <row r="40" spans="29:29" s="1" customFormat="1" x14ac:dyDescent="0.2">
      <c r="AC40" s="84"/>
    </row>
    <row r="41" spans="29:29" s="1" customFormat="1" x14ac:dyDescent="0.2">
      <c r="AC41" s="84"/>
    </row>
    <row r="42" spans="29:29" s="1" customFormat="1" x14ac:dyDescent="0.2">
      <c r="AC42" s="84"/>
    </row>
    <row r="43" spans="29:29" s="1" customFormat="1" x14ac:dyDescent="0.2">
      <c r="AC43" s="84"/>
    </row>
    <row r="44" spans="29:29" s="1" customFormat="1" x14ac:dyDescent="0.2">
      <c r="AC44" s="84"/>
    </row>
    <row r="45" spans="29:29" s="1" customFormat="1" x14ac:dyDescent="0.2">
      <c r="AC45" s="84"/>
    </row>
    <row r="46" spans="29:29" s="1" customFormat="1" x14ac:dyDescent="0.2">
      <c r="AC46" s="84"/>
    </row>
    <row r="47" spans="29:29" s="1" customFormat="1" x14ac:dyDescent="0.2">
      <c r="AC47" s="84"/>
    </row>
    <row r="48" spans="29:29" s="1" customFormat="1" x14ac:dyDescent="0.2">
      <c r="AC48" s="84"/>
    </row>
    <row r="49" spans="1:33" x14ac:dyDescent="0.2">
      <c r="E49" s="1"/>
      <c r="M49" s="1"/>
      <c r="AC49" s="84"/>
      <c r="AG49" s="1"/>
    </row>
    <row r="50" spans="1:33" x14ac:dyDescent="0.2">
      <c r="E50" s="1"/>
      <c r="M50" s="1"/>
      <c r="AC50" s="84"/>
      <c r="AG50" s="1"/>
    </row>
    <row r="51" spans="1:33" x14ac:dyDescent="0.2">
      <c r="E51" s="1"/>
      <c r="M51" s="1"/>
      <c r="AC51" s="84"/>
      <c r="AG51" s="1"/>
    </row>
    <row r="52" spans="1:33" x14ac:dyDescent="0.2">
      <c r="E52" s="1"/>
      <c r="M52" s="1"/>
      <c r="AC52" s="84"/>
      <c r="AG52" s="1"/>
    </row>
    <row r="53" spans="1:33" x14ac:dyDescent="0.2">
      <c r="E53" s="1"/>
      <c r="M53" s="1"/>
      <c r="AC53" s="84"/>
      <c r="AG53" s="1"/>
    </row>
    <row r="54" spans="1:33" x14ac:dyDescent="0.2">
      <c r="A54" s="161"/>
      <c r="E54" s="1"/>
      <c r="M54" s="1"/>
      <c r="AC54" s="84"/>
      <c r="AG54" s="1"/>
    </row>
    <row r="55" spans="1:33" x14ac:dyDescent="0.2">
      <c r="E55" s="1"/>
      <c r="M55" s="1"/>
      <c r="AC55" s="84"/>
      <c r="AG55" s="1"/>
    </row>
    <row r="56" spans="1:33" x14ac:dyDescent="0.2">
      <c r="E56" s="1"/>
      <c r="M56" s="1"/>
      <c r="AC56" s="84"/>
      <c r="AG56" s="1"/>
    </row>
    <row r="57" spans="1:33" x14ac:dyDescent="0.2">
      <c r="E57" s="1"/>
      <c r="M57" s="1"/>
      <c r="AC57" s="84"/>
      <c r="AG57" s="1"/>
    </row>
    <row r="58" spans="1:33" x14ac:dyDescent="0.2">
      <c r="E58" s="1"/>
      <c r="M58" s="1"/>
      <c r="AC58" s="84"/>
      <c r="AG58" s="1"/>
    </row>
    <row r="59" spans="1:33" x14ac:dyDescent="0.2">
      <c r="E59" s="1"/>
      <c r="M59" s="1"/>
      <c r="AC59" s="84"/>
      <c r="AG59" s="1"/>
    </row>
    <row r="60" spans="1:33" x14ac:dyDescent="0.2">
      <c r="E60" s="1"/>
      <c r="M60" s="1"/>
      <c r="AC60" s="84"/>
      <c r="AG60" s="1"/>
    </row>
    <row r="61" spans="1:33" x14ac:dyDescent="0.2">
      <c r="E61" s="1"/>
      <c r="M61" s="1"/>
      <c r="AC61" s="84"/>
      <c r="AG61" s="1"/>
    </row>
    <row r="62" spans="1:33" x14ac:dyDescent="0.2">
      <c r="E62" s="1"/>
      <c r="M62" s="1"/>
      <c r="AC62" s="84"/>
      <c r="AG62" s="1"/>
    </row>
    <row r="63" spans="1:33" x14ac:dyDescent="0.2">
      <c r="E63" s="1"/>
      <c r="M63" s="1"/>
      <c r="AC63" s="84"/>
      <c r="AG63" s="1"/>
    </row>
    <row r="64" spans="1:33" x14ac:dyDescent="0.2">
      <c r="A64" s="39"/>
      <c r="E64" s="1"/>
      <c r="M64" s="1"/>
      <c r="AC64" s="84"/>
      <c r="AG64" s="1"/>
    </row>
    <row r="65" spans="1:33" x14ac:dyDescent="0.2">
      <c r="A65" s="39"/>
      <c r="E65" s="1"/>
      <c r="M65" s="1"/>
      <c r="AC65" s="84"/>
      <c r="AG65" s="1"/>
    </row>
    <row r="66" spans="1:33" x14ac:dyDescent="0.2">
      <c r="A66" s="39"/>
      <c r="E66" s="1"/>
      <c r="M66" s="1"/>
      <c r="AC66" s="84"/>
      <c r="AG66" s="1"/>
    </row>
    <row r="67" spans="1:33" x14ac:dyDescent="0.2">
      <c r="A67" s="39"/>
      <c r="E67" s="1"/>
      <c r="M67" s="1"/>
      <c r="AC67" s="84"/>
      <c r="AG67" s="1"/>
    </row>
    <row r="68" spans="1:33" x14ac:dyDescent="0.2">
      <c r="A68" s="39"/>
      <c r="E68" s="1"/>
      <c r="M68" s="1"/>
      <c r="AC68" s="84"/>
      <c r="AG68" s="1"/>
    </row>
    <row r="69" spans="1:33" x14ac:dyDescent="0.2">
      <c r="A69" s="39"/>
      <c r="E69" s="1"/>
      <c r="M69" s="1"/>
      <c r="AC69" s="84"/>
      <c r="AG69" s="1"/>
    </row>
    <row r="70" spans="1:33" x14ac:dyDescent="0.2">
      <c r="A70" s="39"/>
      <c r="E70" s="1"/>
      <c r="M70" s="1"/>
      <c r="AC70" s="84"/>
      <c r="AG70" s="1"/>
    </row>
    <row r="71" spans="1:33" x14ac:dyDescent="0.2">
      <c r="A71" s="39"/>
      <c r="E71" s="1"/>
      <c r="M71" s="1"/>
      <c r="AC71" s="84"/>
      <c r="AG71" s="1"/>
    </row>
  </sheetData>
  <mergeCells count="1">
    <mergeCell ref="A1:Y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zoomScaleNormal="100" workbookViewId="0">
      <selection activeCell="AG40" sqref="AG4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3" t="s">
        <v>175</v>
      </c>
      <c r="B1" s="263"/>
      <c r="C1" s="263"/>
      <c r="D1" s="263"/>
      <c r="E1" s="263"/>
      <c r="F1" s="263"/>
      <c r="G1" s="263"/>
      <c r="H1" s="263"/>
      <c r="I1" s="263"/>
      <c r="J1" s="263"/>
      <c r="K1" s="263"/>
      <c r="L1" s="263"/>
      <c r="M1" s="263"/>
      <c r="N1" s="263"/>
      <c r="O1" s="263"/>
      <c r="P1" s="263"/>
      <c r="Q1" s="263"/>
      <c r="R1" s="263"/>
    </row>
    <row r="2" spans="1:27" ht="15" thickBot="1" x14ac:dyDescent="0.25">
      <c r="B2" s="38"/>
      <c r="C2" s="38"/>
      <c r="P2" s="1"/>
      <c r="Q2" s="40"/>
    </row>
    <row r="3" spans="1:27" ht="12.75" customHeight="1" thickBot="1" x14ac:dyDescent="0.25">
      <c r="A3" s="328" t="s">
        <v>76</v>
      </c>
      <c r="B3" s="331" t="s">
        <v>100</v>
      </c>
      <c r="C3" s="262"/>
      <c r="D3" s="298" t="s">
        <v>77</v>
      </c>
      <c r="E3" s="299"/>
      <c r="F3" s="212" t="s">
        <v>78</v>
      </c>
      <c r="G3" s="211" t="s">
        <v>78</v>
      </c>
      <c r="H3" s="211" t="s">
        <v>78</v>
      </c>
      <c r="I3" s="304" t="s">
        <v>78</v>
      </c>
      <c r="J3" s="304"/>
      <c r="K3" s="304" t="s">
        <v>79</v>
      </c>
      <c r="L3" s="304"/>
      <c r="M3" s="211" t="s">
        <v>80</v>
      </c>
      <c r="N3" s="211" t="s">
        <v>80</v>
      </c>
      <c r="O3" s="213" t="s">
        <v>80</v>
      </c>
      <c r="P3" s="1"/>
      <c r="Q3" s="40"/>
      <c r="V3" s="274" t="s">
        <v>45</v>
      </c>
      <c r="W3" s="274"/>
      <c r="X3" s="274"/>
      <c r="Y3" s="274"/>
      <c r="Z3" s="274"/>
      <c r="AA3" s="274"/>
    </row>
    <row r="4" spans="1:27" ht="14.45" customHeight="1" thickBot="1" x14ac:dyDescent="0.3">
      <c r="A4" s="329"/>
      <c r="B4" s="252" t="s">
        <v>101</v>
      </c>
      <c r="C4" s="324" t="s">
        <v>195</v>
      </c>
      <c r="D4" s="291" t="s">
        <v>101</v>
      </c>
      <c r="E4" s="293" t="s">
        <v>195</v>
      </c>
      <c r="F4" s="311" t="s">
        <v>196</v>
      </c>
      <c r="G4" s="309" t="s">
        <v>197</v>
      </c>
      <c r="H4" s="309" t="s">
        <v>198</v>
      </c>
      <c r="I4" s="305" t="s">
        <v>199</v>
      </c>
      <c r="J4" s="306"/>
      <c r="K4" s="305" t="s">
        <v>200</v>
      </c>
      <c r="L4" s="306"/>
      <c r="M4" s="313" t="s">
        <v>201</v>
      </c>
      <c r="N4" s="313" t="s">
        <v>202</v>
      </c>
      <c r="O4" s="326" t="s">
        <v>203</v>
      </c>
      <c r="P4" s="1"/>
      <c r="Q4" s="40"/>
      <c r="U4" s="1" t="s">
        <v>167</v>
      </c>
      <c r="V4" s="44" t="s">
        <v>170</v>
      </c>
      <c r="W4" s="44" t="s">
        <v>168</v>
      </c>
      <c r="X4" s="44" t="s">
        <v>171</v>
      </c>
      <c r="Y4" s="44" t="s">
        <v>172</v>
      </c>
      <c r="Z4" s="44" t="s">
        <v>173</v>
      </c>
      <c r="AA4" s="44" t="s">
        <v>174</v>
      </c>
    </row>
    <row r="5" spans="1:27" ht="26.25" customHeight="1" thickBot="1" x14ac:dyDescent="0.25">
      <c r="A5" s="330"/>
      <c r="B5" s="303"/>
      <c r="C5" s="325"/>
      <c r="D5" s="292"/>
      <c r="E5" s="294"/>
      <c r="F5" s="312"/>
      <c r="G5" s="310"/>
      <c r="H5" s="310"/>
      <c r="I5" s="45" t="s">
        <v>168</v>
      </c>
      <c r="J5" s="45" t="s">
        <v>169</v>
      </c>
      <c r="K5" s="45" t="s">
        <v>171</v>
      </c>
      <c r="L5" s="45" t="s">
        <v>286</v>
      </c>
      <c r="M5" s="314"/>
      <c r="N5" s="314"/>
      <c r="O5" s="327"/>
      <c r="P5" s="1"/>
      <c r="Q5" s="40"/>
      <c r="U5" s="1">
        <v>0</v>
      </c>
      <c r="V5" s="46">
        <f>H6</f>
        <v>18.909042069475447</v>
      </c>
      <c r="W5" s="46">
        <f>I6</f>
        <v>22.186607142857145</v>
      </c>
      <c r="X5" s="46">
        <f>K6</f>
        <v>24.40526785714286</v>
      </c>
      <c r="Y5" s="46">
        <f>M6</f>
        <v>26.845794642857147</v>
      </c>
      <c r="Z5" s="46">
        <f>N6</f>
        <v>29.530374107142865</v>
      </c>
      <c r="AA5" s="46">
        <f>O6</f>
        <v>32.483411517857157</v>
      </c>
    </row>
    <row r="6" spans="1:27" x14ac:dyDescent="0.2">
      <c r="A6" s="111" t="s">
        <v>45</v>
      </c>
      <c r="B6" s="112">
        <f>'1A'!B12</f>
        <v>14</v>
      </c>
      <c r="C6" s="113">
        <f>'1A'!C12</f>
        <v>29120</v>
      </c>
      <c r="D6" s="59">
        <f>'1A'!D12</f>
        <v>22.186607142857145</v>
      </c>
      <c r="E6" s="114">
        <f>'1A'!E12</f>
        <v>46148.142857142862</v>
      </c>
      <c r="F6" s="59">
        <f>'1A'!F12</f>
        <v>18.909042069475447</v>
      </c>
      <c r="G6" s="59">
        <f>'1A'!G12</f>
        <v>18.909042069475447</v>
      </c>
      <c r="H6" s="59">
        <f>'1A'!H12</f>
        <v>18.909042069475447</v>
      </c>
      <c r="I6" s="60">
        <f>'1A'!I12</f>
        <v>22.186607142857145</v>
      </c>
      <c r="J6" s="116">
        <f>'1A'!J12</f>
        <v>23.295937500000004</v>
      </c>
      <c r="K6" s="60">
        <f>'1A'!K12</f>
        <v>24.40526785714286</v>
      </c>
      <c r="L6" s="60">
        <f>'1A'!L12</f>
        <v>25.625531250000005</v>
      </c>
      <c r="M6" s="60">
        <f>'1A'!M12</f>
        <v>26.845794642857147</v>
      </c>
      <c r="N6" s="60">
        <f>'1A'!N12</f>
        <v>29.530374107142865</v>
      </c>
      <c r="O6" s="162">
        <f>'1A'!O12</f>
        <v>32.483411517857157</v>
      </c>
      <c r="P6" s="1"/>
      <c r="U6" s="1">
        <v>1</v>
      </c>
      <c r="V6" s="46">
        <f t="shared" ref="V6:V25" si="0">V5*1.025</f>
        <v>19.381768121212332</v>
      </c>
      <c r="W6" s="46">
        <f t="shared" ref="W6:W25" si="1">W5*1.025</f>
        <v>22.741272321428571</v>
      </c>
      <c r="X6" s="46">
        <f t="shared" ref="X6:X25" si="2">X5*1.025</f>
        <v>25.015399553571431</v>
      </c>
      <c r="Y6" s="46">
        <f t="shared" ref="Y6:Y25" si="3">Y5*1.025</f>
        <v>27.516939508928573</v>
      </c>
      <c r="Z6" s="46">
        <f t="shared" ref="Z6:Z25" si="4">Z5*1.025</f>
        <v>30.268633459821434</v>
      </c>
      <c r="AA6" s="46">
        <f t="shared" ref="AA6:AA25" si="5">AA5*1.025</f>
        <v>33.29549680580358</v>
      </c>
    </row>
    <row r="7" spans="1:27" x14ac:dyDescent="0.2">
      <c r="A7" s="287" t="s">
        <v>102</v>
      </c>
      <c r="B7" s="288"/>
      <c r="C7" s="288"/>
      <c r="D7" s="288"/>
      <c r="E7" s="288"/>
      <c r="F7" s="288"/>
      <c r="G7" s="288"/>
      <c r="H7" s="289"/>
      <c r="I7" s="55">
        <f>I6-H6</f>
        <v>3.2775650733816981</v>
      </c>
      <c r="J7" s="55">
        <f t="shared" ref="J7:O7" si="6">J6-I6</f>
        <v>1.1093303571428592</v>
      </c>
      <c r="K7" s="55">
        <f t="shared" si="6"/>
        <v>1.1093303571428557</v>
      </c>
      <c r="L7" s="55">
        <f>L6-K6</f>
        <v>1.2202633928571451</v>
      </c>
      <c r="M7" s="55">
        <f>M6-L6</f>
        <v>1.2202633928571416</v>
      </c>
      <c r="N7" s="55">
        <f t="shared" si="6"/>
        <v>2.6845794642857186</v>
      </c>
      <c r="O7" s="55">
        <f t="shared" si="6"/>
        <v>2.9530374107142912</v>
      </c>
      <c r="P7" s="1"/>
      <c r="U7" s="1">
        <v>2</v>
      </c>
      <c r="V7" s="46">
        <f t="shared" si="0"/>
        <v>19.866312324242639</v>
      </c>
      <c r="W7" s="46">
        <f t="shared" si="1"/>
        <v>23.309804129464283</v>
      </c>
      <c r="X7" s="46">
        <f t="shared" si="2"/>
        <v>25.640784542410714</v>
      </c>
      <c r="Y7" s="46">
        <f t="shared" si="3"/>
        <v>28.204862996651784</v>
      </c>
      <c r="Z7" s="46">
        <f t="shared" si="4"/>
        <v>31.025349296316968</v>
      </c>
      <c r="AA7" s="46">
        <f t="shared" si="5"/>
        <v>34.127884225948669</v>
      </c>
    </row>
    <row r="8" spans="1:27" x14ac:dyDescent="0.2">
      <c r="A8" s="56" t="s">
        <v>50</v>
      </c>
      <c r="B8" s="59">
        <f>'1A'!B20</f>
        <v>14</v>
      </c>
      <c r="C8" s="114">
        <f>'1A'!C20</f>
        <v>29120</v>
      </c>
      <c r="D8" s="59">
        <f>'1A'!D20</f>
        <v>20.169642857142858</v>
      </c>
      <c r="E8" s="114">
        <f>'1A'!E20</f>
        <v>41952.857142857145</v>
      </c>
      <c r="F8" s="59">
        <f>'1A'!F20</f>
        <v>17.190038244977679</v>
      </c>
      <c r="G8" s="60">
        <f>'1A'!G20</f>
        <v>17.190038244977679</v>
      </c>
      <c r="H8" s="60">
        <f>'1A'!H20</f>
        <v>17.190038244977679</v>
      </c>
      <c r="I8" s="61">
        <f>'1A'!I20</f>
        <v>20.169642857142858</v>
      </c>
      <c r="J8" s="61">
        <f>'1A'!J20</f>
        <v>21.178125000000001</v>
      </c>
      <c r="K8" s="61">
        <f>'1A'!K20</f>
        <v>22.186607142857145</v>
      </c>
      <c r="L8" s="61">
        <f>'1A'!L20</f>
        <v>23.295937500000004</v>
      </c>
      <c r="M8" s="61">
        <f>'1A'!M20</f>
        <v>24.40526785714286</v>
      </c>
      <c r="N8" s="61">
        <f>'1A'!N20</f>
        <v>26.845794642857147</v>
      </c>
      <c r="O8" s="62">
        <f>'1A'!O20</f>
        <v>29.530374107142865</v>
      </c>
      <c r="P8" s="46"/>
      <c r="U8" s="1">
        <v>3</v>
      </c>
      <c r="V8" s="46">
        <f t="shared" si="0"/>
        <v>20.362970132348703</v>
      </c>
      <c r="W8" s="46">
        <f t="shared" si="1"/>
        <v>23.892549232700887</v>
      </c>
      <c r="X8" s="46">
        <f t="shared" si="2"/>
        <v>26.281804155970978</v>
      </c>
      <c r="Y8" s="46">
        <f t="shared" si="3"/>
        <v>28.909984571568074</v>
      </c>
      <c r="Z8" s="46">
        <f t="shared" si="4"/>
        <v>31.80098302872489</v>
      </c>
      <c r="AA8" s="46">
        <f t="shared" si="5"/>
        <v>34.98108133159738</v>
      </c>
    </row>
    <row r="9" spans="1:27" x14ac:dyDescent="0.2">
      <c r="A9" s="287" t="s">
        <v>102</v>
      </c>
      <c r="B9" s="288"/>
      <c r="C9" s="288"/>
      <c r="D9" s="288"/>
      <c r="E9" s="288"/>
      <c r="F9" s="288"/>
      <c r="G9" s="288"/>
      <c r="H9" s="289"/>
      <c r="I9" s="55">
        <f>I8-H8</f>
        <v>2.9796046121651791</v>
      </c>
      <c r="J9" s="55">
        <f t="shared" ref="J9:N9" si="7">J8-I8</f>
        <v>1.0084821428571438</v>
      </c>
      <c r="K9" s="55">
        <f t="shared" si="7"/>
        <v>1.0084821428571438</v>
      </c>
      <c r="L9" s="55">
        <f t="shared" si="7"/>
        <v>1.1093303571428592</v>
      </c>
      <c r="M9" s="55">
        <f t="shared" si="7"/>
        <v>1.1093303571428557</v>
      </c>
      <c r="N9" s="55">
        <f t="shared" si="7"/>
        <v>2.4405267857142867</v>
      </c>
      <c r="O9" s="55">
        <f>O8-N8</f>
        <v>2.6845794642857186</v>
      </c>
      <c r="P9" s="1"/>
      <c r="U9" s="1">
        <v>4</v>
      </c>
      <c r="V9" s="46">
        <f t="shared" si="0"/>
        <v>20.872044385657418</v>
      </c>
      <c r="W9" s="46">
        <f t="shared" si="1"/>
        <v>24.489862963518409</v>
      </c>
      <c r="X9" s="46">
        <f t="shared" si="2"/>
        <v>26.938849259870249</v>
      </c>
      <c r="Y9" s="46">
        <f t="shared" si="3"/>
        <v>29.632734185857274</v>
      </c>
      <c r="Z9" s="46">
        <f t="shared" si="4"/>
        <v>32.59600760444301</v>
      </c>
      <c r="AA9" s="46">
        <f t="shared" si="5"/>
        <v>35.85560836488731</v>
      </c>
    </row>
    <row r="10" spans="1:27" x14ac:dyDescent="0.2">
      <c r="P10" s="1"/>
      <c r="Q10" s="40"/>
      <c r="U10" s="1">
        <v>5</v>
      </c>
      <c r="V10" s="46">
        <f t="shared" si="0"/>
        <v>21.393845495298851</v>
      </c>
      <c r="W10" s="46">
        <f t="shared" si="1"/>
        <v>25.102109537606367</v>
      </c>
      <c r="X10" s="46">
        <f t="shared" si="2"/>
        <v>27.612320491367004</v>
      </c>
      <c r="Y10" s="46">
        <f t="shared" si="3"/>
        <v>30.373552540503702</v>
      </c>
      <c r="Z10" s="46">
        <f t="shared" si="4"/>
        <v>33.410907794554085</v>
      </c>
      <c r="AA10" s="46">
        <f t="shared" si="5"/>
        <v>36.751998574009491</v>
      </c>
    </row>
    <row r="11" spans="1:27" x14ac:dyDescent="0.2">
      <c r="P11" s="1"/>
      <c r="Q11" s="40"/>
      <c r="U11" s="1">
        <v>6</v>
      </c>
      <c r="V11" s="46">
        <f t="shared" si="0"/>
        <v>21.928691632681321</v>
      </c>
      <c r="W11" s="46">
        <f t="shared" si="1"/>
        <v>25.729662276046525</v>
      </c>
      <c r="X11" s="46">
        <f t="shared" si="2"/>
        <v>28.302628503651178</v>
      </c>
      <c r="Y11" s="46">
        <f t="shared" si="3"/>
        <v>31.132891354016291</v>
      </c>
      <c r="Z11" s="46">
        <f t="shared" si="4"/>
        <v>34.246180489417931</v>
      </c>
      <c r="AA11" s="46">
        <f t="shared" si="5"/>
        <v>37.670798538359726</v>
      </c>
    </row>
    <row r="12" spans="1:27" x14ac:dyDescent="0.2">
      <c r="P12" s="1"/>
      <c r="Q12" s="40"/>
      <c r="U12" s="1">
        <v>7</v>
      </c>
      <c r="V12" s="46">
        <f t="shared" si="0"/>
        <v>22.476908923498353</v>
      </c>
      <c r="W12" s="46">
        <f t="shared" si="1"/>
        <v>26.372903832947685</v>
      </c>
      <c r="X12" s="46">
        <f t="shared" si="2"/>
        <v>29.010194216242454</v>
      </c>
      <c r="Y12" s="46">
        <f t="shared" si="3"/>
        <v>31.911213637866695</v>
      </c>
      <c r="Z12" s="46">
        <f t="shared" si="4"/>
        <v>35.102335001653373</v>
      </c>
      <c r="AA12" s="46">
        <f t="shared" si="5"/>
        <v>38.612568501818714</v>
      </c>
    </row>
    <row r="13" spans="1:27" x14ac:dyDescent="0.2">
      <c r="U13" s="1">
        <v>8</v>
      </c>
      <c r="V13" s="46">
        <f t="shared" si="0"/>
        <v>23.038831646585809</v>
      </c>
      <c r="W13" s="46">
        <f t="shared" si="1"/>
        <v>27.032226428771374</v>
      </c>
      <c r="X13" s="46">
        <f t="shared" si="2"/>
        <v>29.735449071648514</v>
      </c>
      <c r="Y13" s="46">
        <f t="shared" si="3"/>
        <v>32.708993978813361</v>
      </c>
      <c r="Z13" s="46">
        <f t="shared" si="4"/>
        <v>35.979893376694704</v>
      </c>
      <c r="AA13" s="46">
        <f t="shared" si="5"/>
        <v>39.577882714364179</v>
      </c>
    </row>
    <row r="14" spans="1:27" ht="16.5" thickBot="1" x14ac:dyDescent="0.3">
      <c r="A14" s="28" t="s">
        <v>176</v>
      </c>
      <c r="B14" s="28"/>
      <c r="C14" s="28"/>
      <c r="D14" s="28"/>
      <c r="E14" s="28"/>
      <c r="F14" s="28"/>
      <c r="G14" s="28"/>
      <c r="H14" s="28"/>
      <c r="I14" s="28"/>
      <c r="J14" s="28"/>
      <c r="K14" s="28"/>
      <c r="L14" s="28"/>
      <c r="M14" s="28"/>
      <c r="N14" s="28"/>
      <c r="O14" s="28"/>
      <c r="P14" s="28"/>
      <c r="Q14" s="28"/>
      <c r="R14" s="28"/>
      <c r="S14" s="28"/>
      <c r="T14" s="28"/>
      <c r="U14" s="1">
        <v>9</v>
      </c>
      <c r="V14" s="46">
        <f t="shared" si="0"/>
        <v>23.614802437750452</v>
      </c>
      <c r="W14" s="46">
        <f t="shared" si="1"/>
        <v>27.708032089490654</v>
      </c>
      <c r="X14" s="46">
        <f t="shared" si="2"/>
        <v>30.478835298439723</v>
      </c>
      <c r="Y14" s="46">
        <f t="shared" si="3"/>
        <v>33.526718828283691</v>
      </c>
      <c r="Z14" s="46">
        <f t="shared" si="4"/>
        <v>36.879390711112066</v>
      </c>
      <c r="AA14" s="46">
        <f t="shared" si="5"/>
        <v>40.567329782223283</v>
      </c>
    </row>
    <row r="15" spans="1:27" ht="15.75" thickBot="1" x14ac:dyDescent="0.3">
      <c r="A15" s="275" t="s">
        <v>104</v>
      </c>
      <c r="B15" s="278" t="s">
        <v>78</v>
      </c>
      <c r="C15" s="279"/>
      <c r="D15" s="279"/>
      <c r="E15" s="279" t="s">
        <v>78</v>
      </c>
      <c r="F15" s="279"/>
      <c r="G15" s="279"/>
      <c r="H15" s="279" t="s">
        <v>79</v>
      </c>
      <c r="I15" s="279"/>
      <c r="J15" s="279"/>
      <c r="K15" s="279" t="s">
        <v>80</v>
      </c>
      <c r="L15" s="279"/>
      <c r="M15" s="279"/>
      <c r="N15" s="279" t="s">
        <v>80</v>
      </c>
      <c r="O15" s="279"/>
      <c r="P15" s="280"/>
      <c r="Q15" s="279" t="s">
        <v>80</v>
      </c>
      <c r="R15" s="279"/>
      <c r="S15" s="280"/>
      <c r="T15" s="63"/>
      <c r="U15" s="1">
        <v>10</v>
      </c>
      <c r="V15" s="46">
        <f t="shared" si="0"/>
        <v>24.205172498694211</v>
      </c>
      <c r="W15" s="46">
        <f t="shared" si="1"/>
        <v>28.40073289172792</v>
      </c>
      <c r="X15" s="46">
        <f t="shared" si="2"/>
        <v>31.240806180900712</v>
      </c>
      <c r="Y15" s="46">
        <f t="shared" si="3"/>
        <v>34.364886798990781</v>
      </c>
      <c r="Z15" s="46">
        <f t="shared" si="4"/>
        <v>37.801375478889867</v>
      </c>
      <c r="AA15" s="46">
        <f t="shared" si="5"/>
        <v>41.581513026778858</v>
      </c>
    </row>
    <row r="16" spans="1:27" ht="15" x14ac:dyDescent="0.2">
      <c r="A16" s="276"/>
      <c r="B16" s="281" t="s">
        <v>204</v>
      </c>
      <c r="C16" s="282"/>
      <c r="D16" s="282"/>
      <c r="E16" s="295" t="s">
        <v>199</v>
      </c>
      <c r="F16" s="296"/>
      <c r="G16" s="297"/>
      <c r="H16" s="295" t="s">
        <v>200</v>
      </c>
      <c r="I16" s="296"/>
      <c r="J16" s="297"/>
      <c r="K16" s="284" t="s">
        <v>205</v>
      </c>
      <c r="L16" s="285"/>
      <c r="M16" s="286"/>
      <c r="N16" s="284" t="s">
        <v>202</v>
      </c>
      <c r="O16" s="285"/>
      <c r="P16" s="286"/>
      <c r="Q16" s="284" t="s">
        <v>206</v>
      </c>
      <c r="R16" s="285"/>
      <c r="S16" s="286"/>
      <c r="T16" s="64"/>
      <c r="U16" s="1">
        <v>11</v>
      </c>
      <c r="V16" s="46">
        <f t="shared" si="0"/>
        <v>24.810301811161562</v>
      </c>
      <c r="W16" s="46">
        <f t="shared" si="1"/>
        <v>29.110751214021114</v>
      </c>
      <c r="X16" s="46">
        <f t="shared" si="2"/>
        <v>32.021826335423228</v>
      </c>
      <c r="Y16" s="46">
        <f t="shared" si="3"/>
        <v>35.224008968965549</v>
      </c>
      <c r="Z16" s="46">
        <f t="shared" si="4"/>
        <v>38.746409865862113</v>
      </c>
      <c r="AA16" s="46">
        <f t="shared" si="5"/>
        <v>42.621050852448327</v>
      </c>
    </row>
    <row r="17" spans="1:27" ht="15" thickBot="1" x14ac:dyDescent="0.25">
      <c r="A17" s="277"/>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25.4305593564406</v>
      </c>
      <c r="W17" s="46">
        <f t="shared" si="1"/>
        <v>29.838519994371641</v>
      </c>
      <c r="X17" s="46">
        <f t="shared" si="2"/>
        <v>32.822371993808808</v>
      </c>
      <c r="Y17" s="46">
        <f t="shared" si="3"/>
        <v>36.104609193189688</v>
      </c>
      <c r="Z17" s="46">
        <f t="shared" si="4"/>
        <v>39.715070112508663</v>
      </c>
      <c r="AA17" s="46">
        <f t="shared" si="5"/>
        <v>43.686577123759534</v>
      </c>
    </row>
    <row r="18" spans="1:27" x14ac:dyDescent="0.2">
      <c r="A18" s="72" t="s">
        <v>3</v>
      </c>
      <c r="B18" s="73">
        <f>H6</f>
        <v>18.909042069475447</v>
      </c>
      <c r="C18" s="73">
        <f>MEDIAN(B18,D18)</f>
        <v>19.636006100912077</v>
      </c>
      <c r="D18" s="73">
        <f>B18*((1.025)^3)</f>
        <v>20.362970132348707</v>
      </c>
      <c r="E18" s="74">
        <f>I6</f>
        <v>22.186607142857145</v>
      </c>
      <c r="F18" s="73">
        <f>MEDIAN(E18,G18)</f>
        <v>23.039578187779021</v>
      </c>
      <c r="G18" s="75">
        <f>E18*((1.025)^3)</f>
        <v>23.892549232700894</v>
      </c>
      <c r="H18" s="73">
        <f>K6</f>
        <v>24.40526785714286</v>
      </c>
      <c r="I18" s="73">
        <f>MEDIAN(H18,J18)</f>
        <v>25.343536006556921</v>
      </c>
      <c r="J18" s="75">
        <f>H18*((1.025)^3)</f>
        <v>26.281804155970981</v>
      </c>
      <c r="K18" s="74">
        <f>M6</f>
        <v>26.845794642857147</v>
      </c>
      <c r="L18" s="73">
        <f>MEDIAN(K18,M18)</f>
        <v>27.877889607212616</v>
      </c>
      <c r="M18" s="75">
        <f>K18*((1.025)^3)</f>
        <v>28.909984571568081</v>
      </c>
      <c r="N18" s="74">
        <f>N6</f>
        <v>29.530374107142865</v>
      </c>
      <c r="O18" s="73">
        <f>MEDIAN(N18,P18)</f>
        <v>30.665678567933881</v>
      </c>
      <c r="P18" s="75">
        <f>N18*((1.025)^3)</f>
        <v>31.800983028724893</v>
      </c>
      <c r="Q18" s="74">
        <f>O6</f>
        <v>32.483411517857157</v>
      </c>
      <c r="R18" s="73">
        <f>MEDIAN(Q18,S18)</f>
        <v>33.732246424727272</v>
      </c>
      <c r="S18" s="75">
        <f>Q18*((1.025)^3)</f>
        <v>34.981081331597387</v>
      </c>
      <c r="T18" s="73"/>
      <c r="U18" s="1">
        <v>13</v>
      </c>
      <c r="V18" s="46">
        <f t="shared" si="0"/>
        <v>26.066323340351612</v>
      </c>
      <c r="W18" s="46">
        <f t="shared" si="1"/>
        <v>30.584482994230928</v>
      </c>
      <c r="X18" s="46">
        <f t="shared" si="2"/>
        <v>33.642931293654023</v>
      </c>
      <c r="Y18" s="46">
        <f t="shared" si="3"/>
        <v>37.00722442301943</v>
      </c>
      <c r="Z18" s="46">
        <f t="shared" si="4"/>
        <v>40.707946865321375</v>
      </c>
      <c r="AA18" s="46">
        <f t="shared" si="5"/>
        <v>44.778741551853521</v>
      </c>
    </row>
    <row r="19" spans="1:27" x14ac:dyDescent="0.2">
      <c r="A19" s="76" t="s">
        <v>4</v>
      </c>
      <c r="B19" s="73">
        <f>B18*((1.025)^4)</f>
        <v>20.872044385657421</v>
      </c>
      <c r="C19" s="73">
        <f t="shared" ref="C19:C23" si="8">MEDIAN(B19,D19)</f>
        <v>21.400368009169373</v>
      </c>
      <c r="D19" s="73">
        <f>B18*((1.025)^6)</f>
        <v>21.928691632681325</v>
      </c>
      <c r="E19" s="74">
        <f>E18*((1.025)^4)</f>
        <v>24.489862963518412</v>
      </c>
      <c r="F19" s="73">
        <f t="shared" ref="F19:F23" si="9">MEDIAN(E19,G19)</f>
        <v>25.109762619782472</v>
      </c>
      <c r="G19" s="75">
        <f>E18*((1.025)^6)</f>
        <v>25.729662276046529</v>
      </c>
      <c r="H19" s="73">
        <f>H18*((1.025)^4)</f>
        <v>26.938849259870253</v>
      </c>
      <c r="I19" s="73">
        <f t="shared" ref="I19:I23" si="10">MEDIAN(H19,J19)</f>
        <v>27.620738881760715</v>
      </c>
      <c r="J19" s="75">
        <f>H18*((1.025)^6)</f>
        <v>28.302628503651182</v>
      </c>
      <c r="K19" s="74">
        <f>K18*((1.025)^4)</f>
        <v>29.632734185857281</v>
      </c>
      <c r="L19" s="73">
        <f t="shared" ref="L19:L23" si="11">MEDIAN(K19,M19)</f>
        <v>30.382812769936791</v>
      </c>
      <c r="M19" s="75">
        <f>K18*((1.025)^6)</f>
        <v>31.132891354016301</v>
      </c>
      <c r="N19" s="74">
        <f>N18*((1.025)^4)</f>
        <v>32.59600760444301</v>
      </c>
      <c r="O19" s="73">
        <f t="shared" ref="O19:O23" si="12">MEDIAN(N19,P19)</f>
        <v>33.42109404693047</v>
      </c>
      <c r="P19" s="75">
        <f>N18*((1.025)^6)</f>
        <v>34.246180489417931</v>
      </c>
      <c r="Q19" s="74">
        <f>Q18*((1.025)^4)</f>
        <v>35.855608364887317</v>
      </c>
      <c r="R19" s="73">
        <f t="shared" ref="R19:R23" si="13">MEDIAN(Q19,S19)</f>
        <v>36.763203451623525</v>
      </c>
      <c r="S19" s="75">
        <f>Q18*((1.025)^6)</f>
        <v>37.670798538359733</v>
      </c>
      <c r="T19" s="73"/>
      <c r="U19" s="1">
        <v>14</v>
      </c>
      <c r="V19" s="46">
        <f t="shared" si="0"/>
        <v>26.717981423860401</v>
      </c>
      <c r="W19" s="46">
        <f t="shared" si="1"/>
        <v>31.349095069086697</v>
      </c>
      <c r="X19" s="46">
        <f t="shared" si="2"/>
        <v>34.484004575995371</v>
      </c>
      <c r="Y19" s="46">
        <f t="shared" si="3"/>
        <v>37.932405033594911</v>
      </c>
      <c r="Z19" s="46">
        <f t="shared" si="4"/>
        <v>41.725645536954403</v>
      </c>
      <c r="AA19" s="46">
        <f t="shared" si="5"/>
        <v>45.898210090649854</v>
      </c>
    </row>
    <row r="20" spans="1:27" x14ac:dyDescent="0.2">
      <c r="A20" s="76" t="s">
        <v>5</v>
      </c>
      <c r="B20" s="73">
        <f>B18*((1.025)^7)</f>
        <v>22.476908923498357</v>
      </c>
      <c r="C20" s="73">
        <f t="shared" si="8"/>
        <v>23.045855680624406</v>
      </c>
      <c r="D20" s="73">
        <f>B18*((1.025)^9)</f>
        <v>23.614802437750456</v>
      </c>
      <c r="E20" s="74">
        <f>E18*((1.025)^7)</f>
        <v>26.372903832947692</v>
      </c>
      <c r="F20" s="73">
        <f t="shared" si="9"/>
        <v>27.040467961219179</v>
      </c>
      <c r="G20" s="75">
        <f>E18*((1.025)^9)</f>
        <v>27.708032089490661</v>
      </c>
      <c r="H20" s="73">
        <f>H18*((1.025)^7)</f>
        <v>29.010194216242461</v>
      </c>
      <c r="I20" s="73">
        <f t="shared" si="10"/>
        <v>29.744514757341094</v>
      </c>
      <c r="J20" s="75">
        <f>H18*((1.025)^9)</f>
        <v>30.47883529843973</v>
      </c>
      <c r="K20" s="74">
        <f>K18*((1.025)^7)</f>
        <v>31.911213637866709</v>
      </c>
      <c r="L20" s="73">
        <f t="shared" si="11"/>
        <v>32.718966233075207</v>
      </c>
      <c r="M20" s="75">
        <f>K18*((1.025)^9)</f>
        <v>33.526718828283705</v>
      </c>
      <c r="N20" s="74">
        <f>N18*((1.025)^7)</f>
        <v>35.102335001653387</v>
      </c>
      <c r="O20" s="73">
        <f t="shared" si="12"/>
        <v>35.990862856382734</v>
      </c>
      <c r="P20" s="75">
        <f>N18*((1.025)^9)</f>
        <v>36.87939071111208</v>
      </c>
      <c r="Q20" s="74">
        <f>Q18*((1.025)^7)</f>
        <v>38.612568501818728</v>
      </c>
      <c r="R20" s="73">
        <f t="shared" si="13"/>
        <v>39.589949142021013</v>
      </c>
      <c r="S20" s="75">
        <f>Q18*((1.025)^9)</f>
        <v>40.56732978222329</v>
      </c>
      <c r="T20" s="73"/>
      <c r="U20" s="1">
        <v>15</v>
      </c>
      <c r="V20" s="46">
        <f t="shared" si="0"/>
        <v>27.385930959456907</v>
      </c>
      <c r="W20" s="46">
        <f t="shared" si="1"/>
        <v>32.132822445813865</v>
      </c>
      <c r="X20" s="46">
        <f t="shared" si="2"/>
        <v>35.346104690395251</v>
      </c>
      <c r="Y20" s="46">
        <f t="shared" si="3"/>
        <v>38.880715159434779</v>
      </c>
      <c r="Z20" s="46">
        <f t="shared" si="4"/>
        <v>42.768786675378259</v>
      </c>
      <c r="AA20" s="46">
        <f t="shared" si="5"/>
        <v>47.045665342916095</v>
      </c>
    </row>
    <row r="21" spans="1:27" x14ac:dyDescent="0.2">
      <c r="A21" s="76" t="s">
        <v>6</v>
      </c>
      <c r="B21" s="73">
        <f>B18*((1.025)^10)</f>
        <v>24.205172498694218</v>
      </c>
      <c r="C21" s="73">
        <f t="shared" si="8"/>
        <v>24.817865927567414</v>
      </c>
      <c r="D21" s="73">
        <f>B18*((1.025)^12)</f>
        <v>25.430559356440611</v>
      </c>
      <c r="E21" s="74">
        <f>E18*((1.025)^10)</f>
        <v>28.40073289172793</v>
      </c>
      <c r="F21" s="73">
        <f t="shared" si="9"/>
        <v>29.119626443049789</v>
      </c>
      <c r="G21" s="75">
        <f>E18*((1.025)^12)</f>
        <v>29.838519994371651</v>
      </c>
      <c r="H21" s="73">
        <f>H18*((1.025)^10)</f>
        <v>31.240806180900723</v>
      </c>
      <c r="I21" s="73">
        <f t="shared" si="10"/>
        <v>32.031589087354767</v>
      </c>
      <c r="J21" s="75">
        <f>H18*((1.025)^12)</f>
        <v>32.822371993808815</v>
      </c>
      <c r="K21" s="74">
        <f>K18*((1.025)^10)</f>
        <v>34.364886798990796</v>
      </c>
      <c r="L21" s="73">
        <f t="shared" si="11"/>
        <v>35.234747996090249</v>
      </c>
      <c r="M21" s="75">
        <f>K18*((1.025)^12)</f>
        <v>36.104609193189702</v>
      </c>
      <c r="N21" s="74">
        <f>N18*((1.025)^10)</f>
        <v>37.801375478889881</v>
      </c>
      <c r="O21" s="73">
        <f t="shared" si="12"/>
        <v>38.758222795699282</v>
      </c>
      <c r="P21" s="75">
        <f>N18*((1.025)^12)</f>
        <v>39.715070112508677</v>
      </c>
      <c r="Q21" s="74">
        <f>Q18*((1.025)^10)</f>
        <v>41.581513026778872</v>
      </c>
      <c r="R21" s="73">
        <f t="shared" si="13"/>
        <v>42.634045075269213</v>
      </c>
      <c r="S21" s="75">
        <f>Q18*((1.025)^12)</f>
        <v>43.686577123759548</v>
      </c>
      <c r="T21" s="73"/>
      <c r="U21" s="1">
        <v>16</v>
      </c>
      <c r="V21" s="46">
        <f t="shared" si="0"/>
        <v>28.070579233443326</v>
      </c>
      <c r="W21" s="46">
        <f t="shared" si="1"/>
        <v>32.936143006959206</v>
      </c>
      <c r="X21" s="46">
        <f t="shared" si="2"/>
        <v>36.229757307655127</v>
      </c>
      <c r="Y21" s="46">
        <f t="shared" si="3"/>
        <v>39.852733038420645</v>
      </c>
      <c r="Z21" s="46">
        <f t="shared" si="4"/>
        <v>43.838006342262709</v>
      </c>
      <c r="AA21" s="46">
        <f t="shared" si="5"/>
        <v>48.221806976488992</v>
      </c>
    </row>
    <row r="22" spans="1:27" x14ac:dyDescent="0.2">
      <c r="A22" s="76" t="s">
        <v>107</v>
      </c>
      <c r="B22" s="73">
        <f>B18*((1.025)^13)</f>
        <v>26.066323340351623</v>
      </c>
      <c r="C22" s="73">
        <f t="shared" si="8"/>
        <v>26.726127149904276</v>
      </c>
      <c r="D22" s="73">
        <f>B18*((1.025)^15)</f>
        <v>27.385930959456928</v>
      </c>
      <c r="E22" s="74">
        <f>E18*((1.025)^13)</f>
        <v>30.584482994230942</v>
      </c>
      <c r="F22" s="73">
        <f t="shared" si="9"/>
        <v>31.358652720022413</v>
      </c>
      <c r="G22" s="75">
        <f>E18*((1.025)^15)</f>
        <v>32.132822445813886</v>
      </c>
      <c r="H22" s="73">
        <f>H18*((1.025)^13)</f>
        <v>33.642931293654037</v>
      </c>
      <c r="I22" s="73">
        <f t="shared" si="10"/>
        <v>34.494517992024655</v>
      </c>
      <c r="J22" s="75">
        <f>H18*((1.025)^15)</f>
        <v>35.346104690395272</v>
      </c>
      <c r="K22" s="74">
        <f>K18*((1.025)^13)</f>
        <v>37.007224423019444</v>
      </c>
      <c r="L22" s="73">
        <f t="shared" si="11"/>
        <v>37.943969791227119</v>
      </c>
      <c r="M22" s="75">
        <f>K18*((1.025)^15)</f>
        <v>38.8807151594348</v>
      </c>
      <c r="N22" s="74">
        <f>N18*((1.025)^13)</f>
        <v>40.707946865321389</v>
      </c>
      <c r="O22" s="73">
        <f t="shared" si="12"/>
        <v>41.738366770349842</v>
      </c>
      <c r="P22" s="75">
        <f>N18*((1.025)^15)</f>
        <v>42.768786675378287</v>
      </c>
      <c r="Q22" s="74">
        <f>Q18*((1.025)^13)</f>
        <v>44.778741551853535</v>
      </c>
      <c r="R22" s="73">
        <f t="shared" si="13"/>
        <v>45.912203447384826</v>
      </c>
      <c r="S22" s="75">
        <f>Q18*((1.025)^15)</f>
        <v>47.045665342916124</v>
      </c>
      <c r="T22" s="73"/>
      <c r="U22" s="1">
        <v>17</v>
      </c>
      <c r="V22" s="46">
        <f t="shared" si="0"/>
        <v>28.772343714279405</v>
      </c>
      <c r="W22" s="46">
        <f t="shared" si="1"/>
        <v>33.759546582133183</v>
      </c>
      <c r="X22" s="46">
        <f t="shared" si="2"/>
        <v>37.1355012403465</v>
      </c>
      <c r="Y22" s="46">
        <f t="shared" si="3"/>
        <v>40.849051364381161</v>
      </c>
      <c r="Z22" s="46">
        <f t="shared" si="4"/>
        <v>44.933956500819271</v>
      </c>
      <c r="AA22" s="46">
        <f t="shared" si="5"/>
        <v>49.427352150901214</v>
      </c>
    </row>
    <row r="23" spans="1:27" x14ac:dyDescent="0.2">
      <c r="A23" s="76" t="s">
        <v>108</v>
      </c>
      <c r="B23" s="73">
        <f>B18*((1.025)^16)</f>
        <v>28.070579233443347</v>
      </c>
      <c r="C23" s="73">
        <f t="shared" si="8"/>
        <v>29.527623219314268</v>
      </c>
      <c r="D23" s="73">
        <f>B18*((1.025)^20)</f>
        <v>30.98466720518519</v>
      </c>
      <c r="E23" s="74">
        <f>E18*((1.025)^16)</f>
        <v>32.936143006959227</v>
      </c>
      <c r="F23" s="73">
        <f t="shared" si="9"/>
        <v>34.645741112754635</v>
      </c>
      <c r="G23" s="75">
        <f>E18*((1.025)^20)</f>
        <v>36.355339218550036</v>
      </c>
      <c r="H23" s="74">
        <f>H18*((1.025)^16)</f>
        <v>36.229757307655156</v>
      </c>
      <c r="I23" s="73">
        <f t="shared" si="10"/>
        <v>38.110315224030103</v>
      </c>
      <c r="J23" s="75">
        <f>H18*((1.025)^20)</f>
        <v>39.990873140405043</v>
      </c>
      <c r="K23" s="73">
        <f>K18*((1.025)^16)</f>
        <v>39.852733038420666</v>
      </c>
      <c r="L23" s="73">
        <f t="shared" si="11"/>
        <v>41.921346746433109</v>
      </c>
      <c r="M23" s="75">
        <f>K18*((1.025)^20)</f>
        <v>43.989960454445551</v>
      </c>
      <c r="N23" s="73">
        <f>N18*((1.025)^16)</f>
        <v>43.838006342262744</v>
      </c>
      <c r="O23" s="73">
        <f t="shared" si="12"/>
        <v>46.113481421076429</v>
      </c>
      <c r="P23" s="73">
        <f>N18*((1.025)^20)</f>
        <v>48.388956499890106</v>
      </c>
      <c r="Q23" s="74">
        <f>Q18*((1.025)^16)</f>
        <v>48.22180697648902</v>
      </c>
      <c r="R23" s="73">
        <f t="shared" si="13"/>
        <v>50.724829563184073</v>
      </c>
      <c r="S23" s="75">
        <f>Q18*((1.025)^20)</f>
        <v>53.227852149879126</v>
      </c>
      <c r="T23" s="73"/>
      <c r="U23" s="1">
        <v>18</v>
      </c>
      <c r="V23" s="46">
        <f t="shared" si="0"/>
        <v>29.491652307136388</v>
      </c>
      <c r="W23" s="46">
        <f t="shared" si="1"/>
        <v>34.603535246686512</v>
      </c>
      <c r="X23" s="46">
        <f t="shared" si="2"/>
        <v>38.06388877135516</v>
      </c>
      <c r="Y23" s="46">
        <f t="shared" si="3"/>
        <v>41.870277648490685</v>
      </c>
      <c r="Z23" s="46">
        <f t="shared" si="4"/>
        <v>46.057305413339748</v>
      </c>
      <c r="AA23" s="46">
        <f t="shared" si="5"/>
        <v>50.663035954673738</v>
      </c>
    </row>
    <row r="24" spans="1:27" ht="15" x14ac:dyDescent="0.25">
      <c r="A24" s="44"/>
      <c r="B24" s="36"/>
      <c r="C24" s="46"/>
      <c r="D24" s="36"/>
      <c r="E24" s="81"/>
      <c r="F24" s="81"/>
      <c r="G24" s="81"/>
      <c r="H24" s="81"/>
      <c r="I24" s="73"/>
      <c r="J24" s="73"/>
      <c r="M24" s="40"/>
      <c r="P24" s="1"/>
      <c r="U24" s="1">
        <v>19</v>
      </c>
      <c r="V24" s="46">
        <f t="shared" si="0"/>
        <v>30.228943614814796</v>
      </c>
      <c r="W24" s="46">
        <f t="shared" si="1"/>
        <v>35.468623627853674</v>
      </c>
      <c r="X24" s="46">
        <f t="shared" si="2"/>
        <v>39.015485990639036</v>
      </c>
      <c r="Y24" s="46">
        <f t="shared" si="3"/>
        <v>42.917034589702951</v>
      </c>
      <c r="Z24" s="46">
        <f t="shared" si="4"/>
        <v>47.20873804867324</v>
      </c>
      <c r="AA24" s="46">
        <f t="shared" si="5"/>
        <v>51.929611853540578</v>
      </c>
    </row>
    <row r="25" spans="1:27" ht="15" x14ac:dyDescent="0.25">
      <c r="A25" s="44"/>
      <c r="B25" s="36"/>
      <c r="C25" s="46"/>
      <c r="D25" s="36"/>
      <c r="E25" s="81"/>
      <c r="F25" s="81"/>
      <c r="G25" s="81"/>
      <c r="H25" s="81"/>
      <c r="I25" s="73"/>
      <c r="J25" s="73"/>
      <c r="M25" s="40"/>
      <c r="P25" s="1"/>
      <c r="U25" s="1">
        <v>20</v>
      </c>
      <c r="V25" s="46">
        <f t="shared" si="0"/>
        <v>30.984667205185161</v>
      </c>
      <c r="W25" s="46">
        <f t="shared" si="1"/>
        <v>36.355339218550014</v>
      </c>
      <c r="X25" s="46">
        <f t="shared" si="2"/>
        <v>39.990873140405007</v>
      </c>
      <c r="Y25" s="46">
        <f t="shared" si="3"/>
        <v>43.989960454445523</v>
      </c>
      <c r="Z25" s="46">
        <f t="shared" si="4"/>
        <v>48.388956499890064</v>
      </c>
      <c r="AA25" s="46">
        <f t="shared" si="5"/>
        <v>53.227852149879091</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177</v>
      </c>
      <c r="B28" s="28"/>
      <c r="C28" s="28"/>
      <c r="D28" s="28"/>
      <c r="E28" s="28"/>
      <c r="F28" s="28"/>
      <c r="G28" s="28"/>
      <c r="H28" s="28"/>
      <c r="I28" s="28"/>
      <c r="J28" s="28"/>
      <c r="K28" s="28"/>
      <c r="L28" s="28"/>
      <c r="M28" s="28"/>
      <c r="N28" s="28"/>
      <c r="O28" s="28"/>
      <c r="P28" s="28"/>
      <c r="Q28" s="28"/>
      <c r="R28" s="28"/>
      <c r="S28" s="28"/>
      <c r="V28" s="274" t="s">
        <v>45</v>
      </c>
      <c r="W28" s="274"/>
      <c r="X28" s="274"/>
      <c r="Y28" s="274"/>
      <c r="Z28" s="274"/>
      <c r="AA28" s="274"/>
    </row>
    <row r="29" spans="1:27" ht="15.75" thickBot="1" x14ac:dyDescent="0.3">
      <c r="A29" s="275" t="s">
        <v>104</v>
      </c>
      <c r="B29" s="278" t="s">
        <v>78</v>
      </c>
      <c r="C29" s="279"/>
      <c r="D29" s="279"/>
      <c r="E29" s="279" t="s">
        <v>78</v>
      </c>
      <c r="F29" s="279"/>
      <c r="G29" s="279"/>
      <c r="H29" s="279" t="s">
        <v>79</v>
      </c>
      <c r="I29" s="279"/>
      <c r="J29" s="279"/>
      <c r="K29" s="279" t="s">
        <v>80</v>
      </c>
      <c r="L29" s="279"/>
      <c r="M29" s="279"/>
      <c r="N29" s="279" t="s">
        <v>80</v>
      </c>
      <c r="O29" s="279"/>
      <c r="P29" s="280"/>
      <c r="Q29" s="279" t="s">
        <v>80</v>
      </c>
      <c r="R29" s="279"/>
      <c r="S29" s="280"/>
      <c r="U29" s="1" t="s">
        <v>167</v>
      </c>
      <c r="V29" s="44" t="s">
        <v>170</v>
      </c>
      <c r="W29" s="44" t="s">
        <v>168</v>
      </c>
      <c r="X29" s="44" t="s">
        <v>171</v>
      </c>
      <c r="Y29" s="44" t="s">
        <v>172</v>
      </c>
      <c r="Z29" s="44" t="s">
        <v>173</v>
      </c>
      <c r="AA29" s="44" t="s">
        <v>174</v>
      </c>
    </row>
    <row r="30" spans="1:27" ht="15" x14ac:dyDescent="0.2">
      <c r="A30" s="276"/>
      <c r="B30" s="281" t="s">
        <v>103</v>
      </c>
      <c r="C30" s="282"/>
      <c r="D30" s="283"/>
      <c r="E30" s="284" t="s">
        <v>199</v>
      </c>
      <c r="F30" s="285"/>
      <c r="G30" s="285"/>
      <c r="H30" s="295" t="s">
        <v>200</v>
      </c>
      <c r="I30" s="296"/>
      <c r="J30" s="297"/>
      <c r="K30" s="284" t="s">
        <v>201</v>
      </c>
      <c r="L30" s="285"/>
      <c r="M30" s="286"/>
      <c r="N30" s="284" t="s">
        <v>202</v>
      </c>
      <c r="O30" s="285"/>
      <c r="P30" s="286"/>
      <c r="Q30" s="284" t="s">
        <v>207</v>
      </c>
      <c r="R30" s="285"/>
      <c r="S30" s="286"/>
      <c r="U30" s="1">
        <v>0</v>
      </c>
      <c r="V30" s="46">
        <f>H8</f>
        <v>17.190038244977679</v>
      </c>
      <c r="W30" s="46">
        <f>I8</f>
        <v>20.169642857142858</v>
      </c>
      <c r="X30" s="46">
        <f>K8</f>
        <v>22.186607142857145</v>
      </c>
      <c r="Y30" s="46">
        <f>M8</f>
        <v>24.40526785714286</v>
      </c>
      <c r="Z30" s="46">
        <f>N8</f>
        <v>26.845794642857147</v>
      </c>
      <c r="AA30" s="46">
        <f>O8</f>
        <v>29.530374107142865</v>
      </c>
    </row>
    <row r="31" spans="1:27" ht="15" thickBot="1" x14ac:dyDescent="0.25">
      <c r="A31" s="277"/>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17.619789201102119</v>
      </c>
      <c r="W31" s="46">
        <f t="shared" ref="W31:W50" si="15">W30*1.025</f>
        <v>20.673883928571428</v>
      </c>
      <c r="X31" s="46">
        <f t="shared" ref="X31:X50" si="16">X30*1.025</f>
        <v>22.741272321428571</v>
      </c>
      <c r="Y31" s="46">
        <f t="shared" ref="Y31:Y50" si="17">Y30*1.025</f>
        <v>25.015399553571431</v>
      </c>
      <c r="Z31" s="46">
        <f t="shared" ref="Z31:Z50" si="18">Z30*1.025</f>
        <v>27.516939508928573</v>
      </c>
      <c r="AA31" s="46">
        <f t="shared" ref="AA31:AA50" si="19">AA30*1.025</f>
        <v>30.268633459821434</v>
      </c>
    </row>
    <row r="32" spans="1:27" x14ac:dyDescent="0.2">
      <c r="A32" s="72" t="s">
        <v>3</v>
      </c>
      <c r="B32" s="73">
        <f>F8</f>
        <v>17.190038244977679</v>
      </c>
      <c r="C32" s="73">
        <f>MEDIAN(B32,D32)</f>
        <v>17.850914637192794</v>
      </c>
      <c r="D32" s="75">
        <f>B32*((1.025)^3)</f>
        <v>18.511791029407913</v>
      </c>
      <c r="E32" s="73">
        <f>I8</f>
        <v>20.169642857142858</v>
      </c>
      <c r="F32" s="73">
        <f>MEDIAN(E32,G32)</f>
        <v>20.945071079799106</v>
      </c>
      <c r="G32" s="73">
        <f>E32*((1.025)^3)</f>
        <v>21.720499302455355</v>
      </c>
      <c r="H32" s="74">
        <f>K8</f>
        <v>22.186607142857145</v>
      </c>
      <c r="I32" s="73">
        <f>MEDIAN(H32,J32)</f>
        <v>23.039578187779021</v>
      </c>
      <c r="J32" s="75">
        <f>H32*((1.025)^3)</f>
        <v>23.892549232700894</v>
      </c>
      <c r="K32" s="74">
        <f>M8</f>
        <v>24.40526785714286</v>
      </c>
      <c r="L32" s="73">
        <f>MEDIAN(K32,M32)</f>
        <v>25.343536006556921</v>
      </c>
      <c r="M32" s="75">
        <f>K32*((1.025)^3)</f>
        <v>26.281804155970981</v>
      </c>
      <c r="N32" s="74">
        <f>N8</f>
        <v>26.845794642857147</v>
      </c>
      <c r="O32" s="73">
        <f>MEDIAN(N32,P32)</f>
        <v>27.877889607212616</v>
      </c>
      <c r="P32" s="75">
        <f>N32*((1.025)^3)</f>
        <v>28.909984571568081</v>
      </c>
      <c r="Q32" s="74">
        <f>O8</f>
        <v>29.530374107142865</v>
      </c>
      <c r="R32" s="73">
        <f>MEDIAN(Q32,S32)</f>
        <v>30.665678567933881</v>
      </c>
      <c r="S32" s="75">
        <f>Q32*((1.025)^3)</f>
        <v>31.800983028724893</v>
      </c>
      <c r="U32" s="1">
        <v>2</v>
      </c>
      <c r="V32" s="46">
        <f t="shared" si="14"/>
        <v>18.060283931129671</v>
      </c>
      <c r="W32" s="46">
        <f t="shared" si="15"/>
        <v>21.190731026785713</v>
      </c>
      <c r="X32" s="46">
        <f t="shared" si="16"/>
        <v>23.309804129464283</v>
      </c>
      <c r="Y32" s="46">
        <f t="shared" si="17"/>
        <v>25.640784542410714</v>
      </c>
      <c r="Z32" s="46">
        <f t="shared" si="18"/>
        <v>28.204862996651784</v>
      </c>
      <c r="AA32" s="46">
        <f t="shared" si="19"/>
        <v>31.025349296316968</v>
      </c>
    </row>
    <row r="33" spans="1:27" x14ac:dyDescent="0.2">
      <c r="A33" s="76" t="s">
        <v>4</v>
      </c>
      <c r="B33" s="73">
        <f>B32*((1.025)^4)</f>
        <v>18.974585805143111</v>
      </c>
      <c r="C33" s="73">
        <f t="shared" ref="C33:C37" si="20">MEDIAN(B33,D33)</f>
        <v>19.454880008335792</v>
      </c>
      <c r="D33" s="75">
        <f>B32*((1.025)^6)</f>
        <v>19.935174211528476</v>
      </c>
      <c r="E33" s="73">
        <f>E32*((1.025)^4)</f>
        <v>22.263511785016735</v>
      </c>
      <c r="F33" s="73">
        <f t="shared" ref="F33:F37" si="21">MEDIAN(E33,G33)</f>
        <v>22.82705692707497</v>
      </c>
      <c r="G33" s="73">
        <f>E32*((1.025)^6)</f>
        <v>23.390602069133205</v>
      </c>
      <c r="H33" s="74">
        <f>H32*((1.025)^4)</f>
        <v>24.489862963518412</v>
      </c>
      <c r="I33" s="73">
        <f t="shared" ref="I33:I37" si="22">MEDIAN(H33,J33)</f>
        <v>25.109762619782472</v>
      </c>
      <c r="J33" s="75">
        <f>H32*((1.025)^6)</f>
        <v>25.729662276046529</v>
      </c>
      <c r="K33" s="74">
        <f>K32*((1.025)^4)</f>
        <v>26.938849259870253</v>
      </c>
      <c r="L33" s="73">
        <f t="shared" ref="L33:L37" si="23">MEDIAN(K33,M33)</f>
        <v>27.620738881760715</v>
      </c>
      <c r="M33" s="75">
        <f>K32*((1.025)^6)</f>
        <v>28.302628503651182</v>
      </c>
      <c r="N33" s="74">
        <f>N32*((1.025)^4)</f>
        <v>29.632734185857281</v>
      </c>
      <c r="O33" s="73">
        <f t="shared" ref="O33:O37" si="24">MEDIAN(N33,P33)</f>
        <v>30.382812769936791</v>
      </c>
      <c r="P33" s="75">
        <f>N32*((1.025)^6)</f>
        <v>31.132891354016301</v>
      </c>
      <c r="Q33" s="74">
        <f>Q32*((1.025)^4)</f>
        <v>32.59600760444301</v>
      </c>
      <c r="R33" s="73">
        <f t="shared" ref="R33:R37" si="25">MEDIAN(Q33,S33)</f>
        <v>33.42109404693047</v>
      </c>
      <c r="S33" s="75">
        <f>Q32*((1.025)^6)</f>
        <v>34.246180489417931</v>
      </c>
      <c r="U33" s="1">
        <v>3</v>
      </c>
      <c r="V33" s="46">
        <f t="shared" si="14"/>
        <v>18.511791029407913</v>
      </c>
      <c r="W33" s="46">
        <f t="shared" si="15"/>
        <v>21.720499302455355</v>
      </c>
      <c r="X33" s="46">
        <f t="shared" si="16"/>
        <v>23.892549232700887</v>
      </c>
      <c r="Y33" s="46">
        <f t="shared" si="17"/>
        <v>26.281804155970978</v>
      </c>
      <c r="Z33" s="46">
        <f t="shared" si="18"/>
        <v>28.909984571568074</v>
      </c>
      <c r="AA33" s="46">
        <f t="shared" si="19"/>
        <v>31.80098302872489</v>
      </c>
    </row>
    <row r="34" spans="1:27" x14ac:dyDescent="0.2">
      <c r="A34" s="76" t="s">
        <v>5</v>
      </c>
      <c r="B34" s="73">
        <f>B32*((1.025)^7)</f>
        <v>20.433553566816688</v>
      </c>
      <c r="C34" s="73">
        <f t="shared" si="20"/>
        <v>20.950777891476733</v>
      </c>
      <c r="D34" s="75">
        <f>B32*((1.025)^9)</f>
        <v>21.468002216136778</v>
      </c>
      <c r="E34" s="73">
        <f>E32*((1.025)^7)</f>
        <v>23.975367120861538</v>
      </c>
      <c r="F34" s="73">
        <f t="shared" si="21"/>
        <v>24.582243601108342</v>
      </c>
      <c r="G34" s="73">
        <f>E32*((1.025)^9)</f>
        <v>25.189120081355146</v>
      </c>
      <c r="H34" s="74">
        <f>H32*((1.025)^7)</f>
        <v>26.372903832947692</v>
      </c>
      <c r="I34" s="73">
        <f t="shared" si="22"/>
        <v>27.040467961219179</v>
      </c>
      <c r="J34" s="75">
        <f>H32*((1.025)^9)</f>
        <v>27.708032089490661</v>
      </c>
      <c r="K34" s="74">
        <f>K32*((1.025)^7)</f>
        <v>29.010194216242461</v>
      </c>
      <c r="L34" s="73">
        <f t="shared" si="23"/>
        <v>29.744514757341094</v>
      </c>
      <c r="M34" s="75">
        <f>K32*((1.025)^9)</f>
        <v>30.47883529843973</v>
      </c>
      <c r="N34" s="74">
        <f>N32*((1.025)^7)</f>
        <v>31.911213637866709</v>
      </c>
      <c r="O34" s="73">
        <f t="shared" si="24"/>
        <v>32.718966233075207</v>
      </c>
      <c r="P34" s="75">
        <f>N32*((1.025)^9)</f>
        <v>33.526718828283705</v>
      </c>
      <c r="Q34" s="74">
        <f>Q32*((1.025)^7)</f>
        <v>35.102335001653387</v>
      </c>
      <c r="R34" s="73">
        <f t="shared" si="25"/>
        <v>35.990862856382734</v>
      </c>
      <c r="S34" s="75">
        <f>Q32*((1.025)^9)</f>
        <v>36.87939071111208</v>
      </c>
      <c r="U34" s="1">
        <v>4</v>
      </c>
      <c r="V34" s="46">
        <f t="shared" si="14"/>
        <v>18.974585805143111</v>
      </c>
      <c r="W34" s="46">
        <f t="shared" si="15"/>
        <v>22.263511785016735</v>
      </c>
      <c r="X34" s="46">
        <f t="shared" si="16"/>
        <v>24.489862963518409</v>
      </c>
      <c r="Y34" s="46">
        <f t="shared" si="17"/>
        <v>26.938849259870249</v>
      </c>
      <c r="Z34" s="46">
        <f t="shared" si="18"/>
        <v>29.632734185857274</v>
      </c>
      <c r="AA34" s="46">
        <f t="shared" si="19"/>
        <v>32.59600760444301</v>
      </c>
    </row>
    <row r="35" spans="1:27" x14ac:dyDescent="0.2">
      <c r="A35" s="76" t="s">
        <v>6</v>
      </c>
      <c r="B35" s="73">
        <f>B32*((1.025)^10)</f>
        <v>22.004702271540197</v>
      </c>
      <c r="C35" s="73">
        <f t="shared" si="20"/>
        <v>22.561696297788558</v>
      </c>
      <c r="D35" s="75">
        <f>B32*((1.025)^12)</f>
        <v>23.118690324036919</v>
      </c>
      <c r="E35" s="73">
        <f>E32*((1.025)^10)</f>
        <v>25.818848083389025</v>
      </c>
      <c r="F35" s="73">
        <f t="shared" si="21"/>
        <v>26.47238767549981</v>
      </c>
      <c r="G35" s="73">
        <f>E32*((1.025)^12)</f>
        <v>27.125927267610592</v>
      </c>
      <c r="H35" s="74">
        <f>H32*((1.025)^10)</f>
        <v>28.40073289172793</v>
      </c>
      <c r="I35" s="73">
        <f t="shared" si="22"/>
        <v>29.119626443049789</v>
      </c>
      <c r="J35" s="75">
        <f>H32*((1.025)^12)</f>
        <v>29.838519994371651</v>
      </c>
      <c r="K35" s="74">
        <f>K32*((1.025)^10)</f>
        <v>31.240806180900723</v>
      </c>
      <c r="L35" s="73">
        <f t="shared" si="23"/>
        <v>32.031589087354767</v>
      </c>
      <c r="M35" s="75">
        <f>K32*((1.025)^12)</f>
        <v>32.822371993808815</v>
      </c>
      <c r="N35" s="74">
        <f>N32*((1.025)^10)</f>
        <v>34.364886798990796</v>
      </c>
      <c r="O35" s="73">
        <f t="shared" si="24"/>
        <v>35.234747996090249</v>
      </c>
      <c r="P35" s="75">
        <f>N32*((1.025)^12)</f>
        <v>36.104609193189702</v>
      </c>
      <c r="Q35" s="74">
        <f>Q32*((1.025)^10)</f>
        <v>37.801375478889881</v>
      </c>
      <c r="R35" s="73">
        <f t="shared" si="25"/>
        <v>38.758222795699282</v>
      </c>
      <c r="S35" s="75">
        <f>Q32*((1.025)^12)</f>
        <v>39.715070112508677</v>
      </c>
      <c r="U35" s="1">
        <v>5</v>
      </c>
      <c r="V35" s="46">
        <f t="shared" si="14"/>
        <v>19.448950450271688</v>
      </c>
      <c r="W35" s="46">
        <f t="shared" si="15"/>
        <v>22.82009957964215</v>
      </c>
      <c r="X35" s="46">
        <f t="shared" si="16"/>
        <v>25.102109537606367</v>
      </c>
      <c r="Y35" s="46">
        <f t="shared" si="17"/>
        <v>27.612320491367004</v>
      </c>
      <c r="Z35" s="46">
        <f t="shared" si="18"/>
        <v>30.373552540503702</v>
      </c>
      <c r="AA35" s="46">
        <f t="shared" si="19"/>
        <v>33.410907794554085</v>
      </c>
    </row>
    <row r="36" spans="1:27" x14ac:dyDescent="0.2">
      <c r="A36" s="76" t="s">
        <v>107</v>
      </c>
      <c r="B36" s="73">
        <f>B32*((1.025)^13)</f>
        <v>23.696657582137838</v>
      </c>
      <c r="C36" s="73">
        <f t="shared" si="20"/>
        <v>24.296479227185703</v>
      </c>
      <c r="D36" s="73">
        <f>B32*((1.025)^15)</f>
        <v>24.896300872233567</v>
      </c>
      <c r="E36" s="74">
        <f>E32*((1.025)^13)</f>
        <v>27.804075449300854</v>
      </c>
      <c r="F36" s="73">
        <f t="shared" si="21"/>
        <v>28.507866109111283</v>
      </c>
      <c r="G36" s="75">
        <f>E32*((1.025)^15)</f>
        <v>29.21165676892171</v>
      </c>
      <c r="H36" s="73">
        <f>H32*((1.025)^13)</f>
        <v>30.584482994230942</v>
      </c>
      <c r="I36" s="73">
        <f t="shared" si="22"/>
        <v>31.358652720022413</v>
      </c>
      <c r="J36" s="75">
        <f>H32*((1.025)^15)</f>
        <v>32.132822445813886</v>
      </c>
      <c r="K36" s="74">
        <f>K32*((1.025)^13)</f>
        <v>33.642931293654037</v>
      </c>
      <c r="L36" s="73">
        <f t="shared" si="23"/>
        <v>34.494517992024655</v>
      </c>
      <c r="M36" s="75">
        <f>K32*((1.025)^15)</f>
        <v>35.346104690395272</v>
      </c>
      <c r="N36" s="74">
        <f>N32*((1.025)^13)</f>
        <v>37.007224423019444</v>
      </c>
      <c r="O36" s="73">
        <f t="shared" si="24"/>
        <v>37.943969791227119</v>
      </c>
      <c r="P36" s="75">
        <f>N32*((1.025)^15)</f>
        <v>38.8807151594348</v>
      </c>
      <c r="Q36" s="74">
        <f>Q32*((1.025)^13)</f>
        <v>40.707946865321389</v>
      </c>
      <c r="R36" s="73">
        <f t="shared" si="25"/>
        <v>41.738366770349842</v>
      </c>
      <c r="S36" s="75">
        <f>Q32*((1.025)^15)</f>
        <v>42.768786675378287</v>
      </c>
      <c r="T36" s="46"/>
      <c r="U36" s="1">
        <v>6</v>
      </c>
      <c r="V36" s="46">
        <f t="shared" si="14"/>
        <v>19.93517421152848</v>
      </c>
      <c r="W36" s="46">
        <f t="shared" si="15"/>
        <v>23.390602069133202</v>
      </c>
      <c r="X36" s="46">
        <f t="shared" si="16"/>
        <v>25.729662276046525</v>
      </c>
      <c r="Y36" s="46">
        <f t="shared" si="17"/>
        <v>28.302628503651178</v>
      </c>
      <c r="Z36" s="46">
        <f t="shared" si="18"/>
        <v>31.132891354016291</v>
      </c>
      <c r="AA36" s="46">
        <f t="shared" si="19"/>
        <v>34.246180489417931</v>
      </c>
    </row>
    <row r="37" spans="1:27" x14ac:dyDescent="0.2">
      <c r="A37" s="76" t="s">
        <v>108</v>
      </c>
      <c r="B37" s="73">
        <f>B32*((1.025)^16)</f>
        <v>25.518708394039407</v>
      </c>
      <c r="C37" s="73">
        <f t="shared" si="20"/>
        <v>26.843293835740244</v>
      </c>
      <c r="D37" s="73">
        <f>B32*((1.025)^20)</f>
        <v>28.167879277441081</v>
      </c>
      <c r="E37" s="74">
        <f>E32*((1.025)^16)</f>
        <v>29.941948188144753</v>
      </c>
      <c r="F37" s="73">
        <f t="shared" si="21"/>
        <v>31.496128284322396</v>
      </c>
      <c r="G37" s="75">
        <f>E32*((1.025)^20)</f>
        <v>33.050308380500034</v>
      </c>
      <c r="H37" s="74">
        <f>H32*((1.025)^16)</f>
        <v>32.936143006959227</v>
      </c>
      <c r="I37" s="73">
        <f t="shared" si="22"/>
        <v>34.645741112754635</v>
      </c>
      <c r="J37" s="75">
        <f>H32*((1.025)^20)</f>
        <v>36.355339218550036</v>
      </c>
      <c r="K37" s="73">
        <f>K32*((1.025)^16)</f>
        <v>36.229757307655156</v>
      </c>
      <c r="L37" s="73">
        <f t="shared" si="23"/>
        <v>38.110315224030103</v>
      </c>
      <c r="M37" s="75">
        <f>K32*((1.025)^20)</f>
        <v>39.990873140405043</v>
      </c>
      <c r="N37" s="73">
        <f>N32*((1.025)^16)</f>
        <v>39.852733038420666</v>
      </c>
      <c r="O37" s="73">
        <f t="shared" si="24"/>
        <v>41.921346746433109</v>
      </c>
      <c r="P37" s="73">
        <f>N32*((1.025)^20)</f>
        <v>43.989960454445551</v>
      </c>
      <c r="Q37" s="74">
        <f>Q32*((1.025)^16)</f>
        <v>43.838006342262744</v>
      </c>
      <c r="R37" s="73">
        <f t="shared" si="25"/>
        <v>46.113481421076429</v>
      </c>
      <c r="S37" s="75">
        <f>Q32*((1.025)^20)</f>
        <v>48.388956499890106</v>
      </c>
      <c r="U37" s="1">
        <v>7</v>
      </c>
      <c r="V37" s="46">
        <f t="shared" si="14"/>
        <v>20.433553566816691</v>
      </c>
      <c r="W37" s="46">
        <f t="shared" si="15"/>
        <v>23.975367120861531</v>
      </c>
      <c r="X37" s="46">
        <f t="shared" si="16"/>
        <v>26.372903832947685</v>
      </c>
      <c r="Y37" s="46">
        <f t="shared" si="17"/>
        <v>29.010194216242454</v>
      </c>
      <c r="Z37" s="46">
        <f t="shared" si="18"/>
        <v>31.911213637866695</v>
      </c>
      <c r="AA37" s="46">
        <f t="shared" si="19"/>
        <v>35.102335001653373</v>
      </c>
    </row>
    <row r="38" spans="1:27" ht="15" x14ac:dyDescent="0.25">
      <c r="A38" s="44"/>
      <c r="B38" s="36"/>
      <c r="C38" s="46"/>
      <c r="D38" s="36"/>
      <c r="E38" s="81"/>
      <c r="F38" s="81"/>
      <c r="G38" s="81"/>
      <c r="H38" s="81"/>
      <c r="I38" s="73"/>
      <c r="J38" s="73"/>
      <c r="M38" s="40"/>
      <c r="P38" s="1"/>
      <c r="U38" s="1">
        <v>8</v>
      </c>
      <c r="V38" s="46">
        <f t="shared" si="14"/>
        <v>20.944392405987106</v>
      </c>
      <c r="W38" s="46">
        <f t="shared" si="15"/>
        <v>24.574751298883069</v>
      </c>
      <c r="X38" s="46">
        <f t="shared" si="16"/>
        <v>27.032226428771374</v>
      </c>
      <c r="Y38" s="46">
        <f t="shared" si="17"/>
        <v>29.735449071648514</v>
      </c>
      <c r="Z38" s="46">
        <f t="shared" si="18"/>
        <v>32.708993978813361</v>
      </c>
      <c r="AA38" s="46">
        <f t="shared" si="19"/>
        <v>35.979893376694704</v>
      </c>
    </row>
    <row r="39" spans="1:27" x14ac:dyDescent="0.2">
      <c r="O39" s="40"/>
      <c r="P39" s="1"/>
      <c r="U39" s="1">
        <v>9</v>
      </c>
      <c r="V39" s="46">
        <f t="shared" si="14"/>
        <v>21.468002216136782</v>
      </c>
      <c r="W39" s="46">
        <f t="shared" si="15"/>
        <v>25.189120081355142</v>
      </c>
      <c r="X39" s="46">
        <f t="shared" si="16"/>
        <v>27.708032089490654</v>
      </c>
      <c r="Y39" s="46">
        <f t="shared" si="17"/>
        <v>30.478835298439723</v>
      </c>
      <c r="Z39" s="46">
        <f t="shared" si="18"/>
        <v>33.526718828283691</v>
      </c>
      <c r="AA39" s="46">
        <f t="shared" si="19"/>
        <v>36.879390711112066</v>
      </c>
    </row>
    <row r="40" spans="1:27" x14ac:dyDescent="0.2">
      <c r="U40" s="1">
        <v>10</v>
      </c>
      <c r="V40" s="46">
        <f t="shared" si="14"/>
        <v>22.0047022715402</v>
      </c>
      <c r="W40" s="46">
        <f t="shared" si="15"/>
        <v>25.818848083389017</v>
      </c>
      <c r="X40" s="46">
        <f t="shared" si="16"/>
        <v>28.40073289172792</v>
      </c>
      <c r="Y40" s="46">
        <f t="shared" si="17"/>
        <v>31.240806180900712</v>
      </c>
      <c r="Z40" s="46">
        <f t="shared" si="18"/>
        <v>34.364886798990781</v>
      </c>
      <c r="AA40" s="46">
        <f t="shared" si="19"/>
        <v>37.801375478889867</v>
      </c>
    </row>
    <row r="41" spans="1:27" x14ac:dyDescent="0.2">
      <c r="U41" s="1">
        <v>11</v>
      </c>
      <c r="V41" s="46">
        <f t="shared" si="14"/>
        <v>22.554819828328704</v>
      </c>
      <c r="W41" s="46">
        <f t="shared" si="15"/>
        <v>26.464319285473742</v>
      </c>
      <c r="X41" s="46">
        <f t="shared" si="16"/>
        <v>29.110751214021114</v>
      </c>
      <c r="Y41" s="46">
        <f t="shared" si="17"/>
        <v>32.021826335423228</v>
      </c>
      <c r="Z41" s="46">
        <f t="shared" si="18"/>
        <v>35.224008968965549</v>
      </c>
      <c r="AA41" s="46">
        <f t="shared" si="19"/>
        <v>38.746409865862113</v>
      </c>
    </row>
    <row r="42" spans="1:27" x14ac:dyDescent="0.2">
      <c r="D42" s="83"/>
      <c r="U42" s="1">
        <v>12</v>
      </c>
      <c r="V42" s="46">
        <f t="shared" si="14"/>
        <v>23.118690324036919</v>
      </c>
      <c r="W42" s="46">
        <f t="shared" si="15"/>
        <v>27.125927267610582</v>
      </c>
      <c r="X42" s="46">
        <f t="shared" si="16"/>
        <v>29.838519994371641</v>
      </c>
      <c r="Y42" s="46">
        <f t="shared" si="17"/>
        <v>32.822371993808808</v>
      </c>
      <c r="Z42" s="46">
        <f t="shared" si="18"/>
        <v>36.104609193189688</v>
      </c>
      <c r="AA42" s="46">
        <f t="shared" si="19"/>
        <v>39.715070112508663</v>
      </c>
    </row>
    <row r="43" spans="1:27" x14ac:dyDescent="0.2">
      <c r="D43" s="83"/>
      <c r="G43" s="35"/>
      <c r="U43" s="1">
        <v>13</v>
      </c>
      <c r="V43" s="46">
        <f t="shared" si="14"/>
        <v>23.696657582137838</v>
      </c>
      <c r="W43" s="46">
        <f t="shared" si="15"/>
        <v>27.804075449300843</v>
      </c>
      <c r="X43" s="46">
        <f t="shared" si="16"/>
        <v>30.584482994230928</v>
      </c>
      <c r="Y43" s="46">
        <f t="shared" si="17"/>
        <v>33.642931293654023</v>
      </c>
      <c r="Z43" s="46">
        <f t="shared" si="18"/>
        <v>37.00722442301943</v>
      </c>
      <c r="AA43" s="46">
        <f t="shared" si="19"/>
        <v>40.707946865321375</v>
      </c>
    </row>
    <row r="44" spans="1:27" x14ac:dyDescent="0.2">
      <c r="D44" s="83"/>
      <c r="U44" s="1">
        <v>14</v>
      </c>
      <c r="V44" s="46">
        <f t="shared" si="14"/>
        <v>24.289074021691281</v>
      </c>
      <c r="W44" s="46">
        <f t="shared" si="15"/>
        <v>28.499177335533361</v>
      </c>
      <c r="X44" s="46">
        <f t="shared" si="16"/>
        <v>31.349095069086697</v>
      </c>
      <c r="Y44" s="46">
        <f t="shared" si="17"/>
        <v>34.484004575995371</v>
      </c>
      <c r="Z44" s="46">
        <f t="shared" si="18"/>
        <v>37.932405033594911</v>
      </c>
      <c r="AA44" s="46">
        <f t="shared" si="19"/>
        <v>41.725645536954403</v>
      </c>
    </row>
    <row r="45" spans="1:27" x14ac:dyDescent="0.2">
      <c r="U45" s="1">
        <v>15</v>
      </c>
      <c r="V45" s="46">
        <f t="shared" si="14"/>
        <v>24.89630087223356</v>
      </c>
      <c r="W45" s="46">
        <f t="shared" si="15"/>
        <v>29.211656768921692</v>
      </c>
      <c r="X45" s="46">
        <f t="shared" si="16"/>
        <v>32.132822445813865</v>
      </c>
      <c r="Y45" s="46">
        <f t="shared" si="17"/>
        <v>35.346104690395251</v>
      </c>
      <c r="Z45" s="46">
        <f t="shared" si="18"/>
        <v>38.880715159434779</v>
      </c>
      <c r="AA45" s="46">
        <f t="shared" si="19"/>
        <v>42.768786675378259</v>
      </c>
    </row>
    <row r="46" spans="1:27" x14ac:dyDescent="0.2">
      <c r="U46" s="1">
        <v>16</v>
      </c>
      <c r="V46" s="46">
        <f t="shared" si="14"/>
        <v>25.518708394039397</v>
      </c>
      <c r="W46" s="46">
        <f t="shared" si="15"/>
        <v>29.941948188144732</v>
      </c>
      <c r="X46" s="46">
        <f t="shared" si="16"/>
        <v>32.936143006959206</v>
      </c>
      <c r="Y46" s="46">
        <f t="shared" si="17"/>
        <v>36.229757307655127</v>
      </c>
      <c r="Z46" s="46">
        <f t="shared" si="18"/>
        <v>39.852733038420645</v>
      </c>
      <c r="AA46" s="46">
        <f t="shared" si="19"/>
        <v>43.838006342262709</v>
      </c>
    </row>
    <row r="47" spans="1:27" x14ac:dyDescent="0.2">
      <c r="U47" s="1">
        <v>17</v>
      </c>
      <c r="V47" s="46">
        <f t="shared" si="14"/>
        <v>26.15667610389038</v>
      </c>
      <c r="W47" s="46">
        <f t="shared" si="15"/>
        <v>30.690496892848348</v>
      </c>
      <c r="X47" s="46">
        <f t="shared" si="16"/>
        <v>33.759546582133183</v>
      </c>
      <c r="Y47" s="46">
        <f t="shared" si="17"/>
        <v>37.1355012403465</v>
      </c>
      <c r="Z47" s="46">
        <f t="shared" si="18"/>
        <v>40.849051364381161</v>
      </c>
      <c r="AA47" s="46">
        <f t="shared" si="19"/>
        <v>44.933956500819271</v>
      </c>
    </row>
    <row r="48" spans="1:27" x14ac:dyDescent="0.2">
      <c r="U48" s="1">
        <v>18</v>
      </c>
      <c r="V48" s="46">
        <f t="shared" si="14"/>
        <v>26.810593006487636</v>
      </c>
      <c r="W48" s="46">
        <f t="shared" si="15"/>
        <v>31.457759315169554</v>
      </c>
      <c r="X48" s="46">
        <f t="shared" si="16"/>
        <v>34.603535246686512</v>
      </c>
      <c r="Y48" s="46">
        <f t="shared" si="17"/>
        <v>38.06388877135516</v>
      </c>
      <c r="Z48" s="46">
        <f t="shared" si="18"/>
        <v>41.870277648490685</v>
      </c>
      <c r="AA48" s="46">
        <f t="shared" si="19"/>
        <v>46.057305413339748</v>
      </c>
    </row>
    <row r="49" spans="21:27" x14ac:dyDescent="0.2">
      <c r="U49" s="1">
        <v>19</v>
      </c>
      <c r="V49" s="46">
        <f t="shared" si="14"/>
        <v>27.480857831649825</v>
      </c>
      <c r="W49" s="46">
        <f t="shared" si="15"/>
        <v>32.244203298048788</v>
      </c>
      <c r="X49" s="46">
        <f t="shared" si="16"/>
        <v>35.468623627853674</v>
      </c>
      <c r="Y49" s="46">
        <f t="shared" si="17"/>
        <v>39.015485990639036</v>
      </c>
      <c r="Z49" s="46">
        <f t="shared" si="18"/>
        <v>42.917034589702951</v>
      </c>
      <c r="AA49" s="46">
        <f t="shared" si="19"/>
        <v>47.20873804867324</v>
      </c>
    </row>
    <row r="50" spans="21:27" x14ac:dyDescent="0.2">
      <c r="U50" s="1">
        <v>20</v>
      </c>
      <c r="V50" s="46">
        <f t="shared" si="14"/>
        <v>28.167879277441067</v>
      </c>
      <c r="W50" s="46">
        <f t="shared" si="15"/>
        <v>33.050308380500006</v>
      </c>
      <c r="X50" s="46">
        <f t="shared" si="16"/>
        <v>36.355339218550014</v>
      </c>
      <c r="Y50" s="46">
        <f t="shared" si="17"/>
        <v>39.990873140405007</v>
      </c>
      <c r="Z50" s="46">
        <f t="shared" si="18"/>
        <v>43.989960454445523</v>
      </c>
      <c r="AA50" s="46">
        <f t="shared" si="19"/>
        <v>48.388956499890064</v>
      </c>
    </row>
  </sheetData>
  <mergeCells count="48">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 ref="V28:AA28"/>
    <mergeCell ref="Q29:S29"/>
    <mergeCell ref="B30:D30"/>
    <mergeCell ref="E30:G30"/>
    <mergeCell ref="H30:J30"/>
    <mergeCell ref="K30:M30"/>
    <mergeCell ref="N30:P30"/>
    <mergeCell ref="Q30:S30"/>
    <mergeCell ref="N29:P29"/>
    <mergeCell ref="A29:A31"/>
    <mergeCell ref="B29:D29"/>
    <mergeCell ref="E29:G29"/>
    <mergeCell ref="H29:J29"/>
    <mergeCell ref="K29:M29"/>
    <mergeCell ref="A1:R1"/>
    <mergeCell ref="A3:A5"/>
    <mergeCell ref="B3:C3"/>
    <mergeCell ref="D3:E3"/>
    <mergeCell ref="K3:L3"/>
    <mergeCell ref="K4:L4"/>
    <mergeCell ref="V3:AA3"/>
    <mergeCell ref="B4:B5"/>
    <mergeCell ref="C4:C5"/>
    <mergeCell ref="D4:D5"/>
    <mergeCell ref="E4:E5"/>
    <mergeCell ref="F4:F5"/>
    <mergeCell ref="I3:J3"/>
    <mergeCell ref="O4:O5"/>
    <mergeCell ref="N4:N5"/>
    <mergeCell ref="G4:G5"/>
    <mergeCell ref="H4:H5"/>
    <mergeCell ref="I4:J4"/>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3" t="s">
        <v>223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row>
    <row r="2" spans="1:26" ht="15.75" x14ac:dyDescent="0.25">
      <c r="A2" s="223" t="s">
        <v>348</v>
      </c>
    </row>
    <row r="3" spans="1:26" x14ac:dyDescent="0.25">
      <c r="A3" s="12">
        <v>470</v>
      </c>
    </row>
    <row r="4" spans="1:26" ht="20.25" x14ac:dyDescent="0.3">
      <c r="A4" s="171"/>
      <c r="B4" s="171"/>
      <c r="C4" s="171"/>
      <c r="D4" s="171"/>
      <c r="E4" s="171"/>
      <c r="F4" s="171"/>
      <c r="G4" s="171"/>
      <c r="H4" s="171"/>
      <c r="I4" s="171"/>
      <c r="J4" s="171"/>
      <c r="K4" s="171"/>
      <c r="L4" s="171"/>
      <c r="M4" s="171"/>
      <c r="N4" s="171"/>
      <c r="O4" s="171"/>
    </row>
    <row r="5" spans="1:26" ht="15.75" x14ac:dyDescent="0.25">
      <c r="A5" s="315" t="s">
        <v>305</v>
      </c>
      <c r="B5" s="315"/>
      <c r="C5" s="315"/>
      <c r="E5" s="315" t="s">
        <v>306</v>
      </c>
      <c r="F5" s="315"/>
      <c r="G5" s="315"/>
      <c r="I5" s="315" t="s">
        <v>307</v>
      </c>
      <c r="J5" s="315"/>
      <c r="K5" s="315"/>
      <c r="M5" s="34" t="s">
        <v>308</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1</v>
      </c>
      <c r="C7" s="19">
        <f>B7/A3</f>
        <v>2.1276595744680851E-3</v>
      </c>
      <c r="E7" s="23" t="s">
        <v>125</v>
      </c>
      <c r="F7" s="18"/>
      <c r="G7" s="19">
        <v>4.2000000000000003E-2</v>
      </c>
      <c r="I7" s="23" t="s">
        <v>136</v>
      </c>
      <c r="J7" s="18">
        <v>387</v>
      </c>
      <c r="K7" s="19">
        <f>J7/A3</f>
        <v>0.82340425531914896</v>
      </c>
      <c r="M7" s="23" t="s">
        <v>133</v>
      </c>
      <c r="N7" s="18">
        <v>36</v>
      </c>
      <c r="O7" s="19">
        <f>N7/A3</f>
        <v>7.6595744680851063E-2</v>
      </c>
    </row>
    <row r="8" spans="1:26" x14ac:dyDescent="0.25">
      <c r="A8" s="20" t="s">
        <v>119</v>
      </c>
      <c r="B8" s="21">
        <v>21</v>
      </c>
      <c r="C8" s="22">
        <f>B8/A3</f>
        <v>4.4680851063829789E-2</v>
      </c>
      <c r="E8" s="24" t="s">
        <v>126</v>
      </c>
      <c r="F8" s="21"/>
      <c r="G8" s="19">
        <v>0.25700000000000001</v>
      </c>
      <c r="I8" s="24" t="s">
        <v>138</v>
      </c>
      <c r="J8" s="21">
        <v>44</v>
      </c>
      <c r="K8" s="19">
        <f>J8/A3</f>
        <v>9.3617021276595741E-2</v>
      </c>
      <c r="M8" s="24" t="s">
        <v>134</v>
      </c>
      <c r="N8" s="21">
        <v>434</v>
      </c>
      <c r="O8" s="22">
        <f>N8/A3</f>
        <v>0.92340425531914894</v>
      </c>
    </row>
    <row r="9" spans="1:26" x14ac:dyDescent="0.25">
      <c r="A9" s="20" t="s">
        <v>120</v>
      </c>
      <c r="B9" s="21">
        <v>78</v>
      </c>
      <c r="C9" s="22">
        <f>B9/A3</f>
        <v>0.16595744680851063</v>
      </c>
      <c r="E9" s="24" t="s">
        <v>127</v>
      </c>
      <c r="F9" s="21"/>
      <c r="G9" s="19">
        <v>0.24399999999999999</v>
      </c>
      <c r="I9" s="24" t="s">
        <v>137</v>
      </c>
      <c r="J9" s="21">
        <v>22</v>
      </c>
      <c r="K9" s="19">
        <f>J9/A3</f>
        <v>4.6808510638297871E-2</v>
      </c>
    </row>
    <row r="10" spans="1:26" x14ac:dyDescent="0.25">
      <c r="A10" s="20" t="s">
        <v>121</v>
      </c>
      <c r="B10" s="21">
        <v>127</v>
      </c>
      <c r="C10" s="22">
        <f>B10/A3</f>
        <v>0.27021276595744681</v>
      </c>
      <c r="E10" s="24" t="s">
        <v>128</v>
      </c>
      <c r="F10" s="21"/>
      <c r="G10" s="19">
        <v>0.14399999999999999</v>
      </c>
      <c r="I10" s="24" t="s">
        <v>140</v>
      </c>
      <c r="J10" s="21">
        <v>11</v>
      </c>
      <c r="K10" s="19">
        <f>J10/A3</f>
        <v>2.3404255319148935E-2</v>
      </c>
    </row>
    <row r="11" spans="1:26" x14ac:dyDescent="0.25">
      <c r="A11" s="20" t="s">
        <v>122</v>
      </c>
      <c r="B11" s="21">
        <v>141</v>
      </c>
      <c r="C11" s="22">
        <f>B11/A3</f>
        <v>0.3</v>
      </c>
      <c r="E11" s="24" t="s">
        <v>129</v>
      </c>
      <c r="F11" s="21"/>
      <c r="G11" s="19">
        <v>0.22800000000000001</v>
      </c>
      <c r="I11" s="24" t="s">
        <v>139</v>
      </c>
      <c r="J11" s="21">
        <v>5</v>
      </c>
      <c r="K11" s="19">
        <f>J11/A3</f>
        <v>1.0638297872340425E-2</v>
      </c>
    </row>
    <row r="12" spans="1:26" x14ac:dyDescent="0.25">
      <c r="A12" s="20" t="s">
        <v>123</v>
      </c>
      <c r="B12" s="21">
        <v>85</v>
      </c>
      <c r="C12" s="22">
        <f>B12/A3</f>
        <v>0.18085106382978725</v>
      </c>
      <c r="E12" s="24" t="s">
        <v>130</v>
      </c>
      <c r="F12" s="21"/>
      <c r="G12" s="19">
        <v>7.0999999999999994E-2</v>
      </c>
      <c r="I12" s="24" t="s">
        <v>141</v>
      </c>
      <c r="J12" s="21">
        <v>1</v>
      </c>
      <c r="K12" s="19">
        <f>J12/A3</f>
        <v>2.1276595744680851E-3</v>
      </c>
    </row>
    <row r="13" spans="1:26" x14ac:dyDescent="0.25">
      <c r="A13" s="20" t="s">
        <v>124</v>
      </c>
      <c r="B13" s="21">
        <v>18</v>
      </c>
      <c r="C13" s="22">
        <f>B13/A3</f>
        <v>3.8297872340425532E-2</v>
      </c>
      <c r="E13" s="24" t="s">
        <v>131</v>
      </c>
      <c r="F13" s="21"/>
      <c r="G13" s="19">
        <v>1.4E-2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zoomScaleNormal="100" workbookViewId="0">
      <selection activeCell="D13" sqref="D1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3" t="s">
        <v>224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row>
    <row r="4" spans="1:26" ht="18.75" x14ac:dyDescent="0.3">
      <c r="A4" s="319" t="s">
        <v>234</v>
      </c>
      <c r="B4" s="319"/>
      <c r="C4" s="319"/>
      <c r="D4" s="319"/>
      <c r="E4" s="319"/>
      <c r="F4" s="319"/>
      <c r="G4" s="319"/>
      <c r="H4" s="319"/>
    </row>
    <row r="5" spans="1:26" ht="36" customHeight="1" x14ac:dyDescent="0.25">
      <c r="A5" s="317" t="s">
        <v>211</v>
      </c>
      <c r="B5" s="318" t="s">
        <v>143</v>
      </c>
      <c r="C5" s="318" t="s">
        <v>213</v>
      </c>
      <c r="D5" s="318" t="s">
        <v>238</v>
      </c>
      <c r="E5" s="318" t="s">
        <v>231</v>
      </c>
      <c r="F5" s="318"/>
      <c r="G5" s="318" t="s">
        <v>214</v>
      </c>
      <c r="H5" s="318"/>
      <c r="P5"/>
      <c r="R5" s="10"/>
    </row>
    <row r="6" spans="1:26" ht="15.75" thickBot="1" x14ac:dyDescent="0.3">
      <c r="A6" s="317"/>
      <c r="B6" s="318"/>
      <c r="C6" s="318"/>
      <c r="D6" s="320"/>
      <c r="E6" s="163" t="s">
        <v>157</v>
      </c>
      <c r="F6" s="163" t="s">
        <v>215</v>
      </c>
      <c r="G6" s="163" t="s">
        <v>157</v>
      </c>
      <c r="H6" s="163" t="s">
        <v>215</v>
      </c>
      <c r="P6"/>
      <c r="R6" s="10"/>
    </row>
    <row r="7" spans="1:26" ht="15.75" thickBot="1" x14ac:dyDescent="0.3">
      <c r="A7" s="195" t="s">
        <v>235</v>
      </c>
      <c r="B7" s="196">
        <v>1</v>
      </c>
      <c r="C7" s="197">
        <f>'1A'!B12</f>
        <v>14</v>
      </c>
      <c r="D7" s="198" t="s">
        <v>186</v>
      </c>
      <c r="E7" s="199">
        <f t="shared" ref="E7:E12" si="0">W19-B19</f>
        <v>-154</v>
      </c>
      <c r="F7" s="200">
        <f t="shared" ref="F7:F12" si="1">W29</f>
        <v>-0.24679487179487181</v>
      </c>
      <c r="G7" s="201">
        <f t="shared" ref="G7:G12" si="2">S38-B38</f>
        <v>4.4499999999999993</v>
      </c>
      <c r="H7" s="202">
        <f t="shared" ref="H7:H12" si="3">S48</f>
        <v>0.46596858638743444</v>
      </c>
      <c r="P7"/>
      <c r="R7" s="10"/>
    </row>
    <row r="8" spans="1:26" ht="15.75" thickTop="1" x14ac:dyDescent="0.25">
      <c r="A8" s="178" t="s">
        <v>288</v>
      </c>
      <c r="B8" s="164">
        <v>0.95</v>
      </c>
      <c r="C8" s="185">
        <f>S39</f>
        <v>18.14</v>
      </c>
      <c r="D8" s="187">
        <f>C8-C7</f>
        <v>4.1400000000000006</v>
      </c>
      <c r="E8" s="174">
        <f t="shared" si="0"/>
        <v>2</v>
      </c>
      <c r="F8" s="173">
        <f t="shared" si="1"/>
        <v>0.10526315789473684</v>
      </c>
      <c r="G8" s="175">
        <f t="shared" si="2"/>
        <v>2.7200000000000006</v>
      </c>
      <c r="H8" s="177">
        <f t="shared" si="3"/>
        <v>0.17639429312581067</v>
      </c>
      <c r="P8"/>
      <c r="R8" s="10"/>
    </row>
    <row r="9" spans="1:26" x14ac:dyDescent="0.25">
      <c r="A9" s="178" t="s">
        <v>290</v>
      </c>
      <c r="B9" s="164">
        <v>0.95</v>
      </c>
      <c r="C9" s="185">
        <f t="shared" ref="C9:C12" si="4">S40</f>
        <v>13.54</v>
      </c>
      <c r="D9" s="217">
        <f>C9-C7</f>
        <v>-0.46000000000000085</v>
      </c>
      <c r="E9" s="174">
        <f t="shared" si="0"/>
        <v>-9</v>
      </c>
      <c r="F9" s="173">
        <f t="shared" si="1"/>
        <v>-0.47368421052631576</v>
      </c>
      <c r="G9" s="175">
        <f t="shared" si="2"/>
        <v>-4.0800000000000018</v>
      </c>
      <c r="H9" s="177">
        <f t="shared" si="3"/>
        <v>-0.2315550510783202</v>
      </c>
      <c r="P9"/>
      <c r="R9" s="10"/>
    </row>
    <row r="10" spans="1:26" x14ac:dyDescent="0.25">
      <c r="A10" s="178" t="s">
        <v>212</v>
      </c>
      <c r="B10" s="164">
        <v>0.94</v>
      </c>
      <c r="C10" s="185">
        <f t="shared" si="4"/>
        <v>23.1</v>
      </c>
      <c r="D10" s="187">
        <f>C10-C7</f>
        <v>9.1000000000000014</v>
      </c>
      <c r="E10" s="174">
        <f t="shared" si="0"/>
        <v>-46</v>
      </c>
      <c r="F10" s="173">
        <f t="shared" si="1"/>
        <v>-0.8214285714285714</v>
      </c>
      <c r="G10" s="175">
        <f t="shared" si="2"/>
        <v>4.1900000000000013</v>
      </c>
      <c r="H10" s="177">
        <f t="shared" si="3"/>
        <v>0.22157588577472243</v>
      </c>
      <c r="P10"/>
      <c r="R10" s="10"/>
    </row>
    <row r="11" spans="1:26" x14ac:dyDescent="0.25">
      <c r="A11" s="178" t="s">
        <v>291</v>
      </c>
      <c r="B11" s="164">
        <v>0.92</v>
      </c>
      <c r="C11" s="185">
        <f t="shared" si="4"/>
        <v>17.38</v>
      </c>
      <c r="D11" s="187">
        <f>C11-C7</f>
        <v>3.379999999999999</v>
      </c>
      <c r="E11" s="174">
        <f t="shared" si="0"/>
        <v>-162</v>
      </c>
      <c r="F11" s="173">
        <f t="shared" si="1"/>
        <v>-0.33402061855670101</v>
      </c>
      <c r="G11" s="175">
        <f t="shared" si="2"/>
        <v>5.0999999999999996</v>
      </c>
      <c r="H11" s="177">
        <f t="shared" si="3"/>
        <v>0.41530944625407168</v>
      </c>
      <c r="P11"/>
      <c r="R11" s="10"/>
    </row>
    <row r="12" spans="1:26" ht="15.75" thickBot="1" x14ac:dyDescent="0.3">
      <c r="A12" s="179" t="s">
        <v>292</v>
      </c>
      <c r="B12" s="180">
        <v>0.92</v>
      </c>
      <c r="C12" s="186">
        <f t="shared" si="4"/>
        <v>16.59</v>
      </c>
      <c r="D12" s="188">
        <f>C12-C7</f>
        <v>2.59</v>
      </c>
      <c r="E12" s="181">
        <f t="shared" si="0"/>
        <v>87</v>
      </c>
      <c r="F12" s="182">
        <f t="shared" si="1"/>
        <v>0.22081218274111675</v>
      </c>
      <c r="G12" s="183">
        <f t="shared" si="2"/>
        <v>4.5199999999999996</v>
      </c>
      <c r="H12" s="184">
        <f t="shared" si="3"/>
        <v>0.37448218724109356</v>
      </c>
      <c r="P12"/>
      <c r="R12" s="10"/>
    </row>
    <row r="13" spans="1:26" x14ac:dyDescent="0.25">
      <c r="A13" s="1"/>
      <c r="B13" s="35"/>
      <c r="C13" s="36"/>
      <c r="D13" s="36"/>
    </row>
    <row r="14" spans="1:26" x14ac:dyDescent="0.25">
      <c r="D14" s="221"/>
      <c r="G14" s="215"/>
    </row>
    <row r="17" spans="1:26" ht="15.75" x14ac:dyDescent="0.25">
      <c r="A17" s="316" t="s">
        <v>318</v>
      </c>
      <c r="B17" s="316"/>
      <c r="C17" s="316"/>
      <c r="D17" s="316"/>
      <c r="E17" s="316"/>
      <c r="F17" s="316"/>
      <c r="G17" s="316"/>
      <c r="H17" s="316"/>
      <c r="I17" s="316"/>
      <c r="J17" s="316"/>
      <c r="K17" s="316"/>
      <c r="L17" s="316"/>
      <c r="M17" s="316"/>
      <c r="N17" s="316"/>
      <c r="O17" s="316"/>
      <c r="P17" s="316"/>
      <c r="Q17" s="316"/>
      <c r="R17" s="316"/>
      <c r="S17" s="316"/>
      <c r="T17" s="316"/>
      <c r="U17" s="316"/>
      <c r="V17" s="316"/>
      <c r="W17" s="316"/>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235</v>
      </c>
      <c r="B19" s="166">
        <v>624</v>
      </c>
      <c r="C19" s="166">
        <v>637</v>
      </c>
      <c r="D19" s="166">
        <v>647</v>
      </c>
      <c r="E19" s="166">
        <v>629</v>
      </c>
      <c r="F19" s="166">
        <v>605</v>
      </c>
      <c r="G19" s="166">
        <v>588</v>
      </c>
      <c r="H19" s="166">
        <v>591</v>
      </c>
      <c r="I19" s="166">
        <v>593</v>
      </c>
      <c r="J19" s="166">
        <v>615</v>
      </c>
      <c r="K19" s="166">
        <v>622</v>
      </c>
      <c r="L19" s="166">
        <v>635</v>
      </c>
      <c r="M19" s="166">
        <v>587</v>
      </c>
      <c r="N19" s="166">
        <v>524</v>
      </c>
      <c r="O19" s="166">
        <v>494</v>
      </c>
      <c r="P19" s="166">
        <v>490</v>
      </c>
      <c r="Q19" s="166">
        <v>484</v>
      </c>
      <c r="R19" s="166">
        <v>471</v>
      </c>
      <c r="S19" s="166">
        <v>454</v>
      </c>
      <c r="T19" s="166">
        <v>447</v>
      </c>
      <c r="U19" s="166">
        <v>443</v>
      </c>
      <c r="V19" s="166">
        <v>430</v>
      </c>
      <c r="W19" s="166">
        <v>470</v>
      </c>
    </row>
    <row r="20" spans="1:26" ht="15.75" thickTop="1" x14ac:dyDescent="0.25">
      <c r="A20" s="143" t="s">
        <v>288</v>
      </c>
      <c r="B20" s="144">
        <v>19</v>
      </c>
      <c r="C20" s="144">
        <v>22</v>
      </c>
      <c r="D20" s="144">
        <v>23</v>
      </c>
      <c r="E20" s="144">
        <v>23</v>
      </c>
      <c r="F20" s="144">
        <v>26</v>
      </c>
      <c r="G20" s="144">
        <v>23</v>
      </c>
      <c r="H20" s="144">
        <v>30</v>
      </c>
      <c r="I20" s="144">
        <v>30</v>
      </c>
      <c r="J20" s="144">
        <v>29</v>
      </c>
      <c r="K20" s="144">
        <v>28</v>
      </c>
      <c r="L20" s="144">
        <v>29</v>
      </c>
      <c r="M20" s="144">
        <v>29</v>
      </c>
      <c r="N20" s="144">
        <v>33</v>
      </c>
      <c r="O20" s="144">
        <v>29</v>
      </c>
      <c r="P20" s="144">
        <v>30</v>
      </c>
      <c r="Q20" s="144">
        <v>33</v>
      </c>
      <c r="R20" s="144">
        <v>32</v>
      </c>
      <c r="S20" s="144">
        <v>34</v>
      </c>
      <c r="T20" s="144">
        <v>32</v>
      </c>
      <c r="U20" s="144">
        <v>34</v>
      </c>
      <c r="V20" s="144">
        <v>27</v>
      </c>
      <c r="W20" s="144">
        <v>21</v>
      </c>
    </row>
    <row r="21" spans="1:26" x14ac:dyDescent="0.25">
      <c r="A21" s="143" t="s">
        <v>290</v>
      </c>
      <c r="B21" s="144">
        <v>19</v>
      </c>
      <c r="C21" s="144">
        <v>19</v>
      </c>
      <c r="D21" s="144">
        <v>20</v>
      </c>
      <c r="E21" s="144">
        <v>18</v>
      </c>
      <c r="F21" s="144">
        <v>19</v>
      </c>
      <c r="G21" s="144">
        <v>15</v>
      </c>
      <c r="H21" s="144">
        <v>16</v>
      </c>
      <c r="I21" s="144">
        <v>12</v>
      </c>
      <c r="J21" s="144">
        <v>11</v>
      </c>
      <c r="K21" s="144">
        <v>15</v>
      </c>
      <c r="L21" s="144">
        <v>20</v>
      </c>
      <c r="M21" s="144">
        <v>25</v>
      </c>
      <c r="N21" s="144">
        <v>27</v>
      </c>
      <c r="O21" s="144">
        <v>23</v>
      </c>
      <c r="P21" s="144">
        <v>25</v>
      </c>
      <c r="Q21" s="144">
        <v>27</v>
      </c>
      <c r="R21" s="144">
        <v>22</v>
      </c>
      <c r="S21" s="144">
        <v>30</v>
      </c>
      <c r="T21" s="144">
        <v>23</v>
      </c>
      <c r="U21" s="144">
        <v>19</v>
      </c>
      <c r="V21" s="144">
        <v>18</v>
      </c>
      <c r="W21" s="144">
        <v>10</v>
      </c>
    </row>
    <row r="22" spans="1:26" x14ac:dyDescent="0.25">
      <c r="A22" s="143" t="s">
        <v>212</v>
      </c>
      <c r="B22" s="146">
        <v>56</v>
      </c>
      <c r="C22" s="146">
        <v>56</v>
      </c>
      <c r="D22" s="146">
        <v>56</v>
      </c>
      <c r="E22" s="146">
        <v>54</v>
      </c>
      <c r="F22" s="146">
        <v>51</v>
      </c>
      <c r="G22" s="146">
        <v>40</v>
      </c>
      <c r="H22" s="146">
        <v>38</v>
      </c>
      <c r="I22" s="146">
        <v>37</v>
      </c>
      <c r="J22" s="146">
        <v>39</v>
      </c>
      <c r="K22" s="146">
        <v>38</v>
      </c>
      <c r="L22" s="146">
        <v>38</v>
      </c>
      <c r="M22" s="146">
        <v>36</v>
      </c>
      <c r="N22" s="146">
        <v>30</v>
      </c>
      <c r="O22" s="146">
        <v>28</v>
      </c>
      <c r="P22" s="146">
        <v>21</v>
      </c>
      <c r="Q22" s="146">
        <v>12</v>
      </c>
      <c r="R22" s="146">
        <v>10</v>
      </c>
      <c r="S22" s="146">
        <v>10</v>
      </c>
      <c r="T22" s="146">
        <v>10</v>
      </c>
      <c r="U22" s="146">
        <v>10</v>
      </c>
      <c r="V22" s="146">
        <v>10</v>
      </c>
      <c r="W22" s="146">
        <v>10</v>
      </c>
    </row>
    <row r="23" spans="1:26" x14ac:dyDescent="0.25">
      <c r="A23" s="178" t="s">
        <v>291</v>
      </c>
      <c r="B23" s="146">
        <v>485</v>
      </c>
      <c r="C23" s="146">
        <v>497</v>
      </c>
      <c r="D23" s="146">
        <v>509</v>
      </c>
      <c r="E23" s="146">
        <v>514</v>
      </c>
      <c r="F23" s="146">
        <v>509</v>
      </c>
      <c r="G23" s="146">
        <v>476</v>
      </c>
      <c r="H23" s="146">
        <v>486</v>
      </c>
      <c r="I23" s="146">
        <v>474</v>
      </c>
      <c r="J23" s="146">
        <v>449</v>
      </c>
      <c r="K23" s="146">
        <v>453</v>
      </c>
      <c r="L23" s="146">
        <v>485</v>
      </c>
      <c r="M23" s="146">
        <v>531</v>
      </c>
      <c r="N23" s="146">
        <v>549</v>
      </c>
      <c r="O23" s="146">
        <v>563</v>
      </c>
      <c r="P23" s="146">
        <v>571</v>
      </c>
      <c r="Q23" s="146">
        <v>588</v>
      </c>
      <c r="R23" s="146">
        <v>548</v>
      </c>
      <c r="S23" s="146">
        <v>485</v>
      </c>
      <c r="T23" s="146">
        <v>387</v>
      </c>
      <c r="U23" s="146">
        <v>341</v>
      </c>
      <c r="V23" s="146">
        <v>337</v>
      </c>
      <c r="W23" s="146">
        <v>323</v>
      </c>
    </row>
    <row r="24" spans="1:26" x14ac:dyDescent="0.25">
      <c r="A24" s="143" t="s">
        <v>292</v>
      </c>
      <c r="B24" s="146">
        <v>394</v>
      </c>
      <c r="C24" s="146">
        <v>394</v>
      </c>
      <c r="D24" s="146">
        <v>383</v>
      </c>
      <c r="E24" s="146">
        <v>379</v>
      </c>
      <c r="F24" s="146">
        <v>382</v>
      </c>
      <c r="G24" s="146">
        <v>396</v>
      </c>
      <c r="H24" s="146">
        <v>397</v>
      </c>
      <c r="I24" s="146">
        <v>379</v>
      </c>
      <c r="J24" s="146">
        <v>368</v>
      </c>
      <c r="K24" s="146">
        <v>382</v>
      </c>
      <c r="L24" s="146">
        <v>400</v>
      </c>
      <c r="M24" s="146">
        <v>430</v>
      </c>
      <c r="N24" s="146">
        <v>421</v>
      </c>
      <c r="O24" s="146">
        <v>440</v>
      </c>
      <c r="P24" s="146">
        <v>437</v>
      </c>
      <c r="Q24" s="146">
        <v>450</v>
      </c>
      <c r="R24" s="146">
        <v>462</v>
      </c>
      <c r="S24" s="146">
        <v>475</v>
      </c>
      <c r="T24" s="146">
        <v>491</v>
      </c>
      <c r="U24" s="146">
        <v>497</v>
      </c>
      <c r="V24" s="146">
        <v>500</v>
      </c>
      <c r="W24" s="146">
        <v>481</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6" t="s">
        <v>319</v>
      </c>
      <c r="B27" s="316"/>
      <c r="C27" s="316"/>
      <c r="D27" s="316"/>
      <c r="E27" s="316"/>
      <c r="F27" s="316"/>
      <c r="G27" s="316"/>
      <c r="H27" s="316"/>
      <c r="I27" s="316"/>
      <c r="J27" s="316"/>
      <c r="K27" s="316"/>
      <c r="L27" s="316"/>
      <c r="M27" s="316"/>
      <c r="N27" s="316"/>
      <c r="O27" s="316"/>
      <c r="P27" s="316"/>
      <c r="Q27" s="316"/>
      <c r="R27" s="316"/>
      <c r="S27" s="316"/>
      <c r="T27" s="316"/>
      <c r="U27" s="316"/>
      <c r="V27" s="316"/>
      <c r="W27" s="316"/>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235</v>
      </c>
      <c r="B29" s="167">
        <f t="shared" ref="B29:B34" si="5">(B19-B19)/B19</f>
        <v>0</v>
      </c>
      <c r="C29" s="167">
        <f t="shared" ref="C29:C34" si="6">(C19-B19)/B19</f>
        <v>2.0833333333333332E-2</v>
      </c>
      <c r="D29" s="167">
        <f t="shared" ref="D29:D34" si="7">(D19-B19)/B19</f>
        <v>3.685897435897436E-2</v>
      </c>
      <c r="E29" s="167">
        <f t="shared" ref="E29:E34" si="8">(E19-B19)/B19</f>
        <v>8.0128205128205121E-3</v>
      </c>
      <c r="F29" s="167">
        <f t="shared" ref="F29:F34" si="9">(F19-B19)/B19</f>
        <v>-3.0448717948717948E-2</v>
      </c>
      <c r="G29" s="167">
        <f t="shared" ref="G29:G34" si="10">(G19-B19)/B19</f>
        <v>-5.7692307692307696E-2</v>
      </c>
      <c r="H29" s="167">
        <f t="shared" ref="H29:H34" si="11">(H19-B19)/B19</f>
        <v>-5.2884615384615384E-2</v>
      </c>
      <c r="I29" s="167">
        <f t="shared" ref="I29:I34" si="12">(I19-B19)/B19</f>
        <v>-4.9679487179487176E-2</v>
      </c>
      <c r="J29" s="167">
        <f t="shared" ref="J29:J34" si="13">(J19-B19)/B19</f>
        <v>-1.4423076923076924E-2</v>
      </c>
      <c r="K29" s="167">
        <f t="shared" ref="K29:K34" si="14">(K19-B19)/B19</f>
        <v>-3.205128205128205E-3</v>
      </c>
      <c r="L29" s="167">
        <f t="shared" ref="L29:L34" si="15">(L19-B19)/B19</f>
        <v>1.7628205128205128E-2</v>
      </c>
      <c r="M29" s="167">
        <f t="shared" ref="M29:M34" si="16">(M19-B19)/B19</f>
        <v>-5.9294871794871792E-2</v>
      </c>
      <c r="N29" s="167">
        <f t="shared" ref="N29:N34" si="17">(N19-B19)/B19</f>
        <v>-0.16025641025641027</v>
      </c>
      <c r="O29" s="167">
        <f t="shared" ref="O29:O34" si="18">(O19-B19)/B19</f>
        <v>-0.20833333333333334</v>
      </c>
      <c r="P29" s="167">
        <f t="shared" ref="P29:P34" si="19">(P19-B19)/B19</f>
        <v>-0.21474358974358973</v>
      </c>
      <c r="Q29" s="167">
        <f t="shared" ref="Q29:Q34" si="20">(Q19-B19)/B19</f>
        <v>-0.22435897435897437</v>
      </c>
      <c r="R29" s="167">
        <f t="shared" ref="R29:R34" si="21">(R19-B19)/B19</f>
        <v>-0.24519230769230768</v>
      </c>
      <c r="S29" s="167">
        <f t="shared" ref="S29:S34" si="22">(S19-B19)/B19</f>
        <v>-0.27243589743589741</v>
      </c>
      <c r="T29" s="167">
        <f t="shared" ref="T29:T34" si="23">(T19-B19)/B19</f>
        <v>-0.28365384615384615</v>
      </c>
      <c r="U29" s="167">
        <f t="shared" ref="U29:U34" si="24">(U19-B19)/B19</f>
        <v>-0.29006410256410259</v>
      </c>
      <c r="V29" s="167">
        <f t="shared" ref="V29:V34" si="25">(V19-B19)/B19</f>
        <v>-0.3108974358974359</v>
      </c>
      <c r="W29" s="167">
        <f t="shared" ref="W29:W34" si="26">(W19-B19)/B19</f>
        <v>-0.24679487179487181</v>
      </c>
      <c r="Y29" t="s">
        <v>290</v>
      </c>
      <c r="Z29" s="216">
        <v>-4.08</v>
      </c>
    </row>
    <row r="30" spans="1:26" ht="15.75" thickTop="1" x14ac:dyDescent="0.25">
      <c r="A30" s="143" t="s">
        <v>288</v>
      </c>
      <c r="B30" s="147">
        <f t="shared" si="5"/>
        <v>0</v>
      </c>
      <c r="C30" s="147">
        <f t="shared" si="6"/>
        <v>0.15789473684210525</v>
      </c>
      <c r="D30" s="147">
        <f t="shared" si="7"/>
        <v>0.21052631578947367</v>
      </c>
      <c r="E30" s="147">
        <f t="shared" si="8"/>
        <v>0.21052631578947367</v>
      </c>
      <c r="F30" s="147">
        <f t="shared" si="9"/>
        <v>0.36842105263157893</v>
      </c>
      <c r="G30" s="147">
        <f t="shared" si="10"/>
        <v>0.21052631578947367</v>
      </c>
      <c r="H30" s="147">
        <f t="shared" si="11"/>
        <v>0.57894736842105265</v>
      </c>
      <c r="I30" s="147">
        <f t="shared" si="12"/>
        <v>0.57894736842105265</v>
      </c>
      <c r="J30" s="147">
        <f t="shared" si="13"/>
        <v>0.52631578947368418</v>
      </c>
      <c r="K30" s="147">
        <f t="shared" si="14"/>
        <v>0.47368421052631576</v>
      </c>
      <c r="L30" s="147">
        <f t="shared" si="15"/>
        <v>0.52631578947368418</v>
      </c>
      <c r="M30" s="147">
        <f t="shared" si="16"/>
        <v>0.52631578947368418</v>
      </c>
      <c r="N30" s="147">
        <f t="shared" si="17"/>
        <v>0.73684210526315785</v>
      </c>
      <c r="O30" s="147">
        <f t="shared" si="18"/>
        <v>0.52631578947368418</v>
      </c>
      <c r="P30" s="147">
        <f t="shared" si="19"/>
        <v>0.57894736842105265</v>
      </c>
      <c r="Q30" s="147">
        <f t="shared" si="20"/>
        <v>0.73684210526315785</v>
      </c>
      <c r="R30" s="147">
        <f t="shared" si="21"/>
        <v>0.68421052631578949</v>
      </c>
      <c r="S30" s="147">
        <f t="shared" si="22"/>
        <v>0.78947368421052633</v>
      </c>
      <c r="T30" s="147">
        <f t="shared" si="23"/>
        <v>0.68421052631578949</v>
      </c>
      <c r="U30" s="147">
        <f t="shared" si="24"/>
        <v>0.78947368421052633</v>
      </c>
      <c r="V30" s="147">
        <f t="shared" si="25"/>
        <v>0.42105263157894735</v>
      </c>
      <c r="W30" s="147">
        <f t="shared" si="26"/>
        <v>0.10526315789473684</v>
      </c>
      <c r="Y30" t="s">
        <v>288</v>
      </c>
      <c r="Z30" s="214">
        <v>2.72</v>
      </c>
    </row>
    <row r="31" spans="1:26" x14ac:dyDescent="0.25">
      <c r="A31" s="143" t="s">
        <v>290</v>
      </c>
      <c r="B31" s="147">
        <f t="shared" si="5"/>
        <v>0</v>
      </c>
      <c r="C31" s="147">
        <f t="shared" si="6"/>
        <v>0</v>
      </c>
      <c r="D31" s="147">
        <f t="shared" si="7"/>
        <v>5.2631578947368418E-2</v>
      </c>
      <c r="E31" s="147">
        <f t="shared" si="8"/>
        <v>-5.2631578947368418E-2</v>
      </c>
      <c r="F31" s="147">
        <f t="shared" si="9"/>
        <v>0</v>
      </c>
      <c r="G31" s="147">
        <f t="shared" si="10"/>
        <v>-0.21052631578947367</v>
      </c>
      <c r="H31" s="147">
        <f t="shared" si="11"/>
        <v>-0.15789473684210525</v>
      </c>
      <c r="I31" s="147">
        <f t="shared" si="12"/>
        <v>-0.36842105263157893</v>
      </c>
      <c r="J31" s="147">
        <f t="shared" si="13"/>
        <v>-0.42105263157894735</v>
      </c>
      <c r="K31" s="147">
        <f t="shared" si="14"/>
        <v>-0.21052631578947367</v>
      </c>
      <c r="L31" s="147">
        <f t="shared" si="15"/>
        <v>5.2631578947368418E-2</v>
      </c>
      <c r="M31" s="147">
        <f t="shared" si="16"/>
        <v>0.31578947368421051</v>
      </c>
      <c r="N31" s="147">
        <f t="shared" si="17"/>
        <v>0.42105263157894735</v>
      </c>
      <c r="O31" s="147">
        <f t="shared" si="18"/>
        <v>0.21052631578947367</v>
      </c>
      <c r="P31" s="147">
        <f t="shared" si="19"/>
        <v>0.31578947368421051</v>
      </c>
      <c r="Q31" s="147">
        <f t="shared" si="20"/>
        <v>0.42105263157894735</v>
      </c>
      <c r="R31" s="147">
        <f t="shared" si="21"/>
        <v>0.15789473684210525</v>
      </c>
      <c r="S31" s="147">
        <f t="shared" si="22"/>
        <v>0.57894736842105265</v>
      </c>
      <c r="T31" s="147">
        <f t="shared" si="23"/>
        <v>0.21052631578947367</v>
      </c>
      <c r="U31" s="147">
        <f t="shared" si="24"/>
        <v>0</v>
      </c>
      <c r="V31" s="147">
        <f t="shared" si="25"/>
        <v>-5.2631578947368418E-2</v>
      </c>
      <c r="W31" s="147">
        <f t="shared" si="26"/>
        <v>-0.47368421052631576</v>
      </c>
      <c r="Y31" t="s">
        <v>212</v>
      </c>
      <c r="Z31" s="214">
        <v>4.1900000000000004</v>
      </c>
    </row>
    <row r="32" spans="1:26" x14ac:dyDescent="0.25">
      <c r="A32" s="143" t="s">
        <v>212</v>
      </c>
      <c r="B32" s="147">
        <f t="shared" si="5"/>
        <v>0</v>
      </c>
      <c r="C32" s="147">
        <f t="shared" si="6"/>
        <v>0</v>
      </c>
      <c r="D32" s="147">
        <f t="shared" si="7"/>
        <v>0</v>
      </c>
      <c r="E32" s="147">
        <f t="shared" si="8"/>
        <v>-3.5714285714285712E-2</v>
      </c>
      <c r="F32" s="147">
        <f t="shared" si="9"/>
        <v>-8.9285714285714288E-2</v>
      </c>
      <c r="G32" s="147">
        <f t="shared" si="10"/>
        <v>-0.2857142857142857</v>
      </c>
      <c r="H32" s="147">
        <f t="shared" si="11"/>
        <v>-0.32142857142857145</v>
      </c>
      <c r="I32" s="147">
        <f t="shared" si="12"/>
        <v>-0.3392857142857143</v>
      </c>
      <c r="J32" s="147">
        <f t="shared" si="13"/>
        <v>-0.30357142857142855</v>
      </c>
      <c r="K32" s="147">
        <f t="shared" si="14"/>
        <v>-0.32142857142857145</v>
      </c>
      <c r="L32" s="147">
        <f t="shared" si="15"/>
        <v>-0.32142857142857145</v>
      </c>
      <c r="M32" s="147">
        <f t="shared" si="16"/>
        <v>-0.35714285714285715</v>
      </c>
      <c r="N32" s="147">
        <f t="shared" si="17"/>
        <v>-0.4642857142857143</v>
      </c>
      <c r="O32" s="147">
        <f t="shared" si="18"/>
        <v>-0.5</v>
      </c>
      <c r="P32" s="147">
        <f t="shared" si="19"/>
        <v>-0.625</v>
      </c>
      <c r="Q32" s="147">
        <f t="shared" si="20"/>
        <v>-0.7857142857142857</v>
      </c>
      <c r="R32" s="147">
        <f t="shared" si="21"/>
        <v>-0.8214285714285714</v>
      </c>
      <c r="S32" s="147">
        <f t="shared" si="22"/>
        <v>-0.8214285714285714</v>
      </c>
      <c r="T32" s="147">
        <f t="shared" si="23"/>
        <v>-0.8214285714285714</v>
      </c>
      <c r="U32" s="147">
        <f t="shared" si="24"/>
        <v>-0.8214285714285714</v>
      </c>
      <c r="V32" s="147">
        <f t="shared" si="25"/>
        <v>-0.8214285714285714</v>
      </c>
      <c r="W32" s="147">
        <f t="shared" si="26"/>
        <v>-0.8214285714285714</v>
      </c>
      <c r="Y32" t="s">
        <v>235</v>
      </c>
      <c r="Z32" s="214">
        <v>4.45</v>
      </c>
    </row>
    <row r="33" spans="1:26" x14ac:dyDescent="0.25">
      <c r="A33" s="178" t="s">
        <v>291</v>
      </c>
      <c r="B33" s="147">
        <f t="shared" si="5"/>
        <v>0</v>
      </c>
      <c r="C33" s="147">
        <f t="shared" si="6"/>
        <v>2.4742268041237112E-2</v>
      </c>
      <c r="D33" s="147">
        <f t="shared" si="7"/>
        <v>4.9484536082474224E-2</v>
      </c>
      <c r="E33" s="147">
        <f t="shared" si="8"/>
        <v>5.9793814432989693E-2</v>
      </c>
      <c r="F33" s="147">
        <f t="shared" si="9"/>
        <v>4.9484536082474224E-2</v>
      </c>
      <c r="G33" s="147">
        <f t="shared" si="10"/>
        <v>-1.8556701030927835E-2</v>
      </c>
      <c r="H33" s="147">
        <f t="shared" si="11"/>
        <v>2.0618556701030928E-3</v>
      </c>
      <c r="I33" s="147">
        <f t="shared" si="12"/>
        <v>-2.268041237113402E-2</v>
      </c>
      <c r="J33" s="147">
        <f t="shared" si="13"/>
        <v>-7.422680412371134E-2</v>
      </c>
      <c r="K33" s="147">
        <f t="shared" si="14"/>
        <v>-6.5979381443298971E-2</v>
      </c>
      <c r="L33" s="147">
        <f t="shared" si="15"/>
        <v>0</v>
      </c>
      <c r="M33" s="147">
        <f t="shared" si="16"/>
        <v>9.4845360824742264E-2</v>
      </c>
      <c r="N33" s="147">
        <f t="shared" si="17"/>
        <v>0.13195876288659794</v>
      </c>
      <c r="O33" s="147">
        <f t="shared" si="18"/>
        <v>0.16082474226804125</v>
      </c>
      <c r="P33" s="147">
        <f t="shared" si="19"/>
        <v>0.17731958762886599</v>
      </c>
      <c r="Q33" s="147">
        <f t="shared" si="20"/>
        <v>0.21237113402061855</v>
      </c>
      <c r="R33" s="147">
        <f t="shared" si="21"/>
        <v>0.12989690721649486</v>
      </c>
      <c r="S33" s="147">
        <f t="shared" si="22"/>
        <v>0</v>
      </c>
      <c r="T33" s="147">
        <f t="shared" si="23"/>
        <v>-0.2020618556701031</v>
      </c>
      <c r="U33" s="147">
        <f t="shared" si="24"/>
        <v>-0.29690721649484536</v>
      </c>
      <c r="V33" s="147">
        <f t="shared" si="25"/>
        <v>-0.30515463917525776</v>
      </c>
      <c r="W33" s="147">
        <f t="shared" si="26"/>
        <v>-0.33402061855670101</v>
      </c>
      <c r="Y33" t="s">
        <v>292</v>
      </c>
      <c r="Z33" s="214">
        <v>4.5199999999999996</v>
      </c>
    </row>
    <row r="34" spans="1:26" x14ac:dyDescent="0.25">
      <c r="A34" s="143" t="s">
        <v>292</v>
      </c>
      <c r="B34" s="147">
        <f t="shared" si="5"/>
        <v>0</v>
      </c>
      <c r="C34" s="147">
        <f t="shared" si="6"/>
        <v>0</v>
      </c>
      <c r="D34" s="147">
        <f t="shared" si="7"/>
        <v>-2.7918781725888325E-2</v>
      </c>
      <c r="E34" s="147">
        <f t="shared" si="8"/>
        <v>-3.8071065989847719E-2</v>
      </c>
      <c r="F34" s="147">
        <f t="shared" si="9"/>
        <v>-3.0456852791878174E-2</v>
      </c>
      <c r="G34" s="147">
        <f t="shared" si="10"/>
        <v>5.076142131979695E-3</v>
      </c>
      <c r="H34" s="147">
        <f t="shared" si="11"/>
        <v>7.6142131979695434E-3</v>
      </c>
      <c r="I34" s="147">
        <f t="shared" si="12"/>
        <v>-3.8071065989847719E-2</v>
      </c>
      <c r="J34" s="147">
        <f t="shared" si="13"/>
        <v>-6.5989847715736044E-2</v>
      </c>
      <c r="K34" s="147">
        <f t="shared" si="14"/>
        <v>-3.0456852791878174E-2</v>
      </c>
      <c r="L34" s="147">
        <f t="shared" si="15"/>
        <v>1.5228426395939087E-2</v>
      </c>
      <c r="M34" s="147">
        <f t="shared" si="16"/>
        <v>9.1370558375634514E-2</v>
      </c>
      <c r="N34" s="147">
        <f t="shared" si="17"/>
        <v>6.8527918781725886E-2</v>
      </c>
      <c r="O34" s="147">
        <f t="shared" si="18"/>
        <v>0.116751269035533</v>
      </c>
      <c r="P34" s="147">
        <f t="shared" si="19"/>
        <v>0.10913705583756345</v>
      </c>
      <c r="Q34" s="147">
        <f t="shared" si="20"/>
        <v>0.14213197969543148</v>
      </c>
      <c r="R34" s="147">
        <f t="shared" si="21"/>
        <v>0.17258883248730963</v>
      </c>
      <c r="S34" s="147">
        <f t="shared" si="22"/>
        <v>0.20558375634517767</v>
      </c>
      <c r="T34" s="147">
        <f t="shared" si="23"/>
        <v>0.24619289340101522</v>
      </c>
      <c r="U34" s="147">
        <f t="shared" si="24"/>
        <v>0.26142131979695432</v>
      </c>
      <c r="V34" s="147">
        <f t="shared" si="25"/>
        <v>0.26903553299492383</v>
      </c>
      <c r="W34" s="147">
        <f t="shared" si="26"/>
        <v>0.22081218274111675</v>
      </c>
      <c r="Y34" t="s">
        <v>291</v>
      </c>
      <c r="Z34" s="214">
        <v>5.0999999999999996</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6" t="s">
        <v>320</v>
      </c>
      <c r="B36" s="316"/>
      <c r="C36" s="316"/>
      <c r="D36" s="316"/>
      <c r="E36" s="316"/>
      <c r="F36" s="316"/>
      <c r="G36" s="316"/>
      <c r="H36" s="316"/>
      <c r="I36" s="316"/>
      <c r="J36" s="316"/>
      <c r="K36" s="316"/>
      <c r="L36" s="316"/>
      <c r="M36" s="316"/>
      <c r="N36" s="316"/>
      <c r="O36" s="316"/>
      <c r="P36" s="316"/>
      <c r="Q36" s="316"/>
      <c r="R36" s="316"/>
      <c r="S36" s="316"/>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235</v>
      </c>
      <c r="B38" s="168">
        <v>9.5500000000000007</v>
      </c>
      <c r="C38" s="168">
        <v>11.36</v>
      </c>
      <c r="D38" s="168">
        <v>11.1</v>
      </c>
      <c r="E38" s="168">
        <v>10.69</v>
      </c>
      <c r="F38" s="168">
        <v>10.89</v>
      </c>
      <c r="G38" s="168">
        <v>11.77</v>
      </c>
      <c r="H38" s="168">
        <v>11.9</v>
      </c>
      <c r="I38" s="168">
        <v>12.62</v>
      </c>
      <c r="J38" s="168">
        <v>12.24</v>
      </c>
      <c r="K38" s="168">
        <v>11.58</v>
      </c>
      <c r="L38" s="168">
        <v>11.88</v>
      </c>
      <c r="M38" s="168">
        <v>11.84</v>
      </c>
      <c r="N38" s="168">
        <v>12.51</v>
      </c>
      <c r="O38" s="168">
        <v>12.42</v>
      </c>
      <c r="P38" s="168">
        <v>12.73</v>
      </c>
      <c r="Q38" s="168">
        <v>13.6</v>
      </c>
      <c r="R38" s="168">
        <v>13.28</v>
      </c>
      <c r="S38" s="169">
        <v>14</v>
      </c>
      <c r="T38" s="214">
        <f>S38-(B38*1.4985)</f>
        <v>-0.31067499999999981</v>
      </c>
      <c r="U38" s="220">
        <f>T38/B38</f>
        <v>-3.2531413612565424E-2</v>
      </c>
    </row>
    <row r="39" spans="1:26" ht="15.75" thickTop="1" x14ac:dyDescent="0.25">
      <c r="A39" s="143" t="s">
        <v>288</v>
      </c>
      <c r="B39" s="150">
        <v>15.42</v>
      </c>
      <c r="C39" s="150">
        <v>15.05</v>
      </c>
      <c r="D39" s="150">
        <v>12.01</v>
      </c>
      <c r="E39" s="150">
        <v>15.45</v>
      </c>
      <c r="F39" s="150">
        <v>16.23</v>
      </c>
      <c r="G39" s="150">
        <v>17.98</v>
      </c>
      <c r="H39" s="150">
        <v>16.37</v>
      </c>
      <c r="I39" s="150">
        <v>16.32</v>
      </c>
      <c r="J39" s="150">
        <v>16.64</v>
      </c>
      <c r="K39" s="150">
        <v>15.77</v>
      </c>
      <c r="L39" s="150">
        <v>20.64</v>
      </c>
      <c r="M39" s="150">
        <v>21.71</v>
      </c>
      <c r="N39" s="150">
        <v>21.26</v>
      </c>
      <c r="O39" s="150">
        <v>20.16</v>
      </c>
      <c r="P39" s="150">
        <v>17.75</v>
      </c>
      <c r="Q39" s="150">
        <v>13.73</v>
      </c>
      <c r="R39" s="150">
        <v>17.86</v>
      </c>
      <c r="S39" s="151">
        <v>18.14</v>
      </c>
      <c r="T39" s="214">
        <f t="shared" ref="T39:T43" si="27">S39-(B39*1.4985)</f>
        <v>-4.9668700000000001</v>
      </c>
      <c r="U39" s="220">
        <f>T39/B39</f>
        <v>-0.32210570687418938</v>
      </c>
    </row>
    <row r="40" spans="1:26" x14ac:dyDescent="0.25">
      <c r="A40" s="143" t="s">
        <v>290</v>
      </c>
      <c r="B40" s="150">
        <v>17.62</v>
      </c>
      <c r="C40" s="150">
        <v>24.44</v>
      </c>
      <c r="D40" s="150">
        <v>24.62</v>
      </c>
      <c r="E40" s="150">
        <v>22.48</v>
      </c>
      <c r="F40" s="150">
        <v>15.38</v>
      </c>
      <c r="G40" s="150">
        <v>14.77</v>
      </c>
      <c r="H40" s="150">
        <v>16.21</v>
      </c>
      <c r="I40" s="150">
        <v>27.6</v>
      </c>
      <c r="J40" s="150">
        <v>25.48</v>
      </c>
      <c r="K40" s="150">
        <v>19.09</v>
      </c>
      <c r="L40" s="150">
        <v>14.1</v>
      </c>
      <c r="M40" s="150">
        <v>22.76</v>
      </c>
      <c r="N40" s="150">
        <v>26.17</v>
      </c>
      <c r="O40" s="150">
        <v>27.82</v>
      </c>
      <c r="P40" s="150">
        <v>18.53</v>
      </c>
      <c r="Q40" s="150">
        <v>15.56</v>
      </c>
      <c r="R40" s="150">
        <v>13.54</v>
      </c>
      <c r="S40" s="151">
        <v>13.54</v>
      </c>
      <c r="T40" s="214">
        <f t="shared" si="27"/>
        <v>-12.863570000000003</v>
      </c>
      <c r="U40" s="220">
        <f t="shared" ref="U40:U43" si="28">T40/B40</f>
        <v>-0.73005505107832025</v>
      </c>
    </row>
    <row r="41" spans="1:26" x14ac:dyDescent="0.25">
      <c r="A41" s="143" t="s">
        <v>212</v>
      </c>
      <c r="B41" s="150">
        <v>18.91</v>
      </c>
      <c r="C41" s="150">
        <v>19.149999999999999</v>
      </c>
      <c r="D41" s="150">
        <v>20.77</v>
      </c>
      <c r="E41" s="150">
        <v>22.56</v>
      </c>
      <c r="F41" s="150">
        <v>21.13</v>
      </c>
      <c r="G41" s="150">
        <v>24.95</v>
      </c>
      <c r="H41" s="150">
        <v>25</v>
      </c>
      <c r="I41" s="150">
        <v>24.95</v>
      </c>
      <c r="J41" s="150">
        <v>24.89</v>
      </c>
      <c r="K41" s="150">
        <v>26.19</v>
      </c>
      <c r="L41" s="150">
        <v>26.15</v>
      </c>
      <c r="M41" s="150">
        <v>23.1</v>
      </c>
      <c r="N41" s="150">
        <v>23.1</v>
      </c>
      <c r="O41" s="150">
        <v>23.1</v>
      </c>
      <c r="P41" s="150">
        <v>23.1</v>
      </c>
      <c r="Q41" s="150">
        <v>23.1</v>
      </c>
      <c r="R41" s="150">
        <v>23.1</v>
      </c>
      <c r="S41" s="151">
        <v>23.1</v>
      </c>
      <c r="T41" s="214">
        <f t="shared" si="27"/>
        <v>-5.2366349999999962</v>
      </c>
      <c r="U41" s="220">
        <f t="shared" si="28"/>
        <v>-0.27692411422527741</v>
      </c>
    </row>
    <row r="42" spans="1:26" x14ac:dyDescent="0.25">
      <c r="A42" s="178" t="s">
        <v>291</v>
      </c>
      <c r="B42" s="152">
        <v>12.28</v>
      </c>
      <c r="C42" s="152">
        <v>12.77</v>
      </c>
      <c r="D42" s="152">
        <v>12.77</v>
      </c>
      <c r="E42" s="152">
        <v>12.84</v>
      </c>
      <c r="F42" s="152">
        <v>13.37</v>
      </c>
      <c r="G42" s="152">
        <v>14</v>
      </c>
      <c r="H42" s="152">
        <v>15.35</v>
      </c>
      <c r="I42" s="152">
        <v>15.45</v>
      </c>
      <c r="J42" s="152">
        <v>15.37</v>
      </c>
      <c r="K42" s="152">
        <v>14.82</v>
      </c>
      <c r="L42" s="152">
        <v>15.07</v>
      </c>
      <c r="M42" s="152">
        <v>14.58</v>
      </c>
      <c r="N42" s="152">
        <v>15.07</v>
      </c>
      <c r="O42" s="152">
        <v>15.39</v>
      </c>
      <c r="P42" s="152">
        <v>16.27</v>
      </c>
      <c r="Q42" s="152">
        <v>16.63</v>
      </c>
      <c r="R42" s="152">
        <v>16.86</v>
      </c>
      <c r="S42" s="153">
        <v>17.38</v>
      </c>
      <c r="T42" s="214">
        <f t="shared" si="27"/>
        <v>-1.0215800000000002</v>
      </c>
      <c r="U42" s="220">
        <f t="shared" si="28"/>
        <v>-8.3190553745928361E-2</v>
      </c>
    </row>
    <row r="43" spans="1:26" x14ac:dyDescent="0.25">
      <c r="A43" s="143" t="s">
        <v>292</v>
      </c>
      <c r="B43" s="152">
        <v>12.07</v>
      </c>
      <c r="C43" s="152">
        <v>12.11</v>
      </c>
      <c r="D43" s="152">
        <v>12.26</v>
      </c>
      <c r="E43" s="152">
        <v>13.02</v>
      </c>
      <c r="F43" s="152">
        <v>13.86</v>
      </c>
      <c r="G43" s="152">
        <v>14.03</v>
      </c>
      <c r="H43" s="152">
        <v>14.04</v>
      </c>
      <c r="I43" s="152">
        <v>13.5</v>
      </c>
      <c r="J43" s="152">
        <v>14.26</v>
      </c>
      <c r="K43" s="152">
        <v>14.88</v>
      </c>
      <c r="L43" s="152">
        <v>14.84</v>
      </c>
      <c r="M43" s="152">
        <v>14</v>
      </c>
      <c r="N43" s="152">
        <v>13.96</v>
      </c>
      <c r="O43" s="152">
        <v>13.64</v>
      </c>
      <c r="P43" s="152">
        <v>14.46</v>
      </c>
      <c r="Q43" s="152">
        <v>14.8</v>
      </c>
      <c r="R43" s="152">
        <v>15.88</v>
      </c>
      <c r="S43" s="153">
        <v>16.59</v>
      </c>
      <c r="T43" s="214">
        <f t="shared" si="27"/>
        <v>-1.4968949999999985</v>
      </c>
      <c r="U43" s="220">
        <f t="shared" si="28"/>
        <v>-0.12401781275890625</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6" t="s">
        <v>321</v>
      </c>
      <c r="B46" s="316"/>
      <c r="C46" s="316"/>
      <c r="D46" s="316"/>
      <c r="E46" s="316"/>
      <c r="F46" s="316"/>
      <c r="G46" s="316"/>
      <c r="H46" s="316"/>
      <c r="I46" s="316"/>
      <c r="J46" s="316"/>
      <c r="K46" s="316"/>
      <c r="L46" s="316"/>
      <c r="M46" s="316"/>
      <c r="N46" s="316"/>
      <c r="O46" s="316"/>
      <c r="P46" s="316"/>
      <c r="Q46" s="316"/>
      <c r="R46" s="316"/>
      <c r="S46" s="316"/>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235</v>
      </c>
      <c r="B48" s="167">
        <f>(B38-B38)/B38</f>
        <v>0</v>
      </c>
      <c r="C48" s="167">
        <f>(C38-B38)/B38</f>
        <v>0.18952879581151819</v>
      </c>
      <c r="D48" s="167">
        <f>(D38-B38)/B38</f>
        <v>0.16230366492146583</v>
      </c>
      <c r="E48" s="167">
        <f>(E38-B38)/B38</f>
        <v>0.11937172774869097</v>
      </c>
      <c r="F48" s="167">
        <f>(F38-B38)/B38</f>
        <v>0.14031413612565444</v>
      </c>
      <c r="G48" s="167">
        <f>(G38-B38)/B38</f>
        <v>0.23246073298429307</v>
      </c>
      <c r="H48" s="167">
        <f>(H38-B38)/B38</f>
        <v>0.24607329842931933</v>
      </c>
      <c r="I48" s="167">
        <f>(I38-B38)/B38</f>
        <v>0.32146596858638726</v>
      </c>
      <c r="J48" s="167">
        <f>(J38-B38)/B38</f>
        <v>0.28167539267015701</v>
      </c>
      <c r="K48" s="167">
        <f>(K38-B38)/B38</f>
        <v>0.21256544502617794</v>
      </c>
      <c r="L48" s="167">
        <f>(L38-B38)/B38</f>
        <v>0.24397905759162303</v>
      </c>
      <c r="M48" s="167">
        <f>(M38-B38)/B38</f>
        <v>0.23979057591623026</v>
      </c>
      <c r="N48" s="167">
        <f>(N38-B38)/B38</f>
        <v>0.3099476439790575</v>
      </c>
      <c r="O48" s="167">
        <f>(O38-B38)/B38</f>
        <v>0.300523560209424</v>
      </c>
      <c r="P48" s="167">
        <f>(P38-B38)/B38</f>
        <v>0.3329842931937172</v>
      </c>
      <c r="Q48" s="167">
        <f>(Q38-B38)/B38</f>
        <v>0.42408376963350769</v>
      </c>
      <c r="R48" s="167">
        <f>(R38-B38)/B38</f>
        <v>0.3905759162303663</v>
      </c>
      <c r="S48" s="167">
        <f>(S38-B38)/B38</f>
        <v>0.46596858638743444</v>
      </c>
    </row>
    <row r="49" spans="1:19" ht="15.75" thickTop="1" x14ac:dyDescent="0.25">
      <c r="A49" s="143" t="s">
        <v>288</v>
      </c>
      <c r="B49" s="147">
        <f t="shared" ref="B49:B53" si="29">(B39-B39)/B39</f>
        <v>0</v>
      </c>
      <c r="C49" s="147">
        <f t="shared" ref="C49:C53" si="30">(C39-B39)/B39</f>
        <v>-2.3994811932555073E-2</v>
      </c>
      <c r="D49" s="147">
        <f t="shared" ref="D49:D53" si="31">(D39-B39)/B39</f>
        <v>-0.22114137483787291</v>
      </c>
      <c r="E49" s="147">
        <f t="shared" ref="E49:E53" si="32">(E39-B39)/B39</f>
        <v>1.9455252918287524E-3</v>
      </c>
      <c r="F49" s="147">
        <f t="shared" ref="F49:F53" si="33">(F39-B39)/B39</f>
        <v>5.2529182879377467E-2</v>
      </c>
      <c r="G49" s="147">
        <f t="shared" ref="G49:G53" si="34">(G39-B39)/B39</f>
        <v>0.16601815823605709</v>
      </c>
      <c r="H49" s="147">
        <f t="shared" ref="H49:H53" si="35">(H39-B39)/B39</f>
        <v>6.1608300907911875E-2</v>
      </c>
      <c r="I49" s="147">
        <f t="shared" ref="I49:I53" si="36">(I39-B39)/B39</f>
        <v>5.8365758754863835E-2</v>
      </c>
      <c r="J49" s="147">
        <f t="shared" ref="J49:J53" si="37">(J39-B39)/B39</f>
        <v>7.9118028534370985E-2</v>
      </c>
      <c r="K49" s="147">
        <f t="shared" ref="K49:K53" si="38">(K39-B39)/B39</f>
        <v>2.2697795071335906E-2</v>
      </c>
      <c r="L49" s="147">
        <f t="shared" ref="L49:L53" si="39">(L39-B39)/B39</f>
        <v>0.33852140077821014</v>
      </c>
      <c r="M49" s="147">
        <f t="shared" ref="M49:M53" si="40">(M39-B39)/B39</f>
        <v>0.40791180285343714</v>
      </c>
      <c r="N49" s="147">
        <f t="shared" ref="N49:N53" si="41">(N39-B39)/B39</f>
        <v>0.37872892347600529</v>
      </c>
      <c r="O49" s="147">
        <f t="shared" ref="O49:O53" si="42">(O39-B39)/B39</f>
        <v>0.30739299610894943</v>
      </c>
      <c r="P49" s="147">
        <f t="shared" ref="P49:P53" si="43">(P39-B39)/B39</f>
        <v>0.15110246433203633</v>
      </c>
      <c r="Q49" s="147">
        <f t="shared" ref="Q49:Q53" si="44">(Q39-B39)/B39</f>
        <v>-0.10959792477302202</v>
      </c>
      <c r="R49" s="147">
        <f t="shared" ref="R49:R53" si="45">(R39-B39)/B39</f>
        <v>0.15823605706874186</v>
      </c>
      <c r="S49" s="147">
        <f t="shared" ref="S49:S53" si="46">(S39-B39)/B39</f>
        <v>0.17639429312581067</v>
      </c>
    </row>
    <row r="50" spans="1:19" x14ac:dyDescent="0.25">
      <c r="A50" s="143" t="s">
        <v>290</v>
      </c>
      <c r="B50" s="147">
        <f t="shared" si="29"/>
        <v>0</v>
      </c>
      <c r="C50" s="147">
        <f t="shared" si="30"/>
        <v>0.38706015891032919</v>
      </c>
      <c r="D50" s="147">
        <f t="shared" si="31"/>
        <v>0.39727582292849034</v>
      </c>
      <c r="E50" s="147">
        <f t="shared" si="32"/>
        <v>0.27582292849035184</v>
      </c>
      <c r="F50" s="147">
        <f t="shared" si="33"/>
        <v>-0.12712826333711691</v>
      </c>
      <c r="G50" s="147">
        <f t="shared" si="34"/>
        <v>-0.16174801362088542</v>
      </c>
      <c r="H50" s="147">
        <f t="shared" si="35"/>
        <v>-8.0022701475595912E-2</v>
      </c>
      <c r="I50" s="147">
        <f t="shared" si="36"/>
        <v>0.56640181611804763</v>
      </c>
      <c r="J50" s="147">
        <f t="shared" si="37"/>
        <v>0.44608399545970484</v>
      </c>
      <c r="K50" s="147">
        <f t="shared" si="38"/>
        <v>8.3427922814982902E-2</v>
      </c>
      <c r="L50" s="147">
        <f t="shared" si="39"/>
        <v>-0.19977298524404094</v>
      </c>
      <c r="M50" s="147">
        <f t="shared" si="40"/>
        <v>0.29171396140749151</v>
      </c>
      <c r="N50" s="147">
        <f t="shared" si="41"/>
        <v>0.4852440408626561</v>
      </c>
      <c r="O50" s="147">
        <f t="shared" si="42"/>
        <v>0.57888762769580016</v>
      </c>
      <c r="P50" s="147">
        <f t="shared" si="43"/>
        <v>5.1645856980703751E-2</v>
      </c>
      <c r="Q50" s="147">
        <f t="shared" si="44"/>
        <v>-0.11691259931895576</v>
      </c>
      <c r="R50" s="147">
        <f t="shared" si="45"/>
        <v>-0.2315550510783202</v>
      </c>
      <c r="S50" s="147">
        <f t="shared" si="46"/>
        <v>-0.2315550510783202</v>
      </c>
    </row>
    <row r="51" spans="1:19" x14ac:dyDescent="0.25">
      <c r="A51" s="143" t="s">
        <v>212</v>
      </c>
      <c r="B51" s="147">
        <f t="shared" si="29"/>
        <v>0</v>
      </c>
      <c r="C51" s="147">
        <f t="shared" si="30"/>
        <v>1.2691697514542487E-2</v>
      </c>
      <c r="D51" s="147">
        <f t="shared" si="31"/>
        <v>9.8360655737704888E-2</v>
      </c>
      <c r="E51" s="147">
        <f t="shared" si="32"/>
        <v>0.19301956636700152</v>
      </c>
      <c r="F51" s="147">
        <f t="shared" si="33"/>
        <v>0.11739820200951871</v>
      </c>
      <c r="G51" s="147">
        <f t="shared" si="34"/>
        <v>0.31940772078265461</v>
      </c>
      <c r="H51" s="147">
        <f t="shared" si="35"/>
        <v>0.3220518244315177</v>
      </c>
      <c r="I51" s="147">
        <f t="shared" si="36"/>
        <v>0.31940772078265461</v>
      </c>
      <c r="J51" s="147">
        <f t="shared" si="37"/>
        <v>0.31623479640401908</v>
      </c>
      <c r="K51" s="147">
        <f t="shared" si="38"/>
        <v>0.38498149127445802</v>
      </c>
      <c r="L51" s="147">
        <f t="shared" si="39"/>
        <v>0.38286620835536744</v>
      </c>
      <c r="M51" s="147">
        <f t="shared" si="40"/>
        <v>0.22157588577472243</v>
      </c>
      <c r="N51" s="147">
        <f t="shared" si="41"/>
        <v>0.22157588577472243</v>
      </c>
      <c r="O51" s="147">
        <f t="shared" si="42"/>
        <v>0.22157588577472243</v>
      </c>
      <c r="P51" s="147">
        <f t="shared" si="43"/>
        <v>0.22157588577472243</v>
      </c>
      <c r="Q51" s="147">
        <f t="shared" si="44"/>
        <v>0.22157588577472243</v>
      </c>
      <c r="R51" s="147">
        <f t="shared" si="45"/>
        <v>0.22157588577472243</v>
      </c>
      <c r="S51" s="147">
        <f t="shared" si="46"/>
        <v>0.22157588577472243</v>
      </c>
    </row>
    <row r="52" spans="1:19" x14ac:dyDescent="0.25">
      <c r="A52" s="178" t="s">
        <v>291</v>
      </c>
      <c r="B52" s="147">
        <f t="shared" si="29"/>
        <v>0</v>
      </c>
      <c r="C52" s="147">
        <f t="shared" si="30"/>
        <v>3.9902280130293177E-2</v>
      </c>
      <c r="D52" s="147">
        <f t="shared" si="31"/>
        <v>3.9902280130293177E-2</v>
      </c>
      <c r="E52" s="147">
        <f t="shared" si="32"/>
        <v>4.5602605863192223E-2</v>
      </c>
      <c r="F52" s="147">
        <f t="shared" si="33"/>
        <v>8.8762214983713353E-2</v>
      </c>
      <c r="G52" s="147">
        <f t="shared" si="34"/>
        <v>0.14006514657980462</v>
      </c>
      <c r="H52" s="147">
        <f t="shared" si="35"/>
        <v>0.25000000000000006</v>
      </c>
      <c r="I52" s="147">
        <f t="shared" si="36"/>
        <v>0.25814332247557004</v>
      </c>
      <c r="J52" s="147">
        <f t="shared" si="37"/>
        <v>0.25162866449511401</v>
      </c>
      <c r="K52" s="147">
        <f t="shared" si="38"/>
        <v>0.20684039087947892</v>
      </c>
      <c r="L52" s="147">
        <f t="shared" si="39"/>
        <v>0.22719869706840401</v>
      </c>
      <c r="M52" s="147">
        <f t="shared" si="40"/>
        <v>0.1872964169381108</v>
      </c>
      <c r="N52" s="147">
        <f t="shared" si="41"/>
        <v>0.22719869706840401</v>
      </c>
      <c r="O52" s="147">
        <f t="shared" si="42"/>
        <v>0.25325732899022813</v>
      </c>
      <c r="P52" s="147">
        <f t="shared" si="43"/>
        <v>0.32491856677524433</v>
      </c>
      <c r="Q52" s="147">
        <f t="shared" si="44"/>
        <v>0.35423452768729641</v>
      </c>
      <c r="R52" s="147">
        <f t="shared" si="45"/>
        <v>0.37296416938110749</v>
      </c>
      <c r="S52" s="147">
        <f t="shared" si="46"/>
        <v>0.41530944625407168</v>
      </c>
    </row>
    <row r="53" spans="1:19" x14ac:dyDescent="0.25">
      <c r="A53" s="143" t="s">
        <v>292</v>
      </c>
      <c r="B53" s="147">
        <f t="shared" si="29"/>
        <v>0</v>
      </c>
      <c r="C53" s="147">
        <f t="shared" si="30"/>
        <v>3.3140016570007576E-3</v>
      </c>
      <c r="D53" s="147">
        <f t="shared" si="31"/>
        <v>1.5741507870753894E-2</v>
      </c>
      <c r="E53" s="147">
        <f t="shared" si="32"/>
        <v>7.8707539353769618E-2</v>
      </c>
      <c r="F53" s="147">
        <f t="shared" si="33"/>
        <v>0.14830157415078701</v>
      </c>
      <c r="G53" s="147">
        <f t="shared" si="34"/>
        <v>0.16238608119304052</v>
      </c>
      <c r="H53" s="147">
        <f t="shared" si="35"/>
        <v>0.16321458160729072</v>
      </c>
      <c r="I53" s="147">
        <f t="shared" si="36"/>
        <v>0.1184755592377796</v>
      </c>
      <c r="J53" s="147">
        <f t="shared" si="37"/>
        <v>0.18144159072079533</v>
      </c>
      <c r="K53" s="147">
        <f t="shared" si="38"/>
        <v>0.23280861640430825</v>
      </c>
      <c r="L53" s="147">
        <f t="shared" si="39"/>
        <v>0.22949461474730734</v>
      </c>
      <c r="M53" s="147">
        <f t="shared" si="40"/>
        <v>0.15990057995028994</v>
      </c>
      <c r="N53" s="147">
        <f t="shared" si="41"/>
        <v>0.1565865782932892</v>
      </c>
      <c r="O53" s="147">
        <f t="shared" si="42"/>
        <v>0.13007456503728254</v>
      </c>
      <c r="P53" s="147">
        <f t="shared" si="43"/>
        <v>0.19801159900579954</v>
      </c>
      <c r="Q53" s="147">
        <f t="shared" si="44"/>
        <v>0.22618061309030657</v>
      </c>
      <c r="R53" s="147">
        <f t="shared" si="45"/>
        <v>0.31565865782932895</v>
      </c>
      <c r="S53" s="147">
        <f t="shared" si="46"/>
        <v>0.37448218724109356</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zoomScaleNormal="100" workbookViewId="0">
      <selection activeCell="T28" sqref="T28"/>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3" t="s">
        <v>225</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row>
    <row r="3" spans="1:28" ht="15.75" x14ac:dyDescent="0.25">
      <c r="A3" s="316" t="s">
        <v>236</v>
      </c>
      <c r="B3" s="316"/>
      <c r="C3" s="316"/>
      <c r="D3" s="316"/>
      <c r="E3" s="316"/>
      <c r="F3" s="316"/>
      <c r="G3" s="316"/>
      <c r="H3" s="316"/>
      <c r="I3" s="316"/>
      <c r="J3" s="316"/>
      <c r="K3" s="316"/>
      <c r="L3" s="316"/>
      <c r="M3" s="316"/>
      <c r="N3" s="316"/>
      <c r="O3" s="316"/>
      <c r="P3" s="316"/>
      <c r="Q3" s="316"/>
      <c r="R3" s="316"/>
      <c r="S3" s="316"/>
      <c r="T3" s="316"/>
      <c r="U3" s="316"/>
      <c r="V3" s="316"/>
      <c r="W3" s="316"/>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313</v>
      </c>
      <c r="B5" s="144">
        <f>'3C'!B19</f>
        <v>624</v>
      </c>
      <c r="C5" s="144">
        <f>'3C'!C19</f>
        <v>637</v>
      </c>
      <c r="D5" s="144">
        <f>'3C'!D19</f>
        <v>647</v>
      </c>
      <c r="E5" s="144">
        <f>'3C'!E19</f>
        <v>629</v>
      </c>
      <c r="F5" s="144">
        <f>'3C'!F19</f>
        <v>605</v>
      </c>
      <c r="G5" s="144">
        <f>'3C'!G19</f>
        <v>588</v>
      </c>
      <c r="H5" s="144">
        <f>'3C'!H19</f>
        <v>591</v>
      </c>
      <c r="I5" s="144">
        <f>'3C'!I19</f>
        <v>593</v>
      </c>
      <c r="J5" s="144">
        <f>'3C'!J19</f>
        <v>615</v>
      </c>
      <c r="K5" s="144">
        <f>'3C'!K19</f>
        <v>622</v>
      </c>
      <c r="L5" s="144">
        <f>'3C'!L19</f>
        <v>635</v>
      </c>
      <c r="M5" s="144">
        <f>'3C'!M19</f>
        <v>587</v>
      </c>
      <c r="N5" s="144">
        <f>'3C'!N19</f>
        <v>524</v>
      </c>
      <c r="O5" s="144">
        <f>'3C'!O19</f>
        <v>494</v>
      </c>
      <c r="P5" s="144">
        <f>'3C'!P19</f>
        <v>490</v>
      </c>
      <c r="Q5" s="144">
        <f>'3C'!Q19</f>
        <v>484</v>
      </c>
      <c r="R5" s="144">
        <f>'3C'!R19</f>
        <v>471</v>
      </c>
      <c r="S5" s="144">
        <f>'3C'!S19</f>
        <v>454</v>
      </c>
      <c r="T5" s="144">
        <f>'3C'!T19</f>
        <v>447</v>
      </c>
      <c r="U5" s="144">
        <f>'3C'!U19</f>
        <v>443</v>
      </c>
      <c r="V5" s="144">
        <f>'3C'!V19</f>
        <v>430</v>
      </c>
      <c r="W5" s="144">
        <f>'3C'!W19</f>
        <v>470</v>
      </c>
      <c r="X5" s="145"/>
    </row>
    <row r="6" spans="1:28" x14ac:dyDescent="0.2">
      <c r="A6" s="143" t="s">
        <v>92</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183</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6" t="s">
        <v>237</v>
      </c>
      <c r="B10" s="316"/>
      <c r="C10" s="316"/>
      <c r="D10" s="316"/>
      <c r="E10" s="316"/>
      <c r="F10" s="316"/>
      <c r="G10" s="316"/>
      <c r="H10" s="316"/>
      <c r="I10" s="316"/>
      <c r="J10" s="316"/>
      <c r="K10" s="316"/>
      <c r="L10" s="316"/>
      <c r="M10" s="316"/>
      <c r="N10" s="316"/>
      <c r="O10" s="316"/>
      <c r="P10" s="316"/>
      <c r="Q10" s="316"/>
      <c r="R10" s="316"/>
      <c r="S10" s="316"/>
      <c r="T10" s="316"/>
      <c r="U10" s="316"/>
      <c r="V10" s="316"/>
      <c r="W10" s="316"/>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313</v>
      </c>
      <c r="B12" s="170">
        <f>(B5-B5)/B5</f>
        <v>0</v>
      </c>
      <c r="C12" s="170">
        <f>(C5-B5)/B5</f>
        <v>2.0833333333333332E-2</v>
      </c>
      <c r="D12" s="170">
        <f>(D5-B5)/B5</f>
        <v>3.685897435897436E-2</v>
      </c>
      <c r="E12" s="170">
        <f>(E5-B5)/B5</f>
        <v>8.0128205128205121E-3</v>
      </c>
      <c r="F12" s="170">
        <f>(F5-B5)/B5</f>
        <v>-3.0448717948717948E-2</v>
      </c>
      <c r="G12" s="170">
        <f>(G5-B5)/B5</f>
        <v>-5.7692307692307696E-2</v>
      </c>
      <c r="H12" s="170">
        <f>(H5-B5)/B5</f>
        <v>-5.2884615384615384E-2</v>
      </c>
      <c r="I12" s="170">
        <f>(I5-B5)/B5</f>
        <v>-4.9679487179487176E-2</v>
      </c>
      <c r="J12" s="170">
        <f>(J5-B5)/B5</f>
        <v>-1.4423076923076924E-2</v>
      </c>
      <c r="K12" s="170">
        <f>(K5-B5)/B5</f>
        <v>-3.205128205128205E-3</v>
      </c>
      <c r="L12" s="170">
        <f>(L5-B5)/B5</f>
        <v>1.7628205128205128E-2</v>
      </c>
      <c r="M12" s="170">
        <f>(M5-B5)/B5</f>
        <v>-5.9294871794871792E-2</v>
      </c>
      <c r="N12" s="170">
        <f>(N5-B5)/B5</f>
        <v>-0.16025641025641027</v>
      </c>
      <c r="O12" s="170">
        <f>(O5-B5)/B5</f>
        <v>-0.20833333333333334</v>
      </c>
      <c r="P12" s="170">
        <f>(P5-B5)/B5</f>
        <v>-0.21474358974358973</v>
      </c>
      <c r="Q12" s="170">
        <f>(Q5-B5)/B5</f>
        <v>-0.22435897435897437</v>
      </c>
      <c r="R12" s="170">
        <f>(R5-B5)/B5</f>
        <v>-0.24519230769230768</v>
      </c>
      <c r="S12" s="170">
        <f>(S5-B5)/B5</f>
        <v>-0.27243589743589741</v>
      </c>
      <c r="T12" s="170">
        <f>(T5-B5)/B5</f>
        <v>-0.28365384615384615</v>
      </c>
      <c r="U12" s="170">
        <f>(U5-B5)/B5</f>
        <v>-0.29006410256410259</v>
      </c>
      <c r="V12" s="170">
        <f>(V5-B5)/B5</f>
        <v>-0.3108974358974359</v>
      </c>
      <c r="W12" s="170">
        <f>(W5-B5)/B5</f>
        <v>-0.24679487179487181</v>
      </c>
    </row>
    <row r="13" spans="1:28" x14ac:dyDescent="0.2">
      <c r="A13" s="143" t="s">
        <v>92</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183</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16" t="s">
        <v>239</v>
      </c>
      <c r="B16" s="316"/>
      <c r="C16" s="316"/>
      <c r="D16" s="316"/>
      <c r="E16" s="316"/>
      <c r="F16" s="316"/>
      <c r="G16" s="316"/>
      <c r="H16" s="316"/>
      <c r="I16" s="316"/>
      <c r="J16" s="316"/>
      <c r="K16" s="316"/>
      <c r="L16" s="316"/>
      <c r="M16" s="316"/>
      <c r="N16" s="316"/>
      <c r="O16" s="316"/>
      <c r="P16" s="316"/>
      <c r="Q16" s="316"/>
      <c r="R16" s="316"/>
      <c r="S16" s="316"/>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313</v>
      </c>
      <c r="B18" s="150">
        <f>'3C'!B38</f>
        <v>9.5500000000000007</v>
      </c>
      <c r="C18" s="150">
        <f>'3C'!C38</f>
        <v>11.36</v>
      </c>
      <c r="D18" s="150">
        <f>'3C'!D38</f>
        <v>11.1</v>
      </c>
      <c r="E18" s="150">
        <f>'3C'!E38</f>
        <v>10.69</v>
      </c>
      <c r="F18" s="150">
        <f>'3C'!F38</f>
        <v>10.89</v>
      </c>
      <c r="G18" s="150">
        <f>'3C'!G38</f>
        <v>11.77</v>
      </c>
      <c r="H18" s="150">
        <f>'3C'!H38</f>
        <v>11.9</v>
      </c>
      <c r="I18" s="150">
        <f>'3C'!I38</f>
        <v>12.62</v>
      </c>
      <c r="J18" s="150">
        <f>'3C'!J38</f>
        <v>12.24</v>
      </c>
      <c r="K18" s="150">
        <f>'3C'!K38</f>
        <v>11.58</v>
      </c>
      <c r="L18" s="150">
        <f>'3C'!L38</f>
        <v>11.88</v>
      </c>
      <c r="M18" s="150">
        <f>'3C'!M38</f>
        <v>11.84</v>
      </c>
      <c r="N18" s="150">
        <f>'3C'!N38</f>
        <v>12.51</v>
      </c>
      <c r="O18" s="150">
        <f>'3C'!O38</f>
        <v>12.42</v>
      </c>
      <c r="P18" s="150">
        <f>'3C'!P38</f>
        <v>12.73</v>
      </c>
      <c r="Q18" s="150">
        <f>'3C'!Q38</f>
        <v>13.6</v>
      </c>
      <c r="R18" s="150">
        <f>'3C'!R38</f>
        <v>13.28</v>
      </c>
      <c r="S18" s="150">
        <f>'3C'!S38</f>
        <v>14</v>
      </c>
      <c r="T18"/>
      <c r="U18"/>
      <c r="V18"/>
      <c r="W18"/>
    </row>
    <row r="19" spans="1:23" ht="15" x14ac:dyDescent="0.25">
      <c r="A19" s="143" t="s">
        <v>92</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183</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6" t="s">
        <v>240</v>
      </c>
      <c r="B23" s="316"/>
      <c r="C23" s="316"/>
      <c r="D23" s="316"/>
      <c r="E23" s="316"/>
      <c r="F23" s="316"/>
      <c r="G23" s="316"/>
      <c r="H23" s="316"/>
      <c r="I23" s="316"/>
      <c r="J23" s="316"/>
      <c r="K23" s="316"/>
      <c r="L23" s="316"/>
      <c r="M23" s="316"/>
      <c r="N23" s="316"/>
      <c r="O23" s="316"/>
      <c r="P23" s="316"/>
      <c r="Q23" s="316"/>
      <c r="R23" s="316"/>
      <c r="S23" s="316"/>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314</v>
      </c>
      <c r="B25" s="170">
        <f>(B18-B18)/B18</f>
        <v>0</v>
      </c>
      <c r="C25" s="170">
        <f>(C18-B18)/B18</f>
        <v>0.18952879581151819</v>
      </c>
      <c r="D25" s="170">
        <f>(D18-B18)/B18</f>
        <v>0.16230366492146583</v>
      </c>
      <c r="E25" s="170">
        <f>(E18-B18)/B18</f>
        <v>0.11937172774869097</v>
      </c>
      <c r="F25" s="170">
        <f>(F18-B18)/B18</f>
        <v>0.14031413612565444</v>
      </c>
      <c r="G25" s="170">
        <f>(G18-B18)/B18</f>
        <v>0.23246073298429307</v>
      </c>
      <c r="H25" s="170">
        <f>(H18-B18)/B18</f>
        <v>0.24607329842931933</v>
      </c>
      <c r="I25" s="170">
        <f>(I18-B18)/B18</f>
        <v>0.32146596858638726</v>
      </c>
      <c r="J25" s="170">
        <f>(J18-B18)/B18</f>
        <v>0.28167539267015701</v>
      </c>
      <c r="K25" s="170">
        <f>(K18-B18)/B18</f>
        <v>0.21256544502617794</v>
      </c>
      <c r="L25" s="170">
        <f>(L18-B18)/B18</f>
        <v>0.24397905759162303</v>
      </c>
      <c r="M25" s="170">
        <f>(M18-B18)/B18</f>
        <v>0.23979057591623026</v>
      </c>
      <c r="N25" s="170">
        <f>(N18-B18)/B18</f>
        <v>0.3099476439790575</v>
      </c>
      <c r="O25" s="170">
        <f>(O18-B18)/B18</f>
        <v>0.300523560209424</v>
      </c>
      <c r="P25" s="170">
        <f>(P18-B18)/B18</f>
        <v>0.3329842931937172</v>
      </c>
      <c r="Q25" s="170">
        <f>(Q18-B18)/B18</f>
        <v>0.42408376963350769</v>
      </c>
      <c r="R25" s="170">
        <f>(R18-B18)/B18</f>
        <v>0.3905759162303663</v>
      </c>
      <c r="S25" s="170">
        <f>(S18-B18)/B18</f>
        <v>0.46596858638743444</v>
      </c>
      <c r="T25"/>
      <c r="U25"/>
      <c r="V25"/>
      <c r="W25"/>
    </row>
    <row r="26" spans="1:23" ht="15" x14ac:dyDescent="0.25">
      <c r="A26" s="143" t="s">
        <v>92</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183</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3" t="s">
        <v>226</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4" spans="1:27" ht="15" x14ac:dyDescent="0.25">
      <c r="A4" s="321" t="s">
        <v>322</v>
      </c>
      <c r="B4" s="321"/>
      <c r="C4" s="321"/>
      <c r="D4" s="321"/>
    </row>
    <row r="5" spans="1:27" ht="15" x14ac:dyDescent="0.25">
      <c r="A5" s="322" t="s">
        <v>144</v>
      </c>
      <c r="B5" s="323"/>
      <c r="C5" s="322" t="s">
        <v>145</v>
      </c>
      <c r="D5" s="322"/>
    </row>
    <row r="6" spans="1:27" x14ac:dyDescent="0.2">
      <c r="A6" s="154" t="s">
        <v>158</v>
      </c>
      <c r="B6" s="155" t="s">
        <v>157</v>
      </c>
      <c r="C6" s="154" t="s">
        <v>158</v>
      </c>
      <c r="D6" s="156" t="s">
        <v>157</v>
      </c>
    </row>
    <row r="7" spans="1:27" x14ac:dyDescent="0.2">
      <c r="A7" s="1" t="s">
        <v>241</v>
      </c>
      <c r="B7" s="157">
        <v>0.16600000000000001</v>
      </c>
      <c r="C7" s="1" t="s">
        <v>241</v>
      </c>
      <c r="D7" s="158">
        <v>0.17019999999999999</v>
      </c>
    </row>
    <row r="8" spans="1:27" x14ac:dyDescent="0.2">
      <c r="A8" s="1" t="s">
        <v>149</v>
      </c>
      <c r="B8" s="157">
        <v>9.7299999999999998E-2</v>
      </c>
      <c r="C8" s="1" t="s">
        <v>149</v>
      </c>
      <c r="D8" s="158">
        <v>0.1515</v>
      </c>
    </row>
    <row r="9" spans="1:27" x14ac:dyDescent="0.2">
      <c r="A9" s="1" t="s">
        <v>148</v>
      </c>
      <c r="B9" s="157">
        <v>9.2600000000000002E-2</v>
      </c>
      <c r="C9" s="1" t="s">
        <v>243</v>
      </c>
      <c r="D9" s="158">
        <v>0.12628</v>
      </c>
    </row>
    <row r="10" spans="1:27" x14ac:dyDescent="0.2">
      <c r="A10" s="1" t="s">
        <v>151</v>
      </c>
      <c r="B10" s="157">
        <v>8.8499999999999995E-2</v>
      </c>
      <c r="C10" s="1" t="s">
        <v>148</v>
      </c>
      <c r="D10" s="158">
        <v>0.10637000000000001</v>
      </c>
    </row>
    <row r="11" spans="1:27" x14ac:dyDescent="0.2">
      <c r="A11" s="1" t="s">
        <v>242</v>
      </c>
      <c r="B11" s="157">
        <v>7.6399999999999996E-2</v>
      </c>
      <c r="C11" s="1" t="s">
        <v>242</v>
      </c>
      <c r="D11" s="158">
        <v>0.10228</v>
      </c>
    </row>
    <row r="12" spans="1:27" x14ac:dyDescent="0.2">
      <c r="A12" s="1" t="s">
        <v>147</v>
      </c>
      <c r="B12" s="157">
        <v>7.3400000000000007E-2</v>
      </c>
      <c r="C12" s="1" t="s">
        <v>151</v>
      </c>
      <c r="D12" s="158">
        <v>9.5095529999999998E-2</v>
      </c>
    </row>
    <row r="13" spans="1:27" x14ac:dyDescent="0.2">
      <c r="A13" s="1" t="s">
        <v>243</v>
      </c>
      <c r="B13" s="157">
        <v>6.0600000000000001E-2</v>
      </c>
      <c r="C13" s="1" t="s">
        <v>192</v>
      </c>
      <c r="D13" s="158">
        <v>8.5214999999999999E-2</v>
      </c>
    </row>
    <row r="14" spans="1:27" x14ac:dyDescent="0.2">
      <c r="A14" s="1" t="s">
        <v>152</v>
      </c>
      <c r="B14" s="157">
        <v>5.4760000000000003E-2</v>
      </c>
      <c r="C14" s="1" t="s">
        <v>147</v>
      </c>
      <c r="D14" s="158">
        <v>5.6750000000000002E-2</v>
      </c>
    </row>
    <row r="15" spans="1:27" x14ac:dyDescent="0.2">
      <c r="A15" s="1" t="s">
        <v>295</v>
      </c>
      <c r="B15" s="157">
        <v>5.3154430000000003E-2</v>
      </c>
      <c r="C15" s="1" t="s">
        <v>153</v>
      </c>
      <c r="D15" s="158">
        <v>5.3039999999999997E-2</v>
      </c>
    </row>
    <row r="16" spans="1:27" x14ac:dyDescent="0.2">
      <c r="A16" s="1" t="s">
        <v>192</v>
      </c>
      <c r="B16" s="157">
        <v>5.3143599999999999E-2</v>
      </c>
      <c r="C16" s="1" t="s">
        <v>150</v>
      </c>
      <c r="D16" s="158">
        <v>5.2949999999999997E-2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Q15" sqref="Q15"/>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35" ht="23.25" x14ac:dyDescent="0.35">
      <c r="A1" s="263" t="s">
        <v>227</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3" spans="1:35" ht="15" x14ac:dyDescent="0.25">
      <c r="A3" s="193" t="s">
        <v>323</v>
      </c>
      <c r="B3" s="193"/>
      <c r="C3" s="193"/>
      <c r="D3" s="193"/>
      <c r="F3" s="321" t="s">
        <v>324</v>
      </c>
      <c r="G3" s="321"/>
      <c r="H3" s="321"/>
    </row>
    <row r="4" spans="1:35" ht="28.5" x14ac:dyDescent="0.2">
      <c r="A4" s="191" t="s">
        <v>165</v>
      </c>
      <c r="B4" s="191" t="s">
        <v>218</v>
      </c>
      <c r="C4" s="192" t="s">
        <v>164</v>
      </c>
      <c r="D4" s="1"/>
      <c r="F4" s="191" t="s">
        <v>219</v>
      </c>
      <c r="G4" s="192" t="s">
        <v>220</v>
      </c>
      <c r="H4" s="37" t="s">
        <v>221</v>
      </c>
      <c r="O4" s="1"/>
    </row>
    <row r="5" spans="1:35" ht="15" x14ac:dyDescent="0.25">
      <c r="A5" s="160">
        <v>43313</v>
      </c>
      <c r="B5">
        <v>0</v>
      </c>
      <c r="C5" s="218" t="s">
        <v>244</v>
      </c>
      <c r="D5" s="161"/>
      <c r="F5" s="1" t="s">
        <v>341</v>
      </c>
      <c r="G5" s="159">
        <v>1</v>
      </c>
      <c r="H5" s="203" t="s">
        <v>342</v>
      </c>
      <c r="O5" s="1"/>
    </row>
    <row r="6" spans="1:35" ht="15" x14ac:dyDescent="0.25">
      <c r="A6" s="160">
        <v>43344</v>
      </c>
      <c r="B6">
        <v>3</v>
      </c>
      <c r="C6" s="218" t="s">
        <v>244</v>
      </c>
      <c r="D6" s="161"/>
      <c r="O6" s="1"/>
      <c r="AF6" s="84"/>
      <c r="AI6" s="1"/>
    </row>
    <row r="7" spans="1:35" ht="15" x14ac:dyDescent="0.25">
      <c r="A7" s="160">
        <v>43374</v>
      </c>
      <c r="B7">
        <v>4</v>
      </c>
      <c r="C7" s="218" t="s">
        <v>244</v>
      </c>
      <c r="D7" s="161"/>
      <c r="O7" s="1"/>
      <c r="AF7" s="84"/>
      <c r="AI7" s="1"/>
    </row>
    <row r="8" spans="1:35" ht="15" x14ac:dyDescent="0.25">
      <c r="A8" s="160">
        <v>43405</v>
      </c>
      <c r="B8">
        <v>3</v>
      </c>
      <c r="C8" s="218" t="s">
        <v>244</v>
      </c>
      <c r="D8" s="161"/>
      <c r="O8" s="1"/>
      <c r="AF8" s="84"/>
      <c r="AI8" s="1"/>
    </row>
    <row r="9" spans="1:35" ht="15" x14ac:dyDescent="0.25">
      <c r="A9" s="160">
        <v>43435</v>
      </c>
      <c r="B9">
        <v>2</v>
      </c>
      <c r="C9" s="218" t="s">
        <v>244</v>
      </c>
      <c r="D9" s="161"/>
      <c r="O9" s="1"/>
      <c r="AF9" s="84"/>
      <c r="AI9" s="1"/>
    </row>
    <row r="10" spans="1:35" ht="15" x14ac:dyDescent="0.25">
      <c r="A10" s="160">
        <v>43466</v>
      </c>
      <c r="B10">
        <v>0</v>
      </c>
      <c r="C10" s="218" t="s">
        <v>244</v>
      </c>
      <c r="D10" s="161"/>
      <c r="O10" s="1"/>
      <c r="AF10" s="84"/>
      <c r="AI10" s="1"/>
    </row>
    <row r="11" spans="1:35" ht="15" x14ac:dyDescent="0.25">
      <c r="A11" s="160">
        <v>43497</v>
      </c>
      <c r="B11">
        <v>6</v>
      </c>
      <c r="C11" s="218" t="s">
        <v>244</v>
      </c>
      <c r="D11" s="161"/>
      <c r="O11" s="1"/>
      <c r="AF11" s="84"/>
      <c r="AI11" s="1"/>
    </row>
    <row r="12" spans="1:35" ht="15" x14ac:dyDescent="0.25">
      <c r="A12" s="160">
        <v>43525</v>
      </c>
      <c r="B12">
        <v>3</v>
      </c>
      <c r="C12" s="218" t="s">
        <v>244</v>
      </c>
      <c r="D12" s="161"/>
      <c r="O12" s="1"/>
      <c r="AF12" s="84"/>
      <c r="AI12" s="1"/>
    </row>
    <row r="13" spans="1:35" ht="15" x14ac:dyDescent="0.25">
      <c r="A13" s="160">
        <v>43556</v>
      </c>
      <c r="B13">
        <v>3</v>
      </c>
      <c r="C13" s="218" t="s">
        <v>244</v>
      </c>
      <c r="D13" s="161"/>
      <c r="O13" s="1"/>
      <c r="AF13" s="84"/>
      <c r="AI13" s="1"/>
    </row>
    <row r="14" spans="1:35" ht="15" x14ac:dyDescent="0.25">
      <c r="A14" s="160">
        <v>43586</v>
      </c>
      <c r="B14">
        <v>0</v>
      </c>
      <c r="C14" s="218" t="s">
        <v>244</v>
      </c>
      <c r="D14" s="161"/>
      <c r="O14" s="1"/>
      <c r="AF14" s="84"/>
      <c r="AI14" s="1"/>
    </row>
    <row r="15" spans="1:35" ht="15" x14ac:dyDescent="0.25">
      <c r="A15" s="160">
        <v>43617</v>
      </c>
      <c r="B15">
        <v>4</v>
      </c>
      <c r="C15" s="218" t="s">
        <v>244</v>
      </c>
      <c r="D15" s="161"/>
      <c r="O15" s="1"/>
    </row>
    <row r="16" spans="1:35" ht="15" x14ac:dyDescent="0.25">
      <c r="A16" s="160">
        <v>43647</v>
      </c>
      <c r="B16">
        <v>3</v>
      </c>
      <c r="C16" s="218" t="s">
        <v>244</v>
      </c>
      <c r="D16" s="161"/>
      <c r="O16" s="1"/>
    </row>
    <row r="17" spans="1:15" ht="15" x14ac:dyDescent="0.25">
      <c r="A17" s="160">
        <v>43678</v>
      </c>
      <c r="B17">
        <v>2</v>
      </c>
      <c r="C17" s="218" t="s">
        <v>244</v>
      </c>
      <c r="D17" s="161"/>
      <c r="O17" s="1"/>
    </row>
    <row r="18" spans="1:15" ht="15" x14ac:dyDescent="0.25">
      <c r="A18" s="160">
        <v>43709</v>
      </c>
      <c r="B18">
        <v>1</v>
      </c>
      <c r="C18" s="218" t="s">
        <v>244</v>
      </c>
      <c r="D18" s="161"/>
      <c r="I18" s="39"/>
      <c r="O18" s="1"/>
    </row>
    <row r="19" spans="1:15" ht="15" x14ac:dyDescent="0.25">
      <c r="A19" s="160">
        <v>43739</v>
      </c>
      <c r="B19">
        <v>0</v>
      </c>
      <c r="C19" s="218" t="s">
        <v>244</v>
      </c>
      <c r="D19" s="161"/>
      <c r="I19" s="39"/>
      <c r="O19" s="1"/>
    </row>
    <row r="20" spans="1:15" ht="15" x14ac:dyDescent="0.25">
      <c r="A20" s="160">
        <v>43770</v>
      </c>
      <c r="B20">
        <v>1</v>
      </c>
      <c r="C20" s="218" t="s">
        <v>244</v>
      </c>
      <c r="D20" s="161"/>
      <c r="I20" s="39"/>
      <c r="O20" s="1"/>
    </row>
    <row r="21" spans="1:15" ht="15" x14ac:dyDescent="0.25">
      <c r="A21" s="160">
        <v>43800</v>
      </c>
      <c r="B21">
        <v>0</v>
      </c>
      <c r="C21" s="218" t="s">
        <v>244</v>
      </c>
      <c r="D21" s="161"/>
      <c r="I21" s="39"/>
      <c r="O21" s="1"/>
    </row>
    <row r="22" spans="1:15" ht="15" x14ac:dyDescent="0.25">
      <c r="A22" s="160">
        <v>43831</v>
      </c>
      <c r="B22">
        <v>2</v>
      </c>
      <c r="C22" s="218" t="s">
        <v>244</v>
      </c>
      <c r="D22" s="161"/>
      <c r="I22" s="39"/>
      <c r="O22" s="1"/>
    </row>
    <row r="23" spans="1:15" ht="15" x14ac:dyDescent="0.25">
      <c r="A23" s="160">
        <v>43862</v>
      </c>
      <c r="B23">
        <v>0</v>
      </c>
      <c r="C23" s="218" t="s">
        <v>244</v>
      </c>
      <c r="D23" s="161"/>
      <c r="O23" s="1"/>
    </row>
    <row r="24" spans="1:15" ht="15" x14ac:dyDescent="0.25">
      <c r="A24" s="160">
        <v>43891</v>
      </c>
      <c r="B24">
        <v>0</v>
      </c>
      <c r="C24" s="218" t="s">
        <v>244</v>
      </c>
      <c r="D24" s="161"/>
      <c r="O24" s="1"/>
    </row>
    <row r="25" spans="1:15" ht="15" x14ac:dyDescent="0.25">
      <c r="A25" s="160">
        <v>43922</v>
      </c>
      <c r="B25">
        <v>0</v>
      </c>
      <c r="C25" s="218" t="s">
        <v>244</v>
      </c>
      <c r="D25" s="161"/>
      <c r="O25" s="1"/>
    </row>
    <row r="26" spans="1:15" ht="15" x14ac:dyDescent="0.25">
      <c r="A26" s="160">
        <v>43952</v>
      </c>
      <c r="B26">
        <v>0</v>
      </c>
      <c r="C26" s="218" t="s">
        <v>244</v>
      </c>
      <c r="D26" s="161"/>
      <c r="O26" s="1"/>
    </row>
    <row r="27" spans="1:15" ht="15" x14ac:dyDescent="0.25">
      <c r="A27" s="160">
        <v>43983</v>
      </c>
      <c r="B27">
        <v>0</v>
      </c>
      <c r="C27" s="218" t="s">
        <v>244</v>
      </c>
      <c r="D27" s="161"/>
      <c r="O27" s="1"/>
    </row>
    <row r="28" spans="1:15" ht="15" x14ac:dyDescent="0.25">
      <c r="A28" s="160">
        <v>44013</v>
      </c>
      <c r="B28">
        <v>1</v>
      </c>
      <c r="C28" s="218" t="s">
        <v>244</v>
      </c>
      <c r="D28" s="161"/>
      <c r="O28" s="1"/>
    </row>
    <row r="29" spans="1:15" ht="15" x14ac:dyDescent="0.25">
      <c r="A29" s="160">
        <v>44044</v>
      </c>
      <c r="B29">
        <v>2</v>
      </c>
      <c r="C29" s="218" t="s">
        <v>244</v>
      </c>
      <c r="D29" s="161"/>
      <c r="O29" s="1"/>
    </row>
    <row r="30" spans="1:15" ht="15" x14ac:dyDescent="0.25">
      <c r="A30" s="160">
        <v>44075</v>
      </c>
      <c r="B30">
        <v>2</v>
      </c>
      <c r="C30" s="218" t="s">
        <v>244</v>
      </c>
      <c r="D30" s="161"/>
      <c r="O30" s="1"/>
    </row>
    <row r="31" spans="1:15" ht="15" x14ac:dyDescent="0.25">
      <c r="A31" s="160">
        <v>44105</v>
      </c>
      <c r="B31">
        <v>1</v>
      </c>
      <c r="C31" s="218" t="s">
        <v>244</v>
      </c>
      <c r="D31" s="161"/>
      <c r="O31" s="1"/>
    </row>
    <row r="32" spans="1:15" ht="15" x14ac:dyDescent="0.25">
      <c r="A32" s="160">
        <v>44136</v>
      </c>
      <c r="B32">
        <v>1</v>
      </c>
      <c r="C32" s="218" t="s">
        <v>244</v>
      </c>
      <c r="D32" s="161"/>
      <c r="O32" s="1"/>
    </row>
    <row r="33" spans="1:15" ht="15" x14ac:dyDescent="0.25">
      <c r="A33" s="160">
        <v>44166</v>
      </c>
      <c r="B33">
        <v>2</v>
      </c>
      <c r="C33" s="218" t="s">
        <v>244</v>
      </c>
      <c r="D33" s="161"/>
      <c r="O33" s="1"/>
    </row>
    <row r="34" spans="1:15" ht="15" x14ac:dyDescent="0.25">
      <c r="A34" s="160">
        <v>44197</v>
      </c>
      <c r="B34">
        <v>1</v>
      </c>
      <c r="C34" s="218" t="s">
        <v>244</v>
      </c>
      <c r="D34" s="161"/>
      <c r="O34" s="1"/>
    </row>
    <row r="35" spans="1:15" ht="15" x14ac:dyDescent="0.25">
      <c r="A35" s="160">
        <v>44228</v>
      </c>
      <c r="B35">
        <v>0</v>
      </c>
      <c r="C35" s="218" t="s">
        <v>244</v>
      </c>
      <c r="D35" s="161"/>
      <c r="O35" s="1"/>
    </row>
    <row r="36" spans="1:15" ht="15" x14ac:dyDescent="0.25">
      <c r="A36" s="160">
        <v>44256</v>
      </c>
      <c r="B36">
        <v>0</v>
      </c>
      <c r="C36" s="218" t="s">
        <v>244</v>
      </c>
      <c r="D36" s="161"/>
      <c r="O36" s="1"/>
    </row>
    <row r="37" spans="1:15" ht="15" x14ac:dyDescent="0.25">
      <c r="A37" s="160">
        <v>44287</v>
      </c>
      <c r="B37">
        <v>2</v>
      </c>
      <c r="C37" s="218" t="s">
        <v>244</v>
      </c>
      <c r="D37" s="161"/>
      <c r="O37" s="1"/>
    </row>
    <row r="38" spans="1:15" ht="15" x14ac:dyDescent="0.25">
      <c r="A38" s="160">
        <v>44317</v>
      </c>
      <c r="B38">
        <v>0</v>
      </c>
      <c r="C38" s="218" t="s">
        <v>244</v>
      </c>
      <c r="D38" s="161"/>
      <c r="O38" s="1"/>
    </row>
    <row r="39" spans="1:15" ht="15" x14ac:dyDescent="0.25">
      <c r="A39" s="160">
        <v>44348</v>
      </c>
      <c r="B39">
        <v>3</v>
      </c>
      <c r="C39" s="218" t="s">
        <v>244</v>
      </c>
      <c r="D39" s="161"/>
      <c r="O39" s="1"/>
    </row>
    <row r="40" spans="1:15" ht="15" x14ac:dyDescent="0.25">
      <c r="A40" s="160">
        <v>44378</v>
      </c>
      <c r="B40">
        <v>0</v>
      </c>
      <c r="C40" s="218" t="s">
        <v>244</v>
      </c>
      <c r="D40" s="161"/>
      <c r="O40" s="1"/>
    </row>
    <row r="41" spans="1:15" ht="15" x14ac:dyDescent="0.25">
      <c r="A41" s="160">
        <v>44409</v>
      </c>
      <c r="B41">
        <v>1</v>
      </c>
      <c r="C41" s="218" t="s">
        <v>244</v>
      </c>
      <c r="D41" s="161"/>
      <c r="O41" s="1"/>
    </row>
    <row r="42" spans="1:15" ht="15" x14ac:dyDescent="0.25">
      <c r="A42" s="160">
        <v>44440</v>
      </c>
      <c r="B42">
        <v>1</v>
      </c>
      <c r="C42" s="218" t="s">
        <v>244</v>
      </c>
      <c r="D42" s="161"/>
      <c r="O42" s="1"/>
    </row>
    <row r="43" spans="1:15" ht="15" x14ac:dyDescent="0.25">
      <c r="A43" s="160">
        <v>44470</v>
      </c>
      <c r="B43">
        <v>1</v>
      </c>
      <c r="C43" s="218" t="s">
        <v>244</v>
      </c>
      <c r="D43" s="161"/>
      <c r="O43" s="1"/>
    </row>
    <row r="44" spans="1:15" ht="15" x14ac:dyDescent="0.25">
      <c r="A44" s="160">
        <v>44501</v>
      </c>
      <c r="B44">
        <v>0</v>
      </c>
      <c r="C44" s="218" t="s">
        <v>244</v>
      </c>
      <c r="D44" s="161"/>
      <c r="O44" s="1"/>
    </row>
    <row r="45" spans="1:15" ht="15" x14ac:dyDescent="0.25">
      <c r="A45" s="160">
        <v>44531</v>
      </c>
      <c r="B45">
        <v>1</v>
      </c>
      <c r="C45" s="218" t="s">
        <v>244</v>
      </c>
      <c r="D45" s="161"/>
      <c r="O45" s="1"/>
    </row>
    <row r="46" spans="1:15" ht="15" x14ac:dyDescent="0.25">
      <c r="A46" s="160">
        <v>44562</v>
      </c>
      <c r="B46">
        <v>0</v>
      </c>
      <c r="C46" s="218" t="s">
        <v>244</v>
      </c>
      <c r="D46" s="161"/>
      <c r="O46" s="1"/>
    </row>
    <row r="47" spans="1:15" ht="15" x14ac:dyDescent="0.25">
      <c r="A47" s="160">
        <v>44593</v>
      </c>
      <c r="B47">
        <v>1</v>
      </c>
      <c r="C47" s="218" t="s">
        <v>244</v>
      </c>
      <c r="D47" s="161"/>
      <c r="O47" s="1"/>
    </row>
    <row r="48" spans="1:15" ht="15" x14ac:dyDescent="0.25">
      <c r="A48" s="160">
        <v>44621</v>
      </c>
      <c r="B48">
        <v>0</v>
      </c>
      <c r="C48" s="218" t="s">
        <v>244</v>
      </c>
      <c r="D48" s="161"/>
      <c r="O48" s="1"/>
    </row>
    <row r="49" spans="1:15" ht="15" x14ac:dyDescent="0.25">
      <c r="A49" s="160">
        <v>44652</v>
      </c>
      <c r="B49">
        <v>0</v>
      </c>
      <c r="C49" s="218" t="s">
        <v>244</v>
      </c>
      <c r="D49" s="161"/>
      <c r="O49" s="1"/>
    </row>
    <row r="50" spans="1:15" ht="15" x14ac:dyDescent="0.25">
      <c r="A50" s="160">
        <v>44682</v>
      </c>
      <c r="B50">
        <v>4</v>
      </c>
      <c r="C50" s="218" t="s">
        <v>244</v>
      </c>
      <c r="D50" s="161"/>
      <c r="O50" s="1"/>
    </row>
    <row r="51" spans="1:15" ht="15" x14ac:dyDescent="0.25">
      <c r="A51" s="160">
        <v>44713</v>
      </c>
      <c r="B51">
        <v>0</v>
      </c>
      <c r="C51" s="218" t="s">
        <v>244</v>
      </c>
      <c r="D51" s="161"/>
      <c r="O51" s="1"/>
    </row>
    <row r="52" spans="1:15" ht="15" x14ac:dyDescent="0.25">
      <c r="A52" s="160">
        <v>44743</v>
      </c>
      <c r="B52">
        <v>0</v>
      </c>
      <c r="C52" s="218" t="s">
        <v>244</v>
      </c>
      <c r="D52" s="161"/>
      <c r="O52" s="1"/>
    </row>
    <row r="53" spans="1:15" ht="15" x14ac:dyDescent="0.25">
      <c r="A53" s="160">
        <v>44774</v>
      </c>
      <c r="B53">
        <v>1</v>
      </c>
      <c r="C53" s="218" t="s">
        <v>244</v>
      </c>
      <c r="D53" s="161"/>
      <c r="O53" s="1"/>
    </row>
    <row r="54" spans="1:15" ht="15" x14ac:dyDescent="0.25">
      <c r="A54" s="160">
        <v>44805</v>
      </c>
      <c r="B54">
        <v>0</v>
      </c>
      <c r="C54" s="218" t="s">
        <v>244</v>
      </c>
      <c r="D54" s="161"/>
      <c r="O54" s="1"/>
    </row>
    <row r="55" spans="1:15" ht="15" x14ac:dyDescent="0.25">
      <c r="A55" s="160">
        <v>44835</v>
      </c>
      <c r="B55">
        <v>0</v>
      </c>
      <c r="C55" s="218" t="s">
        <v>244</v>
      </c>
      <c r="D55" s="161"/>
      <c r="O55" s="1"/>
    </row>
    <row r="56" spans="1:15" ht="15" x14ac:dyDescent="0.25">
      <c r="A56" s="160">
        <v>44866</v>
      </c>
      <c r="B56">
        <v>0</v>
      </c>
      <c r="C56" s="218" t="s">
        <v>244</v>
      </c>
      <c r="D56" s="161"/>
      <c r="O56" s="1"/>
    </row>
    <row r="57" spans="1:15" ht="15" x14ac:dyDescent="0.25">
      <c r="A57" s="160">
        <v>44896</v>
      </c>
      <c r="B57">
        <v>0</v>
      </c>
      <c r="C57" s="218" t="s">
        <v>244</v>
      </c>
      <c r="D57" s="161"/>
      <c r="O57" s="1"/>
    </row>
    <row r="58" spans="1:15" ht="15" x14ac:dyDescent="0.25">
      <c r="A58" s="160">
        <v>44927</v>
      </c>
      <c r="B58">
        <v>0</v>
      </c>
      <c r="C58" s="218" t="s">
        <v>244</v>
      </c>
      <c r="D58" s="161"/>
      <c r="O58" s="1"/>
    </row>
    <row r="59" spans="1:15" ht="15" x14ac:dyDescent="0.25">
      <c r="A59" s="160">
        <v>44958</v>
      </c>
      <c r="B59">
        <v>0</v>
      </c>
      <c r="C59" s="218" t="s">
        <v>244</v>
      </c>
      <c r="D59" s="161"/>
      <c r="O59" s="1"/>
    </row>
    <row r="60" spans="1:15" ht="15" x14ac:dyDescent="0.25">
      <c r="A60" s="160">
        <v>44986</v>
      </c>
      <c r="B60">
        <v>0</v>
      </c>
      <c r="C60" s="218" t="s">
        <v>244</v>
      </c>
      <c r="D60" s="161"/>
      <c r="O60" s="1"/>
    </row>
    <row r="61" spans="1:15" ht="15" x14ac:dyDescent="0.25">
      <c r="A61" s="160">
        <v>45017</v>
      </c>
      <c r="B61">
        <v>0</v>
      </c>
      <c r="C61" s="218" t="s">
        <v>244</v>
      </c>
      <c r="D61" s="161"/>
      <c r="O61" s="1"/>
    </row>
    <row r="62" spans="1:15" ht="15" x14ac:dyDescent="0.25">
      <c r="A62" s="160">
        <v>45047</v>
      </c>
      <c r="B62">
        <v>0</v>
      </c>
      <c r="C62" s="218" t="s">
        <v>244</v>
      </c>
      <c r="D62" s="161"/>
      <c r="O62" s="1"/>
    </row>
    <row r="63" spans="1:15" ht="15" x14ac:dyDescent="0.25">
      <c r="A63" s="160">
        <v>45078</v>
      </c>
      <c r="B63">
        <v>0</v>
      </c>
      <c r="C63" s="218" t="s">
        <v>244</v>
      </c>
      <c r="D63" s="161"/>
      <c r="O63" s="1"/>
    </row>
    <row r="64" spans="1:15" ht="15" x14ac:dyDescent="0.25">
      <c r="A64" s="160">
        <v>45108</v>
      </c>
      <c r="B64">
        <v>0</v>
      </c>
      <c r="C64" s="218" t="s">
        <v>244</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1"/>
  <sheetViews>
    <sheetView zoomScaleNormal="100" workbookViewId="0">
      <selection activeCell="G14" sqref="G14"/>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3" t="s">
        <v>233</v>
      </c>
      <c r="B1" s="263"/>
      <c r="C1" s="263"/>
      <c r="D1" s="263"/>
      <c r="E1" s="263"/>
      <c r="F1" s="263"/>
      <c r="G1" s="263"/>
      <c r="H1" s="263"/>
      <c r="I1" s="263"/>
      <c r="J1" s="263"/>
      <c r="K1" s="263"/>
      <c r="L1" s="263"/>
      <c r="M1" s="263"/>
      <c r="N1" s="263"/>
      <c r="O1" s="263"/>
      <c r="P1" s="263"/>
      <c r="Q1" s="263"/>
      <c r="R1" s="263"/>
      <c r="S1" s="263"/>
      <c r="T1" s="263"/>
      <c r="U1" s="263"/>
      <c r="V1" s="263"/>
      <c r="W1" s="263"/>
      <c r="X1" s="263"/>
      <c r="Y1" s="263"/>
    </row>
  </sheetData>
  <mergeCells count="1">
    <mergeCell ref="A1:Y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topLeftCell="I7" zoomScaleNormal="100" workbookViewId="0">
      <selection activeCell="AG19" sqref="AG19"/>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3" t="s">
        <v>178</v>
      </c>
      <c r="B1" s="263"/>
      <c r="C1" s="263"/>
      <c r="D1" s="263"/>
      <c r="E1" s="263"/>
      <c r="F1" s="263"/>
      <c r="G1" s="263"/>
      <c r="H1" s="263"/>
      <c r="I1" s="263"/>
      <c r="J1" s="263"/>
      <c r="K1" s="263"/>
      <c r="L1" s="263"/>
      <c r="M1" s="263"/>
      <c r="N1" s="263"/>
      <c r="O1" s="263"/>
      <c r="P1" s="263"/>
      <c r="Q1" s="263"/>
      <c r="R1" s="263"/>
    </row>
    <row r="2" spans="1:27" ht="15" thickBot="1" x14ac:dyDescent="0.25">
      <c r="B2" s="38"/>
      <c r="C2" s="38"/>
      <c r="P2" s="1"/>
      <c r="Q2" s="40"/>
    </row>
    <row r="3" spans="1:27" ht="12.75" customHeight="1" thickBot="1" x14ac:dyDescent="0.25">
      <c r="A3" s="328" t="s">
        <v>76</v>
      </c>
      <c r="B3" s="331" t="s">
        <v>100</v>
      </c>
      <c r="C3" s="262"/>
      <c r="D3" s="298" t="s">
        <v>77</v>
      </c>
      <c r="E3" s="299"/>
      <c r="F3" s="212" t="s">
        <v>78</v>
      </c>
      <c r="G3" s="211" t="s">
        <v>78</v>
      </c>
      <c r="H3" s="211" t="s">
        <v>78</v>
      </c>
      <c r="I3" s="304" t="s">
        <v>78</v>
      </c>
      <c r="J3" s="304"/>
      <c r="K3" s="304" t="s">
        <v>79</v>
      </c>
      <c r="L3" s="304"/>
      <c r="M3" s="211" t="s">
        <v>80</v>
      </c>
      <c r="N3" s="211" t="s">
        <v>80</v>
      </c>
      <c r="O3" s="213" t="s">
        <v>80</v>
      </c>
      <c r="P3" s="1"/>
      <c r="Q3" s="40"/>
      <c r="V3" s="274" t="s">
        <v>182</v>
      </c>
      <c r="W3" s="274"/>
      <c r="X3" s="274"/>
      <c r="Y3" s="274"/>
      <c r="Z3" s="274"/>
      <c r="AA3" s="274"/>
    </row>
    <row r="4" spans="1:27" ht="14.45" customHeight="1" thickBot="1" x14ac:dyDescent="0.3">
      <c r="A4" s="329"/>
      <c r="B4" s="252" t="s">
        <v>101</v>
      </c>
      <c r="C4" s="324" t="s">
        <v>195</v>
      </c>
      <c r="D4" s="291" t="s">
        <v>101</v>
      </c>
      <c r="E4" s="293" t="s">
        <v>195</v>
      </c>
      <c r="F4" s="311" t="s">
        <v>196</v>
      </c>
      <c r="G4" s="309" t="s">
        <v>197</v>
      </c>
      <c r="H4" s="309" t="s">
        <v>198</v>
      </c>
      <c r="I4" s="305" t="s">
        <v>199</v>
      </c>
      <c r="J4" s="306"/>
      <c r="K4" s="305" t="s">
        <v>200</v>
      </c>
      <c r="L4" s="306"/>
      <c r="M4" s="313" t="s">
        <v>201</v>
      </c>
      <c r="N4" s="313" t="s">
        <v>202</v>
      </c>
      <c r="O4" s="326" t="s">
        <v>203</v>
      </c>
      <c r="P4" s="1"/>
      <c r="Q4" s="40"/>
      <c r="U4" s="1" t="s">
        <v>167</v>
      </c>
      <c r="V4" s="44" t="s">
        <v>170</v>
      </c>
      <c r="W4" s="44" t="s">
        <v>168</v>
      </c>
      <c r="X4" s="44" t="s">
        <v>171</v>
      </c>
      <c r="Y4" s="44" t="s">
        <v>172</v>
      </c>
      <c r="Z4" s="44" t="s">
        <v>173</v>
      </c>
      <c r="AA4" s="44" t="s">
        <v>174</v>
      </c>
    </row>
    <row r="5" spans="1:27" ht="36.75" thickBot="1" x14ac:dyDescent="0.25">
      <c r="A5" s="330"/>
      <c r="B5" s="303"/>
      <c r="C5" s="325"/>
      <c r="D5" s="292"/>
      <c r="E5" s="294"/>
      <c r="F5" s="312"/>
      <c r="G5" s="310"/>
      <c r="H5" s="310"/>
      <c r="I5" s="45" t="s">
        <v>168</v>
      </c>
      <c r="J5" s="45" t="s">
        <v>169</v>
      </c>
      <c r="K5" s="45" t="s">
        <v>171</v>
      </c>
      <c r="L5" s="45" t="s">
        <v>286</v>
      </c>
      <c r="M5" s="314"/>
      <c r="N5" s="314"/>
      <c r="O5" s="327"/>
      <c r="P5" s="1"/>
      <c r="Q5" s="40"/>
      <c r="U5" s="1">
        <v>0</v>
      </c>
      <c r="V5" s="46">
        <f>H6</f>
        <v>15.127233655580357</v>
      </c>
      <c r="W5" s="46">
        <f>I6</f>
        <v>16.63995535714286</v>
      </c>
      <c r="X5" s="46">
        <f>K6</f>
        <v>18.303950892857149</v>
      </c>
      <c r="Y5" s="46">
        <f>M6</f>
        <v>20.134345982142865</v>
      </c>
      <c r="Z5" s="46">
        <f>N6</f>
        <v>22.147780580357153</v>
      </c>
      <c r="AA5" s="46">
        <f>O6</f>
        <v>24.362558638392869</v>
      </c>
    </row>
    <row r="6" spans="1:27" x14ac:dyDescent="0.2">
      <c r="A6" s="111" t="s">
        <v>46</v>
      </c>
      <c r="B6" s="112">
        <f>'1A'!B13</f>
        <v>11.78</v>
      </c>
      <c r="C6" s="113">
        <f>'1A'!C13</f>
        <v>24502.399999999998</v>
      </c>
      <c r="D6" s="59">
        <f>'1A'!D13</f>
        <v>16.63995535714286</v>
      </c>
      <c r="E6" s="114">
        <f>'1A'!E13</f>
        <v>34611.107142857152</v>
      </c>
      <c r="F6" s="59">
        <f>'1A'!F13</f>
        <v>15.127233655580357</v>
      </c>
      <c r="G6" s="59">
        <f>'1A'!G13</f>
        <v>15.127233655580357</v>
      </c>
      <c r="H6" s="59">
        <f>'1A'!H13</f>
        <v>15.127233655580357</v>
      </c>
      <c r="I6" s="60">
        <f>'1A'!I13</f>
        <v>16.63995535714286</v>
      </c>
      <c r="J6" s="116">
        <f>'1A'!J13</f>
        <v>17.471953125000002</v>
      </c>
      <c r="K6" s="60">
        <f>'1A'!K13</f>
        <v>18.303950892857149</v>
      </c>
      <c r="L6" s="60">
        <f>'1A'!L13</f>
        <v>19.219148437500007</v>
      </c>
      <c r="M6" s="60">
        <f>'1A'!M13</f>
        <v>20.134345982142865</v>
      </c>
      <c r="N6" s="60">
        <f>'1A'!N13</f>
        <v>22.147780580357153</v>
      </c>
      <c r="O6" s="162">
        <f>'1A'!O13</f>
        <v>24.362558638392869</v>
      </c>
      <c r="P6" s="1"/>
      <c r="U6" s="1">
        <v>1</v>
      </c>
      <c r="V6" s="46">
        <f t="shared" ref="V6:V25" si="0">V5*1.025</f>
        <v>15.505414496969864</v>
      </c>
      <c r="W6" s="46">
        <f t="shared" ref="W6:W25" si="1">W5*1.025</f>
        <v>17.055954241071429</v>
      </c>
      <c r="X6" s="46">
        <f t="shared" ref="X6:X25" si="2">X5*1.025</f>
        <v>18.761549665178574</v>
      </c>
      <c r="Y6" s="46">
        <f t="shared" ref="Y6:Y25" si="3">Y5*1.025</f>
        <v>20.637704631696433</v>
      </c>
      <c r="Z6" s="46">
        <f t="shared" ref="Z6:Z25" si="4">Z5*1.025</f>
        <v>22.70147509486608</v>
      </c>
      <c r="AA6" s="46">
        <f t="shared" ref="AA6:AA25" si="5">AA5*1.025</f>
        <v>24.971622604352689</v>
      </c>
    </row>
    <row r="7" spans="1:27" x14ac:dyDescent="0.2">
      <c r="A7" s="287" t="s">
        <v>102</v>
      </c>
      <c r="B7" s="288"/>
      <c r="C7" s="288"/>
      <c r="D7" s="288"/>
      <c r="E7" s="288"/>
      <c r="F7" s="288"/>
      <c r="G7" s="288"/>
      <c r="H7" s="289"/>
      <c r="I7" s="55">
        <f>I6-H6</f>
        <v>1.5127217015625032</v>
      </c>
      <c r="J7" s="55">
        <f t="shared" ref="J7:O7" si="6">J6-I6</f>
        <v>0.83199776785714263</v>
      </c>
      <c r="K7" s="55">
        <f t="shared" si="6"/>
        <v>0.83199776785714619</v>
      </c>
      <c r="L7" s="55">
        <f>L6-K6</f>
        <v>0.91519754464285796</v>
      </c>
      <c r="M7" s="55">
        <f t="shared" si="6"/>
        <v>0.91519754464285796</v>
      </c>
      <c r="N7" s="55">
        <f t="shared" si="6"/>
        <v>2.0134345982142889</v>
      </c>
      <c r="O7" s="55">
        <f t="shared" si="6"/>
        <v>2.2147780580357157</v>
      </c>
      <c r="P7" s="1"/>
      <c r="U7" s="1">
        <v>2</v>
      </c>
      <c r="V7" s="46">
        <f t="shared" si="0"/>
        <v>15.893049859394109</v>
      </c>
      <c r="W7" s="46">
        <f t="shared" si="1"/>
        <v>17.482353097098212</v>
      </c>
      <c r="X7" s="46">
        <f t="shared" si="2"/>
        <v>19.230588406808035</v>
      </c>
      <c r="Y7" s="46">
        <f t="shared" si="3"/>
        <v>21.153647247488841</v>
      </c>
      <c r="Z7" s="46">
        <f t="shared" si="4"/>
        <v>23.269011972237731</v>
      </c>
      <c r="AA7" s="46">
        <f t="shared" si="5"/>
        <v>25.595913169461504</v>
      </c>
    </row>
    <row r="8" spans="1:27" x14ac:dyDescent="0.2">
      <c r="A8" s="56" t="s">
        <v>51</v>
      </c>
      <c r="B8" s="59">
        <f>'1A'!B21</f>
        <v>11.78</v>
      </c>
      <c r="C8" s="114">
        <f>'1A'!C21</f>
        <v>24502.399999999998</v>
      </c>
      <c r="D8" s="59">
        <f>'1A'!D21</f>
        <v>15.127232142857142</v>
      </c>
      <c r="E8" s="114">
        <f>'1A'!E21</f>
        <v>31464.642857142855</v>
      </c>
      <c r="F8" s="59">
        <f>'1A'!F21</f>
        <v>13.752030595982141</v>
      </c>
      <c r="G8" s="60">
        <f>'1A'!G21</f>
        <v>13.752030595982141</v>
      </c>
      <c r="H8" s="60">
        <f>'1A'!H21</f>
        <v>13.752030595982141</v>
      </c>
      <c r="I8" s="61">
        <f>'1A'!I21</f>
        <v>15.127232142857142</v>
      </c>
      <c r="J8" s="61">
        <f>'1A'!J21</f>
        <v>15.883593749999999</v>
      </c>
      <c r="K8" s="61">
        <f>'1A'!K21</f>
        <v>16.639955357142856</v>
      </c>
      <c r="L8" s="61">
        <f>'1A'!L21</f>
        <v>17.471953124999999</v>
      </c>
      <c r="M8" s="61">
        <f>'1A'!M21</f>
        <v>18.303950892857145</v>
      </c>
      <c r="N8" s="61">
        <f>'1A'!N21</f>
        <v>20.134345982142861</v>
      </c>
      <c r="O8" s="62">
        <f>'1A'!O21</f>
        <v>22.14778058035715</v>
      </c>
      <c r="P8" s="1"/>
      <c r="U8" s="1">
        <v>3</v>
      </c>
      <c r="V8" s="46">
        <f t="shared" si="0"/>
        <v>16.290376105878959</v>
      </c>
      <c r="W8" s="46">
        <f t="shared" si="1"/>
        <v>17.919411924525665</v>
      </c>
      <c r="X8" s="46">
        <f t="shared" si="2"/>
        <v>19.711353116978234</v>
      </c>
      <c r="Y8" s="46">
        <f t="shared" si="3"/>
        <v>21.682488428676059</v>
      </c>
      <c r="Z8" s="46">
        <f t="shared" si="4"/>
        <v>23.850737271543672</v>
      </c>
      <c r="AA8" s="46">
        <f t="shared" si="5"/>
        <v>26.235810998698039</v>
      </c>
    </row>
    <row r="9" spans="1:27" x14ac:dyDescent="0.2">
      <c r="A9" s="287" t="s">
        <v>102</v>
      </c>
      <c r="B9" s="288"/>
      <c r="C9" s="288"/>
      <c r="D9" s="288"/>
      <c r="E9" s="288"/>
      <c r="F9" s="288"/>
      <c r="G9" s="288"/>
      <c r="H9" s="289"/>
      <c r="I9" s="55">
        <f>I8-H8</f>
        <v>1.375201546875001</v>
      </c>
      <c r="J9" s="55">
        <f t="shared" ref="J9:O9" si="7">J8-I8</f>
        <v>0.75636160714285694</v>
      </c>
      <c r="K9" s="55">
        <f t="shared" si="7"/>
        <v>0.75636160714285694</v>
      </c>
      <c r="L9" s="55">
        <f t="shared" si="7"/>
        <v>0.83199776785714263</v>
      </c>
      <c r="M9" s="55">
        <f t="shared" si="7"/>
        <v>0.83199776785714619</v>
      </c>
      <c r="N9" s="55">
        <f t="shared" si="7"/>
        <v>1.8303950892857159</v>
      </c>
      <c r="O9" s="55">
        <f t="shared" si="7"/>
        <v>2.0134345982142889</v>
      </c>
      <c r="P9" s="1"/>
      <c r="U9" s="1">
        <v>4</v>
      </c>
      <c r="V9" s="46">
        <f t="shared" si="0"/>
        <v>16.697635508525931</v>
      </c>
      <c r="W9" s="46">
        <f t="shared" si="1"/>
        <v>18.367397222638804</v>
      </c>
      <c r="X9" s="46">
        <f t="shared" si="2"/>
        <v>20.20413694490269</v>
      </c>
      <c r="Y9" s="46">
        <f t="shared" si="3"/>
        <v>22.224550639392959</v>
      </c>
      <c r="Z9" s="46">
        <f t="shared" si="4"/>
        <v>24.447005703332263</v>
      </c>
      <c r="AA9" s="46">
        <f t="shared" si="5"/>
        <v>26.891706273665488</v>
      </c>
    </row>
    <row r="10" spans="1:27" x14ac:dyDescent="0.2">
      <c r="P10" s="1"/>
      <c r="Q10" s="40"/>
      <c r="U10" s="1">
        <v>5</v>
      </c>
      <c r="V10" s="46">
        <f t="shared" si="0"/>
        <v>17.115076396239079</v>
      </c>
      <c r="W10" s="46">
        <f t="shared" si="1"/>
        <v>18.826582153204772</v>
      </c>
      <c r="X10" s="46">
        <f t="shared" si="2"/>
        <v>20.709240368525254</v>
      </c>
      <c r="Y10" s="46">
        <f t="shared" si="3"/>
        <v>22.780164405377782</v>
      </c>
      <c r="Z10" s="46">
        <f t="shared" si="4"/>
        <v>25.058180845915565</v>
      </c>
      <c r="AA10" s="46">
        <f t="shared" si="5"/>
        <v>27.563998930507122</v>
      </c>
    </row>
    <row r="11" spans="1:27" x14ac:dyDescent="0.2">
      <c r="U11" s="1">
        <v>6</v>
      </c>
      <c r="V11" s="46">
        <f t="shared" si="0"/>
        <v>17.542953306145055</v>
      </c>
      <c r="W11" s="46">
        <f t="shared" si="1"/>
        <v>19.297246707034891</v>
      </c>
      <c r="X11" s="46">
        <f t="shared" si="2"/>
        <v>21.226971377738383</v>
      </c>
      <c r="Y11" s="46">
        <f t="shared" si="3"/>
        <v>23.349668515512224</v>
      </c>
      <c r="Z11" s="46">
        <f t="shared" si="4"/>
        <v>25.684635367063454</v>
      </c>
      <c r="AA11" s="46">
        <f t="shared" si="5"/>
        <v>28.253098903769796</v>
      </c>
    </row>
    <row r="12" spans="1:27" x14ac:dyDescent="0.2">
      <c r="U12" s="1">
        <v>7</v>
      </c>
      <c r="V12" s="46">
        <f t="shared" si="0"/>
        <v>17.981527138798679</v>
      </c>
      <c r="W12" s="46">
        <f t="shared" si="1"/>
        <v>19.77967787471076</v>
      </c>
      <c r="X12" s="46">
        <f t="shared" si="2"/>
        <v>21.75764566218184</v>
      </c>
      <c r="Y12" s="46">
        <f t="shared" si="3"/>
        <v>23.933410228400028</v>
      </c>
      <c r="Z12" s="46">
        <f t="shared" si="4"/>
        <v>26.326751251240037</v>
      </c>
      <c r="AA12" s="46">
        <f t="shared" si="5"/>
        <v>28.959426376364039</v>
      </c>
    </row>
    <row r="13" spans="1:27" x14ac:dyDescent="0.2">
      <c r="U13" s="1">
        <v>8</v>
      </c>
      <c r="V13" s="46">
        <f t="shared" si="0"/>
        <v>18.431065317268644</v>
      </c>
      <c r="W13" s="46">
        <f t="shared" si="1"/>
        <v>20.274169821578528</v>
      </c>
      <c r="X13" s="46">
        <f t="shared" si="2"/>
        <v>22.301586803736384</v>
      </c>
      <c r="Y13" s="46">
        <f t="shared" si="3"/>
        <v>24.531745484110026</v>
      </c>
      <c r="Z13" s="46">
        <f t="shared" si="4"/>
        <v>26.984920032521035</v>
      </c>
      <c r="AA13" s="46">
        <f t="shared" si="5"/>
        <v>29.683412035773138</v>
      </c>
    </row>
    <row r="14" spans="1:27" ht="16.5" thickBot="1" x14ac:dyDescent="0.3">
      <c r="A14" s="28" t="s">
        <v>180</v>
      </c>
      <c r="B14" s="28"/>
      <c r="C14" s="28"/>
      <c r="D14" s="28"/>
      <c r="E14" s="28"/>
      <c r="F14" s="28"/>
      <c r="G14" s="28"/>
      <c r="H14" s="28"/>
      <c r="I14" s="28"/>
      <c r="J14" s="28"/>
      <c r="K14" s="28"/>
      <c r="L14" s="28"/>
      <c r="M14" s="28"/>
      <c r="N14" s="28"/>
      <c r="O14" s="28"/>
      <c r="P14" s="28"/>
      <c r="Q14" s="28"/>
      <c r="R14" s="28"/>
      <c r="S14" s="28"/>
      <c r="T14" s="28"/>
      <c r="U14" s="1">
        <v>9</v>
      </c>
      <c r="V14" s="46">
        <f t="shared" si="0"/>
        <v>18.891841950200359</v>
      </c>
      <c r="W14" s="46">
        <f t="shared" si="1"/>
        <v>20.78102406711799</v>
      </c>
      <c r="X14" s="46">
        <f t="shared" si="2"/>
        <v>22.859126473829793</v>
      </c>
      <c r="Y14" s="46">
        <f t="shared" si="3"/>
        <v>25.145039121212776</v>
      </c>
      <c r="Z14" s="46">
        <f t="shared" si="4"/>
        <v>27.65954303333406</v>
      </c>
      <c r="AA14" s="46">
        <f t="shared" si="5"/>
        <v>30.425497336667465</v>
      </c>
    </row>
    <row r="15" spans="1:27" ht="15.75" thickBot="1" x14ac:dyDescent="0.3">
      <c r="A15" s="275" t="s">
        <v>104</v>
      </c>
      <c r="B15" s="278" t="s">
        <v>78</v>
      </c>
      <c r="C15" s="279"/>
      <c r="D15" s="279"/>
      <c r="E15" s="279" t="s">
        <v>78</v>
      </c>
      <c r="F15" s="279"/>
      <c r="G15" s="279"/>
      <c r="H15" s="279" t="s">
        <v>79</v>
      </c>
      <c r="I15" s="279"/>
      <c r="J15" s="279"/>
      <c r="K15" s="279" t="s">
        <v>80</v>
      </c>
      <c r="L15" s="279"/>
      <c r="M15" s="279"/>
      <c r="N15" s="279" t="s">
        <v>80</v>
      </c>
      <c r="O15" s="279"/>
      <c r="P15" s="280"/>
      <c r="Q15" s="279" t="s">
        <v>80</v>
      </c>
      <c r="R15" s="279"/>
      <c r="S15" s="280"/>
      <c r="T15" s="63"/>
      <c r="U15" s="1">
        <v>10</v>
      </c>
      <c r="V15" s="46">
        <f t="shared" si="0"/>
        <v>19.364137998955368</v>
      </c>
      <c r="W15" s="46">
        <f t="shared" si="1"/>
        <v>21.300549668795938</v>
      </c>
      <c r="X15" s="46">
        <f t="shared" si="2"/>
        <v>23.430604635675536</v>
      </c>
      <c r="Y15" s="46">
        <f t="shared" si="3"/>
        <v>25.773665099243093</v>
      </c>
      <c r="Z15" s="46">
        <f t="shared" si="4"/>
        <v>28.351031609167411</v>
      </c>
      <c r="AA15" s="46">
        <f t="shared" si="5"/>
        <v>31.186134770084148</v>
      </c>
    </row>
    <row r="16" spans="1:27" ht="15" x14ac:dyDescent="0.2">
      <c r="A16" s="276"/>
      <c r="B16" s="281" t="s">
        <v>204</v>
      </c>
      <c r="C16" s="282"/>
      <c r="D16" s="282"/>
      <c r="E16" s="295" t="s">
        <v>199</v>
      </c>
      <c r="F16" s="296"/>
      <c r="G16" s="297"/>
      <c r="H16" s="295" t="s">
        <v>200</v>
      </c>
      <c r="I16" s="296"/>
      <c r="J16" s="297"/>
      <c r="K16" s="284" t="s">
        <v>205</v>
      </c>
      <c r="L16" s="285"/>
      <c r="M16" s="286"/>
      <c r="N16" s="284" t="s">
        <v>202</v>
      </c>
      <c r="O16" s="285"/>
      <c r="P16" s="286"/>
      <c r="Q16" s="284" t="s">
        <v>206</v>
      </c>
      <c r="R16" s="285"/>
      <c r="S16" s="286"/>
      <c r="T16" s="64"/>
      <c r="U16" s="1">
        <v>11</v>
      </c>
      <c r="V16" s="46">
        <f t="shared" si="0"/>
        <v>19.848241448929251</v>
      </c>
      <c r="W16" s="46">
        <f t="shared" si="1"/>
        <v>21.833063410515834</v>
      </c>
      <c r="X16" s="46">
        <f t="shared" si="2"/>
        <v>24.016369751567421</v>
      </c>
      <c r="Y16" s="46">
        <f t="shared" si="3"/>
        <v>26.418006726724169</v>
      </c>
      <c r="Z16" s="46">
        <f t="shared" si="4"/>
        <v>29.059807399396593</v>
      </c>
      <c r="AA16" s="46">
        <f t="shared" si="5"/>
        <v>31.965788139336251</v>
      </c>
    </row>
    <row r="17" spans="1:27" ht="15" thickBot="1" x14ac:dyDescent="0.25">
      <c r="A17" s="277"/>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20.344447485152479</v>
      </c>
      <c r="W17" s="46">
        <f t="shared" si="1"/>
        <v>22.378889995778728</v>
      </c>
      <c r="X17" s="46">
        <f t="shared" si="2"/>
        <v>24.616778995356604</v>
      </c>
      <c r="Y17" s="46">
        <f t="shared" si="3"/>
        <v>27.07845689489227</v>
      </c>
      <c r="Z17" s="46">
        <f t="shared" si="4"/>
        <v>29.786302584381506</v>
      </c>
      <c r="AA17" s="46">
        <f t="shared" si="5"/>
        <v>32.764932842819654</v>
      </c>
    </row>
    <row r="18" spans="1:27" x14ac:dyDescent="0.2">
      <c r="A18" s="72" t="s">
        <v>3</v>
      </c>
      <c r="B18" s="73">
        <f>H6</f>
        <v>15.127233655580357</v>
      </c>
      <c r="C18" s="73">
        <f>MEDIAN(B18,D18)</f>
        <v>15.708804880729659</v>
      </c>
      <c r="D18" s="73">
        <f>B18*((1.025)^3)</f>
        <v>16.290376105878963</v>
      </c>
      <c r="E18" s="74">
        <f>I6</f>
        <v>16.63995535714286</v>
      </c>
      <c r="F18" s="73">
        <f>MEDIAN(E18,G18)</f>
        <v>17.279683640834264</v>
      </c>
      <c r="G18" s="75">
        <f>E18*((1.025)^3)</f>
        <v>17.919411924525672</v>
      </c>
      <c r="H18" s="73">
        <f>K6</f>
        <v>18.303950892857149</v>
      </c>
      <c r="I18" s="73">
        <f>MEDIAN(H18,J18)</f>
        <v>19.007652004917695</v>
      </c>
      <c r="J18" s="75">
        <f>H18*((1.025)^3)</f>
        <v>19.711353116978241</v>
      </c>
      <c r="K18" s="74">
        <f>M6</f>
        <v>20.134345982142865</v>
      </c>
      <c r="L18" s="73">
        <f>MEDIAN(K18,M18)</f>
        <v>20.908417205409464</v>
      </c>
      <c r="M18" s="75">
        <f>K18*((1.025)^3)</f>
        <v>21.682488428676066</v>
      </c>
      <c r="N18" s="74">
        <f>N6</f>
        <v>22.147780580357153</v>
      </c>
      <c r="O18" s="73">
        <f>MEDIAN(N18,P18)</f>
        <v>22.999258925950414</v>
      </c>
      <c r="P18" s="75">
        <f>N18*((1.025)^3)</f>
        <v>23.850737271543675</v>
      </c>
      <c r="Q18" s="74">
        <f>O6</f>
        <v>24.362558638392869</v>
      </c>
      <c r="R18" s="73">
        <f>MEDIAN(Q18,S18)</f>
        <v>25.299184818545456</v>
      </c>
      <c r="S18" s="75">
        <f>Q18*((1.025)^3)</f>
        <v>26.235810998698042</v>
      </c>
      <c r="T18" s="73"/>
      <c r="U18" s="1">
        <v>13</v>
      </c>
      <c r="V18" s="46">
        <f t="shared" si="0"/>
        <v>20.853058672281289</v>
      </c>
      <c r="W18" s="46">
        <f t="shared" si="1"/>
        <v>22.938362245673193</v>
      </c>
      <c r="X18" s="46">
        <f t="shared" si="2"/>
        <v>25.232198470240519</v>
      </c>
      <c r="Y18" s="46">
        <f t="shared" si="3"/>
        <v>27.755418317264574</v>
      </c>
      <c r="Z18" s="46">
        <f t="shared" si="4"/>
        <v>30.530960148991042</v>
      </c>
      <c r="AA18" s="46">
        <f t="shared" si="5"/>
        <v>33.584056163890139</v>
      </c>
    </row>
    <row r="19" spans="1:27" x14ac:dyDescent="0.2">
      <c r="A19" s="76" t="s">
        <v>4</v>
      </c>
      <c r="B19" s="73">
        <f>B18*((1.025)^4)</f>
        <v>16.697635508525934</v>
      </c>
      <c r="C19" s="73">
        <f t="shared" ref="C19:C23" si="8">MEDIAN(B19,D19)</f>
        <v>17.120294407335496</v>
      </c>
      <c r="D19" s="73">
        <f>B18*((1.025)^6)</f>
        <v>17.542953306145058</v>
      </c>
      <c r="E19" s="74">
        <f>E18*((1.025)^4)</f>
        <v>18.367397222638811</v>
      </c>
      <c r="F19" s="73">
        <f t="shared" ref="F19:F23" si="9">MEDIAN(E19,G19)</f>
        <v>18.832321964836854</v>
      </c>
      <c r="G19" s="75">
        <f>E18*((1.025)^6)</f>
        <v>19.297246707034898</v>
      </c>
      <c r="H19" s="73">
        <f>H18*((1.025)^4)</f>
        <v>20.204136944902693</v>
      </c>
      <c r="I19" s="73">
        <f t="shared" ref="I19:I23" si="10">MEDIAN(H19,J19)</f>
        <v>20.71555416132054</v>
      </c>
      <c r="J19" s="75">
        <f>H18*((1.025)^6)</f>
        <v>21.226971377738391</v>
      </c>
      <c r="K19" s="74">
        <f>K18*((1.025)^4)</f>
        <v>22.224550639392966</v>
      </c>
      <c r="L19" s="73">
        <f t="shared" ref="L19:L23" si="11">MEDIAN(K19,M19)</f>
        <v>22.787109577452597</v>
      </c>
      <c r="M19" s="75">
        <f>K18*((1.025)^6)</f>
        <v>23.349668515512231</v>
      </c>
      <c r="N19" s="74">
        <f>N18*((1.025)^4)</f>
        <v>24.447005703332266</v>
      </c>
      <c r="O19" s="73">
        <f t="shared" ref="O19:O23" si="12">MEDIAN(N19,P19)</f>
        <v>25.065820535197862</v>
      </c>
      <c r="P19" s="75">
        <f>N18*((1.025)^6)</f>
        <v>25.684635367063457</v>
      </c>
      <c r="Q19" s="74">
        <f>Q18*((1.025)^4)</f>
        <v>26.891706273665491</v>
      </c>
      <c r="R19" s="73">
        <f t="shared" ref="R19:R23" si="13">MEDIAN(Q19,S19)</f>
        <v>27.572402588717647</v>
      </c>
      <c r="S19" s="75">
        <f>Q18*((1.025)^6)</f>
        <v>28.253098903769803</v>
      </c>
      <c r="T19" s="73"/>
      <c r="U19" s="1">
        <v>14</v>
      </c>
      <c r="V19" s="46">
        <f t="shared" si="0"/>
        <v>21.374385139088318</v>
      </c>
      <c r="W19" s="46">
        <f t="shared" si="1"/>
        <v>23.511821301815022</v>
      </c>
      <c r="X19" s="46">
        <f t="shared" si="2"/>
        <v>25.863003431996528</v>
      </c>
      <c r="Y19" s="46">
        <f t="shared" si="3"/>
        <v>28.449303775196185</v>
      </c>
      <c r="Z19" s="46">
        <f t="shared" si="4"/>
        <v>31.294234152715816</v>
      </c>
      <c r="AA19" s="46">
        <f t="shared" si="5"/>
        <v>34.423657567987391</v>
      </c>
    </row>
    <row r="20" spans="1:27" x14ac:dyDescent="0.2">
      <c r="A20" s="76" t="s">
        <v>5</v>
      </c>
      <c r="B20" s="73">
        <f>B18*((1.025)^7)</f>
        <v>17.981527138798686</v>
      </c>
      <c r="C20" s="73">
        <f t="shared" si="8"/>
        <v>18.436684544499524</v>
      </c>
      <c r="D20" s="73">
        <f>B18*((1.025)^9)</f>
        <v>18.891841950200362</v>
      </c>
      <c r="E20" s="74">
        <f>E18*((1.025)^7)</f>
        <v>19.779677874710771</v>
      </c>
      <c r="F20" s="73">
        <f t="shared" si="9"/>
        <v>20.280350970914384</v>
      </c>
      <c r="G20" s="75">
        <f>E18*((1.025)^9)</f>
        <v>20.781024067117997</v>
      </c>
      <c r="H20" s="73">
        <f>H18*((1.025)^7)</f>
        <v>21.757645662181851</v>
      </c>
      <c r="I20" s="73">
        <f t="shared" si="10"/>
        <v>22.308386068005824</v>
      </c>
      <c r="J20" s="75">
        <f>H18*((1.025)^9)</f>
        <v>22.8591264738298</v>
      </c>
      <c r="K20" s="74">
        <f>K18*((1.025)^7)</f>
        <v>23.933410228400039</v>
      </c>
      <c r="L20" s="73">
        <f t="shared" si="11"/>
        <v>24.539224674806412</v>
      </c>
      <c r="M20" s="75">
        <f>K18*((1.025)^9)</f>
        <v>25.145039121212783</v>
      </c>
      <c r="N20" s="74">
        <f>N18*((1.025)^7)</f>
        <v>26.326751251240044</v>
      </c>
      <c r="O20" s="73">
        <f t="shared" si="12"/>
        <v>26.993147142287054</v>
      </c>
      <c r="P20" s="75">
        <f>N18*((1.025)^9)</f>
        <v>27.659543033334064</v>
      </c>
      <c r="Q20" s="74">
        <f>Q18*((1.025)^7)</f>
        <v>28.95942637636405</v>
      </c>
      <c r="R20" s="73">
        <f t="shared" si="13"/>
        <v>29.692461856515759</v>
      </c>
      <c r="S20" s="75">
        <f>Q18*((1.025)^9)</f>
        <v>30.425497336667469</v>
      </c>
      <c r="T20" s="73"/>
      <c r="U20" s="1">
        <v>15</v>
      </c>
      <c r="V20" s="46">
        <f t="shared" si="0"/>
        <v>21.908744767565523</v>
      </c>
      <c r="W20" s="46">
        <f t="shared" si="1"/>
        <v>24.099616834360397</v>
      </c>
      <c r="X20" s="46">
        <f t="shared" si="2"/>
        <v>26.509578517796438</v>
      </c>
      <c r="Y20" s="46">
        <f t="shared" si="3"/>
        <v>29.160536369576086</v>
      </c>
      <c r="Z20" s="46">
        <f t="shared" si="4"/>
        <v>32.076590006533706</v>
      </c>
      <c r="AA20" s="46">
        <f t="shared" si="5"/>
        <v>35.284249007187071</v>
      </c>
    </row>
    <row r="21" spans="1:27" x14ac:dyDescent="0.2">
      <c r="A21" s="76" t="s">
        <v>6</v>
      </c>
      <c r="B21" s="73">
        <f>B18*((1.025)^10)</f>
        <v>19.364137998955375</v>
      </c>
      <c r="C21" s="73">
        <f t="shared" si="8"/>
        <v>19.854292742053929</v>
      </c>
      <c r="D21" s="73">
        <f>B18*((1.025)^12)</f>
        <v>20.344447485152486</v>
      </c>
      <c r="E21" s="74">
        <f>E18*((1.025)^10)</f>
        <v>21.300549668795949</v>
      </c>
      <c r="F21" s="73">
        <f t="shared" si="9"/>
        <v>21.839719832287344</v>
      </c>
      <c r="G21" s="75">
        <f>E18*((1.025)^12)</f>
        <v>22.378889995778742</v>
      </c>
      <c r="H21" s="73">
        <f>H18*((1.025)^10)</f>
        <v>23.430604635675547</v>
      </c>
      <c r="I21" s="73">
        <f t="shared" si="10"/>
        <v>24.023691815516081</v>
      </c>
      <c r="J21" s="75">
        <f>H18*((1.025)^12)</f>
        <v>24.616778995356619</v>
      </c>
      <c r="K21" s="74">
        <f>K18*((1.025)^10)</f>
        <v>25.773665099243104</v>
      </c>
      <c r="L21" s="73">
        <f t="shared" si="11"/>
        <v>26.426060997067694</v>
      </c>
      <c r="M21" s="75">
        <f>K18*((1.025)^12)</f>
        <v>27.07845689489228</v>
      </c>
      <c r="N21" s="74">
        <f>N18*((1.025)^10)</f>
        <v>28.351031609167414</v>
      </c>
      <c r="O21" s="73">
        <f t="shared" si="12"/>
        <v>29.068667096774462</v>
      </c>
      <c r="P21" s="75">
        <f>N18*((1.025)^12)</f>
        <v>29.786302584381513</v>
      </c>
      <c r="Q21" s="74">
        <f>Q18*((1.025)^10)</f>
        <v>31.186134770084159</v>
      </c>
      <c r="R21" s="73">
        <f t="shared" si="13"/>
        <v>31.975533806451914</v>
      </c>
      <c r="S21" s="75">
        <f>Q18*((1.025)^12)</f>
        <v>32.764932842819668</v>
      </c>
      <c r="T21" s="73"/>
      <c r="U21" s="1">
        <v>16</v>
      </c>
      <c r="V21" s="46">
        <f t="shared" si="0"/>
        <v>22.45646338675466</v>
      </c>
      <c r="W21" s="46">
        <f t="shared" si="1"/>
        <v>24.702107255219406</v>
      </c>
      <c r="X21" s="46">
        <f t="shared" si="2"/>
        <v>27.172317980741347</v>
      </c>
      <c r="Y21" s="46">
        <f t="shared" si="3"/>
        <v>29.889549778815486</v>
      </c>
      <c r="Z21" s="46">
        <f t="shared" si="4"/>
        <v>32.878504756697048</v>
      </c>
      <c r="AA21" s="46">
        <f t="shared" si="5"/>
        <v>36.166355232366747</v>
      </c>
    </row>
    <row r="22" spans="1:27" x14ac:dyDescent="0.2">
      <c r="A22" s="76" t="s">
        <v>107</v>
      </c>
      <c r="B22" s="73">
        <f>B18*((1.025)^13)</f>
        <v>20.8530586722813</v>
      </c>
      <c r="C22" s="73">
        <f t="shared" si="8"/>
        <v>21.380901719923422</v>
      </c>
      <c r="D22" s="73">
        <f>B18*((1.025)^15)</f>
        <v>21.90874476756554</v>
      </c>
      <c r="E22" s="74">
        <f>E18*((1.025)^13)</f>
        <v>22.938362245673208</v>
      </c>
      <c r="F22" s="73">
        <f t="shared" si="9"/>
        <v>23.518989540016811</v>
      </c>
      <c r="G22" s="75">
        <f>E18*((1.025)^15)</f>
        <v>24.099616834360415</v>
      </c>
      <c r="H22" s="73">
        <f>H18*((1.025)^13)</f>
        <v>25.232198470240533</v>
      </c>
      <c r="I22" s="73">
        <f t="shared" si="10"/>
        <v>25.870888494018494</v>
      </c>
      <c r="J22" s="75">
        <f>H18*((1.025)^15)</f>
        <v>26.509578517796459</v>
      </c>
      <c r="K22" s="74">
        <f>K18*((1.025)^13)</f>
        <v>27.755418317264589</v>
      </c>
      <c r="L22" s="73">
        <f t="shared" si="11"/>
        <v>28.457977343420346</v>
      </c>
      <c r="M22" s="75">
        <f>K18*((1.025)^15)</f>
        <v>29.160536369576107</v>
      </c>
      <c r="N22" s="74">
        <f>N18*((1.025)^13)</f>
        <v>30.530960148991049</v>
      </c>
      <c r="O22" s="73">
        <f t="shared" si="12"/>
        <v>31.303775077762385</v>
      </c>
      <c r="P22" s="75">
        <f>N18*((1.025)^15)</f>
        <v>32.076590006533721</v>
      </c>
      <c r="Q22" s="74">
        <f>Q18*((1.025)^13)</f>
        <v>33.584056163890153</v>
      </c>
      <c r="R22" s="73">
        <f t="shared" si="13"/>
        <v>34.434152585538627</v>
      </c>
      <c r="S22" s="75">
        <f>Q18*((1.025)^15)</f>
        <v>35.284249007187093</v>
      </c>
      <c r="T22" s="73"/>
      <c r="U22" s="1">
        <v>17</v>
      </c>
      <c r="V22" s="46">
        <f t="shared" si="0"/>
        <v>23.017874971423524</v>
      </c>
      <c r="W22" s="46">
        <f t="shared" si="1"/>
        <v>25.319659936599891</v>
      </c>
      <c r="X22" s="46">
        <f t="shared" si="2"/>
        <v>27.851625930259878</v>
      </c>
      <c r="Y22" s="46">
        <f t="shared" si="3"/>
        <v>30.636788523285869</v>
      </c>
      <c r="Z22" s="46">
        <f t="shared" si="4"/>
        <v>33.700467375614473</v>
      </c>
      <c r="AA22" s="46">
        <f t="shared" si="5"/>
        <v>37.070514113175911</v>
      </c>
    </row>
    <row r="23" spans="1:27" x14ac:dyDescent="0.2">
      <c r="A23" s="76" t="s">
        <v>108</v>
      </c>
      <c r="B23" s="73">
        <f>B18*((1.025)^16)</f>
        <v>22.456463386754677</v>
      </c>
      <c r="C23" s="73">
        <f t="shared" si="8"/>
        <v>23.622098575451414</v>
      </c>
      <c r="D23" s="73">
        <f>B18*((1.025)^20)</f>
        <v>24.78773376414815</v>
      </c>
      <c r="E23" s="74">
        <f>E18*((1.025)^16)</f>
        <v>24.702107255219424</v>
      </c>
      <c r="F23" s="73">
        <f t="shared" si="9"/>
        <v>25.98430583456598</v>
      </c>
      <c r="G23" s="75">
        <f>E18*((1.025)^20)</f>
        <v>27.266504413912532</v>
      </c>
      <c r="H23" s="74">
        <f>H18*((1.025)^16)</f>
        <v>27.172317980741369</v>
      </c>
      <c r="I23" s="73">
        <f t="shared" si="10"/>
        <v>28.582736418022577</v>
      </c>
      <c r="J23" s="75">
        <f>H18*((1.025)^20)</f>
        <v>29.993154855303789</v>
      </c>
      <c r="K23" s="73">
        <f>K18*((1.025)^16)</f>
        <v>29.889549778815507</v>
      </c>
      <c r="L23" s="73">
        <f t="shared" si="11"/>
        <v>31.441010059824837</v>
      </c>
      <c r="M23" s="75">
        <f>K18*((1.025)^20)</f>
        <v>32.992470340834167</v>
      </c>
      <c r="N23" s="73">
        <f>N18*((1.025)^16)</f>
        <v>32.878504756697062</v>
      </c>
      <c r="O23" s="73">
        <f t="shared" si="12"/>
        <v>34.585111065807325</v>
      </c>
      <c r="P23" s="73">
        <f>N18*((1.025)^20)</f>
        <v>36.291717374917589</v>
      </c>
      <c r="Q23" s="74">
        <f>Q18*((1.025)^16)</f>
        <v>36.166355232366769</v>
      </c>
      <c r="R23" s="73">
        <f t="shared" si="13"/>
        <v>38.043622172388055</v>
      </c>
      <c r="S23" s="75">
        <f>Q18*((1.025)^20)</f>
        <v>39.920889112409348</v>
      </c>
      <c r="T23" s="73"/>
      <c r="U23" s="1">
        <v>18</v>
      </c>
      <c r="V23" s="46">
        <f t="shared" si="0"/>
        <v>23.593321845709109</v>
      </c>
      <c r="W23" s="46">
        <f t="shared" si="1"/>
        <v>25.952651435014886</v>
      </c>
      <c r="X23" s="46">
        <f t="shared" si="2"/>
        <v>28.547916578516372</v>
      </c>
      <c r="Y23" s="46">
        <f t="shared" si="3"/>
        <v>31.402708236368014</v>
      </c>
      <c r="Z23" s="46">
        <f t="shared" si="4"/>
        <v>34.542979060004832</v>
      </c>
      <c r="AA23" s="46">
        <f t="shared" si="5"/>
        <v>37.997276966005302</v>
      </c>
    </row>
    <row r="24" spans="1:27" ht="15" x14ac:dyDescent="0.25">
      <c r="A24" s="44"/>
      <c r="B24" s="36"/>
      <c r="C24" s="46"/>
      <c r="D24" s="36"/>
      <c r="E24" s="81"/>
      <c r="F24" s="81"/>
      <c r="G24" s="81"/>
      <c r="H24" s="81"/>
      <c r="I24" s="73"/>
      <c r="J24" s="73"/>
      <c r="M24" s="40"/>
      <c r="P24" s="1"/>
      <c r="U24" s="1">
        <v>19</v>
      </c>
      <c r="V24" s="46">
        <f t="shared" si="0"/>
        <v>24.183154891851835</v>
      </c>
      <c r="W24" s="46">
        <f t="shared" si="1"/>
        <v>26.601467720890255</v>
      </c>
      <c r="X24" s="46">
        <f t="shared" si="2"/>
        <v>29.261614492979277</v>
      </c>
      <c r="Y24" s="46">
        <f t="shared" si="3"/>
        <v>32.187775942277213</v>
      </c>
      <c r="Z24" s="46">
        <f t="shared" si="4"/>
        <v>35.406553536504951</v>
      </c>
      <c r="AA24" s="46">
        <f t="shared" si="5"/>
        <v>38.94720889015543</v>
      </c>
    </row>
    <row r="25" spans="1:27" ht="15" x14ac:dyDescent="0.25">
      <c r="A25" s="44"/>
      <c r="B25" s="36"/>
      <c r="C25" s="46"/>
      <c r="D25" s="36"/>
      <c r="E25" s="81"/>
      <c r="F25" s="81"/>
      <c r="G25" s="81"/>
      <c r="H25" s="81"/>
      <c r="I25" s="73"/>
      <c r="J25" s="73"/>
      <c r="M25" s="40"/>
      <c r="P25" s="1"/>
      <c r="U25" s="1">
        <v>20</v>
      </c>
      <c r="V25" s="46">
        <f t="shared" si="0"/>
        <v>24.787733764148129</v>
      </c>
      <c r="W25" s="46">
        <f t="shared" si="1"/>
        <v>27.266504413912511</v>
      </c>
      <c r="X25" s="46">
        <f t="shared" si="2"/>
        <v>29.993154855303757</v>
      </c>
      <c r="Y25" s="46">
        <f t="shared" si="3"/>
        <v>32.992470340834139</v>
      </c>
      <c r="Z25" s="46">
        <f t="shared" si="4"/>
        <v>36.291717374917575</v>
      </c>
      <c r="AA25" s="46">
        <f t="shared" si="5"/>
        <v>39.920889112409313</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181</v>
      </c>
      <c r="B28" s="28"/>
      <c r="C28" s="28"/>
      <c r="D28" s="28"/>
      <c r="E28" s="28"/>
      <c r="F28" s="28"/>
      <c r="G28" s="28"/>
      <c r="H28" s="28"/>
      <c r="I28" s="28"/>
      <c r="J28" s="28"/>
      <c r="K28" s="28"/>
      <c r="L28" s="28"/>
      <c r="M28" s="28"/>
      <c r="N28" s="28"/>
      <c r="O28" s="28"/>
      <c r="P28" s="28"/>
      <c r="Q28" s="28"/>
      <c r="R28" s="28"/>
      <c r="S28" s="28"/>
      <c r="V28" s="274" t="s">
        <v>182</v>
      </c>
      <c r="W28" s="274"/>
      <c r="X28" s="274"/>
      <c r="Y28" s="274"/>
      <c r="Z28" s="274"/>
      <c r="AA28" s="274"/>
    </row>
    <row r="29" spans="1:27" ht="15.75" thickBot="1" x14ac:dyDescent="0.3">
      <c r="A29" s="275" t="s">
        <v>104</v>
      </c>
      <c r="B29" s="278" t="s">
        <v>78</v>
      </c>
      <c r="C29" s="279"/>
      <c r="D29" s="279"/>
      <c r="E29" s="279" t="s">
        <v>78</v>
      </c>
      <c r="F29" s="279"/>
      <c r="G29" s="279"/>
      <c r="H29" s="279" t="s">
        <v>79</v>
      </c>
      <c r="I29" s="279"/>
      <c r="J29" s="279"/>
      <c r="K29" s="279" t="s">
        <v>80</v>
      </c>
      <c r="L29" s="279"/>
      <c r="M29" s="279"/>
      <c r="N29" s="279" t="s">
        <v>80</v>
      </c>
      <c r="O29" s="279"/>
      <c r="P29" s="280"/>
      <c r="Q29" s="279" t="s">
        <v>80</v>
      </c>
      <c r="R29" s="279"/>
      <c r="S29" s="280"/>
      <c r="U29" s="1" t="s">
        <v>167</v>
      </c>
      <c r="V29" s="44" t="s">
        <v>170</v>
      </c>
      <c r="W29" s="44" t="s">
        <v>168</v>
      </c>
      <c r="X29" s="44" t="s">
        <v>171</v>
      </c>
      <c r="Y29" s="44" t="s">
        <v>172</v>
      </c>
      <c r="Z29" s="44" t="s">
        <v>173</v>
      </c>
      <c r="AA29" s="44" t="s">
        <v>174</v>
      </c>
    </row>
    <row r="30" spans="1:27" ht="15" x14ac:dyDescent="0.2">
      <c r="A30" s="276"/>
      <c r="B30" s="281" t="s">
        <v>103</v>
      </c>
      <c r="C30" s="282"/>
      <c r="D30" s="283"/>
      <c r="E30" s="284" t="s">
        <v>199</v>
      </c>
      <c r="F30" s="285"/>
      <c r="G30" s="285"/>
      <c r="H30" s="295" t="s">
        <v>200</v>
      </c>
      <c r="I30" s="296"/>
      <c r="J30" s="297"/>
      <c r="K30" s="284" t="s">
        <v>201</v>
      </c>
      <c r="L30" s="285"/>
      <c r="M30" s="286"/>
      <c r="N30" s="284" t="s">
        <v>202</v>
      </c>
      <c r="O30" s="285"/>
      <c r="P30" s="286"/>
      <c r="Q30" s="284" t="s">
        <v>207</v>
      </c>
      <c r="R30" s="285"/>
      <c r="S30" s="286"/>
      <c r="U30" s="1">
        <v>0</v>
      </c>
      <c r="V30" s="46">
        <f>H8</f>
        <v>13.752030595982141</v>
      </c>
      <c r="W30" s="46">
        <f>I8</f>
        <v>15.127232142857142</v>
      </c>
      <c r="X30" s="46">
        <f>K8</f>
        <v>16.639955357142856</v>
      </c>
      <c r="Y30" s="46">
        <f>M8</f>
        <v>18.303950892857145</v>
      </c>
      <c r="Z30" s="46">
        <f>N8</f>
        <v>20.134345982142861</v>
      </c>
      <c r="AA30" s="46">
        <f>O8</f>
        <v>22.14778058035715</v>
      </c>
    </row>
    <row r="31" spans="1:27" ht="15" thickBot="1" x14ac:dyDescent="0.25">
      <c r="A31" s="277"/>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14.095831360881693</v>
      </c>
      <c r="W31" s="46">
        <f t="shared" ref="W31:W50" si="15">W30*1.025</f>
        <v>15.505412946428569</v>
      </c>
      <c r="X31" s="46">
        <f t="shared" ref="X31:X50" si="16">X30*1.025</f>
        <v>17.055954241071426</v>
      </c>
      <c r="Y31" s="46">
        <f t="shared" ref="Y31:Y50" si="17">Y30*1.025</f>
        <v>18.76154966517857</v>
      </c>
      <c r="Z31" s="46">
        <f t="shared" ref="Z31:Z50" si="18">Z30*1.025</f>
        <v>20.63770463169643</v>
      </c>
      <c r="AA31" s="46">
        <f t="shared" ref="AA31:AA50" si="19">AA30*1.025</f>
        <v>22.701475094866076</v>
      </c>
    </row>
    <row r="32" spans="1:27" x14ac:dyDescent="0.2">
      <c r="A32" s="72" t="s">
        <v>3</v>
      </c>
      <c r="B32" s="73">
        <f>F8</f>
        <v>13.752030595982141</v>
      </c>
      <c r="C32" s="73">
        <f>MEDIAN(B32,D32)</f>
        <v>14.280731709754235</v>
      </c>
      <c r="D32" s="75">
        <f>B32*((1.025)^3)</f>
        <v>14.809432823526329</v>
      </c>
      <c r="E32" s="73">
        <f>I8</f>
        <v>15.127232142857142</v>
      </c>
      <c r="F32" s="73">
        <f>MEDIAN(E32,G32)</f>
        <v>15.708803309849328</v>
      </c>
      <c r="G32" s="73">
        <f>E32*((1.025)^3)</f>
        <v>16.290374476841514</v>
      </c>
      <c r="H32" s="74">
        <f>K8</f>
        <v>16.639955357142856</v>
      </c>
      <c r="I32" s="73">
        <f>MEDIAN(H32,J32)</f>
        <v>17.279683640834261</v>
      </c>
      <c r="J32" s="75">
        <f>H32*((1.025)^3)</f>
        <v>17.919411924525665</v>
      </c>
      <c r="K32" s="74">
        <f>M8</f>
        <v>18.303950892857145</v>
      </c>
      <c r="L32" s="73">
        <f>MEDIAN(K32,M32)</f>
        <v>19.007652004917691</v>
      </c>
      <c r="M32" s="75">
        <f>K32*((1.025)^3)</f>
        <v>19.711353116978238</v>
      </c>
      <c r="N32" s="74">
        <f>N8</f>
        <v>20.134345982142861</v>
      </c>
      <c r="O32" s="73">
        <f>MEDIAN(N32,P32)</f>
        <v>20.908417205409464</v>
      </c>
      <c r="P32" s="75">
        <f>N32*((1.025)^3)</f>
        <v>21.682488428676063</v>
      </c>
      <c r="Q32" s="74">
        <f>O8</f>
        <v>22.14778058035715</v>
      </c>
      <c r="R32" s="73">
        <f>MEDIAN(Q32,S32)</f>
        <v>22.999258925950411</v>
      </c>
      <c r="S32" s="75">
        <f>Q32*((1.025)^3)</f>
        <v>23.850737271543672</v>
      </c>
      <c r="U32" s="1">
        <v>2</v>
      </c>
      <c r="V32" s="46">
        <f t="shared" si="14"/>
        <v>14.448227144903734</v>
      </c>
      <c r="W32" s="46">
        <f t="shared" si="15"/>
        <v>15.893048270089281</v>
      </c>
      <c r="X32" s="46">
        <f t="shared" si="16"/>
        <v>17.482353097098208</v>
      </c>
      <c r="Y32" s="46">
        <f t="shared" si="17"/>
        <v>19.230588406808032</v>
      </c>
      <c r="Z32" s="46">
        <f t="shared" si="18"/>
        <v>21.153647247488838</v>
      </c>
      <c r="AA32" s="46">
        <f t="shared" si="19"/>
        <v>23.269011972237728</v>
      </c>
    </row>
    <row r="33" spans="1:27" x14ac:dyDescent="0.2">
      <c r="A33" s="76" t="s">
        <v>4</v>
      </c>
      <c r="B33" s="73">
        <f>B32*((1.025)^4)</f>
        <v>15.179668644114486</v>
      </c>
      <c r="C33" s="73">
        <f t="shared" ref="C33:C37" si="20">MEDIAN(B33,D33)</f>
        <v>15.563904006668633</v>
      </c>
      <c r="D33" s="75">
        <f>B32*((1.025)^6)</f>
        <v>15.94813936922278</v>
      </c>
      <c r="E33" s="73">
        <f>E32*((1.025)^4)</f>
        <v>16.697633838762552</v>
      </c>
      <c r="F33" s="73">
        <f t="shared" ref="F33:F37" si="21">MEDIAN(E33,G33)</f>
        <v>17.120292695306226</v>
      </c>
      <c r="G33" s="73">
        <f>E32*((1.025)^6)</f>
        <v>17.542951551849903</v>
      </c>
      <c r="H33" s="74">
        <f>H32*((1.025)^4)</f>
        <v>18.367397222638807</v>
      </c>
      <c r="I33" s="73">
        <f t="shared" ref="I33:I37" si="22">MEDIAN(H33,J33)</f>
        <v>18.832321964836851</v>
      </c>
      <c r="J33" s="75">
        <f>H32*((1.025)^6)</f>
        <v>19.297246707034894</v>
      </c>
      <c r="K33" s="74">
        <f>K32*((1.025)^4)</f>
        <v>20.20413694490269</v>
      </c>
      <c r="L33" s="73">
        <f t="shared" ref="L33:L37" si="23">MEDIAN(K33,M33)</f>
        <v>20.71555416132054</v>
      </c>
      <c r="M33" s="75">
        <f>K32*((1.025)^6)</f>
        <v>21.226971377738387</v>
      </c>
      <c r="N33" s="74">
        <f>N32*((1.025)^4)</f>
        <v>22.224550639392962</v>
      </c>
      <c r="O33" s="73">
        <f t="shared" ref="O33:O37" si="24">MEDIAN(N33,P33)</f>
        <v>22.787109577452593</v>
      </c>
      <c r="P33" s="75">
        <f>N32*((1.025)^6)</f>
        <v>23.349668515512224</v>
      </c>
      <c r="Q33" s="74">
        <f>Q32*((1.025)^4)</f>
        <v>24.447005703332259</v>
      </c>
      <c r="R33" s="73">
        <f t="shared" ref="R33:R37" si="25">MEDIAN(Q33,S33)</f>
        <v>25.065820535197858</v>
      </c>
      <c r="S33" s="75">
        <f>Q32*((1.025)^6)</f>
        <v>25.684635367063454</v>
      </c>
      <c r="U33" s="1">
        <v>3</v>
      </c>
      <c r="V33" s="46">
        <f t="shared" si="14"/>
        <v>14.809432823526327</v>
      </c>
      <c r="W33" s="46">
        <f t="shared" si="15"/>
        <v>16.29037447684151</v>
      </c>
      <c r="X33" s="46">
        <f t="shared" si="16"/>
        <v>17.919411924525662</v>
      </c>
      <c r="Y33" s="46">
        <f t="shared" si="17"/>
        <v>19.711353116978231</v>
      </c>
      <c r="Z33" s="46">
        <f t="shared" si="18"/>
        <v>21.682488428676056</v>
      </c>
      <c r="AA33" s="46">
        <f t="shared" si="19"/>
        <v>23.850737271543668</v>
      </c>
    </row>
    <row r="34" spans="1:27" x14ac:dyDescent="0.2">
      <c r="A34" s="76" t="s">
        <v>5</v>
      </c>
      <c r="B34" s="73">
        <f>B32*((1.025)^7)</f>
        <v>16.346842853453349</v>
      </c>
      <c r="C34" s="73">
        <f t="shared" si="20"/>
        <v>16.760622313181386</v>
      </c>
      <c r="D34" s="75">
        <f>B32*((1.025)^9)</f>
        <v>17.17440177290942</v>
      </c>
      <c r="E34" s="73">
        <f>E32*((1.025)^7)</f>
        <v>17.981525340646151</v>
      </c>
      <c r="F34" s="73">
        <f t="shared" si="21"/>
        <v>18.436682700831255</v>
      </c>
      <c r="G34" s="73">
        <f>E32*((1.025)^9)</f>
        <v>18.891840061016357</v>
      </c>
      <c r="H34" s="74">
        <f>H32*((1.025)^7)</f>
        <v>19.779677874710767</v>
      </c>
      <c r="I34" s="73">
        <f t="shared" si="22"/>
        <v>20.28035097091438</v>
      </c>
      <c r="J34" s="75">
        <f>H32*((1.025)^9)</f>
        <v>20.781024067117993</v>
      </c>
      <c r="K34" s="74">
        <f>K32*((1.025)^7)</f>
        <v>21.757645662181847</v>
      </c>
      <c r="L34" s="73">
        <f t="shared" si="23"/>
        <v>22.308386068005824</v>
      </c>
      <c r="M34" s="75">
        <f>K32*((1.025)^9)</f>
        <v>22.859126473829797</v>
      </c>
      <c r="N34" s="74">
        <f>N32*((1.025)^7)</f>
        <v>23.933410228400032</v>
      </c>
      <c r="O34" s="73">
        <f t="shared" si="24"/>
        <v>24.539224674806405</v>
      </c>
      <c r="P34" s="75">
        <f>N32*((1.025)^9)</f>
        <v>25.145039121212779</v>
      </c>
      <c r="Q34" s="74">
        <f>Q32*((1.025)^7)</f>
        <v>26.32675125124004</v>
      </c>
      <c r="R34" s="73">
        <f t="shared" si="25"/>
        <v>26.99314714228705</v>
      </c>
      <c r="S34" s="75">
        <f>Q32*((1.025)^9)</f>
        <v>27.65954303333406</v>
      </c>
      <c r="U34" s="1">
        <v>4</v>
      </c>
      <c r="V34" s="46">
        <f t="shared" si="14"/>
        <v>15.179668644114484</v>
      </c>
      <c r="W34" s="46">
        <f t="shared" si="15"/>
        <v>16.697633838762545</v>
      </c>
      <c r="X34" s="46">
        <f t="shared" si="16"/>
        <v>18.3673972226388</v>
      </c>
      <c r="Y34" s="46">
        <f t="shared" si="17"/>
        <v>20.204136944902686</v>
      </c>
      <c r="Z34" s="46">
        <f t="shared" si="18"/>
        <v>22.224550639392955</v>
      </c>
      <c r="AA34" s="46">
        <f t="shared" si="19"/>
        <v>24.447005703332259</v>
      </c>
    </row>
    <row r="35" spans="1:27" x14ac:dyDescent="0.2">
      <c r="A35" s="76" t="s">
        <v>6</v>
      </c>
      <c r="B35" s="73">
        <f>B32*((1.025)^10)</f>
        <v>17.603761817232158</v>
      </c>
      <c r="C35" s="73">
        <f t="shared" si="20"/>
        <v>18.049357038230845</v>
      </c>
      <c r="D35" s="75">
        <f>B32*((1.025)^12)</f>
        <v>18.494952259229532</v>
      </c>
      <c r="E35" s="73">
        <f>E32*((1.025)^10)</f>
        <v>19.364136062541768</v>
      </c>
      <c r="F35" s="73">
        <f t="shared" si="21"/>
        <v>19.854290756624856</v>
      </c>
      <c r="G35" s="73">
        <f>E32*((1.025)^12)</f>
        <v>20.344445450707941</v>
      </c>
      <c r="H35" s="74">
        <f>H32*((1.025)^10)</f>
        <v>21.300549668795945</v>
      </c>
      <c r="I35" s="73">
        <f t="shared" si="22"/>
        <v>21.83971983228734</v>
      </c>
      <c r="J35" s="75">
        <f>H32*((1.025)^12)</f>
        <v>22.378889995778735</v>
      </c>
      <c r="K35" s="74">
        <f>K32*((1.025)^10)</f>
        <v>23.430604635675543</v>
      </c>
      <c r="L35" s="73">
        <f t="shared" si="23"/>
        <v>24.023691815516081</v>
      </c>
      <c r="M35" s="75">
        <f>K32*((1.025)^12)</f>
        <v>24.616778995356615</v>
      </c>
      <c r="N35" s="74">
        <f>N32*((1.025)^10)</f>
        <v>25.773665099243097</v>
      </c>
      <c r="O35" s="73">
        <f t="shared" si="24"/>
        <v>26.426060997067687</v>
      </c>
      <c r="P35" s="75">
        <f>N32*((1.025)^12)</f>
        <v>27.078456894892277</v>
      </c>
      <c r="Q35" s="74">
        <f>Q32*((1.025)^10)</f>
        <v>28.351031609167411</v>
      </c>
      <c r="R35" s="73">
        <f t="shared" si="25"/>
        <v>29.068667096774462</v>
      </c>
      <c r="S35" s="75">
        <f>Q32*((1.025)^12)</f>
        <v>29.786302584381509</v>
      </c>
      <c r="U35" s="1">
        <v>5</v>
      </c>
      <c r="V35" s="46">
        <f t="shared" si="14"/>
        <v>15.559160360217344</v>
      </c>
      <c r="W35" s="46">
        <f t="shared" si="15"/>
        <v>17.115074684731606</v>
      </c>
      <c r="X35" s="46">
        <f t="shared" si="16"/>
        <v>18.826582153204768</v>
      </c>
      <c r="Y35" s="46">
        <f t="shared" si="17"/>
        <v>20.709240368525251</v>
      </c>
      <c r="Z35" s="46">
        <f t="shared" si="18"/>
        <v>22.780164405377779</v>
      </c>
      <c r="AA35" s="46">
        <f t="shared" si="19"/>
        <v>25.058180845915562</v>
      </c>
    </row>
    <row r="36" spans="1:27" x14ac:dyDescent="0.2">
      <c r="A36" s="76" t="s">
        <v>107</v>
      </c>
      <c r="B36" s="73">
        <f>B32*((1.025)^13)</f>
        <v>18.957326065710269</v>
      </c>
      <c r="C36" s="73">
        <f t="shared" si="20"/>
        <v>19.437183381748561</v>
      </c>
      <c r="D36" s="73">
        <f>B32*((1.025)^15)</f>
        <v>19.917040697786852</v>
      </c>
      <c r="E36" s="74">
        <f>E32*((1.025)^13)</f>
        <v>20.85305658697564</v>
      </c>
      <c r="F36" s="73">
        <f t="shared" si="21"/>
        <v>21.380899581833461</v>
      </c>
      <c r="G36" s="75">
        <f>E32*((1.025)^15)</f>
        <v>21.908742576691282</v>
      </c>
      <c r="H36" s="73">
        <f>H32*((1.025)^13)</f>
        <v>22.938362245673204</v>
      </c>
      <c r="I36" s="73">
        <f t="shared" si="22"/>
        <v>23.518989540016808</v>
      </c>
      <c r="J36" s="75">
        <f>H32*((1.025)^15)</f>
        <v>24.099616834360411</v>
      </c>
      <c r="K36" s="74">
        <f>K32*((1.025)^13)</f>
        <v>25.23219847024053</v>
      </c>
      <c r="L36" s="73">
        <f t="shared" si="23"/>
        <v>25.870888494018494</v>
      </c>
      <c r="M36" s="75">
        <f>K32*((1.025)^15)</f>
        <v>26.509578517796456</v>
      </c>
      <c r="N36" s="74">
        <f>N32*((1.025)^13)</f>
        <v>27.755418317264581</v>
      </c>
      <c r="O36" s="73">
        <f t="shared" si="24"/>
        <v>28.457977343420342</v>
      </c>
      <c r="P36" s="75">
        <f>N32*((1.025)^15)</f>
        <v>29.160536369576104</v>
      </c>
      <c r="Q36" s="74">
        <f>Q32*((1.025)^13)</f>
        <v>30.530960148991046</v>
      </c>
      <c r="R36" s="73">
        <f t="shared" si="25"/>
        <v>31.303775077762381</v>
      </c>
      <c r="S36" s="75">
        <f>Q32*((1.025)^15)</f>
        <v>32.076590006533721</v>
      </c>
      <c r="T36" s="46"/>
      <c r="U36" s="1">
        <v>6</v>
      </c>
      <c r="V36" s="46">
        <f t="shared" si="14"/>
        <v>15.948139369222776</v>
      </c>
      <c r="W36" s="46">
        <f t="shared" si="15"/>
        <v>17.542951551849896</v>
      </c>
      <c r="X36" s="46">
        <f t="shared" si="16"/>
        <v>19.297246707034887</v>
      </c>
      <c r="Y36" s="46">
        <f t="shared" si="17"/>
        <v>21.22697137773838</v>
      </c>
      <c r="Z36" s="46">
        <f t="shared" si="18"/>
        <v>23.349668515512221</v>
      </c>
      <c r="AA36" s="46">
        <f t="shared" si="19"/>
        <v>25.68463536706345</v>
      </c>
    </row>
    <row r="37" spans="1:27" x14ac:dyDescent="0.2">
      <c r="A37" s="76" t="s">
        <v>108</v>
      </c>
      <c r="B37" s="73">
        <f>B32*((1.025)^16)</f>
        <v>20.414966715231522</v>
      </c>
      <c r="C37" s="73">
        <f t="shared" si="20"/>
        <v>21.474635068592193</v>
      </c>
      <c r="D37" s="73">
        <f>B32*((1.025)^20)</f>
        <v>22.534303421952863</v>
      </c>
      <c r="E37" s="74">
        <f>E32*((1.025)^16)</f>
        <v>22.456461141108562</v>
      </c>
      <c r="F37" s="73">
        <f t="shared" si="21"/>
        <v>23.622096213241793</v>
      </c>
      <c r="G37" s="75">
        <f>E32*((1.025)^20)</f>
        <v>24.787731285375024</v>
      </c>
      <c r="H37" s="74">
        <f>H32*((1.025)^16)</f>
        <v>24.702107255219417</v>
      </c>
      <c r="I37" s="73">
        <f t="shared" si="22"/>
        <v>25.984305834565973</v>
      </c>
      <c r="J37" s="75">
        <f>H32*((1.025)^20)</f>
        <v>27.266504413912525</v>
      </c>
      <c r="K37" s="73">
        <f>K32*((1.025)^16)</f>
        <v>27.172317980741365</v>
      </c>
      <c r="L37" s="73">
        <f t="shared" si="23"/>
        <v>28.582736418022574</v>
      </c>
      <c r="M37" s="75">
        <f>K32*((1.025)^20)</f>
        <v>29.993154855303782</v>
      </c>
      <c r="N37" s="73">
        <f>N32*((1.025)^16)</f>
        <v>29.889549778815503</v>
      </c>
      <c r="O37" s="73">
        <f t="shared" si="24"/>
        <v>31.441010059824833</v>
      </c>
      <c r="P37" s="73">
        <f>N32*((1.025)^20)</f>
        <v>32.99247034083416</v>
      </c>
      <c r="Q37" s="74">
        <f>Q32*((1.025)^16)</f>
        <v>32.878504756697055</v>
      </c>
      <c r="R37" s="73">
        <f t="shared" si="25"/>
        <v>34.585111065807318</v>
      </c>
      <c r="S37" s="75">
        <f>Q32*((1.025)^20)</f>
        <v>36.291717374917582</v>
      </c>
      <c r="U37" s="1">
        <v>7</v>
      </c>
      <c r="V37" s="46">
        <f t="shared" si="14"/>
        <v>16.346842853453346</v>
      </c>
      <c r="W37" s="46">
        <f t="shared" si="15"/>
        <v>17.98152534064614</v>
      </c>
      <c r="X37" s="46">
        <f t="shared" si="16"/>
        <v>19.779677874710757</v>
      </c>
      <c r="Y37" s="46">
        <f t="shared" si="17"/>
        <v>21.757645662181837</v>
      </c>
      <c r="Z37" s="46">
        <f t="shared" si="18"/>
        <v>23.933410228400025</v>
      </c>
      <c r="AA37" s="46">
        <f t="shared" si="19"/>
        <v>26.326751251240033</v>
      </c>
    </row>
    <row r="38" spans="1:27" ht="15" x14ac:dyDescent="0.25">
      <c r="A38" s="44"/>
      <c r="B38" s="36"/>
      <c r="C38" s="46"/>
      <c r="D38" s="36"/>
      <c r="E38" s="81"/>
      <c r="F38" s="81"/>
      <c r="G38" s="81"/>
      <c r="H38" s="81"/>
      <c r="I38" s="73"/>
      <c r="J38" s="73"/>
      <c r="M38" s="40"/>
      <c r="P38" s="1"/>
      <c r="U38" s="1">
        <v>8</v>
      </c>
      <c r="V38" s="46">
        <f t="shared" si="14"/>
        <v>16.755513924789678</v>
      </c>
      <c r="W38" s="46">
        <f t="shared" si="15"/>
        <v>18.431063474162293</v>
      </c>
      <c r="X38" s="46">
        <f t="shared" si="16"/>
        <v>20.274169821578525</v>
      </c>
      <c r="Y38" s="46">
        <f t="shared" si="17"/>
        <v>22.301586803736381</v>
      </c>
      <c r="Z38" s="46">
        <f t="shared" si="18"/>
        <v>24.531745484110022</v>
      </c>
      <c r="AA38" s="46">
        <f t="shared" si="19"/>
        <v>26.984920032521032</v>
      </c>
    </row>
    <row r="39" spans="1:27" x14ac:dyDescent="0.2">
      <c r="O39" s="40"/>
      <c r="P39" s="1"/>
      <c r="U39" s="1">
        <v>9</v>
      </c>
      <c r="V39" s="46">
        <f t="shared" si="14"/>
        <v>17.17440177290942</v>
      </c>
      <c r="W39" s="46">
        <f t="shared" si="15"/>
        <v>18.891840061016349</v>
      </c>
      <c r="X39" s="46">
        <f t="shared" si="16"/>
        <v>20.781024067117986</v>
      </c>
      <c r="Y39" s="46">
        <f t="shared" si="17"/>
        <v>22.859126473829789</v>
      </c>
      <c r="Z39" s="46">
        <f t="shared" si="18"/>
        <v>25.145039121212772</v>
      </c>
      <c r="AA39" s="46">
        <f t="shared" si="19"/>
        <v>27.659543033334057</v>
      </c>
    </row>
    <row r="40" spans="1:27" x14ac:dyDescent="0.2">
      <c r="U40" s="1">
        <v>10</v>
      </c>
      <c r="V40" s="46">
        <f t="shared" si="14"/>
        <v>17.603761817232154</v>
      </c>
      <c r="W40" s="46">
        <f t="shared" si="15"/>
        <v>19.364136062541757</v>
      </c>
      <c r="X40" s="46">
        <f t="shared" si="16"/>
        <v>21.300549668795934</v>
      </c>
      <c r="Y40" s="46">
        <f t="shared" si="17"/>
        <v>23.430604635675532</v>
      </c>
      <c r="Z40" s="46">
        <f t="shared" si="18"/>
        <v>25.77366509924309</v>
      </c>
      <c r="AA40" s="46">
        <f t="shared" si="19"/>
        <v>28.351031609167407</v>
      </c>
    </row>
    <row r="41" spans="1:27" x14ac:dyDescent="0.2">
      <c r="U41" s="1">
        <v>11</v>
      </c>
      <c r="V41" s="46">
        <f t="shared" si="14"/>
        <v>18.043855862662955</v>
      </c>
      <c r="W41" s="46">
        <f t="shared" si="15"/>
        <v>19.848239464105298</v>
      </c>
      <c r="X41" s="46">
        <f t="shared" si="16"/>
        <v>21.83306341051583</v>
      </c>
      <c r="Y41" s="46">
        <f t="shared" si="17"/>
        <v>24.016369751567417</v>
      </c>
      <c r="Z41" s="46">
        <f t="shared" si="18"/>
        <v>26.418006726724165</v>
      </c>
      <c r="AA41" s="46">
        <f t="shared" si="19"/>
        <v>29.05980739939659</v>
      </c>
    </row>
    <row r="42" spans="1:27" x14ac:dyDescent="0.2">
      <c r="D42" s="83"/>
      <c r="U42" s="1">
        <v>12</v>
      </c>
      <c r="V42" s="46">
        <f t="shared" si="14"/>
        <v>18.494952259229528</v>
      </c>
      <c r="W42" s="46">
        <f t="shared" si="15"/>
        <v>20.34444545070793</v>
      </c>
      <c r="X42" s="46">
        <f t="shared" si="16"/>
        <v>22.378889995778724</v>
      </c>
      <c r="Y42" s="46">
        <f t="shared" si="17"/>
        <v>24.616778995356601</v>
      </c>
      <c r="Z42" s="46">
        <f t="shared" si="18"/>
        <v>27.078456894892266</v>
      </c>
      <c r="AA42" s="46">
        <f t="shared" si="19"/>
        <v>29.786302584381502</v>
      </c>
    </row>
    <row r="43" spans="1:27" x14ac:dyDescent="0.2">
      <c r="D43" s="83"/>
      <c r="G43" s="35"/>
      <c r="U43" s="1">
        <v>13</v>
      </c>
      <c r="V43" s="46">
        <f t="shared" si="14"/>
        <v>18.957326065710266</v>
      </c>
      <c r="W43" s="46">
        <f t="shared" si="15"/>
        <v>20.853056586975626</v>
      </c>
      <c r="X43" s="46">
        <f t="shared" si="16"/>
        <v>22.93836224567319</v>
      </c>
      <c r="Y43" s="46">
        <f t="shared" si="17"/>
        <v>25.232198470240515</v>
      </c>
      <c r="Z43" s="46">
        <f t="shared" si="18"/>
        <v>27.755418317264571</v>
      </c>
      <c r="AA43" s="46">
        <f t="shared" si="19"/>
        <v>30.530960148991038</v>
      </c>
    </row>
    <row r="44" spans="1:27" x14ac:dyDescent="0.2">
      <c r="D44" s="83"/>
      <c r="U44" s="1">
        <v>14</v>
      </c>
      <c r="V44" s="46">
        <f t="shared" si="14"/>
        <v>19.43125921735302</v>
      </c>
      <c r="W44" s="46">
        <f t="shared" si="15"/>
        <v>21.374383001650013</v>
      </c>
      <c r="X44" s="46">
        <f t="shared" si="16"/>
        <v>23.511821301815019</v>
      </c>
      <c r="Y44" s="46">
        <f t="shared" si="17"/>
        <v>25.863003431996525</v>
      </c>
      <c r="Z44" s="46">
        <f t="shared" si="18"/>
        <v>28.449303775196181</v>
      </c>
      <c r="AA44" s="46">
        <f t="shared" si="19"/>
        <v>31.294234152715813</v>
      </c>
    </row>
    <row r="45" spans="1:27" x14ac:dyDescent="0.2">
      <c r="U45" s="1">
        <v>15</v>
      </c>
      <c r="V45" s="46">
        <f t="shared" si="14"/>
        <v>19.917040697786845</v>
      </c>
      <c r="W45" s="46">
        <f t="shared" si="15"/>
        <v>21.90874257669126</v>
      </c>
      <c r="X45" s="46">
        <f t="shared" si="16"/>
        <v>24.099616834360393</v>
      </c>
      <c r="Y45" s="46">
        <f t="shared" si="17"/>
        <v>26.509578517796434</v>
      </c>
      <c r="Z45" s="46">
        <f t="shared" si="18"/>
        <v>29.160536369576082</v>
      </c>
      <c r="AA45" s="46">
        <f t="shared" si="19"/>
        <v>32.076590006533706</v>
      </c>
    </row>
    <row r="46" spans="1:27" x14ac:dyDescent="0.2">
      <c r="U46" s="1">
        <v>16</v>
      </c>
      <c r="V46" s="46">
        <f t="shared" si="14"/>
        <v>20.414966715231515</v>
      </c>
      <c r="W46" s="46">
        <f t="shared" si="15"/>
        <v>22.456461141108541</v>
      </c>
      <c r="X46" s="46">
        <f t="shared" si="16"/>
        <v>24.702107255219403</v>
      </c>
      <c r="Y46" s="46">
        <f t="shared" si="17"/>
        <v>27.172317980741344</v>
      </c>
      <c r="Z46" s="46">
        <f t="shared" si="18"/>
        <v>29.889549778815482</v>
      </c>
      <c r="AA46" s="46">
        <f t="shared" si="19"/>
        <v>32.878504756697048</v>
      </c>
    </row>
    <row r="47" spans="1:27" x14ac:dyDescent="0.2">
      <c r="U47" s="1">
        <v>17</v>
      </c>
      <c r="V47" s="46">
        <f t="shared" si="14"/>
        <v>20.925340883112302</v>
      </c>
      <c r="W47" s="46">
        <f t="shared" si="15"/>
        <v>23.017872669636251</v>
      </c>
      <c r="X47" s="46">
        <f t="shared" si="16"/>
        <v>25.319659936599887</v>
      </c>
      <c r="Y47" s="46">
        <f t="shared" si="17"/>
        <v>27.851625930259875</v>
      </c>
      <c r="Z47" s="46">
        <f t="shared" si="18"/>
        <v>30.636788523285865</v>
      </c>
      <c r="AA47" s="46">
        <f t="shared" si="19"/>
        <v>33.700467375614473</v>
      </c>
    </row>
    <row r="48" spans="1:27" x14ac:dyDescent="0.2">
      <c r="U48" s="1">
        <v>18</v>
      </c>
      <c r="V48" s="46">
        <f t="shared" si="14"/>
        <v>21.448474405190108</v>
      </c>
      <c r="W48" s="46">
        <f t="shared" si="15"/>
        <v>23.593319486377155</v>
      </c>
      <c r="X48" s="46">
        <f t="shared" si="16"/>
        <v>25.952651435014882</v>
      </c>
      <c r="Y48" s="46">
        <f t="shared" si="17"/>
        <v>28.547916578516368</v>
      </c>
      <c r="Z48" s="46">
        <f t="shared" si="18"/>
        <v>31.40270823636801</v>
      </c>
      <c r="AA48" s="46">
        <f t="shared" si="19"/>
        <v>34.542979060004832</v>
      </c>
    </row>
    <row r="49" spans="21:27" x14ac:dyDescent="0.2">
      <c r="U49" s="1">
        <v>19</v>
      </c>
      <c r="V49" s="46">
        <f t="shared" si="14"/>
        <v>21.984686265319858</v>
      </c>
      <c r="W49" s="46">
        <f t="shared" si="15"/>
        <v>24.18315247353658</v>
      </c>
      <c r="X49" s="46">
        <f t="shared" si="16"/>
        <v>26.601467720890252</v>
      </c>
      <c r="Y49" s="46">
        <f t="shared" si="17"/>
        <v>29.261614492979273</v>
      </c>
      <c r="Z49" s="46">
        <f t="shared" si="18"/>
        <v>32.187775942277206</v>
      </c>
      <c r="AA49" s="46">
        <f t="shared" si="19"/>
        <v>35.406553536504951</v>
      </c>
    </row>
    <row r="50" spans="21:27" x14ac:dyDescent="0.2">
      <c r="U50" s="1">
        <v>20</v>
      </c>
      <c r="V50" s="46">
        <f t="shared" si="14"/>
        <v>22.534303421952853</v>
      </c>
      <c r="W50" s="46">
        <f t="shared" si="15"/>
        <v>24.787731285374992</v>
      </c>
      <c r="X50" s="46">
        <f t="shared" si="16"/>
        <v>27.266504413912507</v>
      </c>
      <c r="Y50" s="46">
        <f t="shared" si="17"/>
        <v>29.993154855303754</v>
      </c>
      <c r="Z50" s="46">
        <f t="shared" si="18"/>
        <v>32.992470340834132</v>
      </c>
      <c r="AA50" s="46">
        <f t="shared" si="19"/>
        <v>36.291717374917575</v>
      </c>
    </row>
  </sheetData>
  <mergeCells count="48">
    <mergeCell ref="N30:P30"/>
    <mergeCell ref="Q30:S30"/>
    <mergeCell ref="V28:AA28"/>
    <mergeCell ref="N29:P29"/>
    <mergeCell ref="Q29:S29"/>
    <mergeCell ref="A29:A31"/>
    <mergeCell ref="B29:D29"/>
    <mergeCell ref="E29:G29"/>
    <mergeCell ref="H29:J29"/>
    <mergeCell ref="K29:M29"/>
    <mergeCell ref="B30:D30"/>
    <mergeCell ref="E30:G30"/>
    <mergeCell ref="H30:J30"/>
    <mergeCell ref="K30:M30"/>
    <mergeCell ref="Q15:S15"/>
    <mergeCell ref="B16:D16"/>
    <mergeCell ref="E16:G16"/>
    <mergeCell ref="H16:J16"/>
    <mergeCell ref="K16:M16"/>
    <mergeCell ref="N16:P16"/>
    <mergeCell ref="Q16:S16"/>
    <mergeCell ref="K15:M15"/>
    <mergeCell ref="N15:P15"/>
    <mergeCell ref="A7:H7"/>
    <mergeCell ref="A9:H9"/>
    <mergeCell ref="A15:A17"/>
    <mergeCell ref="B15:D15"/>
    <mergeCell ref="E15:G15"/>
    <mergeCell ref="H15:J15"/>
    <mergeCell ref="A1:R1"/>
    <mergeCell ref="A3:A5"/>
    <mergeCell ref="B3:C3"/>
    <mergeCell ref="D3:E3"/>
    <mergeCell ref="I3:J3"/>
    <mergeCell ref="N4:N5"/>
    <mergeCell ref="O4:O5"/>
    <mergeCell ref="M4:M5"/>
    <mergeCell ref="F4:F5"/>
    <mergeCell ref="G4:G5"/>
    <mergeCell ref="H4:H5"/>
    <mergeCell ref="I4:J4"/>
    <mergeCell ref="K3:L3"/>
    <mergeCell ref="K4:L4"/>
    <mergeCell ref="V3:AA3"/>
    <mergeCell ref="B4:B5"/>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3" t="s">
        <v>263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row>
    <row r="2" spans="1:26" ht="15.75" x14ac:dyDescent="0.25">
      <c r="A2" s="223" t="s">
        <v>348</v>
      </c>
    </row>
    <row r="3" spans="1:26" x14ac:dyDescent="0.25">
      <c r="A3" s="12">
        <v>117</v>
      </c>
    </row>
    <row r="4" spans="1:26" ht="20.25" x14ac:dyDescent="0.3">
      <c r="A4" s="171"/>
      <c r="B4" s="171"/>
      <c r="C4" s="171"/>
      <c r="D4" s="171"/>
      <c r="E4" s="171"/>
      <c r="F4" s="171"/>
      <c r="G4" s="171"/>
      <c r="H4" s="171"/>
      <c r="I4" s="171"/>
      <c r="J4" s="171"/>
      <c r="K4" s="171"/>
      <c r="L4" s="171"/>
      <c r="M4" s="171"/>
      <c r="N4" s="171"/>
      <c r="O4" s="171"/>
    </row>
    <row r="5" spans="1:26" ht="15.75" x14ac:dyDescent="0.25">
      <c r="A5" s="315" t="s">
        <v>305</v>
      </c>
      <c r="B5" s="315"/>
      <c r="C5" s="315"/>
      <c r="E5" s="315" t="s">
        <v>306</v>
      </c>
      <c r="F5" s="315"/>
      <c r="G5" s="315"/>
      <c r="I5" s="315" t="s">
        <v>307</v>
      </c>
      <c r="J5" s="315"/>
      <c r="K5" s="315"/>
      <c r="M5" s="34" t="s">
        <v>308</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10</v>
      </c>
      <c r="C7" s="19">
        <f>B7/A3</f>
        <v>8.5470085470085472E-2</v>
      </c>
      <c r="E7" s="23" t="s">
        <v>125</v>
      </c>
      <c r="F7" s="18"/>
      <c r="G7" s="19">
        <v>0.11700000000000001</v>
      </c>
      <c r="I7" s="23" t="s">
        <v>136</v>
      </c>
      <c r="J7" s="18">
        <v>104</v>
      </c>
      <c r="K7" s="19">
        <f>J7/A3</f>
        <v>0.88888888888888884</v>
      </c>
      <c r="M7" s="23" t="s">
        <v>133</v>
      </c>
      <c r="N7" s="18">
        <v>5</v>
      </c>
      <c r="O7" s="19">
        <f>N7/A3</f>
        <v>4.2735042735042736E-2</v>
      </c>
    </row>
    <row r="8" spans="1:26" x14ac:dyDescent="0.25">
      <c r="A8" s="20" t="s">
        <v>119</v>
      </c>
      <c r="B8" s="21">
        <v>27</v>
      </c>
      <c r="C8" s="22">
        <f>B8/A3</f>
        <v>0.23076923076923078</v>
      </c>
      <c r="E8" s="24" t="s">
        <v>126</v>
      </c>
      <c r="F8" s="21"/>
      <c r="G8" s="19">
        <v>0.32</v>
      </c>
      <c r="I8" s="24" t="s">
        <v>138</v>
      </c>
      <c r="J8" s="21">
        <v>7</v>
      </c>
      <c r="K8" s="19">
        <f>J8/A3</f>
        <v>5.9829059829059832E-2</v>
      </c>
      <c r="M8" s="24" t="s">
        <v>134</v>
      </c>
      <c r="N8" s="21">
        <v>112</v>
      </c>
      <c r="O8" s="22">
        <f>N8/A3</f>
        <v>0.95726495726495731</v>
      </c>
    </row>
    <row r="9" spans="1:26" x14ac:dyDescent="0.25">
      <c r="A9" s="20" t="s">
        <v>120</v>
      </c>
      <c r="B9" s="21">
        <v>23</v>
      </c>
      <c r="C9" s="22">
        <f>B9/A3</f>
        <v>0.19658119658119658</v>
      </c>
      <c r="E9" s="24" t="s">
        <v>127</v>
      </c>
      <c r="F9" s="21"/>
      <c r="G9" s="19">
        <v>0.254</v>
      </c>
      <c r="I9" s="24" t="s">
        <v>137</v>
      </c>
      <c r="J9" s="21">
        <v>4</v>
      </c>
      <c r="K9" s="19">
        <f>J9/A3</f>
        <v>3.4188034188034191E-2</v>
      </c>
    </row>
    <row r="10" spans="1:26" x14ac:dyDescent="0.25">
      <c r="A10" s="20" t="s">
        <v>121</v>
      </c>
      <c r="B10" s="21">
        <v>19</v>
      </c>
      <c r="C10" s="22">
        <f>B10/A3</f>
        <v>0.1623931623931624</v>
      </c>
      <c r="E10" s="24" t="s">
        <v>128</v>
      </c>
      <c r="F10" s="21"/>
      <c r="G10" s="19">
        <v>0.113</v>
      </c>
      <c r="I10" s="24" t="s">
        <v>140</v>
      </c>
      <c r="J10" s="21">
        <v>1</v>
      </c>
      <c r="K10" s="19">
        <f>J10/A3</f>
        <v>8.5470085470085479E-3</v>
      </c>
    </row>
    <row r="11" spans="1:26" x14ac:dyDescent="0.25">
      <c r="A11" s="20" t="s">
        <v>122</v>
      </c>
      <c r="B11" s="21">
        <v>18</v>
      </c>
      <c r="C11" s="22">
        <f>B11/A3</f>
        <v>0.15384615384615385</v>
      </c>
      <c r="E11" s="24" t="s">
        <v>129</v>
      </c>
      <c r="F11" s="21"/>
      <c r="G11" s="19">
        <v>0.159</v>
      </c>
      <c r="I11" s="24" t="s">
        <v>139</v>
      </c>
      <c r="J11" s="21">
        <v>1</v>
      </c>
      <c r="K11" s="19">
        <f>J11/A3</f>
        <v>8.5470085470085479E-3</v>
      </c>
    </row>
    <row r="12" spans="1:26" x14ac:dyDescent="0.25">
      <c r="A12" s="20" t="s">
        <v>123</v>
      </c>
      <c r="B12" s="21">
        <v>14</v>
      </c>
      <c r="C12" s="22">
        <f>B12/A3</f>
        <v>0.11965811965811966</v>
      </c>
      <c r="E12" s="24" t="s">
        <v>130</v>
      </c>
      <c r="F12" s="21"/>
      <c r="G12" s="19">
        <v>3.1E-2</v>
      </c>
      <c r="I12" s="24" t="s">
        <v>141</v>
      </c>
      <c r="J12" s="21">
        <v>0</v>
      </c>
      <c r="K12" s="19">
        <f>J12/A3</f>
        <v>0</v>
      </c>
    </row>
    <row r="13" spans="1:26" x14ac:dyDescent="0.25">
      <c r="A13" s="20" t="s">
        <v>124</v>
      </c>
      <c r="B13" s="21">
        <v>6</v>
      </c>
      <c r="C13" s="22">
        <f>B13/A3</f>
        <v>5.128205128205128E-2</v>
      </c>
      <c r="E13" s="24" t="s">
        <v>131</v>
      </c>
      <c r="F13" s="21"/>
      <c r="G13" s="19">
        <v>6.0000000000000001E-3</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5" zoomScaleNormal="100" workbookViewId="0">
      <selection activeCell="O26" sqref="O26"/>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63"/>
      <c r="B1" s="263"/>
      <c r="C1" s="263"/>
      <c r="D1" s="263"/>
      <c r="E1" s="263"/>
      <c r="F1" s="263"/>
      <c r="G1" s="263"/>
      <c r="H1" s="263"/>
      <c r="I1" s="263"/>
      <c r="J1" s="263"/>
      <c r="K1" s="263"/>
      <c r="L1" s="263"/>
      <c r="M1" s="263"/>
      <c r="N1" s="263"/>
      <c r="O1" s="263"/>
      <c r="P1" s="263"/>
    </row>
    <row r="2" spans="1:17" x14ac:dyDescent="0.2">
      <c r="A2" s="38"/>
    </row>
    <row r="3" spans="1:17" ht="15" x14ac:dyDescent="0.25">
      <c r="A3" s="15" t="s">
        <v>293</v>
      </c>
    </row>
    <row r="4" spans="1:17" ht="80.25" customHeight="1" x14ac:dyDescent="0.2">
      <c r="A4" s="269" t="s">
        <v>302</v>
      </c>
      <c r="B4" s="269"/>
      <c r="C4" s="269"/>
      <c r="D4" s="269"/>
      <c r="E4" s="269"/>
      <c r="F4" s="269"/>
      <c r="G4" s="269"/>
      <c r="H4" s="269"/>
      <c r="I4" s="269"/>
      <c r="J4" s="269"/>
      <c r="K4" s="269"/>
      <c r="L4" s="269"/>
      <c r="M4" s="269"/>
      <c r="N4" s="269"/>
      <c r="O4" s="269"/>
      <c r="P4" s="269"/>
    </row>
    <row r="5" spans="1:17" ht="96.75" customHeight="1" x14ac:dyDescent="0.2">
      <c r="A5" s="269"/>
      <c r="B5" s="269"/>
      <c r="C5" s="269"/>
      <c r="D5" s="269"/>
      <c r="E5" s="269"/>
      <c r="F5" s="269"/>
      <c r="G5" s="269"/>
      <c r="H5" s="269"/>
      <c r="I5" s="269"/>
      <c r="J5" s="269"/>
      <c r="K5" s="269"/>
      <c r="L5" s="269"/>
      <c r="M5" s="269"/>
      <c r="N5" s="269"/>
      <c r="O5" s="269"/>
      <c r="P5" s="269"/>
    </row>
    <row r="6" spans="1:17" ht="15" thickBot="1" x14ac:dyDescent="0.25"/>
    <row r="7" spans="1:17" ht="15.75" thickBot="1" x14ac:dyDescent="0.3">
      <c r="A7" s="264" t="s">
        <v>95</v>
      </c>
      <c r="B7" s="265"/>
      <c r="C7" s="265"/>
      <c r="D7" s="265"/>
      <c r="E7" s="265"/>
      <c r="F7" s="265"/>
      <c r="G7" s="265"/>
      <c r="H7" s="265"/>
      <c r="I7" s="265"/>
      <c r="J7" s="265"/>
      <c r="K7" s="265"/>
      <c r="L7" s="265"/>
      <c r="M7" s="265"/>
      <c r="N7" s="265"/>
      <c r="O7" s="265"/>
      <c r="P7" s="266"/>
      <c r="Q7" s="105"/>
    </row>
    <row r="8" spans="1:17" ht="15.75" customHeight="1" thickBot="1" x14ac:dyDescent="0.3">
      <c r="A8" s="239" t="s">
        <v>76</v>
      </c>
      <c r="B8" s="261" t="s">
        <v>100</v>
      </c>
      <c r="C8" s="262"/>
      <c r="D8" s="242" t="s">
        <v>77</v>
      </c>
      <c r="E8" s="245" t="s">
        <v>210</v>
      </c>
      <c r="F8" s="41" t="s">
        <v>78</v>
      </c>
      <c r="G8" s="42" t="s">
        <v>78</v>
      </c>
      <c r="H8" s="42" t="s">
        <v>78</v>
      </c>
      <c r="I8" s="238" t="s">
        <v>78</v>
      </c>
      <c r="J8" s="238"/>
      <c r="K8" s="238" t="s">
        <v>79</v>
      </c>
      <c r="L8" s="238"/>
      <c r="M8" s="42" t="s">
        <v>80</v>
      </c>
      <c r="N8" s="42" t="s">
        <v>80</v>
      </c>
      <c r="O8" s="43" t="s">
        <v>80</v>
      </c>
      <c r="P8" s="106" t="s">
        <v>81</v>
      </c>
      <c r="Q8" s="107"/>
    </row>
    <row r="9" spans="1:17" s="44" customFormat="1" ht="13.9" customHeight="1" x14ac:dyDescent="0.25">
      <c r="A9" s="240"/>
      <c r="B9" s="252" t="s">
        <v>101</v>
      </c>
      <c r="C9" s="254" t="s">
        <v>195</v>
      </c>
      <c r="D9" s="243"/>
      <c r="E9" s="246"/>
      <c r="F9" s="248" t="s">
        <v>196</v>
      </c>
      <c r="G9" s="250" t="s">
        <v>197</v>
      </c>
      <c r="H9" s="250" t="s">
        <v>198</v>
      </c>
      <c r="I9" s="267" t="s">
        <v>43</v>
      </c>
      <c r="J9" s="268"/>
      <c r="K9" s="267" t="s">
        <v>200</v>
      </c>
      <c r="L9" s="268"/>
      <c r="M9" s="258" t="s">
        <v>201</v>
      </c>
      <c r="N9" s="258" t="s">
        <v>202</v>
      </c>
      <c r="O9" s="256" t="s">
        <v>203</v>
      </c>
      <c r="P9" s="236" t="s">
        <v>99</v>
      </c>
      <c r="Q9" s="108"/>
    </row>
    <row r="10" spans="1:17" s="44" customFormat="1" ht="32.25" customHeight="1" x14ac:dyDescent="0.25">
      <c r="A10" s="241"/>
      <c r="B10" s="253"/>
      <c r="C10" s="255"/>
      <c r="D10" s="244"/>
      <c r="E10" s="247"/>
      <c r="F10" s="249"/>
      <c r="G10" s="251"/>
      <c r="H10" s="251"/>
      <c r="I10" s="109" t="s">
        <v>168</v>
      </c>
      <c r="J10" s="109" t="s">
        <v>169</v>
      </c>
      <c r="K10" s="109" t="s">
        <v>171</v>
      </c>
      <c r="L10" s="109" t="s">
        <v>286</v>
      </c>
      <c r="M10" s="259"/>
      <c r="N10" s="259"/>
      <c r="O10" s="257"/>
      <c r="P10" s="237"/>
      <c r="Q10" s="110"/>
    </row>
    <row r="11" spans="1:17" x14ac:dyDescent="0.2">
      <c r="A11" s="111" t="s">
        <v>41</v>
      </c>
      <c r="B11" s="112">
        <v>13</v>
      </c>
      <c r="C11" s="113">
        <f>B11*2080</f>
        <v>27040</v>
      </c>
      <c r="D11" s="59">
        <f>D19*1.1</f>
        <v>29.582142857142859</v>
      </c>
      <c r="E11" s="114">
        <f>D11*40*52</f>
        <v>61530.857142857152</v>
      </c>
      <c r="F11" s="115">
        <f t="shared" ref="F11:H12" si="0">F12*1.25</f>
        <v>23.636302586844309</v>
      </c>
      <c r="G11" s="115">
        <f t="shared" si="0"/>
        <v>23.636302586844309</v>
      </c>
      <c r="H11" s="115">
        <f t="shared" si="0"/>
        <v>23.636302586844309</v>
      </c>
      <c r="I11" s="60">
        <f t="shared" ref="I11:I13" si="1">D11</f>
        <v>29.582142857142859</v>
      </c>
      <c r="J11" s="116">
        <f>I11*1.05</f>
        <v>31.061250000000005</v>
      </c>
      <c r="K11" s="60">
        <f>I11*1.1</f>
        <v>32.540357142857147</v>
      </c>
      <c r="L11" s="60">
        <f>K11*1.05</f>
        <v>34.167375000000007</v>
      </c>
      <c r="M11" s="60">
        <f>K11*1.1</f>
        <v>35.794392857142867</v>
      </c>
      <c r="N11" s="60">
        <f t="shared" ref="N11:O13" si="2">M11*1.1</f>
        <v>39.373832142857154</v>
      </c>
      <c r="O11" s="117">
        <f t="shared" si="2"/>
        <v>43.311215357142871</v>
      </c>
      <c r="P11" s="118" t="s">
        <v>347</v>
      </c>
    </row>
    <row r="12" spans="1:17" x14ac:dyDescent="0.2">
      <c r="A12" s="111" t="s">
        <v>45</v>
      </c>
      <c r="B12" s="112">
        <v>14</v>
      </c>
      <c r="C12" s="113">
        <f t="shared" ref="C12:C14" si="3">B12*2080</f>
        <v>29120</v>
      </c>
      <c r="D12" s="59">
        <f>D11-(D11*0.25)</f>
        <v>22.186607142857145</v>
      </c>
      <c r="E12" s="114">
        <f t="shared" ref="E12:E13" si="4">D12*40*52</f>
        <v>46148.142857142862</v>
      </c>
      <c r="F12" s="59">
        <f t="shared" si="0"/>
        <v>18.909042069475447</v>
      </c>
      <c r="G12" s="59">
        <f t="shared" si="0"/>
        <v>18.909042069475447</v>
      </c>
      <c r="H12" s="59">
        <f t="shared" si="0"/>
        <v>18.909042069475447</v>
      </c>
      <c r="I12" s="60">
        <f t="shared" si="1"/>
        <v>22.186607142857145</v>
      </c>
      <c r="J12" s="116">
        <f t="shared" ref="J12:L13" si="5">I12*1.05</f>
        <v>23.295937500000004</v>
      </c>
      <c r="K12" s="60">
        <f>I12*1.1</f>
        <v>24.40526785714286</v>
      </c>
      <c r="L12" s="60">
        <f t="shared" si="5"/>
        <v>25.625531250000005</v>
      </c>
      <c r="M12" s="60">
        <f>K12*1.1</f>
        <v>26.845794642857147</v>
      </c>
      <c r="N12" s="60">
        <f t="shared" si="2"/>
        <v>29.530374107142865</v>
      </c>
      <c r="O12" s="117">
        <f t="shared" si="2"/>
        <v>32.483411517857157</v>
      </c>
      <c r="P12" s="119" t="s">
        <v>83</v>
      </c>
      <c r="Q12" s="120"/>
    </row>
    <row r="13" spans="1:17" x14ac:dyDescent="0.2">
      <c r="A13" s="111" t="s">
        <v>46</v>
      </c>
      <c r="B13" s="112">
        <v>11.78</v>
      </c>
      <c r="C13" s="113">
        <f t="shared" si="3"/>
        <v>24502.399999999998</v>
      </c>
      <c r="D13" s="59">
        <f>D12-(D12*0.25)</f>
        <v>16.63995535714286</v>
      </c>
      <c r="E13" s="114">
        <f t="shared" si="4"/>
        <v>34611.107142857152</v>
      </c>
      <c r="F13" s="59">
        <f>F21*1.1</f>
        <v>15.127233655580357</v>
      </c>
      <c r="G13" s="59">
        <f>G21*1.1</f>
        <v>15.127233655580357</v>
      </c>
      <c r="H13" s="59">
        <f>H21*1.1</f>
        <v>15.127233655580357</v>
      </c>
      <c r="I13" s="60">
        <f t="shared" si="1"/>
        <v>16.63995535714286</v>
      </c>
      <c r="J13" s="116">
        <f t="shared" si="5"/>
        <v>17.471953125000002</v>
      </c>
      <c r="K13" s="60">
        <f>I13*1.1</f>
        <v>18.303950892857149</v>
      </c>
      <c r="L13" s="60">
        <f t="shared" si="5"/>
        <v>19.219148437500007</v>
      </c>
      <c r="M13" s="60">
        <f>K13*1.1</f>
        <v>20.134345982142865</v>
      </c>
      <c r="N13" s="60">
        <f t="shared" si="2"/>
        <v>22.147780580357153</v>
      </c>
      <c r="O13" s="117">
        <f>N13*1.1</f>
        <v>24.362558638392869</v>
      </c>
      <c r="P13" s="119" t="s">
        <v>84</v>
      </c>
      <c r="Q13" s="121"/>
    </row>
    <row r="14" spans="1:17" ht="28.5" x14ac:dyDescent="0.2">
      <c r="A14" s="111" t="s">
        <v>47</v>
      </c>
      <c r="B14" s="112">
        <v>14.43</v>
      </c>
      <c r="C14" s="113">
        <f t="shared" si="3"/>
        <v>30014.399999999998</v>
      </c>
      <c r="D14" s="59">
        <f>D12</f>
        <v>22.186607142857145</v>
      </c>
      <c r="E14" s="114">
        <f>E12</f>
        <v>46148.142857142862</v>
      </c>
      <c r="F14" s="59">
        <f t="shared" ref="F14:M14" si="6">F12</f>
        <v>18.909042069475447</v>
      </c>
      <c r="G14" s="60">
        <f t="shared" si="6"/>
        <v>18.909042069475447</v>
      </c>
      <c r="H14" s="60">
        <f t="shared" si="6"/>
        <v>18.909042069475447</v>
      </c>
      <c r="I14" s="60">
        <f t="shared" si="6"/>
        <v>22.186607142857145</v>
      </c>
      <c r="J14" s="116">
        <f t="shared" si="6"/>
        <v>23.295937500000004</v>
      </c>
      <c r="K14" s="60">
        <f t="shared" si="6"/>
        <v>24.40526785714286</v>
      </c>
      <c r="L14" s="60">
        <f t="shared" ref="L14" si="7">L12</f>
        <v>25.625531250000005</v>
      </c>
      <c r="M14" s="60">
        <f t="shared" si="6"/>
        <v>26.845794642857147</v>
      </c>
      <c r="N14" s="122" t="s">
        <v>186</v>
      </c>
      <c r="O14" s="123" t="s">
        <v>186</v>
      </c>
      <c r="P14" s="119" t="s">
        <v>185</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39" t="s">
        <v>76</v>
      </c>
      <c r="B16" s="261" t="s">
        <v>100</v>
      </c>
      <c r="C16" s="262"/>
      <c r="D16" s="242" t="s">
        <v>77</v>
      </c>
      <c r="E16" s="245" t="s">
        <v>210</v>
      </c>
      <c r="F16" s="133" t="s">
        <v>78</v>
      </c>
      <c r="G16" s="134" t="s">
        <v>78</v>
      </c>
      <c r="H16" s="134" t="s">
        <v>78</v>
      </c>
      <c r="I16" s="260" t="s">
        <v>78</v>
      </c>
      <c r="J16" s="260"/>
      <c r="K16" s="260" t="s">
        <v>79</v>
      </c>
      <c r="L16" s="260"/>
      <c r="M16" s="134" t="s">
        <v>80</v>
      </c>
      <c r="N16" s="134" t="s">
        <v>80</v>
      </c>
      <c r="O16" s="206" t="s">
        <v>80</v>
      </c>
      <c r="P16" s="106" t="s">
        <v>81</v>
      </c>
      <c r="Q16" s="107"/>
    </row>
    <row r="17" spans="1:17" s="44" customFormat="1" ht="13.9" customHeight="1" x14ac:dyDescent="0.25">
      <c r="A17" s="240"/>
      <c r="B17" s="252" t="s">
        <v>101</v>
      </c>
      <c r="C17" s="254" t="s">
        <v>195</v>
      </c>
      <c r="D17" s="243"/>
      <c r="E17" s="246"/>
      <c r="F17" s="248" t="s">
        <v>196</v>
      </c>
      <c r="G17" s="250" t="s">
        <v>197</v>
      </c>
      <c r="H17" s="250" t="s">
        <v>198</v>
      </c>
      <c r="I17" s="267" t="s">
        <v>43</v>
      </c>
      <c r="J17" s="268"/>
      <c r="K17" s="267" t="s">
        <v>200</v>
      </c>
      <c r="L17" s="268"/>
      <c r="M17" s="258" t="s">
        <v>201</v>
      </c>
      <c r="N17" s="258" t="s">
        <v>202</v>
      </c>
      <c r="O17" s="256" t="s">
        <v>203</v>
      </c>
      <c r="P17" s="236" t="s">
        <v>82</v>
      </c>
      <c r="Q17" s="135"/>
    </row>
    <row r="18" spans="1:17" s="44" customFormat="1" ht="30" customHeight="1" x14ac:dyDescent="0.25">
      <c r="A18" s="241"/>
      <c r="B18" s="253"/>
      <c r="C18" s="255"/>
      <c r="D18" s="244"/>
      <c r="E18" s="247"/>
      <c r="F18" s="249"/>
      <c r="G18" s="251"/>
      <c r="H18" s="251"/>
      <c r="I18" s="109" t="s">
        <v>168</v>
      </c>
      <c r="J18" s="109" t="s">
        <v>169</v>
      </c>
      <c r="K18" s="109" t="s">
        <v>171</v>
      </c>
      <c r="L18" s="109" t="s">
        <v>286</v>
      </c>
      <c r="M18" s="259"/>
      <c r="N18" s="259"/>
      <c r="O18" s="257"/>
      <c r="P18" s="237"/>
      <c r="Q18" s="135"/>
    </row>
    <row r="19" spans="1:17" x14ac:dyDescent="0.2">
      <c r="A19" s="111" t="s">
        <v>48</v>
      </c>
      <c r="B19" s="112">
        <f>B11</f>
        <v>13</v>
      </c>
      <c r="C19" s="113">
        <f>B19*2080</f>
        <v>27040</v>
      </c>
      <c r="D19" s="136">
        <f>45180/40/42</f>
        <v>26.892857142857142</v>
      </c>
      <c r="E19" s="114">
        <f>D19*40*52</f>
        <v>55937.142857142862</v>
      </c>
      <c r="F19" s="115">
        <f>F20*1.25</f>
        <v>21.487547806222096</v>
      </c>
      <c r="G19" s="115">
        <f t="shared" ref="G19:H20" si="8">G20*1.25</f>
        <v>21.487547806222096</v>
      </c>
      <c r="H19" s="115">
        <f t="shared" si="8"/>
        <v>21.487547806222096</v>
      </c>
      <c r="I19" s="60">
        <f>D19</f>
        <v>26.892857142857142</v>
      </c>
      <c r="J19" s="116">
        <f>I19*1.05</f>
        <v>28.237500000000001</v>
      </c>
      <c r="K19" s="60">
        <f>I19*1.1</f>
        <v>29.582142857142859</v>
      </c>
      <c r="L19" s="60">
        <f>K19*1.05</f>
        <v>31.061250000000005</v>
      </c>
      <c r="M19" s="60">
        <f>K19*1.1</f>
        <v>32.540357142857147</v>
      </c>
      <c r="N19" s="60">
        <f t="shared" ref="N19:O21" si="9">M19*1.1</f>
        <v>35.794392857142867</v>
      </c>
      <c r="O19" s="117">
        <f>N19*1.1</f>
        <v>39.373832142857154</v>
      </c>
      <c r="P19" s="137" t="s">
        <v>338</v>
      </c>
      <c r="Q19" s="120"/>
    </row>
    <row r="20" spans="1:17" x14ac:dyDescent="0.2">
      <c r="A20" s="111" t="s">
        <v>50</v>
      </c>
      <c r="B20" s="112">
        <f>B12</f>
        <v>14</v>
      </c>
      <c r="C20" s="113">
        <f t="shared" ref="C20:C22" si="10">B20*2080</f>
        <v>29120</v>
      </c>
      <c r="D20" s="59">
        <f>D19-(D19*0.25)</f>
        <v>20.169642857142858</v>
      </c>
      <c r="E20" s="114">
        <f>D20*40*52</f>
        <v>41952.857142857145</v>
      </c>
      <c r="F20" s="59">
        <f>F21*1.25</f>
        <v>17.190038244977679</v>
      </c>
      <c r="G20" s="59">
        <f t="shared" si="8"/>
        <v>17.190038244977679</v>
      </c>
      <c r="H20" s="59">
        <f t="shared" si="8"/>
        <v>17.190038244977679</v>
      </c>
      <c r="I20" s="60">
        <f>D20</f>
        <v>20.169642857142858</v>
      </c>
      <c r="J20" s="116">
        <f t="shared" ref="J20:J21" si="11">I20*1.05</f>
        <v>21.178125000000001</v>
      </c>
      <c r="K20" s="60">
        <f>I20*1.1</f>
        <v>22.186607142857145</v>
      </c>
      <c r="L20" s="60">
        <f t="shared" ref="L20:L21" si="12">K20*1.05</f>
        <v>23.295937500000004</v>
      </c>
      <c r="M20" s="60">
        <f t="shared" ref="M20:M21" si="13">K20*1.1</f>
        <v>24.40526785714286</v>
      </c>
      <c r="N20" s="60">
        <f t="shared" si="9"/>
        <v>26.845794642857147</v>
      </c>
      <c r="O20" s="117">
        <f t="shared" si="9"/>
        <v>29.530374107142865</v>
      </c>
      <c r="P20" s="119" t="s">
        <v>83</v>
      </c>
      <c r="Q20" s="120"/>
    </row>
    <row r="21" spans="1:17" x14ac:dyDescent="0.2">
      <c r="A21" s="111" t="s">
        <v>51</v>
      </c>
      <c r="B21" s="112">
        <f>B13</f>
        <v>11.78</v>
      </c>
      <c r="C21" s="113">
        <f t="shared" si="10"/>
        <v>24502.399999999998</v>
      </c>
      <c r="D21" s="59">
        <f>D20-(D20*0.25)</f>
        <v>15.127232142857142</v>
      </c>
      <c r="E21" s="114">
        <f>D21*40*52</f>
        <v>31464.642857142855</v>
      </c>
      <c r="F21" s="59">
        <f>H21</f>
        <v>13.752030595982141</v>
      </c>
      <c r="G21" s="60">
        <f>H21</f>
        <v>13.752030595982141</v>
      </c>
      <c r="H21" s="60">
        <f>0.909091*I21</f>
        <v>13.752030595982141</v>
      </c>
      <c r="I21" s="60">
        <f>D21</f>
        <v>15.127232142857142</v>
      </c>
      <c r="J21" s="116">
        <f t="shared" si="11"/>
        <v>15.883593749999999</v>
      </c>
      <c r="K21" s="60">
        <f>I21*1.1</f>
        <v>16.639955357142856</v>
      </c>
      <c r="L21" s="60">
        <f t="shared" si="12"/>
        <v>17.471953124999999</v>
      </c>
      <c r="M21" s="60">
        <f t="shared" si="13"/>
        <v>18.303950892857145</v>
      </c>
      <c r="N21" s="60">
        <f t="shared" si="9"/>
        <v>20.134345982142861</v>
      </c>
      <c r="O21" s="117">
        <f t="shared" si="9"/>
        <v>22.14778058035715</v>
      </c>
      <c r="P21" s="119" t="s">
        <v>184</v>
      </c>
      <c r="Q21" s="121"/>
    </row>
    <row r="22" spans="1:17" ht="28.5" x14ac:dyDescent="0.2">
      <c r="A22" s="111" t="s">
        <v>52</v>
      </c>
      <c r="B22" s="112">
        <f>B14</f>
        <v>14.43</v>
      </c>
      <c r="C22" s="113">
        <f t="shared" si="10"/>
        <v>30014.399999999998</v>
      </c>
      <c r="D22" s="59">
        <f>D20</f>
        <v>20.169642857142858</v>
      </c>
      <c r="E22" s="114">
        <f t="shared" ref="E22:M22" si="14">E20</f>
        <v>41952.857142857145</v>
      </c>
      <c r="F22" s="138">
        <f t="shared" si="14"/>
        <v>17.190038244977679</v>
      </c>
      <c r="G22" s="60">
        <f t="shared" si="14"/>
        <v>17.190038244977679</v>
      </c>
      <c r="H22" s="60">
        <f t="shared" si="14"/>
        <v>17.190038244977679</v>
      </c>
      <c r="I22" s="60">
        <f t="shared" si="14"/>
        <v>20.169642857142858</v>
      </c>
      <c r="J22" s="116">
        <f t="shared" si="14"/>
        <v>21.178125000000001</v>
      </c>
      <c r="K22" s="60">
        <f t="shared" si="14"/>
        <v>22.186607142857145</v>
      </c>
      <c r="L22" s="60">
        <f t="shared" si="14"/>
        <v>23.295937500000004</v>
      </c>
      <c r="M22" s="60">
        <f t="shared" si="14"/>
        <v>24.40526785714286</v>
      </c>
      <c r="N22" s="122" t="s">
        <v>186</v>
      </c>
      <c r="O22" s="123" t="s">
        <v>186</v>
      </c>
      <c r="P22" s="119" t="s">
        <v>185</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K8:L8"/>
    <mergeCell ref="K9:L9"/>
    <mergeCell ref="K16:L16"/>
    <mergeCell ref="K17:L17"/>
    <mergeCell ref="I17:J17"/>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A13" zoomScale="80" zoomScaleNormal="80" workbookViewId="0">
      <selection activeCell="D14" sqref="D14"/>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140625" bestFit="1" customWidth="1"/>
    <col min="16" max="16" width="9.140625" style="10" bestFit="1" customWidth="1"/>
    <col min="17" max="17" width="8.140625" bestFit="1" customWidth="1"/>
    <col min="18" max="18" width="8.7109375" bestFit="1" customWidth="1"/>
    <col min="19" max="19" width="9.140625" bestFit="1" customWidth="1"/>
    <col min="20" max="20" width="8.7109375" bestFit="1" customWidth="1"/>
    <col min="23" max="24" width="8" bestFit="1" customWidth="1"/>
    <col min="25" max="25" width="10.5703125" customWidth="1"/>
    <col min="30" max="30" width="10.140625" bestFit="1" customWidth="1"/>
    <col min="33" max="33" width="33.5703125" customWidth="1"/>
    <col min="34" max="34" width="2.85546875" customWidth="1"/>
  </cols>
  <sheetData>
    <row r="1" spans="1:26" ht="23.25" x14ac:dyDescent="0.35">
      <c r="A1" s="263" t="s">
        <v>264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row>
    <row r="4" spans="1:26" ht="18.75" x14ac:dyDescent="0.3">
      <c r="A4" s="319" t="s">
        <v>245</v>
      </c>
      <c r="B4" s="319"/>
      <c r="C4" s="319"/>
      <c r="D4" s="319"/>
      <c r="E4" s="319"/>
      <c r="F4" s="319"/>
      <c r="G4" s="319"/>
      <c r="H4" s="319"/>
    </row>
    <row r="5" spans="1:26" ht="36" customHeight="1" x14ac:dyDescent="0.25">
      <c r="A5" s="317" t="s">
        <v>211</v>
      </c>
      <c r="B5" s="318" t="s">
        <v>143</v>
      </c>
      <c r="C5" s="318" t="s">
        <v>213</v>
      </c>
      <c r="D5" s="318" t="s">
        <v>246</v>
      </c>
      <c r="E5" s="318" t="s">
        <v>231</v>
      </c>
      <c r="F5" s="318"/>
      <c r="G5" s="318" t="s">
        <v>214</v>
      </c>
      <c r="H5" s="318"/>
      <c r="P5"/>
      <c r="R5" s="10"/>
    </row>
    <row r="6" spans="1:26" ht="15.75" thickBot="1" x14ac:dyDescent="0.3">
      <c r="A6" s="317"/>
      <c r="B6" s="318"/>
      <c r="C6" s="318"/>
      <c r="D6" s="320"/>
      <c r="E6" s="163" t="s">
        <v>157</v>
      </c>
      <c r="F6" s="163" t="s">
        <v>215</v>
      </c>
      <c r="G6" s="163" t="s">
        <v>157</v>
      </c>
      <c r="H6" s="163" t="s">
        <v>215</v>
      </c>
      <c r="P6"/>
      <c r="R6" s="10"/>
    </row>
    <row r="7" spans="1:26" ht="15.75" thickBot="1" x14ac:dyDescent="0.3">
      <c r="A7" s="195" t="s">
        <v>247</v>
      </c>
      <c r="B7" s="196">
        <v>1</v>
      </c>
      <c r="C7" s="197">
        <f>'1A'!B13</f>
        <v>11.78</v>
      </c>
      <c r="D7" s="198" t="s">
        <v>186</v>
      </c>
      <c r="E7" s="199">
        <f t="shared" ref="E7:E12" si="0">W19-B19</f>
        <v>-69</v>
      </c>
      <c r="F7" s="200">
        <f t="shared" ref="F7:F12" si="1">W29</f>
        <v>-0.37096774193548387</v>
      </c>
      <c r="G7" s="201">
        <f t="shared" ref="G7:G12" si="2">S38-B38</f>
        <v>3.9099999999999993</v>
      </c>
      <c r="H7" s="202">
        <f t="shared" ref="H7:H12" si="3">S48</f>
        <v>0.49682337992376102</v>
      </c>
      <c r="P7"/>
      <c r="R7" s="10"/>
    </row>
    <row r="8" spans="1:26" ht="15.75" thickTop="1" x14ac:dyDescent="0.25">
      <c r="A8" s="178" t="s">
        <v>262</v>
      </c>
      <c r="B8" s="172">
        <v>0.97</v>
      </c>
      <c r="C8" s="185">
        <f>S39</f>
        <v>12.6</v>
      </c>
      <c r="D8" s="187">
        <f>C8-C7</f>
        <v>0.82000000000000028</v>
      </c>
      <c r="E8" s="174">
        <f t="shared" si="0"/>
        <v>207</v>
      </c>
      <c r="F8" s="173">
        <f t="shared" si="1"/>
        <v>0.57024793388429751</v>
      </c>
      <c r="G8" s="176">
        <f t="shared" si="2"/>
        <v>4.42</v>
      </c>
      <c r="H8" s="177">
        <f t="shared" si="3"/>
        <v>0.54034229828850855</v>
      </c>
      <c r="P8"/>
      <c r="R8" s="10"/>
    </row>
    <row r="9" spans="1:26" x14ac:dyDescent="0.25">
      <c r="A9" s="178" t="s">
        <v>258</v>
      </c>
      <c r="B9" s="164">
        <v>0.95</v>
      </c>
      <c r="C9" s="185">
        <f t="shared" ref="C9:C12" si="4">S40</f>
        <v>10.76</v>
      </c>
      <c r="D9" s="187">
        <f>C9-C7</f>
        <v>-1.0199999999999996</v>
      </c>
      <c r="E9" s="174">
        <f t="shared" si="0"/>
        <v>-24</v>
      </c>
      <c r="F9" s="173">
        <f t="shared" si="1"/>
        <v>-0.34782608695652173</v>
      </c>
      <c r="G9" s="175">
        <f t="shared" si="2"/>
        <v>-0.23000000000000043</v>
      </c>
      <c r="H9" s="177">
        <f t="shared" si="3"/>
        <v>-2.0928116469517782E-2</v>
      </c>
      <c r="P9"/>
      <c r="R9" s="10"/>
    </row>
    <row r="10" spans="1:26" x14ac:dyDescent="0.25">
      <c r="A10" s="178" t="s">
        <v>260</v>
      </c>
      <c r="B10" s="164">
        <v>0.95</v>
      </c>
      <c r="C10" s="185">
        <f t="shared" si="4"/>
        <v>13.35</v>
      </c>
      <c r="D10" s="187">
        <f>C10-C7</f>
        <v>1.5700000000000003</v>
      </c>
      <c r="E10" s="174">
        <f t="shared" si="0"/>
        <v>-29</v>
      </c>
      <c r="F10" s="173">
        <f t="shared" si="1"/>
        <v>-5.6640625E-2</v>
      </c>
      <c r="G10" s="175">
        <f t="shared" si="2"/>
        <v>7.55</v>
      </c>
      <c r="H10" s="177">
        <f t="shared" si="3"/>
        <v>1.3017241379310345</v>
      </c>
      <c r="P10"/>
      <c r="R10" s="10"/>
    </row>
    <row r="11" spans="1:26" x14ac:dyDescent="0.25">
      <c r="A11" s="178" t="s">
        <v>259</v>
      </c>
      <c r="B11" s="164">
        <v>0.95</v>
      </c>
      <c r="C11" s="185">
        <f t="shared" si="4"/>
        <v>11.8</v>
      </c>
      <c r="D11" s="187">
        <f>C11-C7</f>
        <v>2.000000000000135E-2</v>
      </c>
      <c r="E11" s="174">
        <f t="shared" si="0"/>
        <v>-69</v>
      </c>
      <c r="F11" s="173">
        <f t="shared" si="1"/>
        <v>-0.87341772151898733</v>
      </c>
      <c r="G11" s="175">
        <f t="shared" si="2"/>
        <v>1.2900000000000009</v>
      </c>
      <c r="H11" s="177">
        <f t="shared" si="3"/>
        <v>0.12274024738344443</v>
      </c>
      <c r="P11"/>
      <c r="R11" s="10"/>
    </row>
    <row r="12" spans="1:26" ht="15.75" thickBot="1" x14ac:dyDescent="0.3">
      <c r="A12" s="179" t="s">
        <v>261</v>
      </c>
      <c r="B12" s="180">
        <v>0.94</v>
      </c>
      <c r="C12" s="186">
        <f t="shared" si="4"/>
        <v>15.67</v>
      </c>
      <c r="D12" s="188">
        <f>C12-C7</f>
        <v>3.8900000000000006</v>
      </c>
      <c r="E12" s="181">
        <f t="shared" si="0"/>
        <v>-34</v>
      </c>
      <c r="F12" s="182">
        <f t="shared" si="1"/>
        <v>-0.15384615384615385</v>
      </c>
      <c r="G12" s="183">
        <f t="shared" si="2"/>
        <v>6.2099999999999991</v>
      </c>
      <c r="H12" s="184">
        <f t="shared" si="3"/>
        <v>0.65644820295983075</v>
      </c>
      <c r="P12"/>
      <c r="R12" s="10"/>
    </row>
    <row r="13" spans="1:26" x14ac:dyDescent="0.25">
      <c r="A13" s="1"/>
      <c r="B13" s="35"/>
      <c r="C13" s="36"/>
      <c r="D13" s="36"/>
    </row>
    <row r="14" spans="1:26" x14ac:dyDescent="0.25">
      <c r="D14" s="221"/>
    </row>
    <row r="17" spans="1:26" ht="15.75" x14ac:dyDescent="0.25">
      <c r="A17" s="316" t="s">
        <v>325</v>
      </c>
      <c r="B17" s="316"/>
      <c r="C17" s="316"/>
      <c r="D17" s="316"/>
      <c r="E17" s="316"/>
      <c r="F17" s="316"/>
      <c r="G17" s="316"/>
      <c r="H17" s="316"/>
      <c r="I17" s="316"/>
      <c r="J17" s="316"/>
      <c r="K17" s="316"/>
      <c r="L17" s="316"/>
      <c r="M17" s="316"/>
      <c r="N17" s="316"/>
      <c r="O17" s="316"/>
      <c r="P17" s="316"/>
      <c r="Q17" s="316"/>
      <c r="R17" s="316"/>
      <c r="S17" s="316"/>
      <c r="T17" s="316"/>
      <c r="U17" s="316"/>
      <c r="V17" s="316"/>
      <c r="W17" s="316"/>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247</v>
      </c>
      <c r="B19" s="166">
        <v>186</v>
      </c>
      <c r="C19" s="166">
        <v>206</v>
      </c>
      <c r="D19" s="166">
        <v>188</v>
      </c>
      <c r="E19" s="166">
        <v>183</v>
      </c>
      <c r="F19" s="166">
        <v>174</v>
      </c>
      <c r="G19" s="166">
        <v>173</v>
      </c>
      <c r="H19" s="166">
        <v>174</v>
      </c>
      <c r="I19" s="166">
        <v>162</v>
      </c>
      <c r="J19" s="166">
        <v>173</v>
      </c>
      <c r="K19" s="166">
        <v>172</v>
      </c>
      <c r="L19" s="166">
        <v>189</v>
      </c>
      <c r="M19" s="166">
        <v>188</v>
      </c>
      <c r="N19" s="166">
        <v>178</v>
      </c>
      <c r="O19" s="166">
        <v>153</v>
      </c>
      <c r="P19" s="166">
        <v>141</v>
      </c>
      <c r="Q19" s="166">
        <v>150</v>
      </c>
      <c r="R19" s="166">
        <v>158</v>
      </c>
      <c r="S19" s="166">
        <v>151</v>
      </c>
      <c r="T19" s="166">
        <v>123</v>
      </c>
      <c r="U19" s="166">
        <v>109</v>
      </c>
      <c r="V19" s="166">
        <v>97</v>
      </c>
      <c r="W19" s="166">
        <v>117</v>
      </c>
    </row>
    <row r="20" spans="1:26" ht="15.75" thickTop="1" x14ac:dyDescent="0.25">
      <c r="A20" s="143" t="s">
        <v>262</v>
      </c>
      <c r="B20" s="144">
        <v>363</v>
      </c>
      <c r="C20" s="144">
        <v>365</v>
      </c>
      <c r="D20" s="144">
        <v>412</v>
      </c>
      <c r="E20" s="144">
        <v>433</v>
      </c>
      <c r="F20" s="144">
        <v>487</v>
      </c>
      <c r="G20" s="144">
        <v>479</v>
      </c>
      <c r="H20" s="144">
        <v>505</v>
      </c>
      <c r="I20" s="144">
        <v>469</v>
      </c>
      <c r="J20" s="144">
        <v>445</v>
      </c>
      <c r="K20" s="144">
        <v>462</v>
      </c>
      <c r="L20" s="144">
        <v>460</v>
      </c>
      <c r="M20" s="144">
        <v>522</v>
      </c>
      <c r="N20" s="144">
        <v>556</v>
      </c>
      <c r="O20" s="144">
        <v>588</v>
      </c>
      <c r="P20" s="144">
        <v>529</v>
      </c>
      <c r="Q20" s="144">
        <v>565</v>
      </c>
      <c r="R20" s="144">
        <v>577</v>
      </c>
      <c r="S20" s="144">
        <v>570</v>
      </c>
      <c r="T20" s="144">
        <v>530</v>
      </c>
      <c r="U20" s="144">
        <v>470</v>
      </c>
      <c r="V20" s="144">
        <v>548</v>
      </c>
      <c r="W20" s="144">
        <v>570</v>
      </c>
    </row>
    <row r="21" spans="1:26" x14ac:dyDescent="0.25">
      <c r="A21" s="143" t="s">
        <v>258</v>
      </c>
      <c r="B21" s="144">
        <v>69</v>
      </c>
      <c r="C21" s="144">
        <v>71</v>
      </c>
      <c r="D21" s="144">
        <v>74</v>
      </c>
      <c r="E21" s="144">
        <v>73</v>
      </c>
      <c r="F21" s="144">
        <v>57</v>
      </c>
      <c r="G21" s="144">
        <v>53</v>
      </c>
      <c r="H21" s="144">
        <v>57</v>
      </c>
      <c r="I21" s="144">
        <v>57</v>
      </c>
      <c r="J21" s="144">
        <v>52</v>
      </c>
      <c r="K21" s="144">
        <v>47</v>
      </c>
      <c r="L21" s="144">
        <v>43</v>
      </c>
      <c r="M21" s="144">
        <v>41</v>
      </c>
      <c r="N21" s="144">
        <v>44</v>
      </c>
      <c r="O21" s="144">
        <v>45</v>
      </c>
      <c r="P21" s="144">
        <v>43</v>
      </c>
      <c r="Q21" s="144">
        <v>42</v>
      </c>
      <c r="R21" s="144">
        <v>41</v>
      </c>
      <c r="S21" s="144">
        <v>41</v>
      </c>
      <c r="T21" s="144">
        <v>48</v>
      </c>
      <c r="U21" s="144">
        <v>49</v>
      </c>
      <c r="V21" s="144">
        <v>47</v>
      </c>
      <c r="W21" s="144">
        <v>45</v>
      </c>
    </row>
    <row r="22" spans="1:26" x14ac:dyDescent="0.25">
      <c r="A22" s="143" t="s">
        <v>260</v>
      </c>
      <c r="B22" s="144">
        <v>512</v>
      </c>
      <c r="C22" s="144">
        <v>568</v>
      </c>
      <c r="D22" s="144">
        <v>527</v>
      </c>
      <c r="E22" s="144">
        <v>535</v>
      </c>
      <c r="F22" s="144">
        <v>537</v>
      </c>
      <c r="G22" s="144">
        <v>527</v>
      </c>
      <c r="H22" s="144">
        <v>516</v>
      </c>
      <c r="I22" s="144">
        <v>492</v>
      </c>
      <c r="J22" s="144">
        <v>460</v>
      </c>
      <c r="K22" s="144">
        <v>447</v>
      </c>
      <c r="L22" s="144">
        <v>438</v>
      </c>
      <c r="M22" s="144">
        <v>454</v>
      </c>
      <c r="N22" s="144">
        <v>478</v>
      </c>
      <c r="O22" s="144">
        <v>485</v>
      </c>
      <c r="P22" s="144">
        <v>518</v>
      </c>
      <c r="Q22" s="144">
        <v>528</v>
      </c>
      <c r="R22" s="144">
        <v>518</v>
      </c>
      <c r="S22" s="144">
        <v>507</v>
      </c>
      <c r="T22" s="144">
        <v>527</v>
      </c>
      <c r="U22" s="144">
        <v>366</v>
      </c>
      <c r="V22" s="144">
        <v>392</v>
      </c>
      <c r="W22" s="144">
        <v>483</v>
      </c>
    </row>
    <row r="23" spans="1:26" x14ac:dyDescent="0.25">
      <c r="A23" s="143" t="s">
        <v>259</v>
      </c>
      <c r="B23" s="146">
        <v>79</v>
      </c>
      <c r="C23" s="146">
        <v>78</v>
      </c>
      <c r="D23" s="146">
        <v>81</v>
      </c>
      <c r="E23" s="146">
        <v>79</v>
      </c>
      <c r="F23" s="146">
        <v>64</v>
      </c>
      <c r="G23" s="146">
        <v>49</v>
      </c>
      <c r="H23" s="146">
        <v>52</v>
      </c>
      <c r="I23" s="146">
        <v>53</v>
      </c>
      <c r="J23" s="146">
        <v>52</v>
      </c>
      <c r="K23" s="146">
        <v>53</v>
      </c>
      <c r="L23" s="146">
        <v>48</v>
      </c>
      <c r="M23" s="146">
        <v>44</v>
      </c>
      <c r="N23" s="146">
        <v>44</v>
      </c>
      <c r="O23" s="146">
        <v>47</v>
      </c>
      <c r="P23" s="146">
        <v>45</v>
      </c>
      <c r="Q23" s="146">
        <v>43</v>
      </c>
      <c r="R23" s="146">
        <v>43</v>
      </c>
      <c r="S23" s="146">
        <v>41</v>
      </c>
      <c r="T23" s="146">
        <v>40</v>
      </c>
      <c r="U23" s="146">
        <v>27</v>
      </c>
      <c r="V23" s="146">
        <v>10</v>
      </c>
      <c r="W23" s="146">
        <v>10</v>
      </c>
    </row>
    <row r="24" spans="1:26" x14ac:dyDescent="0.25">
      <c r="A24" s="143" t="s">
        <v>261</v>
      </c>
      <c r="B24" s="146">
        <v>221</v>
      </c>
      <c r="C24" s="146">
        <v>229</v>
      </c>
      <c r="D24" s="146">
        <v>273</v>
      </c>
      <c r="E24" s="146">
        <v>288</v>
      </c>
      <c r="F24" s="146">
        <v>282</v>
      </c>
      <c r="G24" s="146">
        <v>279</v>
      </c>
      <c r="H24" s="146">
        <v>269</v>
      </c>
      <c r="I24" s="146">
        <v>244</v>
      </c>
      <c r="J24" s="146">
        <v>243</v>
      </c>
      <c r="K24" s="146">
        <v>247</v>
      </c>
      <c r="L24" s="146">
        <v>251</v>
      </c>
      <c r="M24" s="146">
        <v>261</v>
      </c>
      <c r="N24" s="146">
        <v>280</v>
      </c>
      <c r="O24" s="146">
        <v>304</v>
      </c>
      <c r="P24" s="146">
        <v>272</v>
      </c>
      <c r="Q24" s="146">
        <v>253</v>
      </c>
      <c r="R24" s="146">
        <v>266</v>
      </c>
      <c r="S24" s="146">
        <v>236</v>
      </c>
      <c r="T24" s="146">
        <v>234</v>
      </c>
      <c r="U24" s="146">
        <v>232</v>
      </c>
      <c r="V24" s="146">
        <v>207</v>
      </c>
      <c r="W24" s="146">
        <v>187</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6" t="s">
        <v>326</v>
      </c>
      <c r="B27" s="316"/>
      <c r="C27" s="316"/>
      <c r="D27" s="316"/>
      <c r="E27" s="316"/>
      <c r="F27" s="316"/>
      <c r="G27" s="316"/>
      <c r="H27" s="316"/>
      <c r="I27" s="316"/>
      <c r="J27" s="316"/>
      <c r="K27" s="316"/>
      <c r="L27" s="316"/>
      <c r="M27" s="316"/>
      <c r="N27" s="316"/>
      <c r="O27" s="316"/>
      <c r="P27" s="316"/>
      <c r="Q27" s="316"/>
      <c r="R27" s="316"/>
      <c r="S27" s="316"/>
      <c r="T27" s="316"/>
      <c r="U27" s="316"/>
      <c r="V27" s="316"/>
      <c r="W27" s="316"/>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247</v>
      </c>
      <c r="B29" s="167">
        <f t="shared" ref="B29:B34" si="5">(B19-B19)/B19</f>
        <v>0</v>
      </c>
      <c r="C29" s="167">
        <f t="shared" ref="C29:C34" si="6">(C19-B19)/B19</f>
        <v>0.10752688172043011</v>
      </c>
      <c r="D29" s="167">
        <f t="shared" ref="D29:D34" si="7">(D19-B19)/B19</f>
        <v>1.0752688172043012E-2</v>
      </c>
      <c r="E29" s="167">
        <f t="shared" ref="E29:E34" si="8">(E19-B19)/B19</f>
        <v>-1.6129032258064516E-2</v>
      </c>
      <c r="F29" s="167">
        <f t="shared" ref="F29:F34" si="9">(F19-B19)/B19</f>
        <v>-6.4516129032258063E-2</v>
      </c>
      <c r="G29" s="167">
        <f t="shared" ref="G29:G34" si="10">(G19-B19)/B19</f>
        <v>-6.9892473118279563E-2</v>
      </c>
      <c r="H29" s="167">
        <f t="shared" ref="H29:H34" si="11">(H19-B19)/B19</f>
        <v>-6.4516129032258063E-2</v>
      </c>
      <c r="I29" s="167">
        <f t="shared" ref="I29:I34" si="12">(I19-B19)/B19</f>
        <v>-0.12903225806451613</v>
      </c>
      <c r="J29" s="167">
        <f t="shared" ref="J29:J34" si="13">(J19-B19)/B19</f>
        <v>-6.9892473118279563E-2</v>
      </c>
      <c r="K29" s="167">
        <f t="shared" ref="K29:K34" si="14">(K19-B19)/B19</f>
        <v>-7.5268817204301078E-2</v>
      </c>
      <c r="L29" s="167">
        <f t="shared" ref="L29:L34" si="15">(L19-B19)/B19</f>
        <v>1.6129032258064516E-2</v>
      </c>
      <c r="M29" s="167">
        <f t="shared" ref="M29:M34" si="16">(M19-B19)/B19</f>
        <v>1.0752688172043012E-2</v>
      </c>
      <c r="N29" s="167">
        <f t="shared" ref="N29:N34" si="17">(N19-B19)/B19</f>
        <v>-4.3010752688172046E-2</v>
      </c>
      <c r="O29" s="167">
        <f t="shared" ref="O29:O34" si="18">(O19-B19)/B19</f>
        <v>-0.17741935483870969</v>
      </c>
      <c r="P29" s="167">
        <f t="shared" ref="P29:P34" si="19">(P19-B19)/B19</f>
        <v>-0.24193548387096775</v>
      </c>
      <c r="Q29" s="167">
        <f t="shared" ref="Q29:Q34" si="20">(Q19-B19)/B19</f>
        <v>-0.19354838709677419</v>
      </c>
      <c r="R29" s="167">
        <f t="shared" ref="R29:R34" si="21">(R19-B19)/B19</f>
        <v>-0.15053763440860216</v>
      </c>
      <c r="S29" s="167">
        <f t="shared" ref="S29:S34" si="22">(S19-B19)/B19</f>
        <v>-0.18817204301075269</v>
      </c>
      <c r="T29" s="167">
        <f t="shared" ref="T29:T34" si="23">(T19-B19)/B19</f>
        <v>-0.33870967741935482</v>
      </c>
      <c r="U29" s="167">
        <f t="shared" ref="U29:U34" si="24">(U19-B19)/B19</f>
        <v>-0.41397849462365593</v>
      </c>
      <c r="V29" s="167">
        <f t="shared" ref="V29:V34" si="25">(V19-B19)/B19</f>
        <v>-0.478494623655914</v>
      </c>
      <c r="W29" s="167">
        <f t="shared" ref="W29:W34" si="26">(W19-B19)/B19</f>
        <v>-0.37096774193548387</v>
      </c>
      <c r="Y29" t="s">
        <v>258</v>
      </c>
      <c r="Z29" s="216">
        <v>-0.23</v>
      </c>
    </row>
    <row r="30" spans="1:26" ht="15.75" thickTop="1" x14ac:dyDescent="0.25">
      <c r="A30" s="143" t="s">
        <v>262</v>
      </c>
      <c r="B30" s="147">
        <f t="shared" si="5"/>
        <v>0</v>
      </c>
      <c r="C30" s="147">
        <f t="shared" si="6"/>
        <v>5.5096418732782371E-3</v>
      </c>
      <c r="D30" s="147">
        <f t="shared" si="7"/>
        <v>0.13498622589531681</v>
      </c>
      <c r="E30" s="147">
        <f t="shared" si="8"/>
        <v>0.1928374655647383</v>
      </c>
      <c r="F30" s="147">
        <f t="shared" si="9"/>
        <v>0.3415977961432507</v>
      </c>
      <c r="G30" s="147">
        <f t="shared" si="10"/>
        <v>0.31955922865013775</v>
      </c>
      <c r="H30" s="147">
        <f t="shared" si="11"/>
        <v>0.39118457300275483</v>
      </c>
      <c r="I30" s="147">
        <f t="shared" si="12"/>
        <v>0.29201101928374656</v>
      </c>
      <c r="J30" s="147">
        <f t="shared" si="13"/>
        <v>0.22589531680440772</v>
      </c>
      <c r="K30" s="147">
        <f t="shared" si="14"/>
        <v>0.27272727272727271</v>
      </c>
      <c r="L30" s="147">
        <f t="shared" si="15"/>
        <v>0.26721763085399447</v>
      </c>
      <c r="M30" s="147">
        <f t="shared" si="16"/>
        <v>0.43801652892561982</v>
      </c>
      <c r="N30" s="147">
        <f t="shared" si="17"/>
        <v>0.5316804407713499</v>
      </c>
      <c r="O30" s="147">
        <f t="shared" si="18"/>
        <v>0.6198347107438017</v>
      </c>
      <c r="P30" s="147">
        <f t="shared" si="19"/>
        <v>0.45730027548209368</v>
      </c>
      <c r="Q30" s="147">
        <f t="shared" si="20"/>
        <v>0.55647382920110189</v>
      </c>
      <c r="R30" s="147">
        <f t="shared" si="21"/>
        <v>0.58953168044077131</v>
      </c>
      <c r="S30" s="147">
        <f t="shared" si="22"/>
        <v>0.57024793388429751</v>
      </c>
      <c r="T30" s="147">
        <f t="shared" si="23"/>
        <v>0.46005509641873277</v>
      </c>
      <c r="U30" s="147">
        <f t="shared" si="24"/>
        <v>0.29476584022038566</v>
      </c>
      <c r="V30" s="147">
        <f t="shared" si="25"/>
        <v>0.50964187327823696</v>
      </c>
      <c r="W30" s="147">
        <f t="shared" si="26"/>
        <v>0.57024793388429751</v>
      </c>
      <c r="Y30" t="s">
        <v>259</v>
      </c>
      <c r="Z30" s="216">
        <v>1.29</v>
      </c>
    </row>
    <row r="31" spans="1:26" x14ac:dyDescent="0.25">
      <c r="A31" s="143" t="s">
        <v>258</v>
      </c>
      <c r="B31" s="147">
        <f t="shared" si="5"/>
        <v>0</v>
      </c>
      <c r="C31" s="147">
        <f t="shared" si="6"/>
        <v>2.8985507246376812E-2</v>
      </c>
      <c r="D31" s="147">
        <f t="shared" si="7"/>
        <v>7.2463768115942032E-2</v>
      </c>
      <c r="E31" s="147">
        <f t="shared" si="8"/>
        <v>5.7971014492753624E-2</v>
      </c>
      <c r="F31" s="147">
        <f t="shared" si="9"/>
        <v>-0.17391304347826086</v>
      </c>
      <c r="G31" s="147">
        <f t="shared" si="10"/>
        <v>-0.2318840579710145</v>
      </c>
      <c r="H31" s="147">
        <f t="shared" si="11"/>
        <v>-0.17391304347826086</v>
      </c>
      <c r="I31" s="147">
        <f t="shared" si="12"/>
        <v>-0.17391304347826086</v>
      </c>
      <c r="J31" s="147">
        <f t="shared" si="13"/>
        <v>-0.24637681159420291</v>
      </c>
      <c r="K31" s="147">
        <f t="shared" si="14"/>
        <v>-0.3188405797101449</v>
      </c>
      <c r="L31" s="147">
        <f t="shared" si="15"/>
        <v>-0.37681159420289856</v>
      </c>
      <c r="M31" s="147">
        <f t="shared" si="16"/>
        <v>-0.40579710144927539</v>
      </c>
      <c r="N31" s="147">
        <f t="shared" si="17"/>
        <v>-0.36231884057971014</v>
      </c>
      <c r="O31" s="147">
        <f t="shared" si="18"/>
        <v>-0.34782608695652173</v>
      </c>
      <c r="P31" s="147">
        <f t="shared" si="19"/>
        <v>-0.37681159420289856</v>
      </c>
      <c r="Q31" s="147">
        <f t="shared" si="20"/>
        <v>-0.39130434782608697</v>
      </c>
      <c r="R31" s="147">
        <f t="shared" si="21"/>
        <v>-0.40579710144927539</v>
      </c>
      <c r="S31" s="147">
        <f t="shared" si="22"/>
        <v>-0.40579710144927539</v>
      </c>
      <c r="T31" s="147">
        <f t="shared" si="23"/>
        <v>-0.30434782608695654</v>
      </c>
      <c r="U31" s="147">
        <f t="shared" si="24"/>
        <v>-0.28985507246376813</v>
      </c>
      <c r="V31" s="147">
        <f t="shared" si="25"/>
        <v>-0.3188405797101449</v>
      </c>
      <c r="W31" s="147">
        <f t="shared" si="26"/>
        <v>-0.34782608695652173</v>
      </c>
      <c r="Y31" t="s">
        <v>247</v>
      </c>
      <c r="Z31" s="216">
        <v>3.91</v>
      </c>
    </row>
    <row r="32" spans="1:26" x14ac:dyDescent="0.25">
      <c r="A32" s="143" t="s">
        <v>260</v>
      </c>
      <c r="B32" s="147">
        <f t="shared" si="5"/>
        <v>0</v>
      </c>
      <c r="C32" s="147">
        <f t="shared" si="6"/>
        <v>0.109375</v>
      </c>
      <c r="D32" s="147">
        <f t="shared" si="7"/>
        <v>2.9296875E-2</v>
      </c>
      <c r="E32" s="147">
        <f t="shared" si="8"/>
        <v>4.4921875E-2</v>
      </c>
      <c r="F32" s="147">
        <f t="shared" si="9"/>
        <v>4.8828125E-2</v>
      </c>
      <c r="G32" s="147">
        <f t="shared" si="10"/>
        <v>2.9296875E-2</v>
      </c>
      <c r="H32" s="147">
        <f t="shared" si="11"/>
        <v>7.8125E-3</v>
      </c>
      <c r="I32" s="147">
        <f t="shared" si="12"/>
        <v>-3.90625E-2</v>
      </c>
      <c r="J32" s="147">
        <f t="shared" si="13"/>
        <v>-0.1015625</v>
      </c>
      <c r="K32" s="147">
        <f t="shared" si="14"/>
        <v>-0.126953125</v>
      </c>
      <c r="L32" s="147">
        <f t="shared" si="15"/>
        <v>-0.14453125</v>
      </c>
      <c r="M32" s="147">
        <f t="shared" si="16"/>
        <v>-0.11328125</v>
      </c>
      <c r="N32" s="147">
        <f t="shared" si="17"/>
        <v>-6.640625E-2</v>
      </c>
      <c r="O32" s="147">
        <f t="shared" si="18"/>
        <v>-5.2734375E-2</v>
      </c>
      <c r="P32" s="147">
        <f t="shared" si="19"/>
        <v>1.171875E-2</v>
      </c>
      <c r="Q32" s="147">
        <f t="shared" si="20"/>
        <v>3.125E-2</v>
      </c>
      <c r="R32" s="147">
        <f t="shared" si="21"/>
        <v>1.171875E-2</v>
      </c>
      <c r="S32" s="147">
        <f t="shared" si="22"/>
        <v>-9.765625E-3</v>
      </c>
      <c r="T32" s="147">
        <f t="shared" si="23"/>
        <v>2.9296875E-2</v>
      </c>
      <c r="U32" s="147">
        <f t="shared" si="24"/>
        <v>-0.28515625</v>
      </c>
      <c r="V32" s="147">
        <f t="shared" si="25"/>
        <v>-0.234375</v>
      </c>
      <c r="W32" s="147">
        <f t="shared" si="26"/>
        <v>-5.6640625E-2</v>
      </c>
      <c r="Y32" t="s">
        <v>262</v>
      </c>
      <c r="Z32" s="216">
        <v>4.42</v>
      </c>
    </row>
    <row r="33" spans="1:26" x14ac:dyDescent="0.25">
      <c r="A33" s="143" t="s">
        <v>259</v>
      </c>
      <c r="B33" s="147">
        <f t="shared" si="5"/>
        <v>0</v>
      </c>
      <c r="C33" s="147">
        <f t="shared" si="6"/>
        <v>-1.2658227848101266E-2</v>
      </c>
      <c r="D33" s="147">
        <f t="shared" si="7"/>
        <v>2.5316455696202531E-2</v>
      </c>
      <c r="E33" s="147">
        <f t="shared" si="8"/>
        <v>0</v>
      </c>
      <c r="F33" s="147">
        <f t="shared" si="9"/>
        <v>-0.189873417721519</v>
      </c>
      <c r="G33" s="147">
        <f t="shared" si="10"/>
        <v>-0.379746835443038</v>
      </c>
      <c r="H33" s="147">
        <f t="shared" si="11"/>
        <v>-0.34177215189873417</v>
      </c>
      <c r="I33" s="147">
        <f t="shared" si="12"/>
        <v>-0.32911392405063289</v>
      </c>
      <c r="J33" s="147">
        <f t="shared" si="13"/>
        <v>-0.34177215189873417</v>
      </c>
      <c r="K33" s="147">
        <f t="shared" si="14"/>
        <v>-0.32911392405063289</v>
      </c>
      <c r="L33" s="147">
        <f t="shared" si="15"/>
        <v>-0.39240506329113922</v>
      </c>
      <c r="M33" s="147">
        <f t="shared" si="16"/>
        <v>-0.44303797468354428</v>
      </c>
      <c r="N33" s="147">
        <f t="shared" si="17"/>
        <v>-0.44303797468354428</v>
      </c>
      <c r="O33" s="147">
        <f t="shared" si="18"/>
        <v>-0.4050632911392405</v>
      </c>
      <c r="P33" s="147">
        <f t="shared" si="19"/>
        <v>-0.43037974683544306</v>
      </c>
      <c r="Q33" s="147">
        <f t="shared" si="20"/>
        <v>-0.45569620253164556</v>
      </c>
      <c r="R33" s="147">
        <f t="shared" si="21"/>
        <v>-0.45569620253164556</v>
      </c>
      <c r="S33" s="147">
        <f t="shared" si="22"/>
        <v>-0.48101265822784811</v>
      </c>
      <c r="T33" s="147">
        <f t="shared" si="23"/>
        <v>-0.49367088607594939</v>
      </c>
      <c r="U33" s="147">
        <f t="shared" si="24"/>
        <v>-0.65822784810126578</v>
      </c>
      <c r="V33" s="147">
        <f t="shared" si="25"/>
        <v>-0.87341772151898733</v>
      </c>
      <c r="W33" s="147">
        <f t="shared" si="26"/>
        <v>-0.87341772151898733</v>
      </c>
      <c r="Y33" t="s">
        <v>261</v>
      </c>
      <c r="Z33" s="216">
        <v>6.21</v>
      </c>
    </row>
    <row r="34" spans="1:26" x14ac:dyDescent="0.25">
      <c r="A34" s="143" t="s">
        <v>261</v>
      </c>
      <c r="B34" s="147">
        <f t="shared" si="5"/>
        <v>0</v>
      </c>
      <c r="C34" s="147">
        <f t="shared" si="6"/>
        <v>3.6199095022624438E-2</v>
      </c>
      <c r="D34" s="147">
        <f t="shared" si="7"/>
        <v>0.23529411764705882</v>
      </c>
      <c r="E34" s="147">
        <f t="shared" si="8"/>
        <v>0.30316742081447962</v>
      </c>
      <c r="F34" s="147">
        <f t="shared" si="9"/>
        <v>0.27601809954751133</v>
      </c>
      <c r="G34" s="147">
        <f t="shared" si="10"/>
        <v>0.26244343891402716</v>
      </c>
      <c r="H34" s="147">
        <f t="shared" si="11"/>
        <v>0.21719457013574661</v>
      </c>
      <c r="I34" s="147">
        <f t="shared" si="12"/>
        <v>0.10407239819004525</v>
      </c>
      <c r="J34" s="147">
        <f t="shared" si="13"/>
        <v>9.9547511312217188E-2</v>
      </c>
      <c r="K34" s="147">
        <f t="shared" si="14"/>
        <v>0.11764705882352941</v>
      </c>
      <c r="L34" s="147">
        <f t="shared" si="15"/>
        <v>0.13574660633484162</v>
      </c>
      <c r="M34" s="147">
        <f t="shared" si="16"/>
        <v>0.18099547511312217</v>
      </c>
      <c r="N34" s="147">
        <f t="shared" si="17"/>
        <v>0.2669683257918552</v>
      </c>
      <c r="O34" s="147">
        <f t="shared" si="18"/>
        <v>0.3755656108597285</v>
      </c>
      <c r="P34" s="147">
        <f t="shared" si="19"/>
        <v>0.23076923076923078</v>
      </c>
      <c r="Q34" s="147">
        <f t="shared" si="20"/>
        <v>0.14479638009049775</v>
      </c>
      <c r="R34" s="147">
        <f t="shared" si="21"/>
        <v>0.20361990950226244</v>
      </c>
      <c r="S34" s="147">
        <f t="shared" si="22"/>
        <v>6.7873303167420809E-2</v>
      </c>
      <c r="T34" s="147">
        <f t="shared" si="23"/>
        <v>5.8823529411764705E-2</v>
      </c>
      <c r="U34" s="147">
        <f t="shared" si="24"/>
        <v>4.9773755656108594E-2</v>
      </c>
      <c r="V34" s="147">
        <f t="shared" si="25"/>
        <v>-6.3348416289592757E-2</v>
      </c>
      <c r="W34" s="147">
        <f t="shared" si="26"/>
        <v>-0.15384615384615385</v>
      </c>
      <c r="Y34" t="s">
        <v>260</v>
      </c>
      <c r="Z34" s="216">
        <v>7.55</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6" t="s">
        <v>327</v>
      </c>
      <c r="B36" s="316"/>
      <c r="C36" s="316"/>
      <c r="D36" s="316"/>
      <c r="E36" s="316"/>
      <c r="F36" s="316"/>
      <c r="G36" s="316"/>
      <c r="H36" s="316"/>
      <c r="I36" s="316"/>
      <c r="J36" s="316"/>
      <c r="K36" s="316"/>
      <c r="L36" s="316"/>
      <c r="M36" s="316"/>
      <c r="N36" s="316"/>
      <c r="O36" s="316"/>
      <c r="P36" s="316"/>
      <c r="Q36" s="316"/>
      <c r="R36" s="316"/>
      <c r="S36" s="316"/>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247</v>
      </c>
      <c r="B38" s="168">
        <v>7.87</v>
      </c>
      <c r="C38" s="168">
        <v>7.84</v>
      </c>
      <c r="D38" s="168">
        <v>7.79</v>
      </c>
      <c r="E38" s="168">
        <v>8.52</v>
      </c>
      <c r="F38" s="168">
        <v>8.75</v>
      </c>
      <c r="G38" s="168">
        <v>8.66</v>
      </c>
      <c r="H38" s="168">
        <v>8.8000000000000007</v>
      </c>
      <c r="I38" s="168">
        <v>9.19</v>
      </c>
      <c r="J38" s="168">
        <v>9.6300000000000008</v>
      </c>
      <c r="K38" s="168">
        <v>9.32</v>
      </c>
      <c r="L38" s="168">
        <v>9.65</v>
      </c>
      <c r="M38" s="168">
        <v>10.09</v>
      </c>
      <c r="N38" s="168">
        <v>10.81</v>
      </c>
      <c r="O38" s="168">
        <v>10.88</v>
      </c>
      <c r="P38" s="168">
        <v>11.4</v>
      </c>
      <c r="Q38" s="168">
        <v>11.21</v>
      </c>
      <c r="R38" s="168">
        <v>11.76</v>
      </c>
      <c r="S38" s="169">
        <v>11.78</v>
      </c>
      <c r="T38" s="214">
        <f>S38-(B38*1.4985)</f>
        <v>-1.3194999999999624E-2</v>
      </c>
      <c r="U38" s="220">
        <f>T38/B38</f>
        <v>-1.676620076238834E-3</v>
      </c>
    </row>
    <row r="39" spans="1:26" ht="15.75" thickTop="1" x14ac:dyDescent="0.25">
      <c r="A39" s="143" t="s">
        <v>262</v>
      </c>
      <c r="B39" s="150">
        <v>8.18</v>
      </c>
      <c r="C39" s="150">
        <v>8.36</v>
      </c>
      <c r="D39" s="150">
        <v>8.4</v>
      </c>
      <c r="E39" s="150">
        <v>8.4700000000000006</v>
      </c>
      <c r="F39" s="150">
        <v>8.9499999999999993</v>
      </c>
      <c r="G39" s="150">
        <v>8.43</v>
      </c>
      <c r="H39" s="150">
        <v>8.94</v>
      </c>
      <c r="I39" s="150">
        <v>9.06</v>
      </c>
      <c r="J39" s="150">
        <v>9.43</v>
      </c>
      <c r="K39" s="150">
        <v>9.51</v>
      </c>
      <c r="L39" s="150">
        <v>10.130000000000001</v>
      </c>
      <c r="M39" s="150">
        <v>10.86</v>
      </c>
      <c r="N39" s="150">
        <v>11.86</v>
      </c>
      <c r="O39" s="150">
        <v>12.18</v>
      </c>
      <c r="P39" s="150">
        <v>12.31</v>
      </c>
      <c r="Q39" s="150">
        <v>12.7</v>
      </c>
      <c r="R39" s="150">
        <v>12.02</v>
      </c>
      <c r="S39" s="151">
        <v>12.6</v>
      </c>
      <c r="T39" s="214">
        <f t="shared" ref="T39:T43" si="27">S39-(B39*1.4985)</f>
        <v>0.34227000000000096</v>
      </c>
      <c r="U39" s="220">
        <f>T39/B39</f>
        <v>4.1842298288508675E-2</v>
      </c>
    </row>
    <row r="40" spans="1:26" x14ac:dyDescent="0.25">
      <c r="A40" s="143" t="s">
        <v>258</v>
      </c>
      <c r="B40" s="150">
        <v>10.99</v>
      </c>
      <c r="C40" s="150">
        <v>10.51</v>
      </c>
      <c r="D40" s="150">
        <v>9.01</v>
      </c>
      <c r="E40" s="150">
        <v>9.7799999999999994</v>
      </c>
      <c r="F40" s="150">
        <v>10.11</v>
      </c>
      <c r="G40" s="150">
        <v>10.33</v>
      </c>
      <c r="H40" s="150">
        <v>10.220000000000001</v>
      </c>
      <c r="I40" s="150">
        <v>8.56</v>
      </c>
      <c r="J40" s="150">
        <v>8.76</v>
      </c>
      <c r="K40" s="150">
        <v>8.67</v>
      </c>
      <c r="L40" s="150">
        <v>8.9700000000000006</v>
      </c>
      <c r="M40" s="150">
        <v>8.73</v>
      </c>
      <c r="N40" s="150">
        <v>9.18</v>
      </c>
      <c r="O40" s="150">
        <v>9.64</v>
      </c>
      <c r="P40" s="150">
        <v>10.37</v>
      </c>
      <c r="Q40" s="150">
        <v>10.41</v>
      </c>
      <c r="R40" s="150">
        <v>10.66</v>
      </c>
      <c r="S40" s="151">
        <v>10.76</v>
      </c>
      <c r="T40" s="214">
        <f t="shared" si="27"/>
        <v>-5.7085150000000002</v>
      </c>
      <c r="U40" s="220">
        <f t="shared" ref="U40:U43" si="28">T40/B40</f>
        <v>-0.51942811646951781</v>
      </c>
    </row>
    <row r="41" spans="1:26" x14ac:dyDescent="0.25">
      <c r="A41" s="143" t="s">
        <v>260</v>
      </c>
      <c r="B41" s="150">
        <v>5.8</v>
      </c>
      <c r="C41" s="150">
        <v>5.94</v>
      </c>
      <c r="D41" s="150">
        <v>7.1</v>
      </c>
      <c r="E41" s="150">
        <v>7.35</v>
      </c>
      <c r="F41" s="150">
        <v>7.47</v>
      </c>
      <c r="G41" s="150">
        <v>7.61</v>
      </c>
      <c r="H41" s="150">
        <v>8.08</v>
      </c>
      <c r="I41" s="150">
        <v>7.91</v>
      </c>
      <c r="J41" s="150">
        <v>7.9</v>
      </c>
      <c r="K41" s="150">
        <v>7.94</v>
      </c>
      <c r="L41" s="150">
        <v>8.2200000000000006</v>
      </c>
      <c r="M41" s="150">
        <v>8.5299999999999994</v>
      </c>
      <c r="N41" s="150">
        <v>9.11</v>
      </c>
      <c r="O41" s="150">
        <v>9.41</v>
      </c>
      <c r="P41" s="150">
        <v>9.5</v>
      </c>
      <c r="Q41" s="150">
        <v>10.210000000000001</v>
      </c>
      <c r="R41" s="150">
        <v>12.17</v>
      </c>
      <c r="S41" s="151">
        <v>13.35</v>
      </c>
      <c r="T41" s="214">
        <f t="shared" si="27"/>
        <v>4.6586999999999996</v>
      </c>
      <c r="U41" s="220">
        <f t="shared" si="28"/>
        <v>0.80322413793103442</v>
      </c>
    </row>
    <row r="42" spans="1:26" x14ac:dyDescent="0.25">
      <c r="A42" s="143" t="s">
        <v>259</v>
      </c>
      <c r="B42" s="150">
        <v>10.51</v>
      </c>
      <c r="C42" s="150">
        <v>10.88</v>
      </c>
      <c r="D42" s="150">
        <v>11.95</v>
      </c>
      <c r="E42" s="150">
        <v>11.47</v>
      </c>
      <c r="F42" s="150">
        <v>10.06</v>
      </c>
      <c r="G42" s="150">
        <v>10.28</v>
      </c>
      <c r="H42" s="150">
        <v>11.86</v>
      </c>
      <c r="I42" s="150">
        <v>12.98</v>
      </c>
      <c r="J42" s="150">
        <v>13.03</v>
      </c>
      <c r="K42" s="150">
        <v>12.24</v>
      </c>
      <c r="L42" s="150">
        <v>11.34</v>
      </c>
      <c r="M42" s="150">
        <v>11.81</v>
      </c>
      <c r="N42" s="150">
        <v>11.43</v>
      </c>
      <c r="O42" s="150">
        <v>11.39</v>
      </c>
      <c r="P42" s="150">
        <v>11.42</v>
      </c>
      <c r="Q42" s="150">
        <v>11.8</v>
      </c>
      <c r="R42" s="150">
        <v>11.8</v>
      </c>
      <c r="S42" s="151">
        <v>11.8</v>
      </c>
      <c r="T42" s="214">
        <f t="shared" si="27"/>
        <v>-3.9492349999999981</v>
      </c>
      <c r="U42" s="220">
        <f t="shared" si="28"/>
        <v>-0.37575975261655548</v>
      </c>
    </row>
    <row r="43" spans="1:26" x14ac:dyDescent="0.25">
      <c r="A43" s="143" t="s">
        <v>261</v>
      </c>
      <c r="B43" s="152">
        <v>9.4600000000000009</v>
      </c>
      <c r="C43" s="152">
        <v>9.09</v>
      </c>
      <c r="D43" s="152">
        <v>9.33</v>
      </c>
      <c r="E43" s="152">
        <v>9.59</v>
      </c>
      <c r="F43" s="152">
        <v>9.92</v>
      </c>
      <c r="G43" s="152">
        <v>10.199999999999999</v>
      </c>
      <c r="H43" s="152">
        <v>10.49</v>
      </c>
      <c r="I43" s="152">
        <v>10.53</v>
      </c>
      <c r="J43" s="152">
        <v>11.01</v>
      </c>
      <c r="K43" s="152">
        <v>11.25</v>
      </c>
      <c r="L43" s="152">
        <v>11.74</v>
      </c>
      <c r="M43" s="152">
        <v>12.15</v>
      </c>
      <c r="N43" s="152">
        <v>12.03</v>
      </c>
      <c r="O43" s="152">
        <v>12.04</v>
      </c>
      <c r="P43" s="152">
        <v>13.13</v>
      </c>
      <c r="Q43" s="152">
        <v>13.71</v>
      </c>
      <c r="R43" s="152">
        <v>14.16</v>
      </c>
      <c r="S43" s="153">
        <v>15.67</v>
      </c>
      <c r="T43" s="214">
        <f t="shared" si="27"/>
        <v>1.4941899999999997</v>
      </c>
      <c r="U43" s="220">
        <f t="shared" si="28"/>
        <v>0.15794820295983081</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6" t="s">
        <v>328</v>
      </c>
      <c r="B46" s="316"/>
      <c r="C46" s="316"/>
      <c r="D46" s="316"/>
      <c r="E46" s="316"/>
      <c r="F46" s="316"/>
      <c r="G46" s="316"/>
      <c r="H46" s="316"/>
      <c r="I46" s="316"/>
      <c r="J46" s="316"/>
      <c r="K46" s="316"/>
      <c r="L46" s="316"/>
      <c r="M46" s="316"/>
      <c r="N46" s="316"/>
      <c r="O46" s="316"/>
      <c r="P46" s="316"/>
      <c r="Q46" s="316"/>
      <c r="R46" s="316"/>
      <c r="S46" s="316"/>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247</v>
      </c>
      <c r="B48" s="167">
        <f>(B38-B38)/B38</f>
        <v>0</v>
      </c>
      <c r="C48" s="167">
        <f>(C38-B38)/B38</f>
        <v>-3.8119440914866896E-3</v>
      </c>
      <c r="D48" s="167">
        <f>(D38-B38)/B38</f>
        <v>-1.0165184243964431E-2</v>
      </c>
      <c r="E48" s="167">
        <f>(E38-B38)/B38</f>
        <v>8.2592121982210859E-2</v>
      </c>
      <c r="F48" s="167">
        <f>(F38-B38)/B38</f>
        <v>0.11181702668360863</v>
      </c>
      <c r="G48" s="167">
        <f>(G38-B38)/B38</f>
        <v>0.10038119440914867</v>
      </c>
      <c r="H48" s="167">
        <f>(H38-B38)/B38</f>
        <v>0.11817026683608647</v>
      </c>
      <c r="I48" s="167">
        <f>(I38-B38)/B38</f>
        <v>0.16772554002541287</v>
      </c>
      <c r="J48" s="167">
        <f>(J38-B38)/B38</f>
        <v>0.22363405336721737</v>
      </c>
      <c r="K48" s="167">
        <f>(K38-B38)/B38</f>
        <v>0.18424396442185517</v>
      </c>
      <c r="L48" s="167">
        <f>(L38-B38)/B38</f>
        <v>0.22617534942820841</v>
      </c>
      <c r="M48" s="167">
        <f>(M38-B38)/B38</f>
        <v>0.28208386277001268</v>
      </c>
      <c r="N48" s="167">
        <f>(N38-B38)/B38</f>
        <v>0.37357052096569254</v>
      </c>
      <c r="O48" s="167">
        <f>(O38-B38)/B38</f>
        <v>0.38246505717916146</v>
      </c>
      <c r="P48" s="167">
        <f>(P38-B38)/B38</f>
        <v>0.44853875476493016</v>
      </c>
      <c r="Q48" s="167">
        <f>(Q38-B38)/B38</f>
        <v>0.4243964421855147</v>
      </c>
      <c r="R48" s="167">
        <f>(R38-B38)/B38</f>
        <v>0.49428208386276995</v>
      </c>
      <c r="S48" s="167">
        <f>(S38-B38)/B38</f>
        <v>0.49682337992376102</v>
      </c>
    </row>
    <row r="49" spans="1:19" ht="15.75" thickTop="1" x14ac:dyDescent="0.25">
      <c r="A49" s="143" t="s">
        <v>262</v>
      </c>
      <c r="B49" s="147">
        <f>(B39-B39)/B39</f>
        <v>0</v>
      </c>
      <c r="C49" s="147">
        <f>(C39-B39)/B39</f>
        <v>2.2004889975550088E-2</v>
      </c>
      <c r="D49" s="147">
        <f>(D39-B39)/B39</f>
        <v>2.689486552567245E-2</v>
      </c>
      <c r="E49" s="147">
        <f>(E39-B39)/B39</f>
        <v>3.5452322738386423E-2</v>
      </c>
      <c r="F49" s="147">
        <f>(F39-B39)/B39</f>
        <v>9.4132029339853249E-2</v>
      </c>
      <c r="G49" s="147">
        <f>(G39-B39)/B39</f>
        <v>3.0562347188264061E-2</v>
      </c>
      <c r="H49" s="147">
        <f>(H39-B39)/B39</f>
        <v>9.2909535452322722E-2</v>
      </c>
      <c r="I49" s="147">
        <f>(I39-B39)/B39</f>
        <v>0.10757946210268958</v>
      </c>
      <c r="J49" s="147">
        <f>(J39-B39)/B39</f>
        <v>0.1528117359413203</v>
      </c>
      <c r="K49" s="147">
        <f>(K39-B39)/B39</f>
        <v>0.16259168704156482</v>
      </c>
      <c r="L49" s="147">
        <f>(L39-B39)/B39</f>
        <v>0.23838630806845978</v>
      </c>
      <c r="M49" s="147">
        <f>(M39-B39)/B39</f>
        <v>0.32762836185819066</v>
      </c>
      <c r="N49" s="147">
        <f>(N39-B39)/B39</f>
        <v>0.44987775061124691</v>
      </c>
      <c r="O49" s="147">
        <f>(O39-B39)/B39</f>
        <v>0.48899755501222497</v>
      </c>
      <c r="P49" s="147">
        <f>(P39-B39)/B39</f>
        <v>0.50488997555012238</v>
      </c>
      <c r="Q49" s="147">
        <f>(Q39-B39)/B39</f>
        <v>0.55256723716381417</v>
      </c>
      <c r="R49" s="147">
        <f>(R39-B39)/B39</f>
        <v>0.46943765281173594</v>
      </c>
      <c r="S49" s="147">
        <f>(S39-B39)/B39</f>
        <v>0.54034229828850855</v>
      </c>
    </row>
    <row r="50" spans="1:19" x14ac:dyDescent="0.25">
      <c r="A50" s="143" t="s">
        <v>258</v>
      </c>
      <c r="B50" s="147">
        <f t="shared" ref="B50:B53" si="29">(B40-B40)/B40</f>
        <v>0</v>
      </c>
      <c r="C50" s="147">
        <f t="shared" ref="C50:C53" si="30">(C40-B40)/B40</f>
        <v>-4.3676069153776198E-2</v>
      </c>
      <c r="D50" s="147">
        <f t="shared" ref="D50:D53" si="31">(D40-B40)/B40</f>
        <v>-0.18016378525932669</v>
      </c>
      <c r="E50" s="147">
        <f t="shared" ref="E50:E53" si="32">(E40-B40)/B40</f>
        <v>-0.11010009099181081</v>
      </c>
      <c r="F50" s="147">
        <f t="shared" ref="F50:F53" si="33">(F40-B40)/B40</f>
        <v>-8.0072793448589696E-2</v>
      </c>
      <c r="G50" s="147">
        <f t="shared" ref="G50:G53" si="34">(G40-B40)/B40</f>
        <v>-6.0054595086442231E-2</v>
      </c>
      <c r="H50" s="147">
        <f t="shared" ref="H50:H53" si="35">(H40-B40)/B40</f>
        <v>-7.006369426751588E-2</v>
      </c>
      <c r="I50" s="147">
        <f t="shared" ref="I50:I53" si="36">(I40-B40)/B40</f>
        <v>-0.22111010009099177</v>
      </c>
      <c r="J50" s="147">
        <f t="shared" ref="J50:J53" si="37">(J40-B40)/B40</f>
        <v>-0.20291173794358511</v>
      </c>
      <c r="K50" s="147">
        <f t="shared" ref="K50:K53" si="38">(K40-B40)/B40</f>
        <v>-0.21110100090991812</v>
      </c>
      <c r="L50" s="147">
        <f t="shared" ref="L50:L53" si="39">(L40-B40)/B40</f>
        <v>-0.18380345768880796</v>
      </c>
      <c r="M50" s="147">
        <f t="shared" ref="M50:M53" si="40">(M40-B40)/B40</f>
        <v>-0.20564149226569606</v>
      </c>
      <c r="N50" s="147">
        <f t="shared" ref="N50:N53" si="41">(N40-B40)/B40</f>
        <v>-0.16469517743403098</v>
      </c>
      <c r="O50" s="147">
        <f t="shared" ref="O50:O53" si="42">(O40-B40)/B40</f>
        <v>-0.12283894449499541</v>
      </c>
      <c r="P50" s="147">
        <f t="shared" ref="P50:P53" si="43">(P40-B40)/B40</f>
        <v>-5.6414922656960964E-2</v>
      </c>
      <c r="Q50" s="147">
        <f t="shared" ref="Q50:Q53" si="44">(Q40-B40)/B40</f>
        <v>-5.2775250227479531E-2</v>
      </c>
      <c r="R50" s="147">
        <f t="shared" ref="R50:R53" si="45">(R40-B40)/B40</f>
        <v>-3.0027297543221115E-2</v>
      </c>
      <c r="S50" s="147">
        <f t="shared" ref="S50:S52" si="46">(S40-B40)/B40</f>
        <v>-2.0928116469517782E-2</v>
      </c>
    </row>
    <row r="51" spans="1:19" x14ac:dyDescent="0.25">
      <c r="A51" s="143" t="s">
        <v>260</v>
      </c>
      <c r="B51" s="147">
        <f t="shared" si="29"/>
        <v>0</v>
      </c>
      <c r="C51" s="147">
        <f t="shared" si="30"/>
        <v>2.4137931034482859E-2</v>
      </c>
      <c r="D51" s="147">
        <f t="shared" si="31"/>
        <v>0.22413793103448273</v>
      </c>
      <c r="E51" s="147">
        <f t="shared" si="32"/>
        <v>0.26724137931034481</v>
      </c>
      <c r="F51" s="147">
        <f t="shared" si="33"/>
        <v>0.28793103448275864</v>
      </c>
      <c r="G51" s="147">
        <f t="shared" si="34"/>
        <v>0.31206896551724145</v>
      </c>
      <c r="H51" s="147">
        <f t="shared" si="35"/>
        <v>0.39310344827586213</v>
      </c>
      <c r="I51" s="147">
        <f t="shared" si="36"/>
        <v>0.36379310344827592</v>
      </c>
      <c r="J51" s="147">
        <f t="shared" si="37"/>
        <v>0.36206896551724149</v>
      </c>
      <c r="K51" s="147">
        <f t="shared" si="38"/>
        <v>0.36896551724137944</v>
      </c>
      <c r="L51" s="147">
        <f t="shared" si="39"/>
        <v>0.417241379310345</v>
      </c>
      <c r="M51" s="147">
        <f t="shared" si="40"/>
        <v>0.47068965517241373</v>
      </c>
      <c r="N51" s="147">
        <f t="shared" si="41"/>
        <v>0.57068965517241377</v>
      </c>
      <c r="O51" s="147">
        <f t="shared" si="42"/>
        <v>0.62241379310344835</v>
      </c>
      <c r="P51" s="147">
        <f t="shared" si="43"/>
        <v>0.63793103448275867</v>
      </c>
      <c r="Q51" s="147">
        <f t="shared" si="44"/>
        <v>0.76034482758620714</v>
      </c>
      <c r="R51" s="147">
        <f t="shared" si="45"/>
        <v>1.0982758620689657</v>
      </c>
      <c r="S51" s="147">
        <f t="shared" si="46"/>
        <v>1.3017241379310345</v>
      </c>
    </row>
    <row r="52" spans="1:19" x14ac:dyDescent="0.25">
      <c r="A52" s="143" t="s">
        <v>259</v>
      </c>
      <c r="B52" s="147">
        <f t="shared" si="29"/>
        <v>0</v>
      </c>
      <c r="C52" s="147">
        <f t="shared" si="30"/>
        <v>3.5204567078972501E-2</v>
      </c>
      <c r="D52" s="147">
        <f t="shared" si="31"/>
        <v>0.1370123691722169</v>
      </c>
      <c r="E52" s="147">
        <f t="shared" si="32"/>
        <v>9.1341579448144708E-2</v>
      </c>
      <c r="F52" s="147">
        <f t="shared" si="33"/>
        <v>-4.2816365366317728E-2</v>
      </c>
      <c r="G52" s="147">
        <f t="shared" si="34"/>
        <v>-2.1883920076118023E-2</v>
      </c>
      <c r="H52" s="147">
        <f t="shared" si="35"/>
        <v>0.12844909609895336</v>
      </c>
      <c r="I52" s="147">
        <f t="shared" si="36"/>
        <v>0.23501427212178883</v>
      </c>
      <c r="J52" s="147">
        <f t="shared" si="37"/>
        <v>0.2397716460513796</v>
      </c>
      <c r="K52" s="147">
        <f t="shared" si="38"/>
        <v>0.16460513796384399</v>
      </c>
      <c r="L52" s="147">
        <f t="shared" si="39"/>
        <v>7.897240723120838E-2</v>
      </c>
      <c r="M52" s="147">
        <f t="shared" si="40"/>
        <v>0.12369172216936258</v>
      </c>
      <c r="N52" s="147">
        <f t="shared" si="41"/>
        <v>8.7535680304471924E-2</v>
      </c>
      <c r="O52" s="147">
        <f t="shared" si="42"/>
        <v>8.3729781160799321E-2</v>
      </c>
      <c r="P52" s="147">
        <f t="shared" si="43"/>
        <v>8.6584205518553767E-2</v>
      </c>
      <c r="Q52" s="147">
        <f t="shared" si="44"/>
        <v>0.12274024738344443</v>
      </c>
      <c r="R52" s="147">
        <f t="shared" si="45"/>
        <v>0.12274024738344443</v>
      </c>
      <c r="S52" s="147">
        <f t="shared" si="46"/>
        <v>0.12274024738344443</v>
      </c>
    </row>
    <row r="53" spans="1:19" x14ac:dyDescent="0.25">
      <c r="A53" s="143" t="s">
        <v>261</v>
      </c>
      <c r="B53" s="147">
        <f t="shared" si="29"/>
        <v>0</v>
      </c>
      <c r="C53" s="147">
        <f t="shared" si="30"/>
        <v>-3.911205073995782E-2</v>
      </c>
      <c r="D53" s="147">
        <f t="shared" si="31"/>
        <v>-1.3742071881606846E-2</v>
      </c>
      <c r="E53" s="147">
        <f t="shared" si="32"/>
        <v>1.3742071881606659E-2</v>
      </c>
      <c r="F53" s="147">
        <f t="shared" si="33"/>
        <v>4.8625792811839222E-2</v>
      </c>
      <c r="G53" s="147">
        <f t="shared" si="34"/>
        <v>7.8224101479915265E-2</v>
      </c>
      <c r="H53" s="147">
        <f t="shared" si="35"/>
        <v>0.10887949260042276</v>
      </c>
      <c r="I53" s="147">
        <f t="shared" si="36"/>
        <v>0.11310782241014783</v>
      </c>
      <c r="J53" s="147">
        <f t="shared" si="37"/>
        <v>0.16384778012684978</v>
      </c>
      <c r="K53" s="147">
        <f t="shared" si="38"/>
        <v>0.18921775898520074</v>
      </c>
      <c r="L53" s="147">
        <f t="shared" si="39"/>
        <v>0.24101479915433394</v>
      </c>
      <c r="M53" s="147">
        <f t="shared" si="40"/>
        <v>0.28435517970401686</v>
      </c>
      <c r="N53" s="147">
        <f t="shared" si="41"/>
        <v>0.27167019027484124</v>
      </c>
      <c r="O53" s="147">
        <f t="shared" si="42"/>
        <v>0.27272727272727254</v>
      </c>
      <c r="P53" s="147">
        <f t="shared" si="43"/>
        <v>0.38794926004228325</v>
      </c>
      <c r="Q53" s="147">
        <f t="shared" si="44"/>
        <v>0.44926004228329808</v>
      </c>
      <c r="R53" s="147">
        <f t="shared" si="45"/>
        <v>0.49682875264270598</v>
      </c>
      <c r="S53" s="147">
        <f>(S43-B43)/B43</f>
        <v>0.65644820295983075</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B6" sqref="B6:W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3" t="s">
        <v>265</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row>
    <row r="3" spans="1:28" ht="15.75" x14ac:dyDescent="0.25">
      <c r="A3" s="316" t="s">
        <v>248</v>
      </c>
      <c r="B3" s="316"/>
      <c r="C3" s="316"/>
      <c r="D3" s="316"/>
      <c r="E3" s="316"/>
      <c r="F3" s="316"/>
      <c r="G3" s="316"/>
      <c r="H3" s="316"/>
      <c r="I3" s="316"/>
      <c r="J3" s="316"/>
      <c r="K3" s="316"/>
      <c r="L3" s="316"/>
      <c r="M3" s="316"/>
      <c r="N3" s="316"/>
      <c r="O3" s="316"/>
      <c r="P3" s="316"/>
      <c r="Q3" s="316"/>
      <c r="R3" s="316"/>
      <c r="S3" s="316"/>
      <c r="T3" s="316"/>
      <c r="U3" s="316"/>
      <c r="V3" s="316"/>
      <c r="W3" s="316"/>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313</v>
      </c>
      <c r="B5" s="144">
        <f>'4C'!B19</f>
        <v>186</v>
      </c>
      <c r="C5" s="144">
        <f>'4C'!C19</f>
        <v>206</v>
      </c>
      <c r="D5" s="144">
        <f>'4C'!D19</f>
        <v>188</v>
      </c>
      <c r="E5" s="144">
        <f>'4C'!E19</f>
        <v>183</v>
      </c>
      <c r="F5" s="144">
        <f>'4C'!F19</f>
        <v>174</v>
      </c>
      <c r="G5" s="144">
        <f>'4C'!G19</f>
        <v>173</v>
      </c>
      <c r="H5" s="144">
        <f>'4C'!H19</f>
        <v>174</v>
      </c>
      <c r="I5" s="144">
        <f>'4C'!I19</f>
        <v>162</v>
      </c>
      <c r="J5" s="144">
        <f>'4C'!J19</f>
        <v>173</v>
      </c>
      <c r="K5" s="144">
        <f>'4C'!K19</f>
        <v>172</v>
      </c>
      <c r="L5" s="144">
        <f>'4C'!L19</f>
        <v>189</v>
      </c>
      <c r="M5" s="144">
        <f>'4C'!M19</f>
        <v>188</v>
      </c>
      <c r="N5" s="144">
        <f>'4C'!N19</f>
        <v>178</v>
      </c>
      <c r="O5" s="144">
        <f>'4C'!O19</f>
        <v>153</v>
      </c>
      <c r="P5" s="144">
        <f>'4C'!P19</f>
        <v>141</v>
      </c>
      <c r="Q5" s="144">
        <f>'4C'!Q19</f>
        <v>150</v>
      </c>
      <c r="R5" s="144">
        <f>'4C'!R19</f>
        <v>158</v>
      </c>
      <c r="S5" s="144">
        <f>'4C'!S19</f>
        <v>151</v>
      </c>
      <c r="T5" s="144">
        <f>'4C'!T19</f>
        <v>123</v>
      </c>
      <c r="U5" s="144">
        <f>'4C'!U19</f>
        <v>109</v>
      </c>
      <c r="V5" s="144">
        <f>'4C'!V19</f>
        <v>97</v>
      </c>
      <c r="W5" s="144">
        <f>'4C'!W19</f>
        <v>117</v>
      </c>
      <c r="X5" s="145"/>
    </row>
    <row r="6" spans="1:28" x14ac:dyDescent="0.2">
      <c r="A6" s="143" t="s">
        <v>92</v>
      </c>
      <c r="B6" s="144">
        <v>23063</v>
      </c>
      <c r="C6" s="144">
        <v>20042</v>
      </c>
      <c r="D6" s="144">
        <v>18421</v>
      </c>
      <c r="E6" s="144">
        <v>16976</v>
      </c>
      <c r="F6" s="144">
        <v>16437</v>
      </c>
      <c r="G6" s="144">
        <v>17256</v>
      </c>
      <c r="H6" s="144">
        <v>15074</v>
      </c>
      <c r="I6" s="144">
        <v>14149</v>
      </c>
      <c r="J6" s="144">
        <v>14913</v>
      </c>
      <c r="K6" s="144">
        <v>15555</v>
      </c>
      <c r="L6" s="144">
        <v>15273</v>
      </c>
      <c r="M6" s="144">
        <v>16342</v>
      </c>
      <c r="N6" s="144">
        <v>16701</v>
      </c>
      <c r="O6" s="144">
        <v>16295</v>
      </c>
      <c r="P6" s="144">
        <v>18087</v>
      </c>
      <c r="Q6" s="144">
        <v>16806</v>
      </c>
      <c r="R6" s="144">
        <v>19071</v>
      </c>
      <c r="S6" s="144">
        <v>20183</v>
      </c>
      <c r="T6" s="144">
        <v>20892</v>
      </c>
      <c r="U6" s="144">
        <v>11970</v>
      </c>
      <c r="V6" s="144">
        <v>16062</v>
      </c>
      <c r="W6" s="144">
        <v>18267</v>
      </c>
      <c r="X6" s="145"/>
    </row>
    <row r="7" spans="1:28" x14ac:dyDescent="0.2">
      <c r="A7" s="143" t="s">
        <v>183</v>
      </c>
      <c r="B7" s="144">
        <v>737784</v>
      </c>
      <c r="C7" s="144">
        <v>697018</v>
      </c>
      <c r="D7" s="144">
        <v>686625</v>
      </c>
      <c r="E7" s="144">
        <v>670477</v>
      </c>
      <c r="F7" s="144">
        <v>712465</v>
      </c>
      <c r="G7" s="144">
        <v>710388</v>
      </c>
      <c r="H7" s="144">
        <v>688965</v>
      </c>
      <c r="I7" s="144">
        <v>669544</v>
      </c>
      <c r="J7" s="144">
        <v>623799</v>
      </c>
      <c r="K7" s="144">
        <v>645927</v>
      </c>
      <c r="L7" s="144">
        <v>632483</v>
      </c>
      <c r="M7" s="144">
        <v>611307</v>
      </c>
      <c r="N7" s="144">
        <v>547665</v>
      </c>
      <c r="O7" s="144">
        <v>541053</v>
      </c>
      <c r="P7" s="144">
        <v>553377</v>
      </c>
      <c r="Q7" s="144">
        <v>535686</v>
      </c>
      <c r="R7" s="144">
        <v>568482</v>
      </c>
      <c r="S7" s="144">
        <v>563358</v>
      </c>
      <c r="T7" s="144">
        <v>579892</v>
      </c>
      <c r="U7" s="144">
        <v>376013</v>
      </c>
      <c r="V7" s="144">
        <v>467452</v>
      </c>
      <c r="W7" s="144">
        <v>575081</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6" t="s">
        <v>249</v>
      </c>
      <c r="B10" s="316"/>
      <c r="C10" s="316"/>
      <c r="D10" s="316"/>
      <c r="E10" s="316"/>
      <c r="F10" s="316"/>
      <c r="G10" s="316"/>
      <c r="H10" s="316"/>
      <c r="I10" s="316"/>
      <c r="J10" s="316"/>
      <c r="K10" s="316"/>
      <c r="L10" s="316"/>
      <c r="M10" s="316"/>
      <c r="N10" s="316"/>
      <c r="O10" s="316"/>
      <c r="P10" s="316"/>
      <c r="Q10" s="316"/>
      <c r="R10" s="316"/>
      <c r="S10" s="316"/>
      <c r="T10" s="316"/>
      <c r="U10" s="316"/>
      <c r="V10" s="316"/>
      <c r="W10" s="316"/>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313</v>
      </c>
      <c r="B12" s="170">
        <f>(B5-B5)/B5</f>
        <v>0</v>
      </c>
      <c r="C12" s="170">
        <f>(C5-B5)/B5</f>
        <v>0.10752688172043011</v>
      </c>
      <c r="D12" s="170">
        <f>(D5-B5)/B5</f>
        <v>1.0752688172043012E-2</v>
      </c>
      <c r="E12" s="170">
        <f>(E5-B5)/B5</f>
        <v>-1.6129032258064516E-2</v>
      </c>
      <c r="F12" s="170">
        <f>(F5-B5)/B5</f>
        <v>-6.4516129032258063E-2</v>
      </c>
      <c r="G12" s="170">
        <f>(G5-B5)/B5</f>
        <v>-6.9892473118279563E-2</v>
      </c>
      <c r="H12" s="170">
        <f>(H5-B5)/B5</f>
        <v>-6.4516129032258063E-2</v>
      </c>
      <c r="I12" s="170">
        <f>(I5-B5)/B5</f>
        <v>-0.12903225806451613</v>
      </c>
      <c r="J12" s="170">
        <f>(J5-B5)/B5</f>
        <v>-6.9892473118279563E-2</v>
      </c>
      <c r="K12" s="170">
        <f>(K5-B5)/B5</f>
        <v>-7.5268817204301078E-2</v>
      </c>
      <c r="L12" s="170">
        <f>(L5-B5)/B5</f>
        <v>1.6129032258064516E-2</v>
      </c>
      <c r="M12" s="170">
        <f>(M5-B5)/B5</f>
        <v>1.0752688172043012E-2</v>
      </c>
      <c r="N12" s="170">
        <f>(N5-B5)/B5</f>
        <v>-4.3010752688172046E-2</v>
      </c>
      <c r="O12" s="170">
        <f>(O5-B5)/B5</f>
        <v>-0.17741935483870969</v>
      </c>
      <c r="P12" s="170">
        <f>(P5-B5)/B5</f>
        <v>-0.24193548387096775</v>
      </c>
      <c r="Q12" s="170">
        <f>(Q5-B5)/B5</f>
        <v>-0.19354838709677419</v>
      </c>
      <c r="R12" s="170">
        <f>(R5-B5)/B5</f>
        <v>-0.15053763440860216</v>
      </c>
      <c r="S12" s="170">
        <f>(S5-B5)/B5</f>
        <v>-0.18817204301075269</v>
      </c>
      <c r="T12" s="170">
        <f>(T5-B5)/B5</f>
        <v>-0.33870967741935482</v>
      </c>
      <c r="U12" s="170">
        <f>(U5-B5)/B5</f>
        <v>-0.41397849462365593</v>
      </c>
      <c r="V12" s="170">
        <f>(V5-B5)/B5</f>
        <v>-0.478494623655914</v>
      </c>
      <c r="W12" s="170">
        <f>(W5-B5)/B5</f>
        <v>-0.37096774193548387</v>
      </c>
    </row>
    <row r="13" spans="1:28" x14ac:dyDescent="0.2">
      <c r="A13" s="143" t="s">
        <v>92</v>
      </c>
      <c r="B13" s="170">
        <f>(B6-B6)/B6</f>
        <v>0</v>
      </c>
      <c r="C13" s="170">
        <f>(C6-B6)/B6</f>
        <v>-0.13098903004812903</v>
      </c>
      <c r="D13" s="170">
        <f>(D6-B6)/B6</f>
        <v>-0.20127476911069678</v>
      </c>
      <c r="E13" s="170">
        <f>(E6-B6)/B6</f>
        <v>-0.26392923730650825</v>
      </c>
      <c r="F13" s="170">
        <f>(F6-B6)/B6</f>
        <v>-0.28730000433594938</v>
      </c>
      <c r="G13" s="170">
        <f>(G6-B6)/B6</f>
        <v>-0.251788579109396</v>
      </c>
      <c r="H13" s="170">
        <f>(H6-B6)/B6</f>
        <v>-0.34639899405974939</v>
      </c>
      <c r="I13" s="170">
        <f>(I6-B6)/B6</f>
        <v>-0.38650652560378096</v>
      </c>
      <c r="J13" s="170">
        <f>(J6-B6)/B6</f>
        <v>-0.35337987252308894</v>
      </c>
      <c r="K13" s="170">
        <f>(K6-B6)/B6</f>
        <v>-0.32554307765685297</v>
      </c>
      <c r="L13" s="170">
        <f>(L6-B6)/B6</f>
        <v>-0.33777045484108748</v>
      </c>
      <c r="M13" s="170">
        <f>(M6-B6)/B6</f>
        <v>-0.29141915622425529</v>
      </c>
      <c r="N13" s="170">
        <f>(N6-B6)/B6</f>
        <v>-0.27585309803581493</v>
      </c>
      <c r="O13" s="170">
        <f>(O6-B6)/B6</f>
        <v>-0.29345705242162773</v>
      </c>
      <c r="P13" s="170">
        <f>(P6-B6)/B6</f>
        <v>-0.21575683996010928</v>
      </c>
      <c r="Q13" s="170">
        <f>(Q6-B6)/B6</f>
        <v>-0.27130035121189783</v>
      </c>
      <c r="R13" s="170">
        <f>(R6-B6)/B6</f>
        <v>-0.17309109829597191</v>
      </c>
      <c r="S13" s="170">
        <f>(S6-B6)/B6</f>
        <v>-0.1248753414560118</v>
      </c>
      <c r="T13" s="170">
        <f>(T6-B6)/B6</f>
        <v>-9.4133460521181114E-2</v>
      </c>
      <c r="U13" s="170">
        <f>(U6-B6)/B6</f>
        <v>-0.48098686207345098</v>
      </c>
      <c r="V13" s="170">
        <f>(V6-B6)/B6</f>
        <v>-0.30355981442136754</v>
      </c>
      <c r="W13" s="170">
        <f>(W6-B6)/B6</f>
        <v>-0.20795213111910854</v>
      </c>
    </row>
    <row r="14" spans="1:28" x14ac:dyDescent="0.2">
      <c r="A14" s="143" t="s">
        <v>183</v>
      </c>
      <c r="B14" s="170">
        <f>(B7-B7)/B7</f>
        <v>0</v>
      </c>
      <c r="C14" s="170">
        <f>(C7-B7)/B7</f>
        <v>-5.5254654478817646E-2</v>
      </c>
      <c r="D14" s="170">
        <f>(D7-B7)/B7</f>
        <v>-6.9341433265020652E-2</v>
      </c>
      <c r="E14" s="170">
        <f>(E7-B7)/B7</f>
        <v>-9.1228598072064446E-2</v>
      </c>
      <c r="F14" s="170">
        <f>(F7-B7)/B7</f>
        <v>-3.4317632260932741E-2</v>
      </c>
      <c r="G14" s="170">
        <f>(G7-B7)/B7</f>
        <v>-3.7132819361764421E-2</v>
      </c>
      <c r="H14" s="170">
        <f>(H7-B7)/B7</f>
        <v>-6.6169773266972445E-2</v>
      </c>
      <c r="I14" s="170">
        <f>(I7-B7)/B7</f>
        <v>-9.2493195840517003E-2</v>
      </c>
      <c r="J14" s="170">
        <f>(J7-B7)/B7</f>
        <v>-0.15449643798184834</v>
      </c>
      <c r="K14" s="170">
        <f>(K7-B7)/B7</f>
        <v>-0.12450391984645913</v>
      </c>
      <c r="L14" s="170">
        <f>(L7-B7)/B7</f>
        <v>-0.14272605532242499</v>
      </c>
      <c r="M14" s="170">
        <f>(M7-B7)/B7</f>
        <v>-0.17142822289450571</v>
      </c>
      <c r="N14" s="170">
        <f>(N7-B7)/B7</f>
        <v>-0.25768924237988355</v>
      </c>
      <c r="O14" s="170">
        <f>(O7-B7)/B7</f>
        <v>-0.26665121498975308</v>
      </c>
      <c r="P14" s="170">
        <f>(P7-B7)/B7</f>
        <v>-0.24994713900003254</v>
      </c>
      <c r="Q14" s="170">
        <f>(Q7-B7)/B7</f>
        <v>-0.27392570183143033</v>
      </c>
      <c r="R14" s="170">
        <f>(R7-B7)/B7</f>
        <v>-0.22947366708955466</v>
      </c>
      <c r="S14" s="170">
        <f>(S7-B7)/B7</f>
        <v>-0.2364187892391269</v>
      </c>
      <c r="T14" s="170">
        <f>(T7-B7)/B7</f>
        <v>-0.2140084360734307</v>
      </c>
      <c r="U14" s="170">
        <f>(U7-B7)/B7</f>
        <v>-0.4903481235700422</v>
      </c>
      <c r="V14" s="170">
        <f>(V7-B7)/B7</f>
        <v>-0.36641076521041388</v>
      </c>
      <c r="W14" s="170">
        <f>(W7-B7)/B7</f>
        <v>-0.22052931481300761</v>
      </c>
    </row>
    <row r="16" spans="1:28" ht="15.75" x14ac:dyDescent="0.25">
      <c r="A16" s="316" t="s">
        <v>250</v>
      </c>
      <c r="B16" s="316"/>
      <c r="C16" s="316"/>
      <c r="D16" s="316"/>
      <c r="E16" s="316"/>
      <c r="F16" s="316"/>
      <c r="G16" s="316"/>
      <c r="H16" s="316"/>
      <c r="I16" s="316"/>
      <c r="J16" s="316"/>
      <c r="K16" s="316"/>
      <c r="L16" s="316"/>
      <c r="M16" s="316"/>
      <c r="N16" s="316"/>
      <c r="O16" s="316"/>
      <c r="P16" s="316"/>
      <c r="Q16" s="316"/>
      <c r="R16" s="316"/>
      <c r="S16" s="316"/>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313</v>
      </c>
      <c r="B18" s="150">
        <f>'4C'!B38</f>
        <v>7.87</v>
      </c>
      <c r="C18" s="150">
        <f>'4C'!C38</f>
        <v>7.84</v>
      </c>
      <c r="D18" s="150">
        <f>'4C'!D38</f>
        <v>7.79</v>
      </c>
      <c r="E18" s="150">
        <f>'4C'!E38</f>
        <v>8.52</v>
      </c>
      <c r="F18" s="150">
        <f>'4C'!F38</f>
        <v>8.75</v>
      </c>
      <c r="G18" s="150">
        <f>'4C'!G38</f>
        <v>8.66</v>
      </c>
      <c r="H18" s="150">
        <f>'4C'!H38</f>
        <v>8.8000000000000007</v>
      </c>
      <c r="I18" s="150">
        <f>'4C'!I38</f>
        <v>9.19</v>
      </c>
      <c r="J18" s="150">
        <f>'4C'!J38</f>
        <v>9.6300000000000008</v>
      </c>
      <c r="K18" s="150">
        <f>'4C'!K38</f>
        <v>9.32</v>
      </c>
      <c r="L18" s="150">
        <f>'4C'!L38</f>
        <v>9.65</v>
      </c>
      <c r="M18" s="150">
        <f>'4C'!M38</f>
        <v>10.09</v>
      </c>
      <c r="N18" s="150">
        <f>'4C'!N38</f>
        <v>10.81</v>
      </c>
      <c r="O18" s="150">
        <f>'4C'!O38</f>
        <v>10.88</v>
      </c>
      <c r="P18" s="150">
        <f>'4C'!P38</f>
        <v>11.4</v>
      </c>
      <c r="Q18" s="150">
        <f>'4C'!Q38</f>
        <v>11.21</v>
      </c>
      <c r="R18" s="150">
        <f>'4C'!R38</f>
        <v>11.76</v>
      </c>
      <c r="S18" s="150">
        <f>'4C'!S38</f>
        <v>11.78</v>
      </c>
      <c r="T18"/>
      <c r="U18"/>
      <c r="V18"/>
      <c r="W18"/>
    </row>
    <row r="19" spans="1:23" ht="15" x14ac:dyDescent="0.25">
      <c r="A19" s="143" t="s">
        <v>92</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183</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6" t="s">
        <v>251</v>
      </c>
      <c r="B23" s="316"/>
      <c r="C23" s="316"/>
      <c r="D23" s="316"/>
      <c r="E23" s="316"/>
      <c r="F23" s="316"/>
      <c r="G23" s="316"/>
      <c r="H23" s="316"/>
      <c r="I23" s="316"/>
      <c r="J23" s="316"/>
      <c r="K23" s="316"/>
      <c r="L23" s="316"/>
      <c r="M23" s="316"/>
      <c r="N23" s="316"/>
      <c r="O23" s="316"/>
      <c r="P23" s="316"/>
      <c r="Q23" s="316"/>
      <c r="R23" s="316"/>
      <c r="S23" s="316"/>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314</v>
      </c>
      <c r="B25" s="170">
        <f>(B18-B18)/B18</f>
        <v>0</v>
      </c>
      <c r="C25" s="170">
        <f>(C18-B18)/B18</f>
        <v>-3.8119440914866896E-3</v>
      </c>
      <c r="D25" s="170">
        <f>(D18-B18)/B18</f>
        <v>-1.0165184243964431E-2</v>
      </c>
      <c r="E25" s="170">
        <f>(E18-B18)/B18</f>
        <v>8.2592121982210859E-2</v>
      </c>
      <c r="F25" s="170">
        <f>(F18-B18)/B18</f>
        <v>0.11181702668360863</v>
      </c>
      <c r="G25" s="170">
        <f>(G18-B18)/B18</f>
        <v>0.10038119440914867</v>
      </c>
      <c r="H25" s="170">
        <f>(H18-B18)/B18</f>
        <v>0.11817026683608647</v>
      </c>
      <c r="I25" s="170">
        <f>(I18-B18)/B18</f>
        <v>0.16772554002541287</v>
      </c>
      <c r="J25" s="170">
        <f>(J18-B18)/B18</f>
        <v>0.22363405336721737</v>
      </c>
      <c r="K25" s="170">
        <f>(K18-B18)/B18</f>
        <v>0.18424396442185517</v>
      </c>
      <c r="L25" s="170">
        <f>(L18-B18)/B18</f>
        <v>0.22617534942820841</v>
      </c>
      <c r="M25" s="170">
        <f>(M18-B18)/B18</f>
        <v>0.28208386277001268</v>
      </c>
      <c r="N25" s="170">
        <f>(N18-B18)/B18</f>
        <v>0.37357052096569254</v>
      </c>
      <c r="O25" s="170">
        <f>(O18-B18)/B18</f>
        <v>0.38246505717916146</v>
      </c>
      <c r="P25" s="170">
        <f>(P18-B18)/B18</f>
        <v>0.44853875476493016</v>
      </c>
      <c r="Q25" s="170">
        <f>(Q18-B18)/B18</f>
        <v>0.4243964421855147</v>
      </c>
      <c r="R25" s="170">
        <f>(R18-B18)/B18</f>
        <v>0.49428208386276995</v>
      </c>
      <c r="S25" s="170">
        <f>(S18-B18)/B18</f>
        <v>0.49682337992376102</v>
      </c>
      <c r="T25"/>
      <c r="U25"/>
      <c r="V25"/>
      <c r="W25"/>
    </row>
    <row r="26" spans="1:23" ht="15" x14ac:dyDescent="0.25">
      <c r="A26" s="143" t="s">
        <v>92</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183</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3" t="s">
        <v>266</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4" spans="1:27" ht="15" x14ac:dyDescent="0.25">
      <c r="A4" s="321" t="s">
        <v>322</v>
      </c>
      <c r="B4" s="321"/>
      <c r="C4" s="321"/>
      <c r="D4" s="321"/>
    </row>
    <row r="5" spans="1:27" ht="15" x14ac:dyDescent="0.25">
      <c r="A5" s="322" t="s">
        <v>144</v>
      </c>
      <c r="B5" s="323"/>
      <c r="C5" s="322" t="s">
        <v>145</v>
      </c>
      <c r="D5" s="322"/>
    </row>
    <row r="6" spans="1:27" x14ac:dyDescent="0.2">
      <c r="A6" s="154" t="s">
        <v>158</v>
      </c>
      <c r="B6" s="155" t="s">
        <v>157</v>
      </c>
      <c r="C6" s="154" t="s">
        <v>158</v>
      </c>
      <c r="D6" s="156" t="s">
        <v>157</v>
      </c>
    </row>
    <row r="7" spans="1:27" x14ac:dyDescent="0.2">
      <c r="A7" s="1" t="s">
        <v>147</v>
      </c>
      <c r="B7" s="157">
        <v>0.12845000000000001</v>
      </c>
      <c r="C7" s="1" t="s">
        <v>147</v>
      </c>
      <c r="D7" s="158">
        <v>0.14649999999999999</v>
      </c>
    </row>
    <row r="8" spans="1:27" x14ac:dyDescent="0.2">
      <c r="A8" s="1" t="s">
        <v>148</v>
      </c>
      <c r="B8" s="157">
        <v>9.1366000000000003E-2</v>
      </c>
      <c r="C8" s="1" t="s">
        <v>148</v>
      </c>
      <c r="D8" s="158">
        <v>0.14176</v>
      </c>
    </row>
    <row r="9" spans="1:27" x14ac:dyDescent="0.2">
      <c r="A9" s="1" t="s">
        <v>252</v>
      </c>
      <c r="B9" s="157">
        <v>8.6459999999999995E-2</v>
      </c>
      <c r="C9" s="1" t="s">
        <v>151</v>
      </c>
      <c r="D9" s="158">
        <v>0.11963</v>
      </c>
    </row>
    <row r="10" spans="1:27" x14ac:dyDescent="0.2">
      <c r="A10" s="1" t="s">
        <v>87</v>
      </c>
      <c r="B10" s="157">
        <v>8.3610000000000004E-2</v>
      </c>
      <c r="C10" s="1" t="s">
        <v>87</v>
      </c>
      <c r="D10" s="158">
        <v>0.11176</v>
      </c>
    </row>
    <row r="11" spans="1:27" x14ac:dyDescent="0.2">
      <c r="A11" s="1" t="s">
        <v>253</v>
      </c>
      <c r="B11" s="157">
        <v>8.1928000000000001E-2</v>
      </c>
      <c r="C11" s="1" t="s">
        <v>252</v>
      </c>
      <c r="D11" s="158">
        <v>9.5649999999999999E-2</v>
      </c>
    </row>
    <row r="12" spans="1:27" x14ac:dyDescent="0.2">
      <c r="A12" s="1" t="s">
        <v>151</v>
      </c>
      <c r="B12" s="157">
        <v>7.8789999999999999E-2</v>
      </c>
      <c r="C12" s="1" t="s">
        <v>192</v>
      </c>
      <c r="D12" s="158">
        <v>9.4333E-2</v>
      </c>
    </row>
    <row r="13" spans="1:27" x14ac:dyDescent="0.2">
      <c r="A13" s="1" t="s">
        <v>254</v>
      </c>
      <c r="B13" s="157">
        <v>6.5689999999999998E-2</v>
      </c>
      <c r="C13" s="1" t="s">
        <v>153</v>
      </c>
      <c r="D13" s="158">
        <v>7.6850000000000002E-2</v>
      </c>
    </row>
    <row r="14" spans="1:27" x14ac:dyDescent="0.2">
      <c r="A14" s="1" t="s">
        <v>153</v>
      </c>
      <c r="B14" s="157">
        <v>6.3210000000000002E-2</v>
      </c>
      <c r="C14" s="1" t="s">
        <v>256</v>
      </c>
      <c r="D14" s="158">
        <v>7.2120000000000004E-2</v>
      </c>
    </row>
    <row r="15" spans="1:27" x14ac:dyDescent="0.2">
      <c r="A15" s="1" t="s">
        <v>192</v>
      </c>
      <c r="B15" s="157">
        <v>6.1809999999999997E-2</v>
      </c>
      <c r="C15" s="1" t="s">
        <v>253</v>
      </c>
      <c r="D15" s="158">
        <v>7.1249999999999994E-2</v>
      </c>
    </row>
    <row r="16" spans="1:27" x14ac:dyDescent="0.2">
      <c r="A16" s="1" t="s">
        <v>255</v>
      </c>
      <c r="B16" s="157">
        <v>5.7110000000000001E-2</v>
      </c>
      <c r="C16" s="1" t="s">
        <v>152</v>
      </c>
      <c r="D16" s="158">
        <v>7.0100969999999999E-2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H5" sqref="H5:H8"/>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35" ht="23.25" x14ac:dyDescent="0.35">
      <c r="A1" s="263" t="s">
        <v>267</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3" spans="1:35" ht="15" x14ac:dyDescent="0.25">
      <c r="A3" s="193" t="s">
        <v>329</v>
      </c>
      <c r="B3" s="193"/>
      <c r="C3" s="193"/>
      <c r="D3" s="193"/>
      <c r="F3" s="321" t="s">
        <v>330</v>
      </c>
      <c r="G3" s="321"/>
      <c r="H3" s="321"/>
    </row>
    <row r="4" spans="1:35" ht="28.5" x14ac:dyDescent="0.2">
      <c r="A4" s="191" t="s">
        <v>165</v>
      </c>
      <c r="B4" s="191" t="s">
        <v>218</v>
      </c>
      <c r="C4" s="192" t="s">
        <v>164</v>
      </c>
      <c r="D4" s="1"/>
      <c r="F4" s="191" t="s">
        <v>219</v>
      </c>
      <c r="G4" s="192" t="s">
        <v>220</v>
      </c>
      <c r="H4" s="37" t="s">
        <v>221</v>
      </c>
      <c r="O4" s="1"/>
    </row>
    <row r="5" spans="1:35" ht="15" x14ac:dyDescent="0.25">
      <c r="A5" s="160">
        <v>43313</v>
      </c>
      <c r="B5">
        <v>0</v>
      </c>
      <c r="C5" s="218" t="s">
        <v>244</v>
      </c>
      <c r="D5" s="1"/>
      <c r="F5" s="1" t="s">
        <v>269</v>
      </c>
      <c r="G5" s="159">
        <v>6</v>
      </c>
      <c r="H5" s="203" t="s">
        <v>299</v>
      </c>
      <c r="O5" s="1"/>
    </row>
    <row r="6" spans="1:35" ht="15" x14ac:dyDescent="0.25">
      <c r="A6" s="160">
        <v>43344</v>
      </c>
      <c r="B6">
        <v>2</v>
      </c>
      <c r="C6" s="218" t="s">
        <v>244</v>
      </c>
      <c r="D6" s="1"/>
      <c r="F6" s="1" t="s">
        <v>343</v>
      </c>
      <c r="G6" s="159">
        <v>2</v>
      </c>
      <c r="H6" s="203" t="s">
        <v>298</v>
      </c>
      <c r="O6" s="1"/>
    </row>
    <row r="7" spans="1:35" ht="15" x14ac:dyDescent="0.25">
      <c r="A7" s="160">
        <v>43374</v>
      </c>
      <c r="B7">
        <v>0</v>
      </c>
      <c r="C7" s="218" t="s">
        <v>244</v>
      </c>
      <c r="D7" s="1"/>
      <c r="F7" s="1" t="s">
        <v>344</v>
      </c>
      <c r="G7" s="159">
        <v>1</v>
      </c>
      <c r="H7" s="203" t="s">
        <v>346</v>
      </c>
      <c r="O7" s="1"/>
    </row>
    <row r="8" spans="1:35" ht="15" x14ac:dyDescent="0.25">
      <c r="A8" s="160">
        <v>43405</v>
      </c>
      <c r="B8">
        <v>2</v>
      </c>
      <c r="C8" s="218" t="s">
        <v>244</v>
      </c>
      <c r="D8" s="1"/>
      <c r="F8" s="1" t="s">
        <v>345</v>
      </c>
      <c r="G8" s="159">
        <v>1</v>
      </c>
      <c r="H8" s="203" t="s">
        <v>222</v>
      </c>
      <c r="O8" s="1"/>
    </row>
    <row r="9" spans="1:35" ht="15" x14ac:dyDescent="0.25">
      <c r="A9" s="160">
        <v>43435</v>
      </c>
      <c r="B9">
        <v>0</v>
      </c>
      <c r="C9" s="218" t="s">
        <v>244</v>
      </c>
      <c r="D9" s="1"/>
      <c r="O9" s="1"/>
      <c r="AF9" s="84"/>
      <c r="AI9" s="1"/>
    </row>
    <row r="10" spans="1:35" ht="15" x14ac:dyDescent="0.25">
      <c r="A10" s="160">
        <v>43466</v>
      </c>
      <c r="B10">
        <v>0</v>
      </c>
      <c r="C10" s="218" t="s">
        <v>244</v>
      </c>
      <c r="D10" s="1"/>
      <c r="O10" s="1"/>
      <c r="AF10" s="84"/>
      <c r="AI10" s="1"/>
    </row>
    <row r="11" spans="1:35" ht="15" x14ac:dyDescent="0.25">
      <c r="A11" s="160">
        <v>43497</v>
      </c>
      <c r="B11">
        <v>0</v>
      </c>
      <c r="C11" s="218" t="s">
        <v>244</v>
      </c>
      <c r="D11" s="1"/>
      <c r="O11" s="1"/>
      <c r="AF11" s="84"/>
      <c r="AI11" s="1"/>
    </row>
    <row r="12" spans="1:35" ht="15" x14ac:dyDescent="0.25">
      <c r="A12" s="160">
        <v>43525</v>
      </c>
      <c r="B12">
        <v>1</v>
      </c>
      <c r="C12" s="218" t="s">
        <v>244</v>
      </c>
      <c r="D12" s="1"/>
      <c r="O12" s="1"/>
      <c r="AF12" s="84"/>
      <c r="AI12" s="1"/>
    </row>
    <row r="13" spans="1:35" ht="15" x14ac:dyDescent="0.25">
      <c r="A13" s="160">
        <v>43556</v>
      </c>
      <c r="B13">
        <v>0</v>
      </c>
      <c r="C13" s="218" t="s">
        <v>244</v>
      </c>
      <c r="D13" s="1"/>
      <c r="O13" s="1"/>
      <c r="AF13" s="84"/>
      <c r="AI13" s="1"/>
    </row>
    <row r="14" spans="1:35" ht="15" x14ac:dyDescent="0.25">
      <c r="A14" s="160">
        <v>43586</v>
      </c>
      <c r="B14">
        <v>0</v>
      </c>
      <c r="C14" s="218" t="s">
        <v>244</v>
      </c>
      <c r="D14" s="1"/>
      <c r="O14" s="1"/>
      <c r="AF14" s="84"/>
      <c r="AI14" s="1"/>
    </row>
    <row r="15" spans="1:35" ht="15" x14ac:dyDescent="0.25">
      <c r="A15" s="160">
        <v>43617</v>
      </c>
      <c r="B15">
        <v>0</v>
      </c>
      <c r="C15" s="218" t="s">
        <v>244</v>
      </c>
      <c r="D15" s="1"/>
      <c r="O15" s="1"/>
    </row>
    <row r="16" spans="1:35" ht="15" x14ac:dyDescent="0.25">
      <c r="A16" s="160">
        <v>43647</v>
      </c>
      <c r="B16">
        <v>0</v>
      </c>
      <c r="C16" s="218" t="s">
        <v>244</v>
      </c>
      <c r="D16" s="1"/>
      <c r="O16" s="1"/>
    </row>
    <row r="17" spans="1:15" ht="15" x14ac:dyDescent="0.25">
      <c r="A17" s="160">
        <v>43678</v>
      </c>
      <c r="B17">
        <v>0</v>
      </c>
      <c r="C17" s="218" t="s">
        <v>244</v>
      </c>
      <c r="D17" s="1"/>
      <c r="O17" s="1"/>
    </row>
    <row r="18" spans="1:15" ht="15" x14ac:dyDescent="0.25">
      <c r="A18" s="160">
        <v>43709</v>
      </c>
      <c r="B18">
        <v>0</v>
      </c>
      <c r="C18" s="218" t="s">
        <v>244</v>
      </c>
      <c r="D18" s="1"/>
      <c r="I18" s="39"/>
      <c r="O18" s="1"/>
    </row>
    <row r="19" spans="1:15" ht="15" x14ac:dyDescent="0.25">
      <c r="A19" s="160">
        <v>43739</v>
      </c>
      <c r="B19">
        <v>0</v>
      </c>
      <c r="C19" s="218" t="s">
        <v>244</v>
      </c>
      <c r="D19" s="1"/>
      <c r="I19" s="39"/>
      <c r="O19" s="1"/>
    </row>
    <row r="20" spans="1:15" ht="15" x14ac:dyDescent="0.25">
      <c r="A20" s="160">
        <v>43770</v>
      </c>
      <c r="B20">
        <v>0</v>
      </c>
      <c r="C20" s="218" t="s">
        <v>244</v>
      </c>
      <c r="D20" s="1"/>
      <c r="I20" s="39"/>
      <c r="O20" s="1"/>
    </row>
    <row r="21" spans="1:15" ht="15" x14ac:dyDescent="0.25">
      <c r="A21" s="160">
        <v>43800</v>
      </c>
      <c r="B21">
        <v>1</v>
      </c>
      <c r="C21" s="218" t="s">
        <v>244</v>
      </c>
      <c r="D21" s="1"/>
      <c r="I21" s="39"/>
      <c r="O21" s="1"/>
    </row>
    <row r="22" spans="1:15" ht="15" x14ac:dyDescent="0.25">
      <c r="A22" s="160">
        <v>43831</v>
      </c>
      <c r="B22">
        <v>0</v>
      </c>
      <c r="C22" s="218" t="s">
        <v>244</v>
      </c>
      <c r="D22" s="1"/>
      <c r="I22" s="39"/>
      <c r="O22" s="1"/>
    </row>
    <row r="23" spans="1:15" ht="15" x14ac:dyDescent="0.25">
      <c r="A23" s="160">
        <v>43862</v>
      </c>
      <c r="B23">
        <v>0</v>
      </c>
      <c r="C23" s="218" t="s">
        <v>244</v>
      </c>
      <c r="D23" s="1"/>
      <c r="O23" s="1"/>
    </row>
    <row r="24" spans="1:15" ht="15" x14ac:dyDescent="0.25">
      <c r="A24" s="160">
        <v>43891</v>
      </c>
      <c r="B24">
        <v>0</v>
      </c>
      <c r="C24" s="218" t="s">
        <v>244</v>
      </c>
      <c r="D24" s="1"/>
      <c r="O24" s="1"/>
    </row>
    <row r="25" spans="1:15" ht="15" x14ac:dyDescent="0.25">
      <c r="A25" s="160">
        <v>43922</v>
      </c>
      <c r="B25">
        <v>0</v>
      </c>
      <c r="C25" s="218" t="s">
        <v>244</v>
      </c>
      <c r="D25" s="1"/>
      <c r="O25" s="1"/>
    </row>
    <row r="26" spans="1:15" ht="15" x14ac:dyDescent="0.25">
      <c r="A26" s="160">
        <v>43952</v>
      </c>
      <c r="B26">
        <v>0</v>
      </c>
      <c r="C26" s="218" t="s">
        <v>244</v>
      </c>
      <c r="D26" s="1"/>
      <c r="O26" s="1"/>
    </row>
    <row r="27" spans="1:15" ht="15" x14ac:dyDescent="0.25">
      <c r="A27" s="160">
        <v>43983</v>
      </c>
      <c r="B27">
        <v>1</v>
      </c>
      <c r="C27" s="218" t="s">
        <v>244</v>
      </c>
      <c r="D27" s="1"/>
      <c r="O27" s="1"/>
    </row>
    <row r="28" spans="1:15" ht="15" x14ac:dyDescent="0.25">
      <c r="A28" s="160">
        <v>44013</v>
      </c>
      <c r="B28">
        <v>0</v>
      </c>
      <c r="C28" s="218" t="s">
        <v>244</v>
      </c>
      <c r="D28" s="1"/>
      <c r="O28" s="1"/>
    </row>
    <row r="29" spans="1:15" ht="15" x14ac:dyDescent="0.25">
      <c r="A29" s="160">
        <v>44044</v>
      </c>
      <c r="B29">
        <v>0</v>
      </c>
      <c r="C29" s="218" t="s">
        <v>244</v>
      </c>
      <c r="D29" s="1"/>
      <c r="O29" s="1"/>
    </row>
    <row r="30" spans="1:15" ht="15" x14ac:dyDescent="0.25">
      <c r="A30" s="160">
        <v>44075</v>
      </c>
      <c r="B30">
        <v>0</v>
      </c>
      <c r="C30" s="218" t="s">
        <v>244</v>
      </c>
      <c r="D30" s="1"/>
      <c r="O30" s="1"/>
    </row>
    <row r="31" spans="1:15" ht="15" x14ac:dyDescent="0.25">
      <c r="A31" s="160">
        <v>44105</v>
      </c>
      <c r="B31">
        <v>0</v>
      </c>
      <c r="C31" s="218" t="s">
        <v>244</v>
      </c>
      <c r="D31" s="1"/>
      <c r="O31" s="1"/>
    </row>
    <row r="32" spans="1:15" ht="15" x14ac:dyDescent="0.25">
      <c r="A32" s="160">
        <v>44136</v>
      </c>
      <c r="B32">
        <v>0</v>
      </c>
      <c r="C32" s="218" t="s">
        <v>244</v>
      </c>
      <c r="D32" s="1"/>
      <c r="O32" s="1"/>
    </row>
    <row r="33" spans="1:15" ht="15" x14ac:dyDescent="0.25">
      <c r="A33" s="160">
        <v>44166</v>
      </c>
      <c r="B33">
        <v>0</v>
      </c>
      <c r="C33" s="218" t="s">
        <v>244</v>
      </c>
      <c r="D33" s="1"/>
      <c r="O33" s="1"/>
    </row>
    <row r="34" spans="1:15" ht="15" x14ac:dyDescent="0.25">
      <c r="A34" s="160">
        <v>44197</v>
      </c>
      <c r="B34">
        <v>0</v>
      </c>
      <c r="C34" s="218" t="s">
        <v>244</v>
      </c>
      <c r="D34" s="1"/>
      <c r="O34" s="1"/>
    </row>
    <row r="35" spans="1:15" ht="15" x14ac:dyDescent="0.25">
      <c r="A35" s="160">
        <v>44228</v>
      </c>
      <c r="B35">
        <v>0</v>
      </c>
      <c r="C35" s="218" t="s">
        <v>244</v>
      </c>
      <c r="D35" s="1"/>
      <c r="O35" s="1"/>
    </row>
    <row r="36" spans="1:15" ht="15" x14ac:dyDescent="0.25">
      <c r="A36" s="160">
        <v>44256</v>
      </c>
      <c r="B36">
        <v>4</v>
      </c>
      <c r="C36" s="218" t="s">
        <v>244</v>
      </c>
      <c r="D36" s="1"/>
      <c r="O36" s="1"/>
    </row>
    <row r="37" spans="1:15" ht="15" x14ac:dyDescent="0.25">
      <c r="A37" s="160">
        <v>44287</v>
      </c>
      <c r="B37">
        <v>3</v>
      </c>
      <c r="C37" s="218" t="s">
        <v>244</v>
      </c>
      <c r="D37" s="1"/>
      <c r="O37" s="1"/>
    </row>
    <row r="38" spans="1:15" ht="15" x14ac:dyDescent="0.25">
      <c r="A38" s="160">
        <v>44317</v>
      </c>
      <c r="B38">
        <v>1</v>
      </c>
      <c r="C38" s="218" t="s">
        <v>244</v>
      </c>
      <c r="D38" s="1"/>
      <c r="O38" s="1"/>
    </row>
    <row r="39" spans="1:15" ht="15" x14ac:dyDescent="0.25">
      <c r="A39" s="160">
        <v>44348</v>
      </c>
      <c r="B39">
        <v>1</v>
      </c>
      <c r="C39" s="218" t="s">
        <v>244</v>
      </c>
      <c r="D39" s="1"/>
      <c r="O39" s="1"/>
    </row>
    <row r="40" spans="1:15" ht="15" x14ac:dyDescent="0.25">
      <c r="A40" s="160">
        <v>44378</v>
      </c>
      <c r="B40">
        <v>0</v>
      </c>
      <c r="C40" s="218" t="s">
        <v>244</v>
      </c>
      <c r="D40" s="1"/>
      <c r="O40" s="1"/>
    </row>
    <row r="41" spans="1:15" ht="15" x14ac:dyDescent="0.25">
      <c r="A41" s="160">
        <v>44409</v>
      </c>
      <c r="B41">
        <v>1</v>
      </c>
      <c r="C41" s="218" t="s">
        <v>244</v>
      </c>
      <c r="D41" s="1"/>
      <c r="O41" s="1"/>
    </row>
    <row r="42" spans="1:15" ht="15" x14ac:dyDescent="0.25">
      <c r="A42" s="160">
        <v>44440</v>
      </c>
      <c r="B42">
        <v>0</v>
      </c>
      <c r="C42" s="218" t="s">
        <v>244</v>
      </c>
      <c r="D42" s="1"/>
      <c r="O42" s="1"/>
    </row>
    <row r="43" spans="1:15" ht="15" x14ac:dyDescent="0.25">
      <c r="A43" s="160">
        <v>44470</v>
      </c>
      <c r="B43">
        <v>0</v>
      </c>
      <c r="C43" s="218" t="s">
        <v>244</v>
      </c>
      <c r="D43" s="1"/>
      <c r="O43" s="1"/>
    </row>
    <row r="44" spans="1:15" ht="15" x14ac:dyDescent="0.25">
      <c r="A44" s="160">
        <v>44501</v>
      </c>
      <c r="B44">
        <v>0</v>
      </c>
      <c r="C44" s="218" t="s">
        <v>244</v>
      </c>
      <c r="D44" s="1"/>
      <c r="O44" s="1"/>
    </row>
    <row r="45" spans="1:15" ht="15" x14ac:dyDescent="0.25">
      <c r="A45" s="160">
        <v>44531</v>
      </c>
      <c r="B45">
        <v>0</v>
      </c>
      <c r="C45" s="218" t="s">
        <v>244</v>
      </c>
      <c r="D45" s="1"/>
      <c r="O45" s="1"/>
    </row>
    <row r="46" spans="1:15" ht="15" x14ac:dyDescent="0.25">
      <c r="A46" s="160">
        <v>44562</v>
      </c>
      <c r="B46">
        <v>0</v>
      </c>
      <c r="C46" s="218" t="s">
        <v>244</v>
      </c>
      <c r="D46" s="1"/>
      <c r="O46" s="1"/>
    </row>
    <row r="47" spans="1:15" ht="15" x14ac:dyDescent="0.25">
      <c r="A47" s="160">
        <v>44593</v>
      </c>
      <c r="B47">
        <v>0</v>
      </c>
      <c r="C47" s="218" t="s">
        <v>244</v>
      </c>
      <c r="D47" s="1"/>
      <c r="O47" s="1"/>
    </row>
    <row r="48" spans="1:15" ht="15" x14ac:dyDescent="0.25">
      <c r="A48" s="160">
        <v>44621</v>
      </c>
      <c r="B48">
        <v>0</v>
      </c>
      <c r="C48" s="218" t="s">
        <v>244</v>
      </c>
      <c r="D48" s="1"/>
      <c r="O48" s="1"/>
    </row>
    <row r="49" spans="1:15" ht="15" x14ac:dyDescent="0.25">
      <c r="A49" s="160">
        <v>44652</v>
      </c>
      <c r="B49">
        <v>0</v>
      </c>
      <c r="C49" s="218" t="s">
        <v>244</v>
      </c>
      <c r="D49" s="1"/>
      <c r="O49" s="1"/>
    </row>
    <row r="50" spans="1:15" ht="15" x14ac:dyDescent="0.25">
      <c r="A50" s="160">
        <v>44682</v>
      </c>
      <c r="B50">
        <v>4</v>
      </c>
      <c r="C50" s="218" t="s">
        <v>244</v>
      </c>
      <c r="D50" s="1"/>
      <c r="O50" s="1"/>
    </row>
    <row r="51" spans="1:15" ht="15" x14ac:dyDescent="0.25">
      <c r="A51" s="160">
        <v>44713</v>
      </c>
      <c r="B51">
        <v>1</v>
      </c>
      <c r="C51" s="218" t="s">
        <v>244</v>
      </c>
      <c r="D51" s="1"/>
      <c r="O51" s="1"/>
    </row>
    <row r="52" spans="1:15" ht="15" x14ac:dyDescent="0.25">
      <c r="A52" s="160">
        <v>44743</v>
      </c>
      <c r="B52">
        <v>0</v>
      </c>
      <c r="C52" s="218" t="s">
        <v>244</v>
      </c>
      <c r="D52" s="1"/>
      <c r="O52" s="1"/>
    </row>
    <row r="53" spans="1:15" ht="15" x14ac:dyDescent="0.25">
      <c r="A53" s="160">
        <v>44774</v>
      </c>
      <c r="B53">
        <v>0</v>
      </c>
      <c r="C53" s="218" t="s">
        <v>244</v>
      </c>
      <c r="D53" s="1"/>
      <c r="O53" s="1"/>
    </row>
    <row r="54" spans="1:15" ht="15" x14ac:dyDescent="0.25">
      <c r="A54" s="160">
        <v>44805</v>
      </c>
      <c r="B54">
        <v>0</v>
      </c>
      <c r="C54" s="218" t="s">
        <v>244</v>
      </c>
      <c r="D54" s="1"/>
      <c r="O54" s="1"/>
    </row>
    <row r="55" spans="1:15" ht="15" x14ac:dyDescent="0.25">
      <c r="A55" s="160">
        <v>44835</v>
      </c>
      <c r="B55">
        <v>0</v>
      </c>
      <c r="C55" s="218" t="s">
        <v>244</v>
      </c>
      <c r="D55" s="1"/>
      <c r="O55" s="1"/>
    </row>
    <row r="56" spans="1:15" ht="15" x14ac:dyDescent="0.25">
      <c r="A56" s="160">
        <v>44866</v>
      </c>
      <c r="B56">
        <v>2</v>
      </c>
      <c r="C56" s="218" t="s">
        <v>244</v>
      </c>
      <c r="D56" s="161"/>
      <c r="O56" s="1"/>
    </row>
    <row r="57" spans="1:15" ht="15" x14ac:dyDescent="0.25">
      <c r="A57" s="160">
        <v>44896</v>
      </c>
      <c r="B57">
        <v>0</v>
      </c>
      <c r="C57" s="218" t="s">
        <v>244</v>
      </c>
      <c r="D57" s="1"/>
      <c r="O57" s="1"/>
    </row>
    <row r="58" spans="1:15" ht="15" x14ac:dyDescent="0.25">
      <c r="A58" s="160">
        <v>44927</v>
      </c>
      <c r="B58">
        <v>0</v>
      </c>
      <c r="C58" s="218" t="s">
        <v>244</v>
      </c>
      <c r="D58" s="1"/>
      <c r="O58" s="1"/>
    </row>
    <row r="59" spans="1:15" ht="15" x14ac:dyDescent="0.25">
      <c r="A59" s="160">
        <v>44958</v>
      </c>
      <c r="B59">
        <v>0</v>
      </c>
      <c r="C59" s="218" t="s">
        <v>244</v>
      </c>
      <c r="D59" s="1"/>
      <c r="O59" s="1"/>
    </row>
    <row r="60" spans="1:15" ht="15" x14ac:dyDescent="0.25">
      <c r="A60" s="160">
        <v>44986</v>
      </c>
      <c r="B60">
        <v>4</v>
      </c>
      <c r="C60" s="218" t="s">
        <v>244</v>
      </c>
      <c r="D60" s="1"/>
      <c r="O60" s="1"/>
    </row>
    <row r="61" spans="1:15" ht="15" x14ac:dyDescent="0.25">
      <c r="A61" s="160">
        <v>45017</v>
      </c>
      <c r="B61">
        <v>0</v>
      </c>
      <c r="C61" s="218" t="s">
        <v>244</v>
      </c>
      <c r="D61" s="1"/>
      <c r="O61" s="1"/>
    </row>
    <row r="62" spans="1:15" ht="15" x14ac:dyDescent="0.25">
      <c r="A62" s="160">
        <v>45047</v>
      </c>
      <c r="B62">
        <v>0</v>
      </c>
      <c r="C62" s="218" t="s">
        <v>244</v>
      </c>
      <c r="D62" s="1"/>
      <c r="O62" s="1"/>
    </row>
    <row r="63" spans="1:15" ht="15" x14ac:dyDescent="0.25">
      <c r="A63" s="160">
        <v>45078</v>
      </c>
      <c r="B63">
        <v>0</v>
      </c>
      <c r="C63" s="218" t="s">
        <v>244</v>
      </c>
      <c r="D63" s="1"/>
      <c r="O63" s="1"/>
    </row>
    <row r="64" spans="1:15" ht="15" x14ac:dyDescent="0.25">
      <c r="A64" s="160">
        <v>45108</v>
      </c>
      <c r="B64">
        <v>0</v>
      </c>
      <c r="C64" s="218" t="s">
        <v>244</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1"/>
  <sheetViews>
    <sheetView zoomScaleNormal="100" workbookViewId="0">
      <selection activeCell="K23" sqref="K23"/>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3" t="s">
        <v>268</v>
      </c>
      <c r="B1" s="263"/>
      <c r="C1" s="263"/>
      <c r="D1" s="263"/>
      <c r="E1" s="263"/>
      <c r="F1" s="263"/>
      <c r="G1" s="263"/>
      <c r="H1" s="263"/>
      <c r="I1" s="263"/>
      <c r="J1" s="263"/>
      <c r="K1" s="263"/>
      <c r="L1" s="263"/>
      <c r="M1" s="263"/>
      <c r="N1" s="263"/>
      <c r="O1" s="263"/>
      <c r="P1" s="263"/>
      <c r="Q1" s="263"/>
      <c r="R1" s="263"/>
      <c r="S1" s="263"/>
      <c r="T1" s="263"/>
      <c r="U1" s="263"/>
      <c r="V1" s="263"/>
      <c r="W1" s="263"/>
      <c r="X1" s="263"/>
      <c r="Y1" s="263"/>
    </row>
  </sheetData>
  <mergeCells count="1">
    <mergeCell ref="A1:Y1"/>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H8" zoomScaleNormal="100" workbookViewId="0">
      <selection activeCell="AG50" sqref="AG50"/>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3" t="s">
        <v>188</v>
      </c>
      <c r="B1" s="263"/>
      <c r="C1" s="263"/>
      <c r="D1" s="263"/>
      <c r="E1" s="263"/>
      <c r="F1" s="263"/>
      <c r="G1" s="263"/>
      <c r="H1" s="263"/>
      <c r="I1" s="263"/>
      <c r="J1" s="263"/>
      <c r="K1" s="263"/>
      <c r="L1" s="263"/>
      <c r="M1" s="263"/>
      <c r="N1" s="263"/>
      <c r="O1" s="263"/>
      <c r="P1" s="263"/>
      <c r="Q1" s="263"/>
      <c r="R1" s="263"/>
    </row>
    <row r="2" spans="1:27" ht="15" thickBot="1" x14ac:dyDescent="0.25">
      <c r="B2" s="38"/>
      <c r="C2" s="38"/>
      <c r="P2" s="1"/>
      <c r="Q2" s="40"/>
    </row>
    <row r="3" spans="1:27" ht="12.75" customHeight="1" thickBot="1" x14ac:dyDescent="0.25">
      <c r="A3" s="328" t="s">
        <v>76</v>
      </c>
      <c r="B3" s="331" t="s">
        <v>100</v>
      </c>
      <c r="C3" s="262"/>
      <c r="D3" s="298" t="s">
        <v>77</v>
      </c>
      <c r="E3" s="299"/>
      <c r="F3" s="212" t="s">
        <v>78</v>
      </c>
      <c r="G3" s="211" t="s">
        <v>78</v>
      </c>
      <c r="H3" s="211" t="s">
        <v>78</v>
      </c>
      <c r="I3" s="304" t="s">
        <v>78</v>
      </c>
      <c r="J3" s="304"/>
      <c r="K3" s="211" t="s">
        <v>79</v>
      </c>
      <c r="L3" s="211"/>
      <c r="M3" s="211" t="s">
        <v>80</v>
      </c>
      <c r="N3" s="211" t="s">
        <v>80</v>
      </c>
      <c r="O3" s="213" t="s">
        <v>80</v>
      </c>
      <c r="P3" s="1"/>
      <c r="Q3" s="40"/>
      <c r="V3" s="274" t="s">
        <v>182</v>
      </c>
      <c r="W3" s="274"/>
      <c r="X3" s="274"/>
      <c r="Y3" s="274"/>
      <c r="Z3" s="274"/>
      <c r="AA3" s="274"/>
    </row>
    <row r="4" spans="1:27" ht="14.45" customHeight="1" thickBot="1" x14ac:dyDescent="0.3">
      <c r="A4" s="329"/>
      <c r="B4" s="252" t="s">
        <v>101</v>
      </c>
      <c r="C4" s="324" t="s">
        <v>195</v>
      </c>
      <c r="D4" s="291" t="s">
        <v>101</v>
      </c>
      <c r="E4" s="293" t="s">
        <v>195</v>
      </c>
      <c r="F4" s="311" t="s">
        <v>196</v>
      </c>
      <c r="G4" s="309" t="s">
        <v>197</v>
      </c>
      <c r="H4" s="309" t="s">
        <v>198</v>
      </c>
      <c r="I4" s="305" t="s">
        <v>199</v>
      </c>
      <c r="J4" s="306"/>
      <c r="K4" s="305" t="s">
        <v>200</v>
      </c>
      <c r="L4" s="306"/>
      <c r="M4" s="313" t="s">
        <v>201</v>
      </c>
      <c r="N4" s="313" t="s">
        <v>202</v>
      </c>
      <c r="O4" s="326" t="s">
        <v>203</v>
      </c>
      <c r="P4" s="1"/>
      <c r="Q4" s="40"/>
      <c r="U4" s="1" t="s">
        <v>167</v>
      </c>
      <c r="V4" s="44" t="s">
        <v>170</v>
      </c>
      <c r="W4" s="44" t="s">
        <v>168</v>
      </c>
      <c r="X4" s="44" t="s">
        <v>171</v>
      </c>
      <c r="Y4" s="44" t="s">
        <v>172</v>
      </c>
      <c r="Z4" s="44" t="s">
        <v>173</v>
      </c>
      <c r="AA4" s="44" t="s">
        <v>174</v>
      </c>
    </row>
    <row r="5" spans="1:27" ht="26.25" customHeight="1" thickBot="1" x14ac:dyDescent="0.25">
      <c r="A5" s="330"/>
      <c r="B5" s="303"/>
      <c r="C5" s="325"/>
      <c r="D5" s="292"/>
      <c r="E5" s="294"/>
      <c r="F5" s="312"/>
      <c r="G5" s="310"/>
      <c r="H5" s="310"/>
      <c r="I5" s="45" t="s">
        <v>168</v>
      </c>
      <c r="J5" s="45" t="s">
        <v>169</v>
      </c>
      <c r="K5" s="208" t="s">
        <v>171</v>
      </c>
      <c r="L5" s="208" t="s">
        <v>286</v>
      </c>
      <c r="M5" s="314"/>
      <c r="N5" s="314"/>
      <c r="O5" s="327"/>
      <c r="P5" s="1"/>
      <c r="Q5" s="40"/>
      <c r="U5" s="1">
        <v>0</v>
      </c>
      <c r="V5" s="46">
        <f>H6</f>
        <v>18.909042069475447</v>
      </c>
      <c r="W5" s="46">
        <f>I6</f>
        <v>22.186607142857145</v>
      </c>
      <c r="X5" s="46">
        <f>K6</f>
        <v>24.40526785714286</v>
      </c>
      <c r="Y5" s="46">
        <f>M6</f>
        <v>26.845794642857147</v>
      </c>
      <c r="Z5" s="46" t="str">
        <f>N6</f>
        <v>-</v>
      </c>
      <c r="AA5" s="46" t="str">
        <f>O6</f>
        <v>-</v>
      </c>
    </row>
    <row r="6" spans="1:27" x14ac:dyDescent="0.2">
      <c r="A6" s="111" t="s">
        <v>47</v>
      </c>
      <c r="B6" s="112">
        <f>'1A'!B14</f>
        <v>14.43</v>
      </c>
      <c r="C6" s="113">
        <f>'1A'!C14</f>
        <v>30014.399999999998</v>
      </c>
      <c r="D6" s="59">
        <f>'1A'!D14</f>
        <v>22.186607142857145</v>
      </c>
      <c r="E6" s="114">
        <f>'1A'!E14</f>
        <v>46148.142857142862</v>
      </c>
      <c r="F6" s="59">
        <f>'1A'!F14</f>
        <v>18.909042069475447</v>
      </c>
      <c r="G6" s="59">
        <f>'1A'!G14</f>
        <v>18.909042069475447</v>
      </c>
      <c r="H6" s="59">
        <f>'1A'!H14</f>
        <v>18.909042069475447</v>
      </c>
      <c r="I6" s="60">
        <f>'1A'!I14</f>
        <v>22.186607142857145</v>
      </c>
      <c r="J6" s="116">
        <f>'1A'!J14</f>
        <v>23.295937500000004</v>
      </c>
      <c r="K6" s="60">
        <f>'1A'!K14</f>
        <v>24.40526785714286</v>
      </c>
      <c r="L6" s="60">
        <f>'1A'!L14</f>
        <v>25.625531250000005</v>
      </c>
      <c r="M6" s="60">
        <f>'1A'!M14</f>
        <v>26.845794642857147</v>
      </c>
      <c r="N6" s="60" t="s">
        <v>186</v>
      </c>
      <c r="O6" s="162" t="s">
        <v>186</v>
      </c>
      <c r="P6" s="1"/>
      <c r="U6" s="1">
        <v>1</v>
      </c>
      <c r="V6" s="46">
        <f t="shared" ref="V6:V25" si="0">V5*1.025</f>
        <v>19.381768121212332</v>
      </c>
      <c r="W6" s="46">
        <f t="shared" ref="W6:W25" si="1">W5*1.025</f>
        <v>22.741272321428571</v>
      </c>
      <c r="X6" s="46">
        <f t="shared" ref="X6:X25" si="2">X5*1.025</f>
        <v>25.015399553571431</v>
      </c>
      <c r="Y6" s="46">
        <f t="shared" ref="Y6:Y25" si="3">Y5*1.025</f>
        <v>27.516939508928573</v>
      </c>
      <c r="Z6" s="46" t="e">
        <f t="shared" ref="Z6:AA21" si="4">Z5+0.15</f>
        <v>#VALUE!</v>
      </c>
      <c r="AA6" s="46" t="e">
        <f t="shared" si="4"/>
        <v>#VALUE!</v>
      </c>
    </row>
    <row r="7" spans="1:27" x14ac:dyDescent="0.2">
      <c r="A7" s="287" t="s">
        <v>102</v>
      </c>
      <c r="B7" s="288"/>
      <c r="C7" s="288"/>
      <c r="D7" s="288"/>
      <c r="E7" s="288"/>
      <c r="F7" s="288"/>
      <c r="G7" s="288"/>
      <c r="H7" s="289"/>
      <c r="I7" s="55">
        <f>I6-H6</f>
        <v>3.2775650733816981</v>
      </c>
      <c r="J7" s="55">
        <f t="shared" ref="J7:M7" si="5">J6-I6</f>
        <v>1.1093303571428592</v>
      </c>
      <c r="K7" s="55">
        <f t="shared" si="5"/>
        <v>1.1093303571428557</v>
      </c>
      <c r="L7" s="55">
        <f>L6-K6</f>
        <v>1.2202633928571451</v>
      </c>
      <c r="M7" s="55">
        <f t="shared" si="5"/>
        <v>1.2202633928571416</v>
      </c>
      <c r="N7" s="55" t="s">
        <v>54</v>
      </c>
      <c r="O7" s="55" t="s">
        <v>54</v>
      </c>
      <c r="P7" s="1"/>
      <c r="U7" s="1">
        <v>2</v>
      </c>
      <c r="V7" s="46">
        <f t="shared" si="0"/>
        <v>19.866312324242639</v>
      </c>
      <c r="W7" s="46">
        <f t="shared" si="1"/>
        <v>23.309804129464283</v>
      </c>
      <c r="X7" s="46">
        <f t="shared" si="2"/>
        <v>25.640784542410714</v>
      </c>
      <c r="Y7" s="46">
        <f t="shared" si="3"/>
        <v>28.204862996651784</v>
      </c>
      <c r="Z7" s="46" t="e">
        <f t="shared" si="4"/>
        <v>#VALUE!</v>
      </c>
      <c r="AA7" s="46" t="e">
        <f t="shared" si="4"/>
        <v>#VALUE!</v>
      </c>
    </row>
    <row r="8" spans="1:27" x14ac:dyDescent="0.2">
      <c r="A8" s="56" t="s">
        <v>52</v>
      </c>
      <c r="B8" s="59">
        <f>'1A'!B22</f>
        <v>14.43</v>
      </c>
      <c r="C8" s="114">
        <f>'1A'!C22</f>
        <v>30014.399999999998</v>
      </c>
      <c r="D8" s="59">
        <f>'1A'!D22</f>
        <v>20.169642857142858</v>
      </c>
      <c r="E8" s="114">
        <f>'1A'!E22</f>
        <v>41952.857142857145</v>
      </c>
      <c r="F8" s="59">
        <f>'1A'!F22</f>
        <v>17.190038244977679</v>
      </c>
      <c r="G8" s="60">
        <f>'1A'!G22</f>
        <v>17.190038244977679</v>
      </c>
      <c r="H8" s="60">
        <f>'1A'!H22</f>
        <v>17.190038244977679</v>
      </c>
      <c r="I8" s="61">
        <f>'1A'!I22</f>
        <v>20.169642857142858</v>
      </c>
      <c r="J8" s="61">
        <f>'1A'!J22</f>
        <v>21.178125000000001</v>
      </c>
      <c r="K8" s="61">
        <f>'1A'!K22</f>
        <v>22.186607142857145</v>
      </c>
      <c r="L8" s="61">
        <f>'1A'!L22</f>
        <v>23.295937500000004</v>
      </c>
      <c r="M8" s="61">
        <f>'1A'!M22</f>
        <v>24.40526785714286</v>
      </c>
      <c r="N8" s="61" t="s">
        <v>186</v>
      </c>
      <c r="O8" s="62" t="s">
        <v>186</v>
      </c>
      <c r="P8" s="1"/>
      <c r="U8" s="1">
        <v>3</v>
      </c>
      <c r="V8" s="46">
        <f t="shared" si="0"/>
        <v>20.362970132348703</v>
      </c>
      <c r="W8" s="46">
        <f t="shared" si="1"/>
        <v>23.892549232700887</v>
      </c>
      <c r="X8" s="46">
        <f t="shared" si="2"/>
        <v>26.281804155970978</v>
      </c>
      <c r="Y8" s="46">
        <f t="shared" si="3"/>
        <v>28.909984571568074</v>
      </c>
      <c r="Z8" s="46" t="e">
        <f t="shared" si="4"/>
        <v>#VALUE!</v>
      </c>
      <c r="AA8" s="46" t="e">
        <f t="shared" si="4"/>
        <v>#VALUE!</v>
      </c>
    </row>
    <row r="9" spans="1:27" x14ac:dyDescent="0.2">
      <c r="A9" s="287" t="s">
        <v>102</v>
      </c>
      <c r="B9" s="288"/>
      <c r="C9" s="288"/>
      <c r="D9" s="288"/>
      <c r="E9" s="288"/>
      <c r="F9" s="288"/>
      <c r="G9" s="288"/>
      <c r="H9" s="289"/>
      <c r="I9" s="55">
        <f>I8-H8</f>
        <v>2.9796046121651791</v>
      </c>
      <c r="J9" s="55">
        <f t="shared" ref="J9:M9" si="6">J8-I8</f>
        <v>1.0084821428571438</v>
      </c>
      <c r="K9" s="55">
        <f t="shared" si="6"/>
        <v>1.0084821428571438</v>
      </c>
      <c r="L9" s="55">
        <f t="shared" si="6"/>
        <v>1.1093303571428592</v>
      </c>
      <c r="M9" s="55">
        <f t="shared" si="6"/>
        <v>1.1093303571428557</v>
      </c>
      <c r="N9" s="55" t="s">
        <v>54</v>
      </c>
      <c r="O9" s="55" t="s">
        <v>54</v>
      </c>
      <c r="P9" s="1"/>
      <c r="U9" s="1">
        <v>4</v>
      </c>
      <c r="V9" s="46">
        <f t="shared" si="0"/>
        <v>20.872044385657418</v>
      </c>
      <c r="W9" s="46">
        <f t="shared" si="1"/>
        <v>24.489862963518409</v>
      </c>
      <c r="X9" s="46">
        <f t="shared" si="2"/>
        <v>26.938849259870249</v>
      </c>
      <c r="Y9" s="46">
        <f t="shared" si="3"/>
        <v>29.632734185857274</v>
      </c>
      <c r="Z9" s="46" t="e">
        <f t="shared" si="4"/>
        <v>#VALUE!</v>
      </c>
      <c r="AA9" s="46" t="e">
        <f t="shared" si="4"/>
        <v>#VALUE!</v>
      </c>
    </row>
    <row r="10" spans="1:27" x14ac:dyDescent="0.2">
      <c r="P10" s="1"/>
      <c r="Q10" s="40"/>
      <c r="U10" s="1">
        <v>5</v>
      </c>
      <c r="V10" s="46">
        <f t="shared" si="0"/>
        <v>21.393845495298851</v>
      </c>
      <c r="W10" s="46">
        <f t="shared" si="1"/>
        <v>25.102109537606367</v>
      </c>
      <c r="X10" s="46">
        <f t="shared" si="2"/>
        <v>27.612320491367004</v>
      </c>
      <c r="Y10" s="46">
        <f t="shared" si="3"/>
        <v>30.373552540503702</v>
      </c>
      <c r="Z10" s="46" t="e">
        <f t="shared" si="4"/>
        <v>#VALUE!</v>
      </c>
      <c r="AA10" s="46" t="e">
        <f t="shared" si="4"/>
        <v>#VALUE!</v>
      </c>
    </row>
    <row r="11" spans="1:27" x14ac:dyDescent="0.2">
      <c r="P11" s="1"/>
      <c r="Q11" s="40"/>
      <c r="U11" s="1">
        <v>6</v>
      </c>
      <c r="V11" s="46">
        <f t="shared" si="0"/>
        <v>21.928691632681321</v>
      </c>
      <c r="W11" s="46">
        <f t="shared" si="1"/>
        <v>25.729662276046525</v>
      </c>
      <c r="X11" s="46">
        <f t="shared" si="2"/>
        <v>28.302628503651178</v>
      </c>
      <c r="Y11" s="46">
        <f t="shared" si="3"/>
        <v>31.132891354016291</v>
      </c>
      <c r="Z11" s="46" t="e">
        <f t="shared" si="4"/>
        <v>#VALUE!</v>
      </c>
      <c r="AA11" s="46" t="e">
        <f t="shared" si="4"/>
        <v>#VALUE!</v>
      </c>
    </row>
    <row r="12" spans="1:27" x14ac:dyDescent="0.2">
      <c r="P12" s="1"/>
      <c r="Q12" s="40"/>
      <c r="U12" s="1">
        <v>7</v>
      </c>
      <c r="V12" s="46">
        <f t="shared" si="0"/>
        <v>22.476908923498353</v>
      </c>
      <c r="W12" s="46">
        <f t="shared" si="1"/>
        <v>26.372903832947685</v>
      </c>
      <c r="X12" s="46">
        <f t="shared" si="2"/>
        <v>29.010194216242454</v>
      </c>
      <c r="Y12" s="46">
        <f t="shared" si="3"/>
        <v>31.911213637866695</v>
      </c>
      <c r="Z12" s="46" t="e">
        <f t="shared" si="4"/>
        <v>#VALUE!</v>
      </c>
      <c r="AA12" s="46" t="e">
        <f t="shared" si="4"/>
        <v>#VALUE!</v>
      </c>
    </row>
    <row r="13" spans="1:27" x14ac:dyDescent="0.2">
      <c r="U13" s="1">
        <v>8</v>
      </c>
      <c r="V13" s="46">
        <f t="shared" si="0"/>
        <v>23.038831646585809</v>
      </c>
      <c r="W13" s="46">
        <f t="shared" si="1"/>
        <v>27.032226428771374</v>
      </c>
      <c r="X13" s="46">
        <f t="shared" si="2"/>
        <v>29.735449071648514</v>
      </c>
      <c r="Y13" s="46">
        <f t="shared" si="3"/>
        <v>32.708993978813361</v>
      </c>
      <c r="Z13" s="46" t="e">
        <f t="shared" ref="Z13:AA13" si="7">Z12+0.15</f>
        <v>#VALUE!</v>
      </c>
      <c r="AA13" s="46" t="e">
        <f t="shared" si="7"/>
        <v>#VALUE!</v>
      </c>
    </row>
    <row r="14" spans="1:27" ht="15.75" x14ac:dyDescent="0.25">
      <c r="T14" s="28"/>
      <c r="U14" s="1">
        <v>9</v>
      </c>
      <c r="V14" s="46">
        <f t="shared" si="0"/>
        <v>23.614802437750452</v>
      </c>
      <c r="W14" s="46">
        <f t="shared" si="1"/>
        <v>27.708032089490654</v>
      </c>
      <c r="X14" s="46">
        <f t="shared" si="2"/>
        <v>30.478835298439723</v>
      </c>
      <c r="Y14" s="46">
        <f t="shared" si="3"/>
        <v>33.526718828283691</v>
      </c>
      <c r="Z14" s="46" t="e">
        <f t="shared" ref="Z14:AA14" si="8">Z13+0.15</f>
        <v>#VALUE!</v>
      </c>
      <c r="AA14" s="46" t="e">
        <f t="shared" si="8"/>
        <v>#VALUE!</v>
      </c>
    </row>
    <row r="15" spans="1:27" ht="16.5" thickBot="1" x14ac:dyDescent="0.3">
      <c r="A15" s="28" t="s">
        <v>189</v>
      </c>
      <c r="B15" s="28"/>
      <c r="C15" s="28"/>
      <c r="D15" s="28"/>
      <c r="E15" s="28"/>
      <c r="F15" s="28"/>
      <c r="G15" s="28"/>
      <c r="H15" s="28"/>
      <c r="I15" s="28"/>
      <c r="J15" s="28"/>
      <c r="K15" s="28"/>
      <c r="L15" s="28"/>
      <c r="M15" s="28"/>
      <c r="N15" s="28"/>
      <c r="O15" s="28"/>
      <c r="P15" s="28"/>
      <c r="Q15" s="28"/>
      <c r="R15" s="28"/>
      <c r="S15" s="28"/>
      <c r="T15" s="63"/>
      <c r="U15" s="1">
        <v>10</v>
      </c>
      <c r="V15" s="46">
        <f t="shared" si="0"/>
        <v>24.205172498694211</v>
      </c>
      <c r="W15" s="46">
        <f t="shared" si="1"/>
        <v>28.40073289172792</v>
      </c>
      <c r="X15" s="46">
        <f t="shared" si="2"/>
        <v>31.240806180900712</v>
      </c>
      <c r="Y15" s="46">
        <f t="shared" si="3"/>
        <v>34.364886798990781</v>
      </c>
      <c r="Z15" s="46" t="e">
        <f t="shared" si="4"/>
        <v>#VALUE!</v>
      </c>
      <c r="AA15" s="46" t="e">
        <f t="shared" si="4"/>
        <v>#VALUE!</v>
      </c>
    </row>
    <row r="16" spans="1:27" ht="15.75" thickBot="1" x14ac:dyDescent="0.3">
      <c r="A16" s="275" t="s">
        <v>104</v>
      </c>
      <c r="B16" s="278" t="s">
        <v>78</v>
      </c>
      <c r="C16" s="279"/>
      <c r="D16" s="279"/>
      <c r="E16" s="279" t="s">
        <v>78</v>
      </c>
      <c r="F16" s="279"/>
      <c r="G16" s="279"/>
      <c r="H16" s="279" t="s">
        <v>79</v>
      </c>
      <c r="I16" s="279"/>
      <c r="J16" s="279"/>
      <c r="K16" s="279" t="s">
        <v>80</v>
      </c>
      <c r="L16" s="279"/>
      <c r="M16" s="279"/>
      <c r="N16" s="279" t="s">
        <v>80</v>
      </c>
      <c r="O16" s="279"/>
      <c r="P16" s="280"/>
      <c r="Q16" s="279" t="s">
        <v>80</v>
      </c>
      <c r="R16" s="279"/>
      <c r="S16" s="280"/>
      <c r="T16" s="64"/>
      <c r="U16" s="1">
        <v>11</v>
      </c>
      <c r="V16" s="46">
        <f t="shared" si="0"/>
        <v>24.810301811161562</v>
      </c>
      <c r="W16" s="46">
        <f t="shared" si="1"/>
        <v>29.110751214021114</v>
      </c>
      <c r="X16" s="46">
        <f t="shared" si="2"/>
        <v>32.021826335423228</v>
      </c>
      <c r="Y16" s="46">
        <f t="shared" si="3"/>
        <v>35.224008968965549</v>
      </c>
      <c r="Z16" s="46" t="e">
        <f t="shared" si="4"/>
        <v>#VALUE!</v>
      </c>
      <c r="AA16" s="46" t="e">
        <f t="shared" si="4"/>
        <v>#VALUE!</v>
      </c>
    </row>
    <row r="17" spans="1:27" ht="15" x14ac:dyDescent="0.2">
      <c r="A17" s="276"/>
      <c r="B17" s="281" t="s">
        <v>204</v>
      </c>
      <c r="C17" s="282"/>
      <c r="D17" s="282"/>
      <c r="E17" s="295" t="s">
        <v>199</v>
      </c>
      <c r="F17" s="296"/>
      <c r="G17" s="297"/>
      <c r="H17" s="295" t="s">
        <v>200</v>
      </c>
      <c r="I17" s="296"/>
      <c r="J17" s="297"/>
      <c r="K17" s="284" t="s">
        <v>205</v>
      </c>
      <c r="L17" s="285"/>
      <c r="M17" s="286"/>
      <c r="N17" s="284" t="s">
        <v>202</v>
      </c>
      <c r="O17" s="285"/>
      <c r="P17" s="286"/>
      <c r="Q17" s="284" t="s">
        <v>206</v>
      </c>
      <c r="R17" s="285"/>
      <c r="S17" s="286"/>
      <c r="T17" s="71"/>
      <c r="U17" s="1">
        <v>12</v>
      </c>
      <c r="V17" s="46">
        <f t="shared" si="0"/>
        <v>25.4305593564406</v>
      </c>
      <c r="W17" s="46">
        <f t="shared" si="1"/>
        <v>29.838519994371641</v>
      </c>
      <c r="X17" s="46">
        <f t="shared" si="2"/>
        <v>32.822371993808808</v>
      </c>
      <c r="Y17" s="46">
        <f t="shared" si="3"/>
        <v>36.104609193189688</v>
      </c>
      <c r="Z17" s="46" t="e">
        <f t="shared" si="4"/>
        <v>#VALUE!</v>
      </c>
      <c r="AA17" s="46" t="e">
        <f t="shared" si="4"/>
        <v>#VALUE!</v>
      </c>
    </row>
    <row r="18" spans="1:27" ht="15" thickBot="1" x14ac:dyDescent="0.25">
      <c r="A18" s="277"/>
      <c r="B18" s="65" t="s">
        <v>0</v>
      </c>
      <c r="C18" s="66" t="s">
        <v>1</v>
      </c>
      <c r="D18" s="66" t="s">
        <v>2</v>
      </c>
      <c r="E18" s="67" t="s">
        <v>0</v>
      </c>
      <c r="F18" s="68" t="s">
        <v>1</v>
      </c>
      <c r="G18" s="69" t="s">
        <v>2</v>
      </c>
      <c r="H18" s="66" t="s">
        <v>0</v>
      </c>
      <c r="I18" s="66" t="s">
        <v>1</v>
      </c>
      <c r="J18" s="70" t="s">
        <v>2</v>
      </c>
      <c r="K18" s="65" t="s">
        <v>0</v>
      </c>
      <c r="L18" s="66" t="s">
        <v>1</v>
      </c>
      <c r="M18" s="70" t="s">
        <v>2</v>
      </c>
      <c r="N18" s="65" t="s">
        <v>0</v>
      </c>
      <c r="O18" s="66" t="s">
        <v>1</v>
      </c>
      <c r="P18" s="70" t="s">
        <v>2</v>
      </c>
      <c r="Q18" s="65" t="s">
        <v>0</v>
      </c>
      <c r="R18" s="66" t="s">
        <v>1</v>
      </c>
      <c r="S18" s="70" t="s">
        <v>2</v>
      </c>
      <c r="T18" s="73"/>
      <c r="U18" s="1">
        <v>13</v>
      </c>
      <c r="V18" s="46">
        <f t="shared" si="0"/>
        <v>26.066323340351612</v>
      </c>
      <c r="W18" s="46">
        <f t="shared" si="1"/>
        <v>30.584482994230928</v>
      </c>
      <c r="X18" s="46">
        <f t="shared" si="2"/>
        <v>33.642931293654023</v>
      </c>
      <c r="Y18" s="46">
        <f t="shared" si="3"/>
        <v>37.00722442301943</v>
      </c>
      <c r="Z18" s="46" t="e">
        <f t="shared" si="4"/>
        <v>#VALUE!</v>
      </c>
      <c r="AA18" s="46" t="e">
        <f t="shared" si="4"/>
        <v>#VALUE!</v>
      </c>
    </row>
    <row r="19" spans="1:27" x14ac:dyDescent="0.2">
      <c r="A19" s="72" t="s">
        <v>3</v>
      </c>
      <c r="B19" s="73">
        <f>F6</f>
        <v>18.909042069475447</v>
      </c>
      <c r="C19" s="73">
        <f>MEDIAN(B19,D19)</f>
        <v>19.636006100912077</v>
      </c>
      <c r="D19" s="73">
        <f>B19*((1.025)^3)</f>
        <v>20.362970132348707</v>
      </c>
      <c r="E19" s="74">
        <f>I6</f>
        <v>22.186607142857145</v>
      </c>
      <c r="F19" s="73">
        <f>MEDIAN(E19,G19)</f>
        <v>23.039578187779021</v>
      </c>
      <c r="G19" s="75">
        <f>E19*((1.025)^3)</f>
        <v>23.892549232700894</v>
      </c>
      <c r="H19" s="73">
        <f>K6</f>
        <v>24.40526785714286</v>
      </c>
      <c r="I19" s="73">
        <f>MEDIAN(H19,J19)</f>
        <v>25.343536006556921</v>
      </c>
      <c r="J19" s="75">
        <f>H19*((1.025)^3)</f>
        <v>26.281804155970981</v>
      </c>
      <c r="K19" s="74">
        <f>M6</f>
        <v>26.845794642857147</v>
      </c>
      <c r="L19" s="73">
        <f>MEDIAN(K19,M19)</f>
        <v>27.877889607212616</v>
      </c>
      <c r="M19" s="75">
        <f>K19*((1.025)^3)</f>
        <v>28.909984571568081</v>
      </c>
      <c r="N19" s="74" t="s">
        <v>54</v>
      </c>
      <c r="O19" s="73" t="s">
        <v>54</v>
      </c>
      <c r="P19" s="75" t="s">
        <v>54</v>
      </c>
      <c r="Q19" s="74" t="s">
        <v>54</v>
      </c>
      <c r="R19" s="73" t="s">
        <v>54</v>
      </c>
      <c r="S19" s="75" t="s">
        <v>54</v>
      </c>
      <c r="T19" s="73"/>
      <c r="U19" s="1">
        <v>14</v>
      </c>
      <c r="V19" s="46">
        <f t="shared" si="0"/>
        <v>26.717981423860401</v>
      </c>
      <c r="W19" s="46">
        <f t="shared" si="1"/>
        <v>31.349095069086697</v>
      </c>
      <c r="X19" s="46">
        <f t="shared" si="2"/>
        <v>34.484004575995371</v>
      </c>
      <c r="Y19" s="46">
        <f t="shared" si="3"/>
        <v>37.932405033594911</v>
      </c>
      <c r="Z19" s="46" t="e">
        <f t="shared" si="4"/>
        <v>#VALUE!</v>
      </c>
      <c r="AA19" s="46" t="e">
        <f t="shared" si="4"/>
        <v>#VALUE!</v>
      </c>
    </row>
    <row r="20" spans="1:27" x14ac:dyDescent="0.2">
      <c r="A20" s="76" t="s">
        <v>4</v>
      </c>
      <c r="B20" s="73">
        <f>B19*((1.025)^4)</f>
        <v>20.872044385657421</v>
      </c>
      <c r="C20" s="73">
        <f t="shared" ref="C20:C24" si="9">MEDIAN(B20,D20)</f>
        <v>21.400368009169373</v>
      </c>
      <c r="D20" s="73">
        <f>B19*((1.025)^6)</f>
        <v>21.928691632681325</v>
      </c>
      <c r="E20" s="74">
        <f>E19*((1.025)^4)</f>
        <v>24.489862963518412</v>
      </c>
      <c r="F20" s="73">
        <f t="shared" ref="F20:F24" si="10">MEDIAN(E20,G20)</f>
        <v>25.109762619782472</v>
      </c>
      <c r="G20" s="75">
        <f>E19*((1.025)^6)</f>
        <v>25.729662276046529</v>
      </c>
      <c r="H20" s="73">
        <f>H19*((1.025)^4)</f>
        <v>26.938849259870253</v>
      </c>
      <c r="I20" s="73">
        <f t="shared" ref="I20:I24" si="11">MEDIAN(H20,J20)</f>
        <v>27.620738881760715</v>
      </c>
      <c r="J20" s="75">
        <f>H19*((1.025)^6)</f>
        <v>28.302628503651182</v>
      </c>
      <c r="K20" s="74">
        <f>K19*((1.025)^4)</f>
        <v>29.632734185857281</v>
      </c>
      <c r="L20" s="73">
        <f t="shared" ref="L20:L24" si="12">MEDIAN(K20,M20)</f>
        <v>30.382812769936791</v>
      </c>
      <c r="M20" s="75">
        <f>K19*((1.025)^6)</f>
        <v>31.132891354016301</v>
      </c>
      <c r="N20" s="74" t="s">
        <v>54</v>
      </c>
      <c r="O20" s="73" t="s">
        <v>54</v>
      </c>
      <c r="P20" s="75" t="s">
        <v>54</v>
      </c>
      <c r="Q20" s="74" t="s">
        <v>54</v>
      </c>
      <c r="R20" s="73" t="s">
        <v>54</v>
      </c>
      <c r="S20" s="75" t="s">
        <v>54</v>
      </c>
      <c r="T20" s="73"/>
      <c r="U20" s="1">
        <v>15</v>
      </c>
      <c r="V20" s="46">
        <f t="shared" si="0"/>
        <v>27.385930959456907</v>
      </c>
      <c r="W20" s="46">
        <f t="shared" si="1"/>
        <v>32.132822445813865</v>
      </c>
      <c r="X20" s="46">
        <f t="shared" si="2"/>
        <v>35.346104690395251</v>
      </c>
      <c r="Y20" s="46">
        <f t="shared" si="3"/>
        <v>38.880715159434779</v>
      </c>
      <c r="Z20" s="46" t="e">
        <f t="shared" si="4"/>
        <v>#VALUE!</v>
      </c>
      <c r="AA20" s="46" t="e">
        <f t="shared" si="4"/>
        <v>#VALUE!</v>
      </c>
    </row>
    <row r="21" spans="1:27" x14ac:dyDescent="0.2">
      <c r="A21" s="76" t="s">
        <v>5</v>
      </c>
      <c r="B21" s="73">
        <f>B19*((1.025)^7)</f>
        <v>22.476908923498357</v>
      </c>
      <c r="C21" s="73">
        <f t="shared" si="9"/>
        <v>23.045855680624406</v>
      </c>
      <c r="D21" s="73">
        <f>B19*((1.025)^9)</f>
        <v>23.614802437750456</v>
      </c>
      <c r="E21" s="74">
        <f>E19*((1.025)^7)</f>
        <v>26.372903832947692</v>
      </c>
      <c r="F21" s="73">
        <f t="shared" si="10"/>
        <v>27.040467961219179</v>
      </c>
      <c r="G21" s="75">
        <f>E19*((1.025)^9)</f>
        <v>27.708032089490661</v>
      </c>
      <c r="H21" s="73">
        <f>H19*((1.025)^7)</f>
        <v>29.010194216242461</v>
      </c>
      <c r="I21" s="73">
        <f t="shared" si="11"/>
        <v>29.744514757341094</v>
      </c>
      <c r="J21" s="75">
        <f>H19*((1.025)^9)</f>
        <v>30.47883529843973</v>
      </c>
      <c r="K21" s="74">
        <f>K19*((1.025)^7)</f>
        <v>31.911213637866709</v>
      </c>
      <c r="L21" s="73">
        <f t="shared" si="12"/>
        <v>32.718966233075207</v>
      </c>
      <c r="M21" s="75">
        <f>K19*((1.025)^9)</f>
        <v>33.526718828283705</v>
      </c>
      <c r="N21" s="74" t="s">
        <v>54</v>
      </c>
      <c r="O21" s="73" t="s">
        <v>54</v>
      </c>
      <c r="P21" s="75" t="s">
        <v>54</v>
      </c>
      <c r="Q21" s="74" t="s">
        <v>54</v>
      </c>
      <c r="R21" s="73" t="s">
        <v>54</v>
      </c>
      <c r="S21" s="75" t="s">
        <v>54</v>
      </c>
      <c r="T21" s="73"/>
      <c r="U21" s="1">
        <v>16</v>
      </c>
      <c r="V21" s="46">
        <f t="shared" si="0"/>
        <v>28.070579233443326</v>
      </c>
      <c r="W21" s="46">
        <f t="shared" si="1"/>
        <v>32.936143006959206</v>
      </c>
      <c r="X21" s="46">
        <f t="shared" si="2"/>
        <v>36.229757307655127</v>
      </c>
      <c r="Y21" s="46">
        <f t="shared" si="3"/>
        <v>39.852733038420645</v>
      </c>
      <c r="Z21" s="46" t="e">
        <f t="shared" si="4"/>
        <v>#VALUE!</v>
      </c>
      <c r="AA21" s="46" t="e">
        <f t="shared" si="4"/>
        <v>#VALUE!</v>
      </c>
    </row>
    <row r="22" spans="1:27" x14ac:dyDescent="0.2">
      <c r="A22" s="76" t="s">
        <v>6</v>
      </c>
      <c r="B22" s="73">
        <f>B19*((1.025)^10)</f>
        <v>24.205172498694218</v>
      </c>
      <c r="C22" s="73">
        <f t="shared" si="9"/>
        <v>24.817865927567414</v>
      </c>
      <c r="D22" s="73">
        <f>B19*((1.025)^12)</f>
        <v>25.430559356440611</v>
      </c>
      <c r="E22" s="74">
        <f>E19*((1.025)^10)</f>
        <v>28.40073289172793</v>
      </c>
      <c r="F22" s="73">
        <f t="shared" si="10"/>
        <v>29.119626443049789</v>
      </c>
      <c r="G22" s="75">
        <f>E19*((1.025)^12)</f>
        <v>29.838519994371651</v>
      </c>
      <c r="H22" s="73">
        <f>H19*((1.025)^10)</f>
        <v>31.240806180900723</v>
      </c>
      <c r="I22" s="73">
        <f t="shared" si="11"/>
        <v>32.031589087354767</v>
      </c>
      <c r="J22" s="75">
        <f>H19*((1.025)^12)</f>
        <v>32.822371993808815</v>
      </c>
      <c r="K22" s="74">
        <f>K19*((1.025)^10)</f>
        <v>34.364886798990796</v>
      </c>
      <c r="L22" s="73">
        <f t="shared" si="12"/>
        <v>35.234747996090249</v>
      </c>
      <c r="M22" s="75">
        <f>K19*((1.025)^12)</f>
        <v>36.104609193189702</v>
      </c>
      <c r="N22" s="74" t="s">
        <v>54</v>
      </c>
      <c r="O22" s="73" t="s">
        <v>54</v>
      </c>
      <c r="P22" s="75" t="s">
        <v>54</v>
      </c>
      <c r="Q22" s="74" t="s">
        <v>54</v>
      </c>
      <c r="R22" s="73" t="s">
        <v>54</v>
      </c>
      <c r="S22" s="75" t="s">
        <v>54</v>
      </c>
      <c r="T22" s="73"/>
      <c r="U22" s="1">
        <v>17</v>
      </c>
      <c r="V22" s="46">
        <f t="shared" si="0"/>
        <v>28.772343714279405</v>
      </c>
      <c r="W22" s="46">
        <f t="shared" si="1"/>
        <v>33.759546582133183</v>
      </c>
      <c r="X22" s="46">
        <f t="shared" si="2"/>
        <v>37.1355012403465</v>
      </c>
      <c r="Y22" s="46">
        <f t="shared" si="3"/>
        <v>40.849051364381161</v>
      </c>
      <c r="Z22" s="46" t="e">
        <f t="shared" ref="Z22:AA22" si="13">Z21+0.15</f>
        <v>#VALUE!</v>
      </c>
      <c r="AA22" s="46" t="e">
        <f t="shared" si="13"/>
        <v>#VALUE!</v>
      </c>
    </row>
    <row r="23" spans="1:27" x14ac:dyDescent="0.2">
      <c r="A23" s="76" t="s">
        <v>107</v>
      </c>
      <c r="B23" s="73">
        <f>B19*((1.025)^13)</f>
        <v>26.066323340351623</v>
      </c>
      <c r="C23" s="73">
        <f t="shared" si="9"/>
        <v>26.726127149904276</v>
      </c>
      <c r="D23" s="73">
        <f>B19*((1.025)^15)</f>
        <v>27.385930959456928</v>
      </c>
      <c r="E23" s="74">
        <f>E19*((1.025)^13)</f>
        <v>30.584482994230942</v>
      </c>
      <c r="F23" s="73">
        <f t="shared" si="10"/>
        <v>31.358652720022413</v>
      </c>
      <c r="G23" s="75">
        <f>E19*((1.025)^15)</f>
        <v>32.132822445813886</v>
      </c>
      <c r="H23" s="73">
        <f>H19*((1.025)^13)</f>
        <v>33.642931293654037</v>
      </c>
      <c r="I23" s="73">
        <f t="shared" si="11"/>
        <v>34.494517992024655</v>
      </c>
      <c r="J23" s="75">
        <f>H19*((1.025)^15)</f>
        <v>35.346104690395272</v>
      </c>
      <c r="K23" s="74">
        <f>K19*((1.025)^13)</f>
        <v>37.007224423019444</v>
      </c>
      <c r="L23" s="73">
        <f t="shared" si="12"/>
        <v>37.943969791227119</v>
      </c>
      <c r="M23" s="75">
        <f>K19*((1.025)^15)</f>
        <v>38.8807151594348</v>
      </c>
      <c r="N23" s="74" t="s">
        <v>54</v>
      </c>
      <c r="O23" s="73" t="s">
        <v>54</v>
      </c>
      <c r="P23" s="75" t="s">
        <v>54</v>
      </c>
      <c r="Q23" s="74" t="s">
        <v>54</v>
      </c>
      <c r="R23" s="73" t="s">
        <v>54</v>
      </c>
      <c r="S23" s="75" t="s">
        <v>54</v>
      </c>
      <c r="T23" s="73"/>
      <c r="U23" s="1">
        <v>18</v>
      </c>
      <c r="V23" s="46">
        <f t="shared" si="0"/>
        <v>29.491652307136388</v>
      </c>
      <c r="W23" s="46">
        <f t="shared" si="1"/>
        <v>34.603535246686512</v>
      </c>
      <c r="X23" s="46">
        <f t="shared" si="2"/>
        <v>38.06388877135516</v>
      </c>
      <c r="Y23" s="46">
        <f t="shared" si="3"/>
        <v>41.870277648490685</v>
      </c>
      <c r="Z23" s="46" t="e">
        <f t="shared" ref="Z23:AA25" si="14">Z22+0.15</f>
        <v>#VALUE!</v>
      </c>
      <c r="AA23" s="46" t="e">
        <f t="shared" si="14"/>
        <v>#VALUE!</v>
      </c>
    </row>
    <row r="24" spans="1:27" x14ac:dyDescent="0.2">
      <c r="A24" s="76" t="s">
        <v>108</v>
      </c>
      <c r="B24" s="73">
        <f>B19*((1.025)^16)</f>
        <v>28.070579233443347</v>
      </c>
      <c r="C24" s="73">
        <f t="shared" si="9"/>
        <v>29.527623219314268</v>
      </c>
      <c r="D24" s="73">
        <f>B19*((1.025)^20)</f>
        <v>30.98466720518519</v>
      </c>
      <c r="E24" s="74">
        <f>E19*((1.025)^16)</f>
        <v>32.936143006959227</v>
      </c>
      <c r="F24" s="73">
        <f t="shared" si="10"/>
        <v>34.645741112754635</v>
      </c>
      <c r="G24" s="75">
        <f>E19*((1.025)^20)</f>
        <v>36.355339218550036</v>
      </c>
      <c r="H24" s="74">
        <f>H19*((1.025)^16)</f>
        <v>36.229757307655156</v>
      </c>
      <c r="I24" s="73">
        <f t="shared" si="11"/>
        <v>38.110315224030103</v>
      </c>
      <c r="J24" s="75">
        <f>H19*((1.025)^20)</f>
        <v>39.990873140405043</v>
      </c>
      <c r="K24" s="73">
        <f>K19*((1.025)^16)</f>
        <v>39.852733038420666</v>
      </c>
      <c r="L24" s="73">
        <f t="shared" si="12"/>
        <v>41.921346746433109</v>
      </c>
      <c r="M24" s="75">
        <f>K19*((1.025)^20)</f>
        <v>43.989960454445551</v>
      </c>
      <c r="N24" s="73" t="s">
        <v>54</v>
      </c>
      <c r="O24" s="73" t="s">
        <v>54</v>
      </c>
      <c r="P24" s="73" t="s">
        <v>54</v>
      </c>
      <c r="Q24" s="74" t="s">
        <v>54</v>
      </c>
      <c r="R24" s="73" t="s">
        <v>54</v>
      </c>
      <c r="S24" s="75" t="s">
        <v>54</v>
      </c>
      <c r="U24" s="1">
        <v>19</v>
      </c>
      <c r="V24" s="46">
        <f t="shared" si="0"/>
        <v>30.228943614814796</v>
      </c>
      <c r="W24" s="46">
        <f t="shared" si="1"/>
        <v>35.468623627853674</v>
      </c>
      <c r="X24" s="46">
        <f t="shared" si="2"/>
        <v>39.015485990639036</v>
      </c>
      <c r="Y24" s="46">
        <f t="shared" si="3"/>
        <v>42.917034589702951</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30.984667205185161</v>
      </c>
      <c r="W25" s="46">
        <f t="shared" si="1"/>
        <v>36.355339218550014</v>
      </c>
      <c r="X25" s="46">
        <f t="shared" si="2"/>
        <v>39.990873140405007</v>
      </c>
      <c r="Y25" s="46">
        <f t="shared" si="3"/>
        <v>43.989960454445523</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274" t="s">
        <v>182</v>
      </c>
      <c r="W28" s="274"/>
      <c r="X28" s="274"/>
      <c r="Y28" s="274"/>
      <c r="Z28" s="274"/>
      <c r="AA28" s="274"/>
    </row>
    <row r="29" spans="1:27" ht="16.5" thickBot="1" x14ac:dyDescent="0.3">
      <c r="A29" s="28" t="s">
        <v>190</v>
      </c>
      <c r="B29" s="28"/>
      <c r="C29" s="28"/>
      <c r="D29" s="28"/>
      <c r="E29" s="28"/>
      <c r="F29" s="28"/>
      <c r="G29" s="28"/>
      <c r="H29" s="28"/>
      <c r="I29" s="28"/>
      <c r="J29" s="28"/>
      <c r="K29" s="28"/>
      <c r="L29" s="28"/>
      <c r="M29" s="28"/>
      <c r="N29" s="28"/>
      <c r="O29" s="28"/>
      <c r="P29" s="28"/>
      <c r="Q29" s="28"/>
      <c r="R29" s="28"/>
      <c r="S29" s="28"/>
      <c r="U29" s="1" t="s">
        <v>167</v>
      </c>
      <c r="V29" s="44" t="s">
        <v>170</v>
      </c>
      <c r="W29" s="44" t="s">
        <v>168</v>
      </c>
      <c r="X29" s="44" t="s">
        <v>171</v>
      </c>
      <c r="Y29" s="44" t="s">
        <v>172</v>
      </c>
      <c r="Z29" s="44" t="s">
        <v>173</v>
      </c>
      <c r="AA29" s="44" t="s">
        <v>174</v>
      </c>
    </row>
    <row r="30" spans="1:27" ht="15.75" thickBot="1" x14ac:dyDescent="0.3">
      <c r="A30" s="275" t="s">
        <v>104</v>
      </c>
      <c r="B30" s="278" t="s">
        <v>78</v>
      </c>
      <c r="C30" s="279"/>
      <c r="D30" s="279"/>
      <c r="E30" s="279" t="s">
        <v>78</v>
      </c>
      <c r="F30" s="279"/>
      <c r="G30" s="279"/>
      <c r="H30" s="279" t="s">
        <v>79</v>
      </c>
      <c r="I30" s="279"/>
      <c r="J30" s="279"/>
      <c r="K30" s="279" t="s">
        <v>80</v>
      </c>
      <c r="L30" s="279"/>
      <c r="M30" s="279"/>
      <c r="N30" s="279" t="s">
        <v>80</v>
      </c>
      <c r="O30" s="279"/>
      <c r="P30" s="280"/>
      <c r="Q30" s="279" t="s">
        <v>80</v>
      </c>
      <c r="R30" s="279"/>
      <c r="S30" s="280"/>
      <c r="U30" s="1">
        <v>0</v>
      </c>
      <c r="V30" s="46">
        <f>H8</f>
        <v>17.190038244977679</v>
      </c>
      <c r="W30" s="46">
        <f>I8</f>
        <v>20.169642857142858</v>
      </c>
      <c r="X30" s="46">
        <f>K8</f>
        <v>22.186607142857145</v>
      </c>
      <c r="Y30" s="46">
        <f>M8</f>
        <v>24.40526785714286</v>
      </c>
      <c r="Z30" s="46" t="str">
        <f>N8</f>
        <v>-</v>
      </c>
      <c r="AA30" s="46" t="str">
        <f>O8</f>
        <v>-</v>
      </c>
    </row>
    <row r="31" spans="1:27" ht="15" x14ac:dyDescent="0.2">
      <c r="A31" s="276"/>
      <c r="B31" s="281" t="s">
        <v>103</v>
      </c>
      <c r="C31" s="282"/>
      <c r="D31" s="283"/>
      <c r="E31" s="284" t="s">
        <v>199</v>
      </c>
      <c r="F31" s="285"/>
      <c r="G31" s="285"/>
      <c r="H31" s="295" t="s">
        <v>200</v>
      </c>
      <c r="I31" s="296"/>
      <c r="J31" s="297"/>
      <c r="K31" s="284" t="s">
        <v>201</v>
      </c>
      <c r="L31" s="285"/>
      <c r="M31" s="286"/>
      <c r="N31" s="284" t="s">
        <v>202</v>
      </c>
      <c r="O31" s="285"/>
      <c r="P31" s="286"/>
      <c r="Q31" s="284" t="s">
        <v>207</v>
      </c>
      <c r="R31" s="285"/>
      <c r="S31" s="286"/>
      <c r="U31" s="1">
        <v>1</v>
      </c>
      <c r="V31" s="46">
        <f t="shared" ref="V31:V50" si="15">V30*1.025</f>
        <v>17.619789201102119</v>
      </c>
      <c r="W31" s="46">
        <f t="shared" ref="W31:W50" si="16">W30*1.025</f>
        <v>20.673883928571428</v>
      </c>
      <c r="X31" s="46">
        <f t="shared" ref="X31:X50" si="17">X30*1.025</f>
        <v>22.741272321428571</v>
      </c>
      <c r="Y31" s="46">
        <f t="shared" ref="Y31:Y50" si="18">Y30*1.025</f>
        <v>25.015399553571431</v>
      </c>
      <c r="Z31" s="46" t="e">
        <f t="shared" ref="Z31:AA31" si="19">Z30+0.15</f>
        <v>#VALUE!</v>
      </c>
      <c r="AA31" s="46" t="e">
        <f t="shared" si="19"/>
        <v>#VALUE!</v>
      </c>
    </row>
    <row r="32" spans="1:27" ht="15" thickBot="1" x14ac:dyDescent="0.25">
      <c r="A32" s="277"/>
      <c r="B32" s="65" t="s">
        <v>0</v>
      </c>
      <c r="C32" s="66" t="s">
        <v>1</v>
      </c>
      <c r="D32" s="70" t="s">
        <v>2</v>
      </c>
      <c r="E32" s="68" t="s">
        <v>0</v>
      </c>
      <c r="F32" s="68" t="s">
        <v>1</v>
      </c>
      <c r="G32" s="68" t="s">
        <v>2</v>
      </c>
      <c r="H32" s="65" t="s">
        <v>0</v>
      </c>
      <c r="I32" s="66" t="s">
        <v>1</v>
      </c>
      <c r="J32" s="70" t="s">
        <v>2</v>
      </c>
      <c r="K32" s="65" t="s">
        <v>0</v>
      </c>
      <c r="L32" s="66" t="s">
        <v>1</v>
      </c>
      <c r="M32" s="70" t="s">
        <v>2</v>
      </c>
      <c r="N32" s="65" t="s">
        <v>0</v>
      </c>
      <c r="O32" s="66" t="s">
        <v>1</v>
      </c>
      <c r="P32" s="70" t="s">
        <v>2</v>
      </c>
      <c r="Q32" s="65" t="s">
        <v>0</v>
      </c>
      <c r="R32" s="66" t="s">
        <v>1</v>
      </c>
      <c r="S32" s="70" t="s">
        <v>2</v>
      </c>
      <c r="U32" s="1">
        <v>2</v>
      </c>
      <c r="V32" s="46">
        <f t="shared" si="15"/>
        <v>18.060283931129671</v>
      </c>
      <c r="W32" s="46">
        <f t="shared" si="16"/>
        <v>21.190731026785713</v>
      </c>
      <c r="X32" s="46">
        <f t="shared" si="17"/>
        <v>23.309804129464283</v>
      </c>
      <c r="Y32" s="46">
        <f t="shared" si="18"/>
        <v>25.640784542410714</v>
      </c>
      <c r="Z32" s="46" t="e">
        <f t="shared" ref="Z32:AA38" si="20">Z31+0.15</f>
        <v>#VALUE!</v>
      </c>
      <c r="AA32" s="46" t="e">
        <f t="shared" si="20"/>
        <v>#VALUE!</v>
      </c>
    </row>
    <row r="33" spans="1:27" x14ac:dyDescent="0.2">
      <c r="A33" s="72" t="s">
        <v>3</v>
      </c>
      <c r="B33" s="73">
        <f>F8</f>
        <v>17.190038244977679</v>
      </c>
      <c r="C33" s="73">
        <f>MEDIAN(B33,D33)</f>
        <v>17.850914637192794</v>
      </c>
      <c r="D33" s="75">
        <f>B33*((1.025)^3)</f>
        <v>18.511791029407913</v>
      </c>
      <c r="E33" s="73">
        <f>I8</f>
        <v>20.169642857142858</v>
      </c>
      <c r="F33" s="73">
        <f>MEDIAN(E33,G33)</f>
        <v>20.945071079799106</v>
      </c>
      <c r="G33" s="73">
        <f>E33*((1.025)^3)</f>
        <v>21.720499302455355</v>
      </c>
      <c r="H33" s="74">
        <f>K8</f>
        <v>22.186607142857145</v>
      </c>
      <c r="I33" s="73">
        <f>MEDIAN(H33,J33)</f>
        <v>23.039578187779021</v>
      </c>
      <c r="J33" s="75">
        <f>H33*((1.025)^3)</f>
        <v>23.892549232700894</v>
      </c>
      <c r="K33" s="74">
        <f>M8</f>
        <v>24.40526785714286</v>
      </c>
      <c r="L33" s="73">
        <f>MEDIAN(K33,M33)</f>
        <v>25.343536006556921</v>
      </c>
      <c r="M33" s="75">
        <f>K33*((1.025)^3)</f>
        <v>26.281804155970981</v>
      </c>
      <c r="N33" s="74" t="s">
        <v>54</v>
      </c>
      <c r="O33" s="73" t="s">
        <v>54</v>
      </c>
      <c r="P33" s="75" t="s">
        <v>54</v>
      </c>
      <c r="Q33" s="74" t="s">
        <v>54</v>
      </c>
      <c r="R33" s="73" t="s">
        <v>54</v>
      </c>
      <c r="S33" s="75" t="s">
        <v>54</v>
      </c>
      <c r="U33" s="1">
        <v>3</v>
      </c>
      <c r="V33" s="46">
        <f t="shared" si="15"/>
        <v>18.511791029407913</v>
      </c>
      <c r="W33" s="46">
        <f t="shared" si="16"/>
        <v>21.720499302455355</v>
      </c>
      <c r="X33" s="46">
        <f t="shared" si="17"/>
        <v>23.892549232700887</v>
      </c>
      <c r="Y33" s="46">
        <f t="shared" si="18"/>
        <v>26.281804155970978</v>
      </c>
      <c r="Z33" s="46" t="e">
        <f t="shared" si="20"/>
        <v>#VALUE!</v>
      </c>
      <c r="AA33" s="46" t="e">
        <f t="shared" si="20"/>
        <v>#VALUE!</v>
      </c>
    </row>
    <row r="34" spans="1:27" x14ac:dyDescent="0.2">
      <c r="A34" s="76" t="s">
        <v>4</v>
      </c>
      <c r="B34" s="73">
        <f>B33*((1.025)^4)</f>
        <v>18.974585805143111</v>
      </c>
      <c r="C34" s="73">
        <f t="shared" ref="C34:C38" si="21">MEDIAN(B34,D34)</f>
        <v>19.454880008335792</v>
      </c>
      <c r="D34" s="75">
        <f>B33*((1.025)^6)</f>
        <v>19.935174211528476</v>
      </c>
      <c r="E34" s="73">
        <f>E33*((1.025)^4)</f>
        <v>22.263511785016735</v>
      </c>
      <c r="F34" s="73">
        <f t="shared" ref="F34:F38" si="22">MEDIAN(E34,G34)</f>
        <v>22.82705692707497</v>
      </c>
      <c r="G34" s="73">
        <f>E33*((1.025)^6)</f>
        <v>23.390602069133205</v>
      </c>
      <c r="H34" s="74">
        <f>H33*((1.025)^4)</f>
        <v>24.489862963518412</v>
      </c>
      <c r="I34" s="73">
        <f t="shared" ref="I34:I38" si="23">MEDIAN(H34,J34)</f>
        <v>25.109762619782472</v>
      </c>
      <c r="J34" s="75">
        <f>H33*((1.025)^6)</f>
        <v>25.729662276046529</v>
      </c>
      <c r="K34" s="74">
        <f>K33*((1.025)^4)</f>
        <v>26.938849259870253</v>
      </c>
      <c r="L34" s="73">
        <f t="shared" ref="L34:L38" si="24">MEDIAN(K34,M34)</f>
        <v>27.620738881760715</v>
      </c>
      <c r="M34" s="75">
        <f>K33*((1.025)^6)</f>
        <v>28.302628503651182</v>
      </c>
      <c r="N34" s="74" t="s">
        <v>54</v>
      </c>
      <c r="O34" s="73" t="s">
        <v>54</v>
      </c>
      <c r="P34" s="75" t="s">
        <v>54</v>
      </c>
      <c r="Q34" s="74" t="s">
        <v>54</v>
      </c>
      <c r="R34" s="73" t="s">
        <v>54</v>
      </c>
      <c r="S34" s="75" t="s">
        <v>54</v>
      </c>
      <c r="U34" s="1">
        <v>4</v>
      </c>
      <c r="V34" s="46">
        <f t="shared" si="15"/>
        <v>18.974585805143111</v>
      </c>
      <c r="W34" s="46">
        <f t="shared" si="16"/>
        <v>22.263511785016735</v>
      </c>
      <c r="X34" s="46">
        <f t="shared" si="17"/>
        <v>24.489862963518409</v>
      </c>
      <c r="Y34" s="46">
        <f t="shared" si="18"/>
        <v>26.938849259870249</v>
      </c>
      <c r="Z34" s="46" t="e">
        <f t="shared" si="20"/>
        <v>#VALUE!</v>
      </c>
      <c r="AA34" s="46" t="e">
        <f t="shared" si="20"/>
        <v>#VALUE!</v>
      </c>
    </row>
    <row r="35" spans="1:27" x14ac:dyDescent="0.2">
      <c r="A35" s="76" t="s">
        <v>5</v>
      </c>
      <c r="B35" s="73">
        <f>B33*((1.025)^7)</f>
        <v>20.433553566816688</v>
      </c>
      <c r="C35" s="73">
        <f t="shared" si="21"/>
        <v>20.950777891476733</v>
      </c>
      <c r="D35" s="75">
        <f>B33*((1.025)^9)</f>
        <v>21.468002216136778</v>
      </c>
      <c r="E35" s="73">
        <f>E33*((1.025)^7)</f>
        <v>23.975367120861538</v>
      </c>
      <c r="F35" s="73">
        <f t="shared" si="22"/>
        <v>24.582243601108342</v>
      </c>
      <c r="G35" s="73">
        <f>E33*((1.025)^9)</f>
        <v>25.189120081355146</v>
      </c>
      <c r="H35" s="74">
        <f>H33*((1.025)^7)</f>
        <v>26.372903832947692</v>
      </c>
      <c r="I35" s="73">
        <f t="shared" si="23"/>
        <v>27.040467961219179</v>
      </c>
      <c r="J35" s="75">
        <f>H33*((1.025)^9)</f>
        <v>27.708032089490661</v>
      </c>
      <c r="K35" s="74">
        <f>K33*((1.025)^7)</f>
        <v>29.010194216242461</v>
      </c>
      <c r="L35" s="73">
        <f t="shared" si="24"/>
        <v>29.744514757341094</v>
      </c>
      <c r="M35" s="75">
        <f>K33*((1.025)^9)</f>
        <v>30.47883529843973</v>
      </c>
      <c r="N35" s="74" t="s">
        <v>54</v>
      </c>
      <c r="O35" s="73" t="s">
        <v>54</v>
      </c>
      <c r="P35" s="75" t="s">
        <v>54</v>
      </c>
      <c r="Q35" s="74" t="s">
        <v>54</v>
      </c>
      <c r="R35" s="73" t="s">
        <v>54</v>
      </c>
      <c r="S35" s="75" t="s">
        <v>54</v>
      </c>
      <c r="U35" s="1">
        <v>5</v>
      </c>
      <c r="V35" s="46">
        <f t="shared" si="15"/>
        <v>19.448950450271688</v>
      </c>
      <c r="W35" s="46">
        <f t="shared" si="16"/>
        <v>22.82009957964215</v>
      </c>
      <c r="X35" s="46">
        <f t="shared" si="17"/>
        <v>25.102109537606367</v>
      </c>
      <c r="Y35" s="46">
        <f t="shared" si="18"/>
        <v>27.612320491367004</v>
      </c>
      <c r="Z35" s="46" t="e">
        <f t="shared" si="20"/>
        <v>#VALUE!</v>
      </c>
      <c r="AA35" s="46" t="e">
        <f t="shared" si="20"/>
        <v>#VALUE!</v>
      </c>
    </row>
    <row r="36" spans="1:27" x14ac:dyDescent="0.2">
      <c r="A36" s="76" t="s">
        <v>6</v>
      </c>
      <c r="B36" s="73">
        <f>B33*((1.025)^10)</f>
        <v>22.004702271540197</v>
      </c>
      <c r="C36" s="73">
        <f t="shared" si="21"/>
        <v>22.561696297788558</v>
      </c>
      <c r="D36" s="75">
        <f>B33*((1.025)^12)</f>
        <v>23.118690324036919</v>
      </c>
      <c r="E36" s="73">
        <f>E33*((1.025)^10)</f>
        <v>25.818848083389025</v>
      </c>
      <c r="F36" s="73">
        <f t="shared" si="22"/>
        <v>26.47238767549981</v>
      </c>
      <c r="G36" s="73">
        <f>E33*((1.025)^12)</f>
        <v>27.125927267610592</v>
      </c>
      <c r="H36" s="74">
        <f>H33*((1.025)^10)</f>
        <v>28.40073289172793</v>
      </c>
      <c r="I36" s="73">
        <f t="shared" si="23"/>
        <v>29.119626443049789</v>
      </c>
      <c r="J36" s="75">
        <f>H33*((1.025)^12)</f>
        <v>29.838519994371651</v>
      </c>
      <c r="K36" s="74">
        <f>K33*((1.025)^10)</f>
        <v>31.240806180900723</v>
      </c>
      <c r="L36" s="73">
        <f t="shared" si="24"/>
        <v>32.031589087354767</v>
      </c>
      <c r="M36" s="75">
        <f>K33*((1.025)^12)</f>
        <v>32.822371993808815</v>
      </c>
      <c r="N36" s="74" t="s">
        <v>54</v>
      </c>
      <c r="O36" s="73" t="s">
        <v>54</v>
      </c>
      <c r="P36" s="75" t="s">
        <v>54</v>
      </c>
      <c r="Q36" s="74" t="s">
        <v>54</v>
      </c>
      <c r="R36" s="73" t="s">
        <v>54</v>
      </c>
      <c r="S36" s="75" t="s">
        <v>54</v>
      </c>
      <c r="T36" s="46"/>
      <c r="U36" s="1">
        <v>6</v>
      </c>
      <c r="V36" s="46">
        <f t="shared" si="15"/>
        <v>19.93517421152848</v>
      </c>
      <c r="W36" s="46">
        <f t="shared" si="16"/>
        <v>23.390602069133202</v>
      </c>
      <c r="X36" s="46">
        <f t="shared" si="17"/>
        <v>25.729662276046525</v>
      </c>
      <c r="Y36" s="46">
        <f t="shared" si="18"/>
        <v>28.302628503651178</v>
      </c>
      <c r="Z36" s="46" t="e">
        <f t="shared" si="20"/>
        <v>#VALUE!</v>
      </c>
      <c r="AA36" s="46" t="e">
        <f t="shared" si="20"/>
        <v>#VALUE!</v>
      </c>
    </row>
    <row r="37" spans="1:27" x14ac:dyDescent="0.2">
      <c r="A37" s="76" t="s">
        <v>107</v>
      </c>
      <c r="B37" s="73">
        <f>B33*((1.025)^13)</f>
        <v>23.696657582137838</v>
      </c>
      <c r="C37" s="73">
        <f t="shared" si="21"/>
        <v>24.296479227185703</v>
      </c>
      <c r="D37" s="73">
        <f>B33*((1.025)^15)</f>
        <v>24.896300872233567</v>
      </c>
      <c r="E37" s="74">
        <f>E33*((1.025)^13)</f>
        <v>27.804075449300854</v>
      </c>
      <c r="F37" s="73">
        <f t="shared" si="22"/>
        <v>28.507866109111283</v>
      </c>
      <c r="G37" s="75">
        <f>E33*((1.025)^15)</f>
        <v>29.21165676892171</v>
      </c>
      <c r="H37" s="73">
        <f>H33*((1.025)^13)</f>
        <v>30.584482994230942</v>
      </c>
      <c r="I37" s="73">
        <f t="shared" si="23"/>
        <v>31.358652720022413</v>
      </c>
      <c r="J37" s="75">
        <f>H33*((1.025)^15)</f>
        <v>32.132822445813886</v>
      </c>
      <c r="K37" s="74">
        <f>K33*((1.025)^13)</f>
        <v>33.642931293654037</v>
      </c>
      <c r="L37" s="73">
        <f t="shared" si="24"/>
        <v>34.494517992024655</v>
      </c>
      <c r="M37" s="75">
        <f>K33*((1.025)^15)</f>
        <v>35.346104690395272</v>
      </c>
      <c r="N37" s="74" t="s">
        <v>54</v>
      </c>
      <c r="O37" s="73" t="s">
        <v>54</v>
      </c>
      <c r="P37" s="75" t="s">
        <v>54</v>
      </c>
      <c r="Q37" s="74" t="s">
        <v>54</v>
      </c>
      <c r="R37" s="73" t="s">
        <v>54</v>
      </c>
      <c r="S37" s="75" t="s">
        <v>54</v>
      </c>
      <c r="U37" s="1">
        <v>7</v>
      </c>
      <c r="V37" s="46">
        <f t="shared" si="15"/>
        <v>20.433553566816691</v>
      </c>
      <c r="W37" s="46">
        <f t="shared" si="16"/>
        <v>23.975367120861531</v>
      </c>
      <c r="X37" s="46">
        <f t="shared" si="17"/>
        <v>26.372903832947685</v>
      </c>
      <c r="Y37" s="46">
        <f t="shared" si="18"/>
        <v>29.010194216242454</v>
      </c>
      <c r="Z37" s="46" t="e">
        <f t="shared" si="20"/>
        <v>#VALUE!</v>
      </c>
      <c r="AA37" s="46" t="e">
        <f t="shared" si="20"/>
        <v>#VALUE!</v>
      </c>
    </row>
    <row r="38" spans="1:27" x14ac:dyDescent="0.2">
      <c r="A38" s="76" t="s">
        <v>108</v>
      </c>
      <c r="B38" s="73">
        <f>B33*((1.025)^16)</f>
        <v>25.518708394039407</v>
      </c>
      <c r="C38" s="73">
        <f t="shared" si="21"/>
        <v>26.843293835740244</v>
      </c>
      <c r="D38" s="73">
        <f>B33*((1.025)^20)</f>
        <v>28.167879277441081</v>
      </c>
      <c r="E38" s="74">
        <f>E33*((1.025)^16)</f>
        <v>29.941948188144753</v>
      </c>
      <c r="F38" s="73">
        <f t="shared" si="22"/>
        <v>31.496128284322396</v>
      </c>
      <c r="G38" s="75">
        <f>E33*((1.025)^20)</f>
        <v>33.050308380500034</v>
      </c>
      <c r="H38" s="74">
        <f>H33*((1.025)^16)</f>
        <v>32.936143006959227</v>
      </c>
      <c r="I38" s="73">
        <f t="shared" si="23"/>
        <v>34.645741112754635</v>
      </c>
      <c r="J38" s="75">
        <f>H33*((1.025)^20)</f>
        <v>36.355339218550036</v>
      </c>
      <c r="K38" s="73">
        <f>K33*((1.025)^16)</f>
        <v>36.229757307655156</v>
      </c>
      <c r="L38" s="73">
        <f t="shared" si="24"/>
        <v>38.110315224030103</v>
      </c>
      <c r="M38" s="75">
        <f>K33*((1.025)^20)</f>
        <v>39.990873140405043</v>
      </c>
      <c r="N38" s="73" t="s">
        <v>54</v>
      </c>
      <c r="O38" s="73" t="s">
        <v>54</v>
      </c>
      <c r="P38" s="73" t="s">
        <v>54</v>
      </c>
      <c r="Q38" s="74" t="s">
        <v>54</v>
      </c>
      <c r="R38" s="73" t="s">
        <v>54</v>
      </c>
      <c r="S38" s="75" t="s">
        <v>54</v>
      </c>
      <c r="U38" s="1">
        <v>8</v>
      </c>
      <c r="V38" s="46">
        <f t="shared" si="15"/>
        <v>20.944392405987106</v>
      </c>
      <c r="W38" s="46">
        <f t="shared" si="16"/>
        <v>24.574751298883069</v>
      </c>
      <c r="X38" s="46">
        <f t="shared" si="17"/>
        <v>27.032226428771374</v>
      </c>
      <c r="Y38" s="46">
        <f t="shared" si="18"/>
        <v>29.735449071648514</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21.468002216136782</v>
      </c>
      <c r="W39" s="46">
        <f t="shared" si="16"/>
        <v>25.189120081355142</v>
      </c>
      <c r="X39" s="46">
        <f t="shared" si="17"/>
        <v>27.708032089490654</v>
      </c>
      <c r="Y39" s="46">
        <f t="shared" si="18"/>
        <v>30.478835298439723</v>
      </c>
      <c r="Z39" s="46" t="e">
        <f t="shared" ref="Z39:AA39" si="25">Z38+0.15</f>
        <v>#VALUE!</v>
      </c>
      <c r="AA39" s="46" t="e">
        <f t="shared" si="25"/>
        <v>#VALUE!</v>
      </c>
    </row>
    <row r="40" spans="1:27" x14ac:dyDescent="0.2">
      <c r="O40" s="40"/>
      <c r="P40" s="1"/>
      <c r="U40" s="1">
        <v>10</v>
      </c>
      <c r="V40" s="46">
        <f t="shared" si="15"/>
        <v>22.0047022715402</v>
      </c>
      <c r="W40" s="46">
        <f t="shared" si="16"/>
        <v>25.818848083389017</v>
      </c>
      <c r="X40" s="46">
        <f t="shared" si="17"/>
        <v>28.40073289172792</v>
      </c>
      <c r="Y40" s="46">
        <f t="shared" si="18"/>
        <v>31.240806180900712</v>
      </c>
      <c r="Z40" s="46" t="e">
        <f t="shared" ref="Z40:AA50" si="26">Z39+0.15</f>
        <v>#VALUE!</v>
      </c>
      <c r="AA40" s="46" t="e">
        <f t="shared" si="26"/>
        <v>#VALUE!</v>
      </c>
    </row>
    <row r="41" spans="1:27" x14ac:dyDescent="0.2">
      <c r="U41" s="1">
        <v>11</v>
      </c>
      <c r="V41" s="46">
        <f t="shared" si="15"/>
        <v>22.554819828328704</v>
      </c>
      <c r="W41" s="46">
        <f t="shared" si="16"/>
        <v>26.464319285473742</v>
      </c>
      <c r="X41" s="46">
        <f t="shared" si="17"/>
        <v>29.110751214021114</v>
      </c>
      <c r="Y41" s="46">
        <f t="shared" si="18"/>
        <v>32.021826335423228</v>
      </c>
      <c r="Z41" s="46" t="e">
        <f t="shared" si="26"/>
        <v>#VALUE!</v>
      </c>
      <c r="AA41" s="46" t="e">
        <f t="shared" si="26"/>
        <v>#VALUE!</v>
      </c>
    </row>
    <row r="42" spans="1:27" x14ac:dyDescent="0.2">
      <c r="U42" s="1">
        <v>12</v>
      </c>
      <c r="V42" s="46">
        <f t="shared" si="15"/>
        <v>23.118690324036919</v>
      </c>
      <c r="W42" s="46">
        <f t="shared" si="16"/>
        <v>27.125927267610582</v>
      </c>
      <c r="X42" s="46">
        <f t="shared" si="17"/>
        <v>29.838519994371641</v>
      </c>
      <c r="Y42" s="46">
        <f t="shared" si="18"/>
        <v>32.822371993808808</v>
      </c>
      <c r="Z42" s="46" t="e">
        <f t="shared" si="26"/>
        <v>#VALUE!</v>
      </c>
      <c r="AA42" s="46" t="e">
        <f t="shared" si="26"/>
        <v>#VALUE!</v>
      </c>
    </row>
    <row r="43" spans="1:27" x14ac:dyDescent="0.2">
      <c r="D43" s="83"/>
      <c r="U43" s="1">
        <v>13</v>
      </c>
      <c r="V43" s="46">
        <f t="shared" si="15"/>
        <v>23.696657582137838</v>
      </c>
      <c r="W43" s="46">
        <f t="shared" si="16"/>
        <v>27.804075449300843</v>
      </c>
      <c r="X43" s="46">
        <f t="shared" si="17"/>
        <v>30.584482994230928</v>
      </c>
      <c r="Y43" s="46">
        <f t="shared" si="18"/>
        <v>33.642931293654023</v>
      </c>
      <c r="Z43" s="46" t="e">
        <f t="shared" si="26"/>
        <v>#VALUE!</v>
      </c>
      <c r="AA43" s="46" t="e">
        <f t="shared" si="26"/>
        <v>#VALUE!</v>
      </c>
    </row>
    <row r="44" spans="1:27" x14ac:dyDescent="0.2">
      <c r="D44" s="83"/>
      <c r="G44" s="35"/>
      <c r="U44" s="1">
        <v>14</v>
      </c>
      <c r="V44" s="46">
        <f t="shared" si="15"/>
        <v>24.289074021691281</v>
      </c>
      <c r="W44" s="46">
        <f t="shared" si="16"/>
        <v>28.499177335533361</v>
      </c>
      <c r="X44" s="46">
        <f t="shared" si="17"/>
        <v>31.349095069086697</v>
      </c>
      <c r="Y44" s="46">
        <f t="shared" si="18"/>
        <v>34.484004575995371</v>
      </c>
      <c r="Z44" s="46" t="e">
        <f t="shared" si="26"/>
        <v>#VALUE!</v>
      </c>
      <c r="AA44" s="46" t="e">
        <f t="shared" si="26"/>
        <v>#VALUE!</v>
      </c>
    </row>
    <row r="45" spans="1:27" x14ac:dyDescent="0.2">
      <c r="D45" s="83"/>
      <c r="U45" s="1">
        <v>15</v>
      </c>
      <c r="V45" s="46">
        <f t="shared" si="15"/>
        <v>24.89630087223356</v>
      </c>
      <c r="W45" s="46">
        <f t="shared" si="16"/>
        <v>29.211656768921692</v>
      </c>
      <c r="X45" s="46">
        <f t="shared" si="17"/>
        <v>32.132822445813865</v>
      </c>
      <c r="Y45" s="46">
        <f t="shared" si="18"/>
        <v>35.346104690395251</v>
      </c>
      <c r="Z45" s="46" t="e">
        <f t="shared" si="26"/>
        <v>#VALUE!</v>
      </c>
      <c r="AA45" s="46" t="e">
        <f t="shared" si="26"/>
        <v>#VALUE!</v>
      </c>
    </row>
    <row r="46" spans="1:27" x14ac:dyDescent="0.2">
      <c r="U46" s="1">
        <v>16</v>
      </c>
      <c r="V46" s="46">
        <f t="shared" si="15"/>
        <v>25.518708394039397</v>
      </c>
      <c r="W46" s="46">
        <f t="shared" si="16"/>
        <v>29.941948188144732</v>
      </c>
      <c r="X46" s="46">
        <f t="shared" si="17"/>
        <v>32.936143006959206</v>
      </c>
      <c r="Y46" s="46">
        <f t="shared" si="18"/>
        <v>36.229757307655127</v>
      </c>
      <c r="Z46" s="46" t="e">
        <f t="shared" si="26"/>
        <v>#VALUE!</v>
      </c>
      <c r="AA46" s="46" t="e">
        <f t="shared" si="26"/>
        <v>#VALUE!</v>
      </c>
    </row>
    <row r="47" spans="1:27" x14ac:dyDescent="0.2">
      <c r="U47" s="1">
        <v>17</v>
      </c>
      <c r="V47" s="46">
        <f t="shared" si="15"/>
        <v>26.15667610389038</v>
      </c>
      <c r="W47" s="46">
        <f t="shared" si="16"/>
        <v>30.690496892848348</v>
      </c>
      <c r="X47" s="46">
        <f t="shared" si="17"/>
        <v>33.759546582133183</v>
      </c>
      <c r="Y47" s="46">
        <f t="shared" si="18"/>
        <v>37.1355012403465</v>
      </c>
      <c r="Z47" s="46" t="e">
        <f t="shared" si="26"/>
        <v>#VALUE!</v>
      </c>
      <c r="AA47" s="46" t="e">
        <f t="shared" si="26"/>
        <v>#VALUE!</v>
      </c>
    </row>
    <row r="48" spans="1:27" x14ac:dyDescent="0.2">
      <c r="U48" s="1">
        <v>18</v>
      </c>
      <c r="V48" s="46">
        <f t="shared" si="15"/>
        <v>26.810593006487636</v>
      </c>
      <c r="W48" s="46">
        <f t="shared" si="16"/>
        <v>31.457759315169554</v>
      </c>
      <c r="X48" s="46">
        <f t="shared" si="17"/>
        <v>34.603535246686512</v>
      </c>
      <c r="Y48" s="46">
        <f t="shared" si="18"/>
        <v>38.06388877135516</v>
      </c>
      <c r="Z48" s="46" t="e">
        <f t="shared" si="26"/>
        <v>#VALUE!</v>
      </c>
      <c r="AA48" s="46" t="e">
        <f t="shared" si="26"/>
        <v>#VALUE!</v>
      </c>
    </row>
    <row r="49" spans="21:27" x14ac:dyDescent="0.2">
      <c r="U49" s="1">
        <v>19</v>
      </c>
      <c r="V49" s="46">
        <f t="shared" si="15"/>
        <v>27.480857831649825</v>
      </c>
      <c r="W49" s="46">
        <f t="shared" si="16"/>
        <v>32.244203298048788</v>
      </c>
      <c r="X49" s="46">
        <f t="shared" si="17"/>
        <v>35.468623627853674</v>
      </c>
      <c r="Y49" s="46">
        <f t="shared" si="18"/>
        <v>39.015485990639036</v>
      </c>
      <c r="Z49" s="46" t="e">
        <f t="shared" si="26"/>
        <v>#VALUE!</v>
      </c>
      <c r="AA49" s="46" t="e">
        <f t="shared" si="26"/>
        <v>#VALUE!</v>
      </c>
    </row>
    <row r="50" spans="21:27" x14ac:dyDescent="0.2">
      <c r="U50" s="1">
        <v>20</v>
      </c>
      <c r="V50" s="46">
        <f t="shared" si="15"/>
        <v>28.167879277441067</v>
      </c>
      <c r="W50" s="46">
        <f t="shared" si="16"/>
        <v>33.050308380500006</v>
      </c>
      <c r="X50" s="46">
        <f t="shared" si="17"/>
        <v>36.355339218550014</v>
      </c>
      <c r="Y50" s="46">
        <f t="shared" si="18"/>
        <v>39.990873140405007</v>
      </c>
      <c r="Z50" s="46" t="e">
        <f t="shared" si="26"/>
        <v>#VALUE!</v>
      </c>
      <c r="AA50" s="46" t="e">
        <f t="shared" si="26"/>
        <v>#VALUE!</v>
      </c>
    </row>
  </sheetData>
  <mergeCells count="47">
    <mergeCell ref="N31:P31"/>
    <mergeCell ref="Q31:S31"/>
    <mergeCell ref="V28:AA28"/>
    <mergeCell ref="N30:P30"/>
    <mergeCell ref="Q30:S30"/>
    <mergeCell ref="A30:A32"/>
    <mergeCell ref="B30:D30"/>
    <mergeCell ref="E30:G30"/>
    <mergeCell ref="H30:J30"/>
    <mergeCell ref="K30:M30"/>
    <mergeCell ref="B31:D31"/>
    <mergeCell ref="E31:G31"/>
    <mergeCell ref="H31:J31"/>
    <mergeCell ref="K31:M31"/>
    <mergeCell ref="Q16:S16"/>
    <mergeCell ref="B17:D17"/>
    <mergeCell ref="E17:G17"/>
    <mergeCell ref="H17:J17"/>
    <mergeCell ref="K17:M17"/>
    <mergeCell ref="N17:P17"/>
    <mergeCell ref="Q17:S17"/>
    <mergeCell ref="K16:M16"/>
    <mergeCell ref="N16:P16"/>
    <mergeCell ref="A7:H7"/>
    <mergeCell ref="A9:H9"/>
    <mergeCell ref="A16:A18"/>
    <mergeCell ref="B16:D16"/>
    <mergeCell ref="E16:G16"/>
    <mergeCell ref="H16:J16"/>
    <mergeCell ref="A1:R1"/>
    <mergeCell ref="A3:A5"/>
    <mergeCell ref="B3:C3"/>
    <mergeCell ref="D3:E3"/>
    <mergeCell ref="I3:J3"/>
    <mergeCell ref="N4:N5"/>
    <mergeCell ref="O4:O5"/>
    <mergeCell ref="M4:M5"/>
    <mergeCell ref="F4:F5"/>
    <mergeCell ref="G4:G5"/>
    <mergeCell ref="H4:H5"/>
    <mergeCell ref="I4:J4"/>
    <mergeCell ref="K4:L4"/>
    <mergeCell ref="V3:AA3"/>
    <mergeCell ref="B4:B5"/>
    <mergeCell ref="C4:C5"/>
    <mergeCell ref="D4:D5"/>
    <mergeCell ref="E4:E5"/>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3" t="s">
        <v>270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row>
    <row r="2" spans="1:26" ht="15.75" x14ac:dyDescent="0.25">
      <c r="A2" s="223" t="s">
        <v>348</v>
      </c>
    </row>
    <row r="3" spans="1:26" x14ac:dyDescent="0.25">
      <c r="A3" s="12">
        <v>54</v>
      </c>
    </row>
    <row r="4" spans="1:26" ht="20.25" x14ac:dyDescent="0.3">
      <c r="A4" s="171"/>
      <c r="B4" s="171"/>
      <c r="C4" s="171"/>
      <c r="D4" s="171"/>
      <c r="E4" s="171"/>
      <c r="F4" s="171"/>
      <c r="G4" s="171"/>
      <c r="H4" s="171"/>
      <c r="I4" s="171"/>
      <c r="J4" s="171"/>
      <c r="K4" s="171"/>
      <c r="L4" s="171"/>
      <c r="M4" s="171"/>
      <c r="N4" s="171"/>
      <c r="O4" s="171"/>
    </row>
    <row r="5" spans="1:26" ht="15.75" x14ac:dyDescent="0.25">
      <c r="A5" s="315" t="s">
        <v>305</v>
      </c>
      <c r="B5" s="315"/>
      <c r="C5" s="315"/>
      <c r="E5" s="315" t="s">
        <v>306</v>
      </c>
      <c r="F5" s="315"/>
      <c r="G5" s="315"/>
      <c r="I5" s="315" t="s">
        <v>307</v>
      </c>
      <c r="J5" s="315"/>
      <c r="K5" s="315"/>
      <c r="M5" s="34" t="s">
        <v>308</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0</v>
      </c>
      <c r="C7" s="19">
        <f>B7/A3</f>
        <v>0</v>
      </c>
      <c r="E7" s="23" t="s">
        <v>125</v>
      </c>
      <c r="F7" s="18"/>
      <c r="G7" s="19">
        <v>0.02</v>
      </c>
      <c r="I7" s="23" t="s">
        <v>136</v>
      </c>
      <c r="J7" s="18">
        <v>45</v>
      </c>
      <c r="K7" s="19">
        <f>J7/A3</f>
        <v>0.83333333333333337</v>
      </c>
      <c r="M7" s="23" t="s">
        <v>133</v>
      </c>
      <c r="N7" s="18">
        <v>14</v>
      </c>
      <c r="O7" s="19">
        <f>N7/A3</f>
        <v>0.25925925925925924</v>
      </c>
    </row>
    <row r="8" spans="1:26" x14ac:dyDescent="0.25">
      <c r="A8" s="20" t="s">
        <v>119</v>
      </c>
      <c r="B8" s="21">
        <v>5</v>
      </c>
      <c r="C8" s="22">
        <f>B8/A3</f>
        <v>9.2592592592592587E-2</v>
      </c>
      <c r="E8" s="24" t="s">
        <v>126</v>
      </c>
      <c r="F8" s="21"/>
      <c r="G8" s="19">
        <v>0.109</v>
      </c>
      <c r="I8" s="24" t="s">
        <v>138</v>
      </c>
      <c r="J8" s="21">
        <v>5</v>
      </c>
      <c r="K8" s="19">
        <f>J8/A3</f>
        <v>9.2592592592592587E-2</v>
      </c>
      <c r="M8" s="24" t="s">
        <v>134</v>
      </c>
      <c r="N8" s="21">
        <v>41</v>
      </c>
      <c r="O8" s="22">
        <f>N8/A3</f>
        <v>0.7592592592592593</v>
      </c>
    </row>
    <row r="9" spans="1:26" x14ac:dyDescent="0.25">
      <c r="A9" s="20" t="s">
        <v>120</v>
      </c>
      <c r="B9" s="21">
        <v>11</v>
      </c>
      <c r="C9" s="22">
        <f>B9/A3</f>
        <v>0.20370370370370369</v>
      </c>
      <c r="E9" s="24" t="s">
        <v>127</v>
      </c>
      <c r="F9" s="21"/>
      <c r="G9" s="19">
        <v>0.17699999999999999</v>
      </c>
      <c r="I9" s="24" t="s">
        <v>137</v>
      </c>
      <c r="J9" s="21">
        <v>2</v>
      </c>
      <c r="K9" s="19">
        <f>J9/A3</f>
        <v>3.7037037037037035E-2</v>
      </c>
    </row>
    <row r="10" spans="1:26" x14ac:dyDescent="0.25">
      <c r="A10" s="20" t="s">
        <v>121</v>
      </c>
      <c r="B10" s="21">
        <v>13</v>
      </c>
      <c r="C10" s="22">
        <f>B10/A3</f>
        <v>0.24074074074074073</v>
      </c>
      <c r="E10" s="24" t="s">
        <v>128</v>
      </c>
      <c r="F10" s="21"/>
      <c r="G10" s="19">
        <v>8.5999999999999993E-2</v>
      </c>
      <c r="I10" s="24" t="s">
        <v>140</v>
      </c>
      <c r="J10" s="21">
        <v>2</v>
      </c>
      <c r="K10" s="19">
        <f>J10/A3</f>
        <v>3.7037037037037035E-2</v>
      </c>
    </row>
    <row r="11" spans="1:26" x14ac:dyDescent="0.25">
      <c r="A11" s="20" t="s">
        <v>122</v>
      </c>
      <c r="B11" s="21">
        <v>13</v>
      </c>
      <c r="C11" s="22">
        <f>B11/A3</f>
        <v>0.24074074074074073</v>
      </c>
      <c r="E11" s="24" t="s">
        <v>129</v>
      </c>
      <c r="F11" s="21"/>
      <c r="G11" s="19">
        <v>0.36</v>
      </c>
      <c r="I11" s="24" t="s">
        <v>139</v>
      </c>
      <c r="J11" s="21">
        <v>1</v>
      </c>
      <c r="K11" s="19">
        <f>J11/A3</f>
        <v>1.8518518518518517E-2</v>
      </c>
    </row>
    <row r="12" spans="1:26" x14ac:dyDescent="0.25">
      <c r="A12" s="20" t="s">
        <v>123</v>
      </c>
      <c r="B12" s="21">
        <v>9</v>
      </c>
      <c r="C12" s="22">
        <f>B12/A3</f>
        <v>0.16666666666666666</v>
      </c>
      <c r="E12" s="24" t="s">
        <v>130</v>
      </c>
      <c r="F12" s="21"/>
      <c r="G12" s="19">
        <v>0.20200000000000001</v>
      </c>
      <c r="I12" s="24" t="s">
        <v>141</v>
      </c>
      <c r="J12" s="21">
        <v>0</v>
      </c>
      <c r="K12" s="19">
        <f>J12/A3</f>
        <v>0</v>
      </c>
    </row>
    <row r="13" spans="1:26" x14ac:dyDescent="0.25">
      <c r="A13" s="20" t="s">
        <v>124</v>
      </c>
      <c r="B13" s="21">
        <v>4</v>
      </c>
      <c r="C13" s="22">
        <f>B13/A3</f>
        <v>7.407407407407407E-2</v>
      </c>
      <c r="E13" s="24" t="s">
        <v>131</v>
      </c>
      <c r="F13" s="21"/>
      <c r="G13" s="19">
        <v>4.5999999999999999E-2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zoomScaleNormal="100" workbookViewId="0">
      <selection activeCell="D14" sqref="D14"/>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3" t="s">
        <v>271</v>
      </c>
      <c r="B1" s="263"/>
      <c r="C1" s="263"/>
      <c r="D1" s="263"/>
      <c r="E1" s="263"/>
      <c r="F1" s="263"/>
      <c r="G1" s="263"/>
      <c r="H1" s="263"/>
      <c r="I1" s="263"/>
      <c r="J1" s="263"/>
      <c r="K1" s="263"/>
      <c r="L1" s="263"/>
      <c r="M1" s="263"/>
      <c r="N1" s="263"/>
      <c r="O1" s="263"/>
      <c r="P1" s="263"/>
      <c r="Q1" s="263"/>
      <c r="R1" s="263"/>
      <c r="S1" s="263"/>
      <c r="T1" s="263"/>
      <c r="U1" s="263"/>
      <c r="V1" s="263"/>
      <c r="W1" s="263"/>
      <c r="X1" s="263"/>
      <c r="Y1" s="263"/>
      <c r="Z1" s="263"/>
    </row>
    <row r="4" spans="1:26" ht="18.75" x14ac:dyDescent="0.3">
      <c r="A4" s="319" t="s">
        <v>272</v>
      </c>
      <c r="B4" s="319"/>
      <c r="C4" s="319"/>
      <c r="D4" s="319"/>
      <c r="E4" s="319"/>
      <c r="F4" s="319"/>
      <c r="G4" s="319"/>
      <c r="H4" s="319"/>
    </row>
    <row r="5" spans="1:26" ht="36" customHeight="1" x14ac:dyDescent="0.25">
      <c r="A5" s="317" t="s">
        <v>211</v>
      </c>
      <c r="B5" s="318" t="s">
        <v>143</v>
      </c>
      <c r="C5" s="318" t="s">
        <v>213</v>
      </c>
      <c r="D5" s="318" t="s">
        <v>273</v>
      </c>
      <c r="E5" s="318" t="s">
        <v>231</v>
      </c>
      <c r="F5" s="318"/>
      <c r="G5" s="318" t="s">
        <v>214</v>
      </c>
      <c r="H5" s="318"/>
      <c r="P5"/>
      <c r="R5" s="10"/>
    </row>
    <row r="6" spans="1:26" ht="15.75" thickBot="1" x14ac:dyDescent="0.3">
      <c r="A6" s="317"/>
      <c r="B6" s="318"/>
      <c r="C6" s="318"/>
      <c r="D6" s="320"/>
      <c r="E6" s="163" t="s">
        <v>157</v>
      </c>
      <c r="F6" s="163" t="s">
        <v>215</v>
      </c>
      <c r="G6" s="163" t="s">
        <v>157</v>
      </c>
      <c r="H6" s="163" t="s">
        <v>215</v>
      </c>
      <c r="P6"/>
      <c r="R6" s="10"/>
    </row>
    <row r="7" spans="1:26" ht="15.75" thickBot="1" x14ac:dyDescent="0.3">
      <c r="A7" s="195" t="s">
        <v>86</v>
      </c>
      <c r="B7" s="196">
        <v>1</v>
      </c>
      <c r="C7" s="197">
        <f>'1A'!B14</f>
        <v>14.43</v>
      </c>
      <c r="D7" s="198" t="s">
        <v>186</v>
      </c>
      <c r="E7" s="199">
        <f t="shared" ref="E7:E12" si="0">W19-B19</f>
        <v>-421</v>
      </c>
      <c r="F7" s="200">
        <f t="shared" ref="F7" si="1">W29</f>
        <v>-0.94183445190156601</v>
      </c>
      <c r="G7" s="201">
        <f t="shared" ref="G7:G12" si="2">S38-B38</f>
        <v>-3.4200000000000017</v>
      </c>
      <c r="H7" s="202">
        <f t="shared" ref="H7" si="3">S48</f>
        <v>-0.19159663865546225</v>
      </c>
      <c r="P7"/>
      <c r="R7" s="10"/>
    </row>
    <row r="8" spans="1:26" ht="15.75" thickTop="1" x14ac:dyDescent="0.25">
      <c r="A8" s="178" t="s">
        <v>212</v>
      </c>
      <c r="B8" s="164">
        <v>0.96</v>
      </c>
      <c r="C8" s="185">
        <f>S39</f>
        <v>23.1</v>
      </c>
      <c r="D8" s="187">
        <f>C8-C7</f>
        <v>8.6700000000000017</v>
      </c>
      <c r="E8" s="174">
        <f t="shared" si="0"/>
        <v>-20</v>
      </c>
      <c r="F8" s="173">
        <f>W30</f>
        <v>-0.66666666666666663</v>
      </c>
      <c r="G8" s="175">
        <f t="shared" si="2"/>
        <v>4.1900000000000013</v>
      </c>
      <c r="H8" s="177">
        <f>S49</f>
        <v>0.22157588577472243</v>
      </c>
      <c r="P8"/>
      <c r="R8" s="10"/>
    </row>
    <row r="9" spans="1:26" x14ac:dyDescent="0.25">
      <c r="A9" s="178" t="s">
        <v>288</v>
      </c>
      <c r="B9" s="164">
        <v>0.96</v>
      </c>
      <c r="C9" s="185">
        <f t="shared" ref="C9:C12" si="4">S40</f>
        <v>18.14</v>
      </c>
      <c r="D9" s="187">
        <f>C9-C7</f>
        <v>3.7100000000000009</v>
      </c>
      <c r="E9" s="174">
        <f t="shared" si="0"/>
        <v>1</v>
      </c>
      <c r="F9" s="173">
        <f>W31</f>
        <v>5.8823529411764705E-2</v>
      </c>
      <c r="G9" s="175">
        <f t="shared" si="2"/>
        <v>2.7200000000000006</v>
      </c>
      <c r="H9" s="177">
        <f>S50</f>
        <v>0.17639429312581067</v>
      </c>
      <c r="P9"/>
      <c r="R9" s="10"/>
    </row>
    <row r="10" spans="1:26" x14ac:dyDescent="0.25">
      <c r="A10" s="178" t="s">
        <v>290</v>
      </c>
      <c r="B10" s="164">
        <v>0.95</v>
      </c>
      <c r="C10" s="185">
        <f t="shared" si="4"/>
        <v>13.54</v>
      </c>
      <c r="D10" s="217">
        <f>C10-C7</f>
        <v>-0.89000000000000057</v>
      </c>
      <c r="E10" s="174">
        <f t="shared" si="0"/>
        <v>-12</v>
      </c>
      <c r="F10" s="173">
        <f>W32</f>
        <v>-0.54545454545454541</v>
      </c>
      <c r="G10" s="175">
        <f t="shared" si="2"/>
        <v>-4.0800000000000018</v>
      </c>
      <c r="H10" s="177">
        <f>S51</f>
        <v>-0.2315550510783202</v>
      </c>
      <c r="P10"/>
      <c r="R10" s="10"/>
    </row>
    <row r="11" spans="1:26" x14ac:dyDescent="0.25">
      <c r="A11" s="178" t="s">
        <v>291</v>
      </c>
      <c r="B11" s="164">
        <v>0.92</v>
      </c>
      <c r="C11" s="185">
        <f t="shared" si="4"/>
        <v>17.38</v>
      </c>
      <c r="D11" s="187">
        <f>C11-C7</f>
        <v>2.9499999999999993</v>
      </c>
      <c r="E11" s="174">
        <f t="shared" si="0"/>
        <v>-166</v>
      </c>
      <c r="F11" s="173">
        <f>W33</f>
        <v>-0.4853801169590643</v>
      </c>
      <c r="G11" s="175">
        <f t="shared" si="2"/>
        <v>5.0999999999999996</v>
      </c>
      <c r="H11" s="177">
        <f>S52</f>
        <v>0.41530944625407168</v>
      </c>
      <c r="P11"/>
      <c r="R11" s="10"/>
    </row>
    <row r="12" spans="1:26" ht="15.75" thickBot="1" x14ac:dyDescent="0.3">
      <c r="A12" s="179" t="s">
        <v>292</v>
      </c>
      <c r="B12" s="180">
        <v>0.92</v>
      </c>
      <c r="C12" s="186">
        <f t="shared" si="4"/>
        <v>16.59</v>
      </c>
      <c r="D12" s="188">
        <f>C12-C7</f>
        <v>2.16</v>
      </c>
      <c r="E12" s="181">
        <f t="shared" si="0"/>
        <v>68</v>
      </c>
      <c r="F12" s="182">
        <f>W34</f>
        <v>0.27755102040816326</v>
      </c>
      <c r="G12" s="183">
        <f t="shared" si="2"/>
        <v>4.5199999999999996</v>
      </c>
      <c r="H12" s="184">
        <f>S53</f>
        <v>0.37448218724109356</v>
      </c>
      <c r="P12"/>
      <c r="R12" s="10"/>
    </row>
    <row r="13" spans="1:26" x14ac:dyDescent="0.25">
      <c r="A13" s="1"/>
      <c r="B13" s="35"/>
      <c r="C13" s="36"/>
      <c r="D13" s="36">
        <f>D8*2080</f>
        <v>18033.600000000002</v>
      </c>
    </row>
    <row r="14" spans="1:26" x14ac:dyDescent="0.25">
      <c r="D14" s="222"/>
      <c r="G14" s="215"/>
    </row>
    <row r="17" spans="1:26" ht="15.75" x14ac:dyDescent="0.25">
      <c r="A17" s="316" t="s">
        <v>331</v>
      </c>
      <c r="B17" s="316"/>
      <c r="C17" s="316"/>
      <c r="D17" s="316"/>
      <c r="E17" s="316"/>
      <c r="F17" s="316"/>
      <c r="G17" s="316"/>
      <c r="H17" s="316"/>
      <c r="I17" s="316"/>
      <c r="J17" s="316"/>
      <c r="K17" s="316"/>
      <c r="L17" s="316"/>
      <c r="M17" s="316"/>
      <c r="N17" s="316"/>
      <c r="O17" s="316"/>
      <c r="P17" s="316"/>
      <c r="Q17" s="316"/>
      <c r="R17" s="316"/>
      <c r="S17" s="316"/>
      <c r="T17" s="316"/>
      <c r="U17" s="316"/>
      <c r="V17" s="316"/>
      <c r="W17" s="316"/>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86</v>
      </c>
      <c r="B19" s="166">
        <v>447</v>
      </c>
      <c r="C19" s="166">
        <v>584</v>
      </c>
      <c r="D19" s="166">
        <v>525</v>
      </c>
      <c r="E19" s="166">
        <v>424</v>
      </c>
      <c r="F19" s="166">
        <v>437</v>
      </c>
      <c r="G19" s="166">
        <v>270</v>
      </c>
      <c r="H19" s="166">
        <v>369</v>
      </c>
      <c r="I19" s="166">
        <v>294</v>
      </c>
      <c r="J19" s="166">
        <v>441</v>
      </c>
      <c r="K19" s="166">
        <v>580</v>
      </c>
      <c r="L19" s="166">
        <v>528</v>
      </c>
      <c r="M19" s="166">
        <v>281</v>
      </c>
      <c r="N19" s="166">
        <v>245</v>
      </c>
      <c r="O19" s="166">
        <v>241</v>
      </c>
      <c r="P19" s="166">
        <v>186</v>
      </c>
      <c r="Q19" s="166">
        <v>155</v>
      </c>
      <c r="R19" s="166">
        <v>154</v>
      </c>
      <c r="S19" s="166">
        <v>197</v>
      </c>
      <c r="T19" s="166">
        <v>75</v>
      </c>
      <c r="U19" s="166">
        <v>31</v>
      </c>
      <c r="V19" s="166">
        <v>43</v>
      </c>
      <c r="W19" s="166">
        <v>26</v>
      </c>
    </row>
    <row r="20" spans="1:26" ht="15.75" thickTop="1" x14ac:dyDescent="0.25">
      <c r="A20" s="143" t="s">
        <v>212</v>
      </c>
      <c r="B20" s="146">
        <v>30</v>
      </c>
      <c r="C20" s="146">
        <v>29</v>
      </c>
      <c r="D20" s="146">
        <v>33</v>
      </c>
      <c r="E20" s="146">
        <v>28</v>
      </c>
      <c r="F20" s="146">
        <v>26</v>
      </c>
      <c r="G20" s="146">
        <v>18</v>
      </c>
      <c r="H20" s="146">
        <v>16</v>
      </c>
      <c r="I20" s="146">
        <v>18</v>
      </c>
      <c r="J20" s="146">
        <v>15</v>
      </c>
      <c r="K20" s="146">
        <v>16</v>
      </c>
      <c r="L20" s="146">
        <v>10</v>
      </c>
      <c r="M20" s="146">
        <v>11</v>
      </c>
      <c r="N20" s="146">
        <v>10</v>
      </c>
      <c r="O20" s="146">
        <v>10</v>
      </c>
      <c r="P20" s="146">
        <v>10</v>
      </c>
      <c r="Q20" s="146">
        <v>10</v>
      </c>
      <c r="R20" s="146">
        <v>10</v>
      </c>
      <c r="S20" s="146">
        <v>10</v>
      </c>
      <c r="T20" s="146">
        <v>10</v>
      </c>
      <c r="U20" s="146">
        <v>10</v>
      </c>
      <c r="V20" s="146">
        <v>10</v>
      </c>
      <c r="W20" s="146">
        <v>10</v>
      </c>
    </row>
    <row r="21" spans="1:26" x14ac:dyDescent="0.25">
      <c r="A21" s="143" t="s">
        <v>288</v>
      </c>
      <c r="B21" s="144">
        <v>17</v>
      </c>
      <c r="C21" s="144">
        <v>21</v>
      </c>
      <c r="D21" s="144">
        <v>19</v>
      </c>
      <c r="E21" s="144">
        <v>20</v>
      </c>
      <c r="F21" s="144">
        <v>20</v>
      </c>
      <c r="G21" s="144">
        <v>17</v>
      </c>
      <c r="H21" s="144">
        <v>19</v>
      </c>
      <c r="I21" s="144">
        <v>15</v>
      </c>
      <c r="J21" s="144">
        <v>17</v>
      </c>
      <c r="K21" s="144">
        <v>14</v>
      </c>
      <c r="L21" s="144">
        <v>26</v>
      </c>
      <c r="M21" s="144">
        <v>15</v>
      </c>
      <c r="N21" s="144">
        <v>18</v>
      </c>
      <c r="O21" s="144">
        <v>19</v>
      </c>
      <c r="P21" s="144">
        <v>49</v>
      </c>
      <c r="Q21" s="144">
        <v>19</v>
      </c>
      <c r="R21" s="144">
        <v>14</v>
      </c>
      <c r="S21" s="144">
        <v>31</v>
      </c>
      <c r="T21" s="144">
        <v>21</v>
      </c>
      <c r="U21" s="144">
        <v>13</v>
      </c>
      <c r="V21" s="144">
        <v>35</v>
      </c>
      <c r="W21" s="144">
        <v>18</v>
      </c>
    </row>
    <row r="22" spans="1:26" x14ac:dyDescent="0.25">
      <c r="A22" s="143" t="s">
        <v>290</v>
      </c>
      <c r="B22" s="144">
        <v>22</v>
      </c>
      <c r="C22" s="144">
        <v>25</v>
      </c>
      <c r="D22" s="144">
        <v>24</v>
      </c>
      <c r="E22" s="144">
        <v>21</v>
      </c>
      <c r="F22" s="144">
        <v>14</v>
      </c>
      <c r="G22" s="144">
        <v>15</v>
      </c>
      <c r="H22" s="144">
        <v>11</v>
      </c>
      <c r="I22" s="144">
        <v>10</v>
      </c>
      <c r="J22" s="144">
        <v>29</v>
      </c>
      <c r="K22" s="144">
        <v>23</v>
      </c>
      <c r="L22" s="144">
        <v>23</v>
      </c>
      <c r="M22" s="144">
        <v>17</v>
      </c>
      <c r="N22" s="144">
        <v>12</v>
      </c>
      <c r="O22" s="144">
        <v>14</v>
      </c>
      <c r="P22" s="144">
        <v>33</v>
      </c>
      <c r="Q22" s="144">
        <v>11</v>
      </c>
      <c r="R22" s="144">
        <v>10</v>
      </c>
      <c r="S22" s="144">
        <v>18</v>
      </c>
      <c r="T22" s="144">
        <v>11</v>
      </c>
      <c r="U22" s="144">
        <v>10</v>
      </c>
      <c r="V22" s="144">
        <v>10</v>
      </c>
      <c r="W22" s="144">
        <v>10</v>
      </c>
    </row>
    <row r="23" spans="1:26" x14ac:dyDescent="0.25">
      <c r="A23" s="178" t="s">
        <v>291</v>
      </c>
      <c r="B23" s="146">
        <v>342</v>
      </c>
      <c r="C23" s="146">
        <v>358</v>
      </c>
      <c r="D23" s="146">
        <v>353</v>
      </c>
      <c r="E23" s="146">
        <v>324</v>
      </c>
      <c r="F23" s="146">
        <v>262</v>
      </c>
      <c r="G23" s="146">
        <v>281</v>
      </c>
      <c r="H23" s="146">
        <v>277</v>
      </c>
      <c r="I23" s="146">
        <v>232</v>
      </c>
      <c r="J23" s="146">
        <v>278</v>
      </c>
      <c r="K23" s="146">
        <v>281</v>
      </c>
      <c r="L23" s="146">
        <v>345</v>
      </c>
      <c r="M23" s="146">
        <v>332</v>
      </c>
      <c r="N23" s="146">
        <v>303</v>
      </c>
      <c r="O23" s="146">
        <v>304</v>
      </c>
      <c r="P23" s="146">
        <v>352</v>
      </c>
      <c r="Q23" s="146">
        <v>250</v>
      </c>
      <c r="R23" s="146">
        <v>211</v>
      </c>
      <c r="S23" s="146">
        <v>226</v>
      </c>
      <c r="T23" s="146">
        <v>169</v>
      </c>
      <c r="U23" s="146">
        <v>133</v>
      </c>
      <c r="V23" s="146">
        <v>136</v>
      </c>
      <c r="W23" s="146">
        <v>176</v>
      </c>
    </row>
    <row r="24" spans="1:26" x14ac:dyDescent="0.25">
      <c r="A24" s="143" t="s">
        <v>292</v>
      </c>
      <c r="B24" s="146">
        <v>245</v>
      </c>
      <c r="C24" s="146">
        <v>241</v>
      </c>
      <c r="D24" s="146">
        <v>251</v>
      </c>
      <c r="E24" s="146">
        <v>242</v>
      </c>
      <c r="F24" s="146">
        <v>254</v>
      </c>
      <c r="G24" s="146">
        <v>226</v>
      </c>
      <c r="H24" s="146">
        <v>220</v>
      </c>
      <c r="I24" s="146">
        <v>194</v>
      </c>
      <c r="J24" s="146">
        <v>204</v>
      </c>
      <c r="K24" s="146">
        <v>183</v>
      </c>
      <c r="L24" s="146">
        <v>231</v>
      </c>
      <c r="M24" s="146">
        <v>241</v>
      </c>
      <c r="N24" s="146">
        <v>228</v>
      </c>
      <c r="O24" s="146">
        <v>238</v>
      </c>
      <c r="P24" s="146">
        <v>285</v>
      </c>
      <c r="Q24" s="146">
        <v>272</v>
      </c>
      <c r="R24" s="146">
        <v>224</v>
      </c>
      <c r="S24" s="146">
        <v>292</v>
      </c>
      <c r="T24" s="146">
        <v>291</v>
      </c>
      <c r="U24" s="146">
        <v>293</v>
      </c>
      <c r="V24" s="146">
        <v>265</v>
      </c>
      <c r="W24" s="146">
        <v>313</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6" t="s">
        <v>332</v>
      </c>
      <c r="B27" s="316"/>
      <c r="C27" s="316"/>
      <c r="D27" s="316"/>
      <c r="E27" s="316"/>
      <c r="F27" s="316"/>
      <c r="G27" s="316"/>
      <c r="H27" s="316"/>
      <c r="I27" s="316"/>
      <c r="J27" s="316"/>
      <c r="K27" s="316"/>
      <c r="L27" s="316"/>
      <c r="M27" s="316"/>
      <c r="N27" s="316"/>
      <c r="O27" s="316"/>
      <c r="P27" s="316"/>
      <c r="Q27" s="316"/>
      <c r="R27" s="316"/>
      <c r="S27" s="316"/>
      <c r="T27" s="316"/>
      <c r="U27" s="316"/>
      <c r="V27" s="316"/>
      <c r="W27" s="316"/>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86</v>
      </c>
      <c r="B29" s="167">
        <f t="shared" ref="B29:B34" si="5">(B19-B19)/B19</f>
        <v>0</v>
      </c>
      <c r="C29" s="167">
        <f t="shared" ref="C29:C34" si="6">(C19-B19)/B19</f>
        <v>0.30648769574944074</v>
      </c>
      <c r="D29" s="167">
        <f t="shared" ref="D29:D34" si="7">(D19-B19)/B19</f>
        <v>0.17449664429530201</v>
      </c>
      <c r="E29" s="167">
        <f t="shared" ref="E29:E34" si="8">(E19-B19)/B19</f>
        <v>-5.145413870246085E-2</v>
      </c>
      <c r="F29" s="167">
        <f t="shared" ref="F29:F34" si="9">(F19-B19)/B19</f>
        <v>-2.2371364653243849E-2</v>
      </c>
      <c r="G29" s="167">
        <f t="shared" ref="G29:G34" si="10">(G19-B19)/B19</f>
        <v>-0.39597315436241609</v>
      </c>
      <c r="H29" s="167">
        <f t="shared" ref="H29:H34" si="11">(H19-B19)/B19</f>
        <v>-0.17449664429530201</v>
      </c>
      <c r="I29" s="167">
        <f t="shared" ref="I29:I34" si="12">(I19-B19)/B19</f>
        <v>-0.34228187919463088</v>
      </c>
      <c r="J29" s="167">
        <f t="shared" ref="J29:J34" si="13">(J19-B19)/B19</f>
        <v>-1.3422818791946308E-2</v>
      </c>
      <c r="K29" s="167">
        <f t="shared" ref="K29:K34" si="14">(K19-B19)/B19</f>
        <v>0.29753914988814317</v>
      </c>
      <c r="L29" s="167">
        <f t="shared" ref="L29:L34" si="15">(L19-B19)/B19</f>
        <v>0.18120805369127516</v>
      </c>
      <c r="M29" s="167">
        <f t="shared" ref="M29:M34" si="16">(M19-B19)/B19</f>
        <v>-0.37136465324384788</v>
      </c>
      <c r="N29" s="167">
        <f t="shared" ref="N29:N34" si="17">(N19-B19)/B19</f>
        <v>-0.45190156599552572</v>
      </c>
      <c r="O29" s="167">
        <f t="shared" ref="O29:O34" si="18">(O19-B19)/B19</f>
        <v>-0.46085011185682329</v>
      </c>
      <c r="P29" s="167">
        <f t="shared" ref="P29:P34" si="19">(P19-B19)/B19</f>
        <v>-0.58389261744966447</v>
      </c>
      <c r="Q29" s="167">
        <f t="shared" ref="Q29:Q34" si="20">(Q19-B19)/B19</f>
        <v>-0.65324384787472034</v>
      </c>
      <c r="R29" s="167">
        <f t="shared" ref="R29:R34" si="21">(R19-B19)/B19</f>
        <v>-0.65548098434004476</v>
      </c>
      <c r="S29" s="167">
        <f t="shared" ref="S29:S34" si="22">(S19-B19)/B19</f>
        <v>-0.5592841163310962</v>
      </c>
      <c r="T29" s="167">
        <f t="shared" ref="T29:T34" si="23">(T19-B19)/B19</f>
        <v>-0.83221476510067116</v>
      </c>
      <c r="U29" s="167">
        <f t="shared" ref="U29:U34" si="24">(U19-B19)/B19</f>
        <v>-0.93064876957494402</v>
      </c>
      <c r="V29" s="167">
        <f t="shared" ref="V29:V34" si="25">(V19-B19)/B19</f>
        <v>-0.90380313199105144</v>
      </c>
      <c r="W29" s="167">
        <f t="shared" ref="W29:W34" si="26">(W19-B19)/B19</f>
        <v>-0.94183445190156601</v>
      </c>
      <c r="Y29" t="s">
        <v>290</v>
      </c>
      <c r="Z29" s="216">
        <v>-4.08</v>
      </c>
    </row>
    <row r="30" spans="1:26" ht="15.75" thickTop="1" x14ac:dyDescent="0.25">
      <c r="A30" s="143" t="s">
        <v>212</v>
      </c>
      <c r="B30" s="147">
        <f t="shared" si="5"/>
        <v>0</v>
      </c>
      <c r="C30" s="147">
        <f t="shared" si="6"/>
        <v>-3.3333333333333333E-2</v>
      </c>
      <c r="D30" s="147">
        <f t="shared" si="7"/>
        <v>0.1</v>
      </c>
      <c r="E30" s="147">
        <f t="shared" si="8"/>
        <v>-6.6666666666666666E-2</v>
      </c>
      <c r="F30" s="147">
        <f t="shared" si="9"/>
        <v>-0.13333333333333333</v>
      </c>
      <c r="G30" s="147">
        <f t="shared" si="10"/>
        <v>-0.4</v>
      </c>
      <c r="H30" s="147">
        <f t="shared" si="11"/>
        <v>-0.46666666666666667</v>
      </c>
      <c r="I30" s="147">
        <f t="shared" si="12"/>
        <v>-0.4</v>
      </c>
      <c r="J30" s="147">
        <f t="shared" si="13"/>
        <v>-0.5</v>
      </c>
      <c r="K30" s="147">
        <f t="shared" si="14"/>
        <v>-0.46666666666666667</v>
      </c>
      <c r="L30" s="147">
        <f t="shared" si="15"/>
        <v>-0.66666666666666663</v>
      </c>
      <c r="M30" s="147">
        <f t="shared" si="16"/>
        <v>-0.6333333333333333</v>
      </c>
      <c r="N30" s="147">
        <f t="shared" si="17"/>
        <v>-0.66666666666666663</v>
      </c>
      <c r="O30" s="147">
        <f t="shared" si="18"/>
        <v>-0.66666666666666663</v>
      </c>
      <c r="P30" s="147">
        <f t="shared" si="19"/>
        <v>-0.66666666666666663</v>
      </c>
      <c r="Q30" s="147">
        <f t="shared" si="20"/>
        <v>-0.66666666666666663</v>
      </c>
      <c r="R30" s="147">
        <f t="shared" si="21"/>
        <v>-0.66666666666666663</v>
      </c>
      <c r="S30" s="147">
        <f t="shared" si="22"/>
        <v>-0.66666666666666663</v>
      </c>
      <c r="T30" s="147">
        <f t="shared" si="23"/>
        <v>-0.66666666666666663</v>
      </c>
      <c r="U30" s="147">
        <f t="shared" si="24"/>
        <v>-0.66666666666666663</v>
      </c>
      <c r="V30" s="147">
        <f t="shared" si="25"/>
        <v>-0.66666666666666663</v>
      </c>
      <c r="W30" s="147">
        <f t="shared" si="26"/>
        <v>-0.66666666666666663</v>
      </c>
      <c r="Y30" t="s">
        <v>86</v>
      </c>
      <c r="Z30" s="216">
        <v>-3.42</v>
      </c>
    </row>
    <row r="31" spans="1:26" x14ac:dyDescent="0.25">
      <c r="A31" s="143" t="s">
        <v>288</v>
      </c>
      <c r="B31" s="147">
        <f t="shared" si="5"/>
        <v>0</v>
      </c>
      <c r="C31" s="147">
        <f t="shared" si="6"/>
        <v>0.23529411764705882</v>
      </c>
      <c r="D31" s="147">
        <f t="shared" si="7"/>
        <v>0.11764705882352941</v>
      </c>
      <c r="E31" s="147">
        <f t="shared" si="8"/>
        <v>0.17647058823529413</v>
      </c>
      <c r="F31" s="147">
        <f t="shared" si="9"/>
        <v>0.17647058823529413</v>
      </c>
      <c r="G31" s="147">
        <f t="shared" si="10"/>
        <v>0</v>
      </c>
      <c r="H31" s="147">
        <f t="shared" si="11"/>
        <v>0.11764705882352941</v>
      </c>
      <c r="I31" s="147">
        <f t="shared" si="12"/>
        <v>-0.11764705882352941</v>
      </c>
      <c r="J31" s="147">
        <f t="shared" si="13"/>
        <v>0</v>
      </c>
      <c r="K31" s="147">
        <f t="shared" si="14"/>
        <v>-0.17647058823529413</v>
      </c>
      <c r="L31" s="147">
        <f t="shared" si="15"/>
        <v>0.52941176470588236</v>
      </c>
      <c r="M31" s="147">
        <f t="shared" si="16"/>
        <v>-0.11764705882352941</v>
      </c>
      <c r="N31" s="147">
        <f t="shared" si="17"/>
        <v>5.8823529411764705E-2</v>
      </c>
      <c r="O31" s="147">
        <f t="shared" si="18"/>
        <v>0.11764705882352941</v>
      </c>
      <c r="P31" s="147">
        <f t="shared" si="19"/>
        <v>1.8823529411764706</v>
      </c>
      <c r="Q31" s="147">
        <f t="shared" si="20"/>
        <v>0.11764705882352941</v>
      </c>
      <c r="R31" s="147">
        <f t="shared" si="21"/>
        <v>-0.17647058823529413</v>
      </c>
      <c r="S31" s="147">
        <f t="shared" si="22"/>
        <v>0.82352941176470584</v>
      </c>
      <c r="T31" s="147">
        <f t="shared" si="23"/>
        <v>0.23529411764705882</v>
      </c>
      <c r="U31" s="147">
        <f t="shared" si="24"/>
        <v>-0.23529411764705882</v>
      </c>
      <c r="V31" s="147">
        <f t="shared" si="25"/>
        <v>1.0588235294117647</v>
      </c>
      <c r="W31" s="147">
        <f t="shared" si="26"/>
        <v>5.8823529411764705E-2</v>
      </c>
      <c r="Y31" t="s">
        <v>288</v>
      </c>
      <c r="Z31" s="214">
        <v>2.72</v>
      </c>
    </row>
    <row r="32" spans="1:26" x14ac:dyDescent="0.25">
      <c r="A32" s="143" t="s">
        <v>290</v>
      </c>
      <c r="B32" s="147">
        <f t="shared" si="5"/>
        <v>0</v>
      </c>
      <c r="C32" s="147">
        <f t="shared" si="6"/>
        <v>0.13636363636363635</v>
      </c>
      <c r="D32" s="147">
        <f t="shared" si="7"/>
        <v>9.0909090909090912E-2</v>
      </c>
      <c r="E32" s="147">
        <f t="shared" si="8"/>
        <v>-4.5454545454545456E-2</v>
      </c>
      <c r="F32" s="147">
        <f t="shared" si="9"/>
        <v>-0.36363636363636365</v>
      </c>
      <c r="G32" s="147">
        <f t="shared" si="10"/>
        <v>-0.31818181818181818</v>
      </c>
      <c r="H32" s="147">
        <f t="shared" si="11"/>
        <v>-0.5</v>
      </c>
      <c r="I32" s="147">
        <f t="shared" si="12"/>
        <v>-0.54545454545454541</v>
      </c>
      <c r="J32" s="147">
        <f t="shared" si="13"/>
        <v>0.31818181818181818</v>
      </c>
      <c r="K32" s="147">
        <f t="shared" si="14"/>
        <v>4.5454545454545456E-2</v>
      </c>
      <c r="L32" s="147">
        <f t="shared" si="15"/>
        <v>4.5454545454545456E-2</v>
      </c>
      <c r="M32" s="147">
        <f t="shared" si="16"/>
        <v>-0.22727272727272727</v>
      </c>
      <c r="N32" s="147">
        <f t="shared" si="17"/>
        <v>-0.45454545454545453</v>
      </c>
      <c r="O32" s="147">
        <f t="shared" si="18"/>
        <v>-0.36363636363636365</v>
      </c>
      <c r="P32" s="147">
        <f t="shared" si="19"/>
        <v>0.5</v>
      </c>
      <c r="Q32" s="147">
        <f t="shared" si="20"/>
        <v>-0.5</v>
      </c>
      <c r="R32" s="147">
        <f t="shared" si="21"/>
        <v>-0.54545454545454541</v>
      </c>
      <c r="S32" s="147">
        <f t="shared" si="22"/>
        <v>-0.18181818181818182</v>
      </c>
      <c r="T32" s="147">
        <f t="shared" si="23"/>
        <v>-0.5</v>
      </c>
      <c r="U32" s="147">
        <f t="shared" si="24"/>
        <v>-0.54545454545454541</v>
      </c>
      <c r="V32" s="147">
        <f t="shared" si="25"/>
        <v>-0.54545454545454541</v>
      </c>
      <c r="W32" s="147">
        <f t="shared" si="26"/>
        <v>-0.54545454545454541</v>
      </c>
      <c r="Y32" t="s">
        <v>212</v>
      </c>
      <c r="Z32" s="214">
        <v>4.1900000000000004</v>
      </c>
    </row>
    <row r="33" spans="1:26" x14ac:dyDescent="0.25">
      <c r="A33" s="178" t="s">
        <v>291</v>
      </c>
      <c r="B33" s="147">
        <f t="shared" si="5"/>
        <v>0</v>
      </c>
      <c r="C33" s="147">
        <f t="shared" si="6"/>
        <v>4.6783625730994149E-2</v>
      </c>
      <c r="D33" s="147">
        <f t="shared" si="7"/>
        <v>3.2163742690058478E-2</v>
      </c>
      <c r="E33" s="147">
        <f t="shared" si="8"/>
        <v>-5.2631578947368418E-2</v>
      </c>
      <c r="F33" s="147">
        <f t="shared" si="9"/>
        <v>-0.23391812865497075</v>
      </c>
      <c r="G33" s="147">
        <f t="shared" si="10"/>
        <v>-0.17836257309941519</v>
      </c>
      <c r="H33" s="147">
        <f t="shared" si="11"/>
        <v>-0.19005847953216373</v>
      </c>
      <c r="I33" s="147">
        <f t="shared" si="12"/>
        <v>-0.32163742690058478</v>
      </c>
      <c r="J33" s="147">
        <f t="shared" si="13"/>
        <v>-0.1871345029239766</v>
      </c>
      <c r="K33" s="147">
        <f t="shared" si="14"/>
        <v>-0.17836257309941519</v>
      </c>
      <c r="L33" s="147">
        <f t="shared" si="15"/>
        <v>8.771929824561403E-3</v>
      </c>
      <c r="M33" s="147">
        <f t="shared" si="16"/>
        <v>-2.9239766081871343E-2</v>
      </c>
      <c r="N33" s="147">
        <f t="shared" si="17"/>
        <v>-0.11403508771929824</v>
      </c>
      <c r="O33" s="147">
        <f t="shared" si="18"/>
        <v>-0.1111111111111111</v>
      </c>
      <c r="P33" s="147">
        <f t="shared" si="19"/>
        <v>2.9239766081871343E-2</v>
      </c>
      <c r="Q33" s="147">
        <f t="shared" si="20"/>
        <v>-0.26900584795321636</v>
      </c>
      <c r="R33" s="147">
        <f t="shared" si="21"/>
        <v>-0.38304093567251463</v>
      </c>
      <c r="S33" s="147">
        <f t="shared" si="22"/>
        <v>-0.33918128654970758</v>
      </c>
      <c r="T33" s="147">
        <f t="shared" si="23"/>
        <v>-0.50584795321637432</v>
      </c>
      <c r="U33" s="147">
        <f t="shared" si="24"/>
        <v>-0.61111111111111116</v>
      </c>
      <c r="V33" s="147">
        <f t="shared" si="25"/>
        <v>-0.60233918128654973</v>
      </c>
      <c r="W33" s="147">
        <f t="shared" si="26"/>
        <v>-0.4853801169590643</v>
      </c>
      <c r="Y33" t="s">
        <v>292</v>
      </c>
      <c r="Z33" s="214">
        <v>4.5199999999999996</v>
      </c>
    </row>
    <row r="34" spans="1:26" x14ac:dyDescent="0.25">
      <c r="A34" s="143" t="s">
        <v>292</v>
      </c>
      <c r="B34" s="147">
        <f t="shared" si="5"/>
        <v>0</v>
      </c>
      <c r="C34" s="147">
        <f t="shared" si="6"/>
        <v>-1.6326530612244899E-2</v>
      </c>
      <c r="D34" s="147">
        <f t="shared" si="7"/>
        <v>2.4489795918367346E-2</v>
      </c>
      <c r="E34" s="147">
        <f t="shared" si="8"/>
        <v>-1.2244897959183673E-2</v>
      </c>
      <c r="F34" s="147">
        <f t="shared" si="9"/>
        <v>3.6734693877551024E-2</v>
      </c>
      <c r="G34" s="147">
        <f t="shared" si="10"/>
        <v>-7.7551020408163265E-2</v>
      </c>
      <c r="H34" s="147">
        <f t="shared" si="11"/>
        <v>-0.10204081632653061</v>
      </c>
      <c r="I34" s="147">
        <f t="shared" si="12"/>
        <v>-0.20816326530612245</v>
      </c>
      <c r="J34" s="147">
        <f t="shared" si="13"/>
        <v>-0.16734693877551021</v>
      </c>
      <c r="K34" s="147">
        <f t="shared" si="14"/>
        <v>-0.2530612244897959</v>
      </c>
      <c r="L34" s="147">
        <f t="shared" si="15"/>
        <v>-5.7142857142857141E-2</v>
      </c>
      <c r="M34" s="147">
        <f t="shared" si="16"/>
        <v>-1.6326530612244899E-2</v>
      </c>
      <c r="N34" s="147">
        <f t="shared" si="17"/>
        <v>-6.9387755102040816E-2</v>
      </c>
      <c r="O34" s="147">
        <f t="shared" si="18"/>
        <v>-2.8571428571428571E-2</v>
      </c>
      <c r="P34" s="147">
        <f t="shared" si="19"/>
        <v>0.16326530612244897</v>
      </c>
      <c r="Q34" s="147">
        <f t="shared" si="20"/>
        <v>0.11020408163265306</v>
      </c>
      <c r="R34" s="147">
        <f t="shared" si="21"/>
        <v>-8.5714285714285715E-2</v>
      </c>
      <c r="S34" s="147">
        <f t="shared" si="22"/>
        <v>0.19183673469387755</v>
      </c>
      <c r="T34" s="147">
        <f t="shared" si="23"/>
        <v>0.18775510204081633</v>
      </c>
      <c r="U34" s="147">
        <f t="shared" si="24"/>
        <v>0.19591836734693877</v>
      </c>
      <c r="V34" s="147">
        <f t="shared" si="25"/>
        <v>8.1632653061224483E-2</v>
      </c>
      <c r="W34" s="147">
        <f t="shared" si="26"/>
        <v>0.27755102040816326</v>
      </c>
      <c r="Y34" t="s">
        <v>291</v>
      </c>
      <c r="Z34" s="214">
        <v>5.0999999999999996</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6" t="s">
        <v>333</v>
      </c>
      <c r="B36" s="316"/>
      <c r="C36" s="316"/>
      <c r="D36" s="316"/>
      <c r="E36" s="316"/>
      <c r="F36" s="316"/>
      <c r="G36" s="316"/>
      <c r="H36" s="316"/>
      <c r="I36" s="316"/>
      <c r="J36" s="316"/>
      <c r="K36" s="316"/>
      <c r="L36" s="316"/>
      <c r="M36" s="316"/>
      <c r="N36" s="316"/>
      <c r="O36" s="316"/>
      <c r="P36" s="316"/>
      <c r="Q36" s="316"/>
      <c r="R36" s="316"/>
      <c r="S36" s="316"/>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86</v>
      </c>
      <c r="B38" s="168">
        <v>17.850000000000001</v>
      </c>
      <c r="C38" s="168">
        <v>24.35</v>
      </c>
      <c r="D38" s="168">
        <v>26</v>
      </c>
      <c r="E38" s="168">
        <v>23.31</v>
      </c>
      <c r="F38" s="168">
        <v>15.31</v>
      </c>
      <c r="G38" s="168">
        <v>14.4</v>
      </c>
      <c r="H38" s="168">
        <v>15.72</v>
      </c>
      <c r="I38" s="168">
        <v>10.06</v>
      </c>
      <c r="J38" s="168">
        <v>10.38</v>
      </c>
      <c r="K38" s="168">
        <v>10.69</v>
      </c>
      <c r="L38" s="168">
        <v>10.88</v>
      </c>
      <c r="M38" s="168">
        <v>11.79</v>
      </c>
      <c r="N38" s="168">
        <v>12.37</v>
      </c>
      <c r="O38" s="168">
        <v>13.47</v>
      </c>
      <c r="P38" s="168">
        <v>13.22</v>
      </c>
      <c r="Q38" s="168">
        <v>14.14</v>
      </c>
      <c r="R38" s="168">
        <v>13.89</v>
      </c>
      <c r="S38" s="169">
        <v>14.43</v>
      </c>
      <c r="T38" s="214">
        <f>S38-(B38*1.4985)</f>
        <v>-12.318225000000002</v>
      </c>
      <c r="U38" s="220">
        <f>T38/B38</f>
        <v>-0.69009663865546222</v>
      </c>
    </row>
    <row r="39" spans="1:26" ht="15.75" thickTop="1" x14ac:dyDescent="0.25">
      <c r="A39" s="143" t="s">
        <v>212</v>
      </c>
      <c r="B39" s="150">
        <v>18.91</v>
      </c>
      <c r="C39" s="150">
        <v>19.149999999999999</v>
      </c>
      <c r="D39" s="150">
        <v>20.77</v>
      </c>
      <c r="E39" s="150">
        <v>22.56</v>
      </c>
      <c r="F39" s="150">
        <v>21.13</v>
      </c>
      <c r="G39" s="150">
        <v>24.95</v>
      </c>
      <c r="H39" s="150">
        <v>25</v>
      </c>
      <c r="I39" s="150">
        <v>24.95</v>
      </c>
      <c r="J39" s="150">
        <v>24.89</v>
      </c>
      <c r="K39" s="150">
        <v>26.19</v>
      </c>
      <c r="L39" s="150">
        <v>26.15</v>
      </c>
      <c r="M39" s="150">
        <v>23.1</v>
      </c>
      <c r="N39" s="150">
        <v>23.1</v>
      </c>
      <c r="O39" s="150">
        <v>23.1</v>
      </c>
      <c r="P39" s="150">
        <v>23.1</v>
      </c>
      <c r="Q39" s="150">
        <v>23.1</v>
      </c>
      <c r="R39" s="150">
        <v>23.1</v>
      </c>
      <c r="S39" s="151">
        <v>23.1</v>
      </c>
      <c r="T39" s="214">
        <f t="shared" ref="T39:T43" si="27">S39-(B39*1.4985)</f>
        <v>-5.2366349999999962</v>
      </c>
      <c r="U39" s="220">
        <f>T39/B39</f>
        <v>-0.27692411422527741</v>
      </c>
    </row>
    <row r="40" spans="1:26" x14ac:dyDescent="0.25">
      <c r="A40" s="143" t="s">
        <v>288</v>
      </c>
      <c r="B40" s="150">
        <v>15.42</v>
      </c>
      <c r="C40" s="150">
        <v>15.05</v>
      </c>
      <c r="D40" s="150">
        <v>12.01</v>
      </c>
      <c r="E40" s="150">
        <v>15.45</v>
      </c>
      <c r="F40" s="150">
        <v>16.23</v>
      </c>
      <c r="G40" s="150">
        <v>17.98</v>
      </c>
      <c r="H40" s="150">
        <v>16.37</v>
      </c>
      <c r="I40" s="150">
        <v>16.32</v>
      </c>
      <c r="J40" s="150">
        <v>16.64</v>
      </c>
      <c r="K40" s="150">
        <v>15.77</v>
      </c>
      <c r="L40" s="150">
        <v>20.64</v>
      </c>
      <c r="M40" s="150">
        <v>21.71</v>
      </c>
      <c r="N40" s="150">
        <v>21.26</v>
      </c>
      <c r="O40" s="150">
        <v>20.16</v>
      </c>
      <c r="P40" s="150">
        <v>17.75</v>
      </c>
      <c r="Q40" s="150">
        <v>13.73</v>
      </c>
      <c r="R40" s="150">
        <v>17.86</v>
      </c>
      <c r="S40" s="151">
        <v>18.14</v>
      </c>
      <c r="T40" s="214">
        <f t="shared" si="27"/>
        <v>-4.9668700000000001</v>
      </c>
      <c r="U40" s="220">
        <f t="shared" ref="U40:U43" si="28">T40/B40</f>
        <v>-0.32210570687418938</v>
      </c>
    </row>
    <row r="41" spans="1:26" x14ac:dyDescent="0.25">
      <c r="A41" s="143" t="s">
        <v>290</v>
      </c>
      <c r="B41" s="150">
        <v>17.62</v>
      </c>
      <c r="C41" s="150">
        <v>24.44</v>
      </c>
      <c r="D41" s="150">
        <v>24.62</v>
      </c>
      <c r="E41" s="150">
        <v>22.48</v>
      </c>
      <c r="F41" s="150">
        <v>15.38</v>
      </c>
      <c r="G41" s="150">
        <v>14.77</v>
      </c>
      <c r="H41" s="150">
        <v>16.21</v>
      </c>
      <c r="I41" s="150">
        <v>27.6</v>
      </c>
      <c r="J41" s="150">
        <v>25.48</v>
      </c>
      <c r="K41" s="150">
        <v>19.09</v>
      </c>
      <c r="L41" s="150">
        <v>14.1</v>
      </c>
      <c r="M41" s="150">
        <v>22.76</v>
      </c>
      <c r="N41" s="150">
        <v>26.17</v>
      </c>
      <c r="O41" s="150">
        <v>27.82</v>
      </c>
      <c r="P41" s="150">
        <v>18.53</v>
      </c>
      <c r="Q41" s="150">
        <v>15.56</v>
      </c>
      <c r="R41" s="150">
        <v>13.54</v>
      </c>
      <c r="S41" s="151">
        <v>13.54</v>
      </c>
      <c r="T41" s="214">
        <f t="shared" si="27"/>
        <v>-12.863570000000003</v>
      </c>
      <c r="U41" s="220">
        <f t="shared" si="28"/>
        <v>-0.73005505107832025</v>
      </c>
    </row>
    <row r="42" spans="1:26" x14ac:dyDescent="0.25">
      <c r="A42" s="178" t="s">
        <v>291</v>
      </c>
      <c r="B42" s="152">
        <v>12.28</v>
      </c>
      <c r="C42" s="152">
        <v>12.77</v>
      </c>
      <c r="D42" s="152">
        <v>12.77</v>
      </c>
      <c r="E42" s="152">
        <v>12.84</v>
      </c>
      <c r="F42" s="152">
        <v>13.37</v>
      </c>
      <c r="G42" s="152">
        <v>14</v>
      </c>
      <c r="H42" s="152">
        <v>15.35</v>
      </c>
      <c r="I42" s="152">
        <v>15.45</v>
      </c>
      <c r="J42" s="152">
        <v>15.37</v>
      </c>
      <c r="K42" s="152">
        <v>14.82</v>
      </c>
      <c r="L42" s="152">
        <v>15.07</v>
      </c>
      <c r="M42" s="152">
        <v>14.58</v>
      </c>
      <c r="N42" s="152">
        <v>15.07</v>
      </c>
      <c r="O42" s="152">
        <v>15.39</v>
      </c>
      <c r="P42" s="152">
        <v>16.27</v>
      </c>
      <c r="Q42" s="152">
        <v>16.63</v>
      </c>
      <c r="R42" s="152">
        <v>16.86</v>
      </c>
      <c r="S42" s="153">
        <v>17.38</v>
      </c>
      <c r="T42" s="214">
        <f t="shared" si="27"/>
        <v>-1.0215800000000002</v>
      </c>
      <c r="U42" s="220">
        <f t="shared" si="28"/>
        <v>-8.3190553745928361E-2</v>
      </c>
    </row>
    <row r="43" spans="1:26" x14ac:dyDescent="0.25">
      <c r="A43" s="143" t="s">
        <v>292</v>
      </c>
      <c r="B43" s="152">
        <v>12.07</v>
      </c>
      <c r="C43" s="152">
        <v>12.11</v>
      </c>
      <c r="D43" s="152">
        <v>12.26</v>
      </c>
      <c r="E43" s="152">
        <v>13.02</v>
      </c>
      <c r="F43" s="152">
        <v>13.86</v>
      </c>
      <c r="G43" s="152">
        <v>14.03</v>
      </c>
      <c r="H43" s="152">
        <v>14.04</v>
      </c>
      <c r="I43" s="152">
        <v>13.5</v>
      </c>
      <c r="J43" s="152">
        <v>14.26</v>
      </c>
      <c r="K43" s="152">
        <v>14.88</v>
      </c>
      <c r="L43" s="152">
        <v>14.84</v>
      </c>
      <c r="M43" s="152">
        <v>14</v>
      </c>
      <c r="N43" s="152">
        <v>13.96</v>
      </c>
      <c r="O43" s="152">
        <v>13.64</v>
      </c>
      <c r="P43" s="152">
        <v>14.46</v>
      </c>
      <c r="Q43" s="152">
        <v>14.8</v>
      </c>
      <c r="R43" s="152">
        <v>15.88</v>
      </c>
      <c r="S43" s="153">
        <v>16.59</v>
      </c>
      <c r="T43" s="214">
        <f t="shared" si="27"/>
        <v>-1.4968949999999985</v>
      </c>
      <c r="U43" s="220">
        <f t="shared" si="28"/>
        <v>-0.12401781275890625</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6" t="s">
        <v>334</v>
      </c>
      <c r="B46" s="316"/>
      <c r="C46" s="316"/>
      <c r="D46" s="316"/>
      <c r="E46" s="316"/>
      <c r="F46" s="316"/>
      <c r="G46" s="316"/>
      <c r="H46" s="316"/>
      <c r="I46" s="316"/>
      <c r="J46" s="316"/>
      <c r="K46" s="316"/>
      <c r="L46" s="316"/>
      <c r="M46" s="316"/>
      <c r="N46" s="316"/>
      <c r="O46" s="316"/>
      <c r="P46" s="316"/>
      <c r="Q46" s="316"/>
      <c r="R46" s="316"/>
      <c r="S46" s="316"/>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86</v>
      </c>
      <c r="B48" s="167">
        <f>(B38-B38)/B38</f>
        <v>0</v>
      </c>
      <c r="C48" s="167">
        <f>(C38-B38)/B38</f>
        <v>0.36414565826330531</v>
      </c>
      <c r="D48" s="167">
        <f>(D38-B38)/B38</f>
        <v>0.45658263305322117</v>
      </c>
      <c r="E48" s="167">
        <f>(E38-B38)/B38</f>
        <v>0.30588235294117627</v>
      </c>
      <c r="F48" s="167">
        <f>(F38-B38)/B38</f>
        <v>-0.14229691876750705</v>
      </c>
      <c r="G48" s="167">
        <f>(G38-B38)/B38</f>
        <v>-0.19327731092436978</v>
      </c>
      <c r="H48" s="167">
        <f>(H38-B38)/B38</f>
        <v>-0.11932773109243701</v>
      </c>
      <c r="I48" s="167">
        <f t="shared" ref="I48:I53" si="29">(I38-B38)/B38</f>
        <v>-0.43641456582633054</v>
      </c>
      <c r="J48" s="167">
        <f t="shared" ref="J48:J53" si="30">(J38-B38)/B38</f>
        <v>-0.41848739495798321</v>
      </c>
      <c r="K48" s="167">
        <f t="shared" ref="K48:K53" si="31">(K38-B38)/B38</f>
        <v>-0.40112044817927178</v>
      </c>
      <c r="L48" s="167">
        <f t="shared" ref="L48:L53" si="32">(L38-B38)/B38</f>
        <v>-0.39047619047619048</v>
      </c>
      <c r="M48" s="167">
        <f t="shared" ref="M48:M53" si="33">(M38-B38)/B38</f>
        <v>-0.33949579831932786</v>
      </c>
      <c r="N48" s="167">
        <f t="shared" ref="N48:N53" si="34">(N38-B38)/B38</f>
        <v>-0.30700280112044825</v>
      </c>
      <c r="O48" s="167">
        <f t="shared" ref="O48:O53" si="35">(O38-B38)/B38</f>
        <v>-0.24537815126050422</v>
      </c>
      <c r="P48" s="167">
        <f t="shared" ref="P48:P53" si="36">(P38-B38)/B38</f>
        <v>-0.25938375350140058</v>
      </c>
      <c r="Q48" s="167">
        <f t="shared" ref="Q48:Q53" si="37">(Q38-B38)/B38</f>
        <v>-0.207843137254902</v>
      </c>
      <c r="R48" s="167">
        <f t="shared" ref="R48:R53" si="38">(R38-B38)/B38</f>
        <v>-0.22184873949579834</v>
      </c>
      <c r="S48" s="167">
        <f t="shared" ref="S48:S53" si="39">(S38-B38)/B38</f>
        <v>-0.19159663865546225</v>
      </c>
    </row>
    <row r="49" spans="1:19" ht="15.75" thickTop="1" x14ac:dyDescent="0.25">
      <c r="A49" s="143" t="s">
        <v>212</v>
      </c>
      <c r="B49" s="147">
        <f>(B39-B39)/B39</f>
        <v>0</v>
      </c>
      <c r="C49" s="147">
        <f>(C39-B39)/B39</f>
        <v>1.2691697514542487E-2</v>
      </c>
      <c r="D49" s="147">
        <f>(D39-B39)/B39</f>
        <v>9.8360655737704888E-2</v>
      </c>
      <c r="E49" s="147">
        <f>(E39-B39)/B39</f>
        <v>0.19301956636700152</v>
      </c>
      <c r="F49" s="147">
        <f>(F39-B39)/B39</f>
        <v>0.11739820200951871</v>
      </c>
      <c r="G49" s="147">
        <f>(G39-B39)/B39</f>
        <v>0.31940772078265461</v>
      </c>
      <c r="H49" s="147">
        <f>(H39-B39)/B39</f>
        <v>0.3220518244315177</v>
      </c>
      <c r="I49" s="147">
        <f t="shared" si="29"/>
        <v>0.31940772078265461</v>
      </c>
      <c r="J49" s="147">
        <f t="shared" si="30"/>
        <v>0.31623479640401908</v>
      </c>
      <c r="K49" s="147">
        <f t="shared" si="31"/>
        <v>0.38498149127445802</v>
      </c>
      <c r="L49" s="147">
        <f t="shared" si="32"/>
        <v>0.38286620835536744</v>
      </c>
      <c r="M49" s="147">
        <f t="shared" si="33"/>
        <v>0.22157588577472243</v>
      </c>
      <c r="N49" s="147">
        <f t="shared" si="34"/>
        <v>0.22157588577472243</v>
      </c>
      <c r="O49" s="147">
        <f t="shared" si="35"/>
        <v>0.22157588577472243</v>
      </c>
      <c r="P49" s="147">
        <f t="shared" si="36"/>
        <v>0.22157588577472243</v>
      </c>
      <c r="Q49" s="147">
        <f t="shared" si="37"/>
        <v>0.22157588577472243</v>
      </c>
      <c r="R49" s="147">
        <f t="shared" si="38"/>
        <v>0.22157588577472243</v>
      </c>
      <c r="S49" s="147">
        <f t="shared" si="39"/>
        <v>0.22157588577472243</v>
      </c>
    </row>
    <row r="50" spans="1:19" x14ac:dyDescent="0.25">
      <c r="A50" s="143" t="s">
        <v>288</v>
      </c>
      <c r="B50" s="147">
        <f>(B40-B40)/B40</f>
        <v>0</v>
      </c>
      <c r="C50" s="147">
        <f>(C40-B40)/B40</f>
        <v>-2.3994811932555073E-2</v>
      </c>
      <c r="D50" s="147">
        <f>(D40-B40)/B40</f>
        <v>-0.22114137483787291</v>
      </c>
      <c r="E50" s="147">
        <f>(E40-B40)/B40</f>
        <v>1.9455252918287524E-3</v>
      </c>
      <c r="F50" s="147">
        <f>(F40-B40)/B40</f>
        <v>5.2529182879377467E-2</v>
      </c>
      <c r="G50" s="147">
        <f>(G40-B40)/B40</f>
        <v>0.16601815823605709</v>
      </c>
      <c r="H50" s="147">
        <f>(H40-B40)/B40</f>
        <v>6.1608300907911875E-2</v>
      </c>
      <c r="I50" s="147">
        <f t="shared" si="29"/>
        <v>5.8365758754863835E-2</v>
      </c>
      <c r="J50" s="147">
        <f t="shared" si="30"/>
        <v>7.9118028534370985E-2</v>
      </c>
      <c r="K50" s="147">
        <f t="shared" si="31"/>
        <v>2.2697795071335906E-2</v>
      </c>
      <c r="L50" s="147">
        <f t="shared" si="32"/>
        <v>0.33852140077821014</v>
      </c>
      <c r="M50" s="147">
        <f t="shared" si="33"/>
        <v>0.40791180285343714</v>
      </c>
      <c r="N50" s="147">
        <f t="shared" si="34"/>
        <v>0.37872892347600529</v>
      </c>
      <c r="O50" s="147">
        <f t="shared" si="35"/>
        <v>0.30739299610894943</v>
      </c>
      <c r="P50" s="147">
        <f t="shared" si="36"/>
        <v>0.15110246433203633</v>
      </c>
      <c r="Q50" s="147">
        <f t="shared" si="37"/>
        <v>-0.10959792477302202</v>
      </c>
      <c r="R50" s="147">
        <f t="shared" si="38"/>
        <v>0.15823605706874186</v>
      </c>
      <c r="S50" s="147">
        <f t="shared" si="39"/>
        <v>0.17639429312581067</v>
      </c>
    </row>
    <row r="51" spans="1:19" x14ac:dyDescent="0.25">
      <c r="A51" s="143" t="s">
        <v>290</v>
      </c>
      <c r="B51" s="147">
        <f>(B41-B41)/B41</f>
        <v>0</v>
      </c>
      <c r="C51" s="147">
        <f>(C41-B41)/B41</f>
        <v>0.38706015891032919</v>
      </c>
      <c r="D51" s="147">
        <f>(D41-B41)/B41</f>
        <v>0.39727582292849034</v>
      </c>
      <c r="E51" s="147">
        <f>(E41-B41)/B41</f>
        <v>0.27582292849035184</v>
      </c>
      <c r="F51" s="147">
        <f>(F41-B41)/B41</f>
        <v>-0.12712826333711691</v>
      </c>
      <c r="G51" s="147">
        <f>(G41-B41)/B41</f>
        <v>-0.16174801362088542</v>
      </c>
      <c r="H51" s="147">
        <f>(H41-B41)/B41</f>
        <v>-8.0022701475595912E-2</v>
      </c>
      <c r="I51" s="147">
        <f t="shared" si="29"/>
        <v>0.56640181611804763</v>
      </c>
      <c r="J51" s="147">
        <f t="shared" si="30"/>
        <v>0.44608399545970484</v>
      </c>
      <c r="K51" s="147">
        <f t="shared" si="31"/>
        <v>8.3427922814982902E-2</v>
      </c>
      <c r="L51" s="147">
        <f t="shared" si="32"/>
        <v>-0.19977298524404094</v>
      </c>
      <c r="M51" s="147">
        <f t="shared" si="33"/>
        <v>0.29171396140749151</v>
      </c>
      <c r="N51" s="147">
        <f t="shared" si="34"/>
        <v>0.4852440408626561</v>
      </c>
      <c r="O51" s="147">
        <f t="shared" si="35"/>
        <v>0.57888762769580016</v>
      </c>
      <c r="P51" s="147">
        <f t="shared" si="36"/>
        <v>5.1645856980703751E-2</v>
      </c>
      <c r="Q51" s="147">
        <f t="shared" si="37"/>
        <v>-0.11691259931895576</v>
      </c>
      <c r="R51" s="147">
        <f t="shared" si="38"/>
        <v>-0.2315550510783202</v>
      </c>
      <c r="S51" s="147">
        <f t="shared" si="39"/>
        <v>-0.2315550510783202</v>
      </c>
    </row>
    <row r="52" spans="1:19" x14ac:dyDescent="0.25">
      <c r="A52" s="178" t="s">
        <v>291</v>
      </c>
      <c r="B52" s="147">
        <f t="shared" ref="B52:B53" si="40">(B42-B42)/B42</f>
        <v>0</v>
      </c>
      <c r="C52" s="147">
        <f t="shared" ref="C52:C53" si="41">(C42-B42)/B42</f>
        <v>3.9902280130293177E-2</v>
      </c>
      <c r="D52" s="147">
        <f t="shared" ref="D52:D53" si="42">(D42-B42)/B42</f>
        <v>3.9902280130293177E-2</v>
      </c>
      <c r="E52" s="147">
        <f t="shared" ref="E52:E53" si="43">(E42-B42)/B42</f>
        <v>4.5602605863192223E-2</v>
      </c>
      <c r="F52" s="147">
        <f t="shared" ref="F52:F53" si="44">(F42-B42)/B42</f>
        <v>8.8762214983713353E-2</v>
      </c>
      <c r="G52" s="147">
        <f t="shared" ref="G52:G53" si="45">(G42-B42)/B42</f>
        <v>0.14006514657980462</v>
      </c>
      <c r="H52" s="147">
        <f t="shared" ref="H52:H53" si="46">(H42-B42)/B42</f>
        <v>0.25000000000000006</v>
      </c>
      <c r="I52" s="147">
        <f t="shared" si="29"/>
        <v>0.25814332247557004</v>
      </c>
      <c r="J52" s="147">
        <f t="shared" si="30"/>
        <v>0.25162866449511401</v>
      </c>
      <c r="K52" s="147">
        <f t="shared" si="31"/>
        <v>0.20684039087947892</v>
      </c>
      <c r="L52" s="147">
        <f t="shared" si="32"/>
        <v>0.22719869706840401</v>
      </c>
      <c r="M52" s="147">
        <f t="shared" si="33"/>
        <v>0.1872964169381108</v>
      </c>
      <c r="N52" s="147">
        <f t="shared" si="34"/>
        <v>0.22719869706840401</v>
      </c>
      <c r="O52" s="147">
        <f t="shared" si="35"/>
        <v>0.25325732899022813</v>
      </c>
      <c r="P52" s="147">
        <f t="shared" si="36"/>
        <v>0.32491856677524433</v>
      </c>
      <c r="Q52" s="147">
        <f t="shared" si="37"/>
        <v>0.35423452768729641</v>
      </c>
      <c r="R52" s="147">
        <f t="shared" si="38"/>
        <v>0.37296416938110749</v>
      </c>
      <c r="S52" s="147">
        <f t="shared" si="39"/>
        <v>0.41530944625407168</v>
      </c>
    </row>
    <row r="53" spans="1:19" x14ac:dyDescent="0.25">
      <c r="A53" s="143" t="s">
        <v>292</v>
      </c>
      <c r="B53" s="147">
        <f t="shared" si="40"/>
        <v>0</v>
      </c>
      <c r="C53" s="147">
        <f t="shared" si="41"/>
        <v>3.3140016570007576E-3</v>
      </c>
      <c r="D53" s="147">
        <f t="shared" si="42"/>
        <v>1.5741507870753894E-2</v>
      </c>
      <c r="E53" s="147">
        <f t="shared" si="43"/>
        <v>7.8707539353769618E-2</v>
      </c>
      <c r="F53" s="147">
        <f t="shared" si="44"/>
        <v>0.14830157415078701</v>
      </c>
      <c r="G53" s="147">
        <f t="shared" si="45"/>
        <v>0.16238608119304052</v>
      </c>
      <c r="H53" s="147">
        <f t="shared" si="46"/>
        <v>0.16321458160729072</v>
      </c>
      <c r="I53" s="147">
        <f t="shared" si="29"/>
        <v>0.1184755592377796</v>
      </c>
      <c r="J53" s="147">
        <f t="shared" si="30"/>
        <v>0.18144159072079533</v>
      </c>
      <c r="K53" s="147">
        <f t="shared" si="31"/>
        <v>0.23280861640430825</v>
      </c>
      <c r="L53" s="147">
        <f t="shared" si="32"/>
        <v>0.22949461474730734</v>
      </c>
      <c r="M53" s="147">
        <f t="shared" si="33"/>
        <v>0.15990057995028994</v>
      </c>
      <c r="N53" s="147">
        <f t="shared" si="34"/>
        <v>0.1565865782932892</v>
      </c>
      <c r="O53" s="147">
        <f t="shared" si="35"/>
        <v>0.13007456503728254</v>
      </c>
      <c r="P53" s="147">
        <f t="shared" si="36"/>
        <v>0.19801159900579954</v>
      </c>
      <c r="Q53" s="147">
        <f t="shared" si="37"/>
        <v>0.22618061309030657</v>
      </c>
      <c r="R53" s="147">
        <f t="shared" si="38"/>
        <v>0.31565865782932895</v>
      </c>
      <c r="S53" s="147">
        <f t="shared" si="39"/>
        <v>0.37448218724109356</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zoomScaleNormal="100" workbookViewId="0">
      <selection activeCell="P34" sqref="P34"/>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3" t="s">
        <v>278</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row>
    <row r="3" spans="1:28" ht="15.75" x14ac:dyDescent="0.25">
      <c r="A3" s="316" t="s">
        <v>279</v>
      </c>
      <c r="B3" s="316"/>
      <c r="C3" s="316"/>
      <c r="D3" s="316"/>
      <c r="E3" s="316"/>
      <c r="F3" s="316"/>
      <c r="G3" s="316"/>
      <c r="H3" s="316"/>
      <c r="I3" s="316"/>
      <c r="J3" s="316"/>
      <c r="K3" s="316"/>
      <c r="L3" s="316"/>
      <c r="M3" s="316"/>
      <c r="N3" s="316"/>
      <c r="O3" s="316"/>
      <c r="P3" s="316"/>
      <c r="Q3" s="316"/>
      <c r="R3" s="316"/>
      <c r="S3" s="316"/>
      <c r="T3" s="316"/>
      <c r="U3" s="316"/>
      <c r="V3" s="316"/>
      <c r="W3" s="316"/>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313</v>
      </c>
      <c r="B5" s="144">
        <f>'5C'!B19</f>
        <v>447</v>
      </c>
      <c r="C5" s="144">
        <f>'5C'!C19</f>
        <v>584</v>
      </c>
      <c r="D5" s="144">
        <f>'5C'!D19</f>
        <v>525</v>
      </c>
      <c r="E5" s="144">
        <f>'5C'!E19</f>
        <v>424</v>
      </c>
      <c r="F5" s="144">
        <f>'5C'!F19</f>
        <v>437</v>
      </c>
      <c r="G5" s="144">
        <f>'5C'!G19</f>
        <v>270</v>
      </c>
      <c r="H5" s="144">
        <f>'5C'!H19</f>
        <v>369</v>
      </c>
      <c r="I5" s="144">
        <f>'5C'!I19</f>
        <v>294</v>
      </c>
      <c r="J5" s="144">
        <f>'5C'!J19</f>
        <v>441</v>
      </c>
      <c r="K5" s="144">
        <f>'5C'!K19</f>
        <v>580</v>
      </c>
      <c r="L5" s="144">
        <f>'5C'!L19</f>
        <v>528</v>
      </c>
      <c r="M5" s="144">
        <f>'5C'!M19</f>
        <v>281</v>
      </c>
      <c r="N5" s="144">
        <f>'5C'!N19</f>
        <v>245</v>
      </c>
      <c r="O5" s="144">
        <f>'5C'!O19</f>
        <v>241</v>
      </c>
      <c r="P5" s="144">
        <f>'5C'!P19</f>
        <v>186</v>
      </c>
      <c r="Q5" s="144">
        <f>'5C'!Q19</f>
        <v>155</v>
      </c>
      <c r="R5" s="144">
        <f>'5C'!R19</f>
        <v>154</v>
      </c>
      <c r="S5" s="144">
        <f>'5C'!S19</f>
        <v>197</v>
      </c>
      <c r="T5" s="144">
        <f>'5C'!T19</f>
        <v>75</v>
      </c>
      <c r="U5" s="144">
        <f>'5C'!U19</f>
        <v>31</v>
      </c>
      <c r="V5" s="144">
        <f>'5C'!V19</f>
        <v>43</v>
      </c>
      <c r="W5" s="144">
        <f>'5C'!W19</f>
        <v>26</v>
      </c>
      <c r="X5" s="145"/>
    </row>
    <row r="6" spans="1:28" x14ac:dyDescent="0.2">
      <c r="A6" s="143" t="s">
        <v>92</v>
      </c>
      <c r="B6" s="144">
        <v>11397</v>
      </c>
      <c r="C6" s="144">
        <v>12608</v>
      </c>
      <c r="D6" s="144">
        <v>14351</v>
      </c>
      <c r="E6" s="144">
        <v>14916</v>
      </c>
      <c r="F6" s="144">
        <v>15586</v>
      </c>
      <c r="G6" s="144">
        <v>16533</v>
      </c>
      <c r="H6" s="144">
        <v>14850</v>
      </c>
      <c r="I6" s="144">
        <v>15608</v>
      </c>
      <c r="J6" s="144">
        <v>16187</v>
      </c>
      <c r="K6" s="144">
        <v>16358</v>
      </c>
      <c r="L6" s="144">
        <v>18002</v>
      </c>
      <c r="M6" s="144">
        <v>19622</v>
      </c>
      <c r="N6" s="144">
        <v>19750</v>
      </c>
      <c r="O6" s="144">
        <v>19021</v>
      </c>
      <c r="P6" s="144">
        <v>19802</v>
      </c>
      <c r="Q6" s="144">
        <v>17400</v>
      </c>
      <c r="R6" s="144">
        <v>16257</v>
      </c>
      <c r="S6" s="144">
        <v>12079</v>
      </c>
      <c r="T6" s="144">
        <v>8631</v>
      </c>
      <c r="U6" s="144">
        <v>4796</v>
      </c>
      <c r="V6" s="144">
        <v>3435</v>
      </c>
      <c r="W6" s="144">
        <v>4344</v>
      </c>
      <c r="X6" s="145"/>
    </row>
    <row r="7" spans="1:28" x14ac:dyDescent="0.2">
      <c r="A7" s="143" t="s">
        <v>183</v>
      </c>
      <c r="B7" s="144">
        <v>241633</v>
      </c>
      <c r="C7" s="144">
        <v>266625</v>
      </c>
      <c r="D7" s="144">
        <v>296677</v>
      </c>
      <c r="E7" s="144">
        <v>313183</v>
      </c>
      <c r="F7" s="144">
        <v>333940</v>
      </c>
      <c r="G7" s="144">
        <v>363872</v>
      </c>
      <c r="H7" s="144">
        <v>352112</v>
      </c>
      <c r="I7" s="144">
        <v>394219</v>
      </c>
      <c r="J7" s="144">
        <v>436449</v>
      </c>
      <c r="K7" s="144">
        <v>479093</v>
      </c>
      <c r="L7" s="144">
        <v>527455</v>
      </c>
      <c r="M7" s="144">
        <v>581178</v>
      </c>
      <c r="N7" s="144">
        <v>593379</v>
      </c>
      <c r="O7" s="144">
        <v>588151</v>
      </c>
      <c r="P7" s="144">
        <v>595373</v>
      </c>
      <c r="Q7" s="144">
        <v>578689</v>
      </c>
      <c r="R7" s="144">
        <v>581696</v>
      </c>
      <c r="S7" s="144">
        <v>558876</v>
      </c>
      <c r="T7" s="144">
        <v>526599</v>
      </c>
      <c r="U7" s="144">
        <v>432561</v>
      </c>
      <c r="V7" s="144">
        <v>363801</v>
      </c>
      <c r="W7" s="144">
        <v>385418</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6" t="s">
        <v>280</v>
      </c>
      <c r="B10" s="316"/>
      <c r="C10" s="316"/>
      <c r="D10" s="316"/>
      <c r="E10" s="316"/>
      <c r="F10" s="316"/>
      <c r="G10" s="316"/>
      <c r="H10" s="316"/>
      <c r="I10" s="316"/>
      <c r="J10" s="316"/>
      <c r="K10" s="316"/>
      <c r="L10" s="316"/>
      <c r="M10" s="316"/>
      <c r="N10" s="316"/>
      <c r="O10" s="316"/>
      <c r="P10" s="316"/>
      <c r="Q10" s="316"/>
      <c r="R10" s="316"/>
      <c r="S10" s="316"/>
      <c r="T10" s="316"/>
      <c r="U10" s="316"/>
      <c r="V10" s="316"/>
      <c r="W10" s="316"/>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313</v>
      </c>
      <c r="B12" s="170">
        <f>(B5-B5)/B5</f>
        <v>0</v>
      </c>
      <c r="C12" s="170">
        <f>(C5-B5)/B5</f>
        <v>0.30648769574944074</v>
      </c>
      <c r="D12" s="170">
        <f>(D5-B5)/B5</f>
        <v>0.17449664429530201</v>
      </c>
      <c r="E12" s="170">
        <f>(E5-B5)/B5</f>
        <v>-5.145413870246085E-2</v>
      </c>
      <c r="F12" s="170">
        <f>(F5-B5)/B5</f>
        <v>-2.2371364653243849E-2</v>
      </c>
      <c r="G12" s="170">
        <f>(G5-B5)/B5</f>
        <v>-0.39597315436241609</v>
      </c>
      <c r="H12" s="170">
        <f>(H5-B5)/B5</f>
        <v>-0.17449664429530201</v>
      </c>
      <c r="I12" s="170">
        <f>(I5-B5)/B5</f>
        <v>-0.34228187919463088</v>
      </c>
      <c r="J12" s="170">
        <f>(J5-B5)/B5</f>
        <v>-1.3422818791946308E-2</v>
      </c>
      <c r="K12" s="170">
        <f>(K5-B5)/B5</f>
        <v>0.29753914988814317</v>
      </c>
      <c r="L12" s="170">
        <f>(L5-B5)/B5</f>
        <v>0.18120805369127516</v>
      </c>
      <c r="M12" s="170">
        <f>(M5-B5)/B5</f>
        <v>-0.37136465324384788</v>
      </c>
      <c r="N12" s="170">
        <f>(N5-B5)/B5</f>
        <v>-0.45190156599552572</v>
      </c>
      <c r="O12" s="170">
        <f>(O5-B5)/B5</f>
        <v>-0.46085011185682329</v>
      </c>
      <c r="P12" s="170">
        <f>(P5-B5)/B5</f>
        <v>-0.58389261744966447</v>
      </c>
      <c r="Q12" s="170">
        <f>(Q5-B5)/B5</f>
        <v>-0.65324384787472034</v>
      </c>
      <c r="R12" s="170">
        <f>(R5-B5)/B5</f>
        <v>-0.65548098434004476</v>
      </c>
      <c r="S12" s="170">
        <f>(S5-B5)/B5</f>
        <v>-0.5592841163310962</v>
      </c>
      <c r="T12" s="170">
        <f>(T5-B5)/B5</f>
        <v>-0.83221476510067116</v>
      </c>
      <c r="U12" s="170">
        <f>(U5-B5)/B5</f>
        <v>-0.93064876957494402</v>
      </c>
      <c r="V12" s="170">
        <f>(V5-B5)/B5</f>
        <v>-0.90380313199105144</v>
      </c>
      <c r="W12" s="170">
        <f>(W5-B5)/B5</f>
        <v>-0.94183445190156601</v>
      </c>
    </row>
    <row r="13" spans="1:28" x14ac:dyDescent="0.2">
      <c r="A13" s="143" t="s">
        <v>92</v>
      </c>
      <c r="B13" s="170">
        <f>(B6-B6)/B6</f>
        <v>0</v>
      </c>
      <c r="C13" s="170">
        <f>(C6-B6)/B6</f>
        <v>0.10625603228919892</v>
      </c>
      <c r="D13" s="170">
        <f>(D6-B6)/B6</f>
        <v>0.25919101517943316</v>
      </c>
      <c r="E13" s="170">
        <f>(E6-B6)/B6</f>
        <v>0.30876546459594628</v>
      </c>
      <c r="F13" s="170">
        <f>(F6-B6)/B6</f>
        <v>0.36755286478897958</v>
      </c>
      <c r="G13" s="170">
        <f>(G6-B6)/B6</f>
        <v>0.45064490655435641</v>
      </c>
      <c r="H13" s="170">
        <f>(H6-B6)/B6</f>
        <v>0.30297446696499081</v>
      </c>
      <c r="I13" s="170">
        <f>(I6-B6)/B6</f>
        <v>0.36948319733263141</v>
      </c>
      <c r="J13" s="170">
        <f>(J6-B6)/B6</f>
        <v>0.42028604018601384</v>
      </c>
      <c r="K13" s="170">
        <f>(K6-B6)/B6</f>
        <v>0.4352899885934895</v>
      </c>
      <c r="L13" s="170">
        <f>(L6-B6)/B6</f>
        <v>0.5795384750372905</v>
      </c>
      <c r="M13" s="170">
        <f>(M6-B6)/B6</f>
        <v>0.72168114416074403</v>
      </c>
      <c r="N13" s="170">
        <f>(N6-B6)/B6</f>
        <v>0.73291216986926389</v>
      </c>
      <c r="O13" s="170">
        <f>(O6-B6)/B6</f>
        <v>0.66894796876370977</v>
      </c>
      <c r="P13" s="170">
        <f>(P6-B6)/B6</f>
        <v>0.73747477406335005</v>
      </c>
      <c r="Q13" s="170">
        <f>(Q6-B6)/B6</f>
        <v>0.52671755725190839</v>
      </c>
      <c r="R13" s="170">
        <f>(R6-B6)/B6</f>
        <v>0.42642800737036063</v>
      </c>
      <c r="S13" s="170">
        <f>(S6-B6)/B6</f>
        <v>5.9840308853206986E-2</v>
      </c>
      <c r="T13" s="170">
        <f>(T6-B6)/B6</f>
        <v>-0.24269544617004474</v>
      </c>
      <c r="U13" s="170">
        <f>(U6-B6)/B6</f>
        <v>-0.5791875054838993</v>
      </c>
      <c r="V13" s="170">
        <f>(V6-B6)/B6</f>
        <v>-0.69860489602526976</v>
      </c>
      <c r="W13" s="170">
        <f>(W6-B6)/B6</f>
        <v>-0.61884706501710973</v>
      </c>
    </row>
    <row r="14" spans="1:28" x14ac:dyDescent="0.2">
      <c r="A14" s="143" t="s">
        <v>183</v>
      </c>
      <c r="B14" s="170">
        <f>(B7-B7)/B7</f>
        <v>0</v>
      </c>
      <c r="C14" s="170">
        <f>(C7-B7)/B7</f>
        <v>0.10342958122441885</v>
      </c>
      <c r="D14" s="170">
        <f>(D7-B7)/B7</f>
        <v>0.22780001076011969</v>
      </c>
      <c r="E14" s="170">
        <f>(E7-B7)/B7</f>
        <v>0.29611021673364152</v>
      </c>
      <c r="F14" s="170">
        <f>(F7-B7)/B7</f>
        <v>0.38201321839318303</v>
      </c>
      <c r="G14" s="170">
        <f>(G7-B7)/B7</f>
        <v>0.50588702702031596</v>
      </c>
      <c r="H14" s="170">
        <f>(H7-B7)/B7</f>
        <v>0.45721817798065661</v>
      </c>
      <c r="I14" s="170">
        <f>(I7-B7)/B7</f>
        <v>0.63147831628957962</v>
      </c>
      <c r="J14" s="170">
        <f>(J7-B7)/B7</f>
        <v>0.80624749102978488</v>
      </c>
      <c r="K14" s="170">
        <f>(K7-B7)/B7</f>
        <v>0.98273000790454945</v>
      </c>
      <c r="L14" s="170">
        <f>(L7-B7)/B7</f>
        <v>1.182876511072577</v>
      </c>
      <c r="M14" s="170">
        <f>(M7-B7)/B7</f>
        <v>1.4052095533308777</v>
      </c>
      <c r="N14" s="170">
        <f>(N7-B7)/B7</f>
        <v>1.4557034842095244</v>
      </c>
      <c r="O14" s="170">
        <f>(O7-B7)/B7</f>
        <v>1.4340673666262473</v>
      </c>
      <c r="P14" s="170">
        <f>(P7-B7)/B7</f>
        <v>1.4639556683068953</v>
      </c>
      <c r="Q14" s="170">
        <f>(Q7-B7)/B7</f>
        <v>1.3949088079856642</v>
      </c>
      <c r="R14" s="170">
        <f>(R7-B7)/B7</f>
        <v>1.4073533002528629</v>
      </c>
      <c r="S14" s="170">
        <f>(S7-B7)/B7</f>
        <v>1.3129125574735239</v>
      </c>
      <c r="T14" s="170">
        <f>(T7-B7)/B7</f>
        <v>1.1793339485914589</v>
      </c>
      <c r="U14" s="170">
        <f>(U7-B7)/B7</f>
        <v>0.79015697359218318</v>
      </c>
      <c r="V14" s="170">
        <f>(V7-B7)/B7</f>
        <v>0.50559319298274652</v>
      </c>
      <c r="W14" s="170">
        <f>(W7-B7)/B7</f>
        <v>0.5950553111536917</v>
      </c>
    </row>
    <row r="16" spans="1:28" ht="15.75" x14ac:dyDescent="0.25">
      <c r="A16" s="316" t="s">
        <v>281</v>
      </c>
      <c r="B16" s="316"/>
      <c r="C16" s="316"/>
      <c r="D16" s="316"/>
      <c r="E16" s="316"/>
      <c r="F16" s="316"/>
      <c r="G16" s="316"/>
      <c r="H16" s="316"/>
      <c r="I16" s="316"/>
      <c r="J16" s="316"/>
      <c r="K16" s="316"/>
      <c r="L16" s="316"/>
      <c r="M16" s="316"/>
      <c r="N16" s="316"/>
      <c r="O16" s="316"/>
      <c r="P16" s="316"/>
      <c r="Q16" s="316"/>
      <c r="R16" s="316"/>
      <c r="S16" s="316"/>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313</v>
      </c>
      <c r="B18" s="150">
        <f>'5C'!B38</f>
        <v>17.850000000000001</v>
      </c>
      <c r="C18" s="150">
        <f>'5C'!C38</f>
        <v>24.35</v>
      </c>
      <c r="D18" s="150">
        <f>'5C'!D38</f>
        <v>26</v>
      </c>
      <c r="E18" s="150">
        <f>'5C'!E38</f>
        <v>23.31</v>
      </c>
      <c r="F18" s="150">
        <f>'5C'!F38</f>
        <v>15.31</v>
      </c>
      <c r="G18" s="150">
        <f>'5C'!G38</f>
        <v>14.4</v>
      </c>
      <c r="H18" s="150">
        <f>'5C'!H38</f>
        <v>15.72</v>
      </c>
      <c r="I18" s="150">
        <f>'5C'!I38</f>
        <v>10.06</v>
      </c>
      <c r="J18" s="150">
        <f>'5C'!J38</f>
        <v>10.38</v>
      </c>
      <c r="K18" s="150">
        <f>'5C'!K38</f>
        <v>10.69</v>
      </c>
      <c r="L18" s="150">
        <f>'5C'!L38</f>
        <v>10.88</v>
      </c>
      <c r="M18" s="150">
        <f>'5C'!M38</f>
        <v>11.79</v>
      </c>
      <c r="N18" s="150">
        <f>'5C'!N38</f>
        <v>12.37</v>
      </c>
      <c r="O18" s="150">
        <f>'5C'!O38</f>
        <v>13.47</v>
      </c>
      <c r="P18" s="150">
        <f>'5C'!P38</f>
        <v>13.22</v>
      </c>
      <c r="Q18" s="150">
        <f>'5C'!Q38</f>
        <v>14.14</v>
      </c>
      <c r="R18" s="150">
        <f>'5C'!R38</f>
        <v>13.89</v>
      </c>
      <c r="S18" s="150">
        <f>'5C'!S38</f>
        <v>14.43</v>
      </c>
      <c r="T18"/>
      <c r="U18"/>
      <c r="V18"/>
      <c r="W18"/>
    </row>
    <row r="19" spans="1:23" ht="15" x14ac:dyDescent="0.25">
      <c r="A19" s="143" t="s">
        <v>92</v>
      </c>
      <c r="B19" s="150">
        <v>15.33</v>
      </c>
      <c r="C19" s="150">
        <v>21.09</v>
      </c>
      <c r="D19" s="150">
        <v>22.62</v>
      </c>
      <c r="E19" s="150">
        <v>23.41</v>
      </c>
      <c r="F19" s="150">
        <v>17.850000000000001</v>
      </c>
      <c r="G19" s="150">
        <v>17.2</v>
      </c>
      <c r="H19" s="150">
        <v>15.76</v>
      </c>
      <c r="I19" s="150">
        <v>11.16</v>
      </c>
      <c r="J19" s="150">
        <v>11.11</v>
      </c>
      <c r="K19" s="150">
        <v>11.2</v>
      </c>
      <c r="L19" s="150">
        <v>11.27</v>
      </c>
      <c r="M19" s="150">
        <v>12.13</v>
      </c>
      <c r="N19" s="150">
        <v>12.14</v>
      </c>
      <c r="O19" s="150">
        <v>13.42</v>
      </c>
      <c r="P19" s="150">
        <v>12.8</v>
      </c>
      <c r="Q19" s="150">
        <v>12.3</v>
      </c>
      <c r="R19" s="150">
        <v>14.44</v>
      </c>
      <c r="S19" s="219">
        <v>15.05</v>
      </c>
      <c r="T19"/>
      <c r="U19"/>
      <c r="V19"/>
      <c r="W19"/>
    </row>
    <row r="20" spans="1:23" ht="15" x14ac:dyDescent="0.25">
      <c r="A20" s="143" t="s">
        <v>183</v>
      </c>
      <c r="B20" s="150">
        <v>13.39</v>
      </c>
      <c r="C20" s="150">
        <v>13.51</v>
      </c>
      <c r="D20" s="150">
        <v>14.01</v>
      </c>
      <c r="E20" s="150">
        <v>14.58</v>
      </c>
      <c r="F20" s="150">
        <v>14.98</v>
      </c>
      <c r="G20" s="150">
        <v>14.2</v>
      </c>
      <c r="H20" s="150">
        <v>14.02</v>
      </c>
      <c r="I20" s="150">
        <v>12.7</v>
      </c>
      <c r="J20" s="150">
        <v>12.65</v>
      </c>
      <c r="K20" s="150">
        <v>12.91</v>
      </c>
      <c r="L20" s="150">
        <v>13.11</v>
      </c>
      <c r="M20" s="150">
        <v>13.52</v>
      </c>
      <c r="N20" s="150">
        <v>13.73</v>
      </c>
      <c r="O20" s="150">
        <v>13.88</v>
      </c>
      <c r="P20" s="150">
        <v>13.84</v>
      </c>
      <c r="Q20" s="150">
        <v>14.12</v>
      </c>
      <c r="R20" s="150">
        <v>14.47</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6" t="s">
        <v>282</v>
      </c>
      <c r="B23" s="316"/>
      <c r="C23" s="316"/>
      <c r="D23" s="316"/>
      <c r="E23" s="316"/>
      <c r="F23" s="316"/>
      <c r="G23" s="316"/>
      <c r="H23" s="316"/>
      <c r="I23" s="316"/>
      <c r="J23" s="316"/>
      <c r="K23" s="316"/>
      <c r="L23" s="316"/>
      <c r="M23" s="316"/>
      <c r="N23" s="316"/>
      <c r="O23" s="316"/>
      <c r="P23" s="316"/>
      <c r="Q23" s="316"/>
      <c r="R23" s="316"/>
      <c r="S23" s="316"/>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314</v>
      </c>
      <c r="B25" s="170">
        <f>(B18-B18)/B18</f>
        <v>0</v>
      </c>
      <c r="C25" s="170">
        <f>(C18-B18)/B18</f>
        <v>0.36414565826330531</v>
      </c>
      <c r="D25" s="170">
        <f>(D18-B18)/B18</f>
        <v>0.45658263305322117</v>
      </c>
      <c r="E25" s="170">
        <f>(E18-B18)/B18</f>
        <v>0.30588235294117627</v>
      </c>
      <c r="F25" s="170">
        <f>(F18-B18)/B18</f>
        <v>-0.14229691876750705</v>
      </c>
      <c r="G25" s="170">
        <f>(G18-B18)/B18</f>
        <v>-0.19327731092436978</v>
      </c>
      <c r="H25" s="170">
        <f>(H18-B18)/B18</f>
        <v>-0.11932773109243701</v>
      </c>
      <c r="I25" s="170">
        <f>(I18-B18)/B18</f>
        <v>-0.43641456582633054</v>
      </c>
      <c r="J25" s="170">
        <f>(J18-B18)/B18</f>
        <v>-0.41848739495798321</v>
      </c>
      <c r="K25" s="170">
        <f>(K18-B18)/B18</f>
        <v>-0.40112044817927178</v>
      </c>
      <c r="L25" s="170">
        <f>(L18-B18)/B18</f>
        <v>-0.39047619047619048</v>
      </c>
      <c r="M25" s="170">
        <f>(M18-B18)/B18</f>
        <v>-0.33949579831932786</v>
      </c>
      <c r="N25" s="170">
        <f>(N18-B18)/B18</f>
        <v>-0.30700280112044825</v>
      </c>
      <c r="O25" s="170">
        <f>(O18-B18)/B18</f>
        <v>-0.24537815126050422</v>
      </c>
      <c r="P25" s="170">
        <f>(P18-B18)/B18</f>
        <v>-0.25938375350140058</v>
      </c>
      <c r="Q25" s="170">
        <f>(Q18-B18)/B18</f>
        <v>-0.207843137254902</v>
      </c>
      <c r="R25" s="170">
        <f>(R18-B18)/B18</f>
        <v>-0.22184873949579834</v>
      </c>
      <c r="S25" s="170">
        <f>(S18-B18)/B18</f>
        <v>-0.19159663865546225</v>
      </c>
      <c r="T25"/>
      <c r="U25"/>
      <c r="V25"/>
      <c r="W25"/>
    </row>
    <row r="26" spans="1:23" ht="15" x14ac:dyDescent="0.25">
      <c r="A26" s="143" t="s">
        <v>92</v>
      </c>
      <c r="B26" s="170">
        <f>(B19-B19)/B19</f>
        <v>0</v>
      </c>
      <c r="C26" s="170">
        <f>(C19-B19)/B19</f>
        <v>0.37573385518590996</v>
      </c>
      <c r="D26" s="170">
        <f>(D19-B19)/B19</f>
        <v>0.4755381604696674</v>
      </c>
      <c r="E26" s="170">
        <f>(E19-B19)/B19</f>
        <v>0.52707110241356814</v>
      </c>
      <c r="F26" s="170">
        <f>(F19-B19)/B19</f>
        <v>0.16438356164383569</v>
      </c>
      <c r="G26" s="170">
        <f>(G19-B19)/B19</f>
        <v>0.12198303979125892</v>
      </c>
      <c r="H26" s="170">
        <f>(H19-B19)/B19</f>
        <v>2.8049575994781455E-2</v>
      </c>
      <c r="I26" s="170">
        <f>(I19-B19)/B19</f>
        <v>-0.2720156555772994</v>
      </c>
      <c r="J26" s="170">
        <f>(J19-B19)/B19</f>
        <v>-0.27527723418134381</v>
      </c>
      <c r="K26" s="170">
        <f>(K19-B19)/B19</f>
        <v>-0.26940639269406397</v>
      </c>
      <c r="L26" s="170">
        <f>(L19-B19)/B19</f>
        <v>-0.26484018264840187</v>
      </c>
      <c r="M26" s="170">
        <f>(M19-B19)/B19</f>
        <v>-0.20874103065883884</v>
      </c>
      <c r="N26" s="170">
        <f>(N19-B19)/B19</f>
        <v>-0.20808871493802997</v>
      </c>
      <c r="O26" s="170">
        <f>(O19-B19)/B19</f>
        <v>-0.12459230267449446</v>
      </c>
      <c r="P26" s="170">
        <f>(P19-B19)/B19</f>
        <v>-0.16503587736464445</v>
      </c>
      <c r="Q26" s="170">
        <f>(Q19-B19)/B19</f>
        <v>-0.19765166340508802</v>
      </c>
      <c r="R26" s="170">
        <f>(R19-B19)/B19</f>
        <v>-5.8056099151989601E-2</v>
      </c>
      <c r="S26" s="170">
        <f>(S19-B19)/B19</f>
        <v>-1.8264840182648359E-2</v>
      </c>
      <c r="T26"/>
      <c r="U26"/>
      <c r="V26"/>
      <c r="W26"/>
    </row>
    <row r="27" spans="1:23" ht="15" x14ac:dyDescent="0.25">
      <c r="A27" s="143" t="s">
        <v>183</v>
      </c>
      <c r="B27" s="170">
        <f>(B20-B20)/B20</f>
        <v>0</v>
      </c>
      <c r="C27" s="170">
        <f>(C20-B20)/B20</f>
        <v>8.9619118745331745E-3</v>
      </c>
      <c r="D27" s="170">
        <f>(D20-B20)/B20</f>
        <v>4.6303211351754983E-2</v>
      </c>
      <c r="E27" s="170">
        <f>(E20-B20)/B20</f>
        <v>8.8872292755787854E-2</v>
      </c>
      <c r="F27" s="170">
        <f>(F20-B20)/B20</f>
        <v>0.11874533233756533</v>
      </c>
      <c r="G27" s="170">
        <f>(G20-B20)/B20</f>
        <v>6.0492905153099227E-2</v>
      </c>
      <c r="H27" s="170">
        <f>(H20-B20)/B20</f>
        <v>4.7050037341299401E-2</v>
      </c>
      <c r="I27" s="170">
        <f>(I20-B20)/B20</f>
        <v>-5.1530993278566188E-2</v>
      </c>
      <c r="J27" s="170">
        <f>(J20-B20)/B20</f>
        <v>-5.5265123226288286E-2</v>
      </c>
      <c r="K27" s="170">
        <f>(K20-B20)/B20</f>
        <v>-3.5847647498132969E-2</v>
      </c>
      <c r="L27" s="170">
        <f>(L20-B20)/B20</f>
        <v>-2.0911127707244296E-2</v>
      </c>
      <c r="M27" s="170">
        <f>(M20-B20)/B20</f>
        <v>9.7087378640775945E-3</v>
      </c>
      <c r="N27" s="170">
        <f>(N20-B20)/B20</f>
        <v>2.5392083644510816E-2</v>
      </c>
      <c r="O27" s="170">
        <f>(O20-B20)/B20</f>
        <v>3.6594473487677387E-2</v>
      </c>
      <c r="P27" s="170">
        <f>(P20-B20)/B20</f>
        <v>3.3607169529499575E-2</v>
      </c>
      <c r="Q27" s="170">
        <f>(Q20-B20)/B20</f>
        <v>5.4518297236743736E-2</v>
      </c>
      <c r="R27" s="170">
        <f>(R20-B20)/B20</f>
        <v>8.0657206870799109E-2</v>
      </c>
      <c r="S27" s="170">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3" t="s">
        <v>283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4" spans="1:27" ht="15" x14ac:dyDescent="0.25">
      <c r="A4" s="321" t="s">
        <v>322</v>
      </c>
      <c r="B4" s="321"/>
      <c r="C4" s="321"/>
      <c r="D4" s="321"/>
    </row>
    <row r="5" spans="1:27" ht="15" x14ac:dyDescent="0.25">
      <c r="A5" s="322" t="s">
        <v>144</v>
      </c>
      <c r="B5" s="323"/>
      <c r="C5" s="322" t="s">
        <v>145</v>
      </c>
      <c r="D5" s="322"/>
    </row>
    <row r="6" spans="1:27" x14ac:dyDescent="0.2">
      <c r="A6" s="154" t="s">
        <v>158</v>
      </c>
      <c r="B6" s="155" t="s">
        <v>157</v>
      </c>
      <c r="C6" s="154" t="s">
        <v>158</v>
      </c>
      <c r="D6" s="156" t="s">
        <v>157</v>
      </c>
    </row>
    <row r="7" spans="1:27" x14ac:dyDescent="0.2">
      <c r="A7" s="1" t="s">
        <v>274</v>
      </c>
      <c r="B7" s="157">
        <v>0.16297700000000001</v>
      </c>
      <c r="C7" s="1" t="s">
        <v>274</v>
      </c>
      <c r="D7" s="158">
        <v>0.17380999999999999</v>
      </c>
    </row>
    <row r="8" spans="1:27" x14ac:dyDescent="0.2">
      <c r="A8" s="1" t="s">
        <v>87</v>
      </c>
      <c r="B8" s="157">
        <v>0.12797</v>
      </c>
      <c r="C8" s="1" t="s">
        <v>150</v>
      </c>
      <c r="D8" s="158">
        <v>0.14774999999999999</v>
      </c>
    </row>
    <row r="9" spans="1:27" x14ac:dyDescent="0.2">
      <c r="A9" s="1" t="s">
        <v>149</v>
      </c>
      <c r="B9" s="157">
        <v>8.9391999999999999E-2</v>
      </c>
      <c r="C9" s="1" t="s">
        <v>87</v>
      </c>
      <c r="D9" s="158">
        <v>0.14099</v>
      </c>
    </row>
    <row r="10" spans="1:27" x14ac:dyDescent="0.2">
      <c r="A10" s="1" t="s">
        <v>150</v>
      </c>
      <c r="B10" s="157">
        <v>6.3600000000000004E-2</v>
      </c>
      <c r="C10" s="1" t="s">
        <v>114</v>
      </c>
      <c r="D10" s="158">
        <v>0.1331</v>
      </c>
    </row>
    <row r="11" spans="1:27" x14ac:dyDescent="0.2">
      <c r="A11" s="1" t="s">
        <v>275</v>
      </c>
      <c r="B11" s="157">
        <v>6.3310000000000005E-2</v>
      </c>
      <c r="C11" s="1" t="s">
        <v>149</v>
      </c>
      <c r="D11" s="158">
        <v>0.13014999999999999</v>
      </c>
    </row>
    <row r="12" spans="1:27" x14ac:dyDescent="0.2">
      <c r="A12" s="1" t="s">
        <v>151</v>
      </c>
      <c r="B12" s="157">
        <v>6.0670000000000002E-2</v>
      </c>
      <c r="C12" s="1" t="s">
        <v>276</v>
      </c>
      <c r="D12" s="158">
        <v>6.1080000000000002E-2</v>
      </c>
    </row>
    <row r="13" spans="1:27" x14ac:dyDescent="0.2">
      <c r="A13" s="1" t="s">
        <v>148</v>
      </c>
      <c r="B13" s="157">
        <v>5.8740000000000001E-2</v>
      </c>
      <c r="C13" s="1" t="s">
        <v>148</v>
      </c>
      <c r="D13" s="158">
        <v>5.8180000000000003E-2</v>
      </c>
    </row>
    <row r="14" spans="1:27" x14ac:dyDescent="0.2">
      <c r="A14" s="1" t="s">
        <v>147</v>
      </c>
      <c r="B14" s="157">
        <v>5.6599999999999998E-2</v>
      </c>
      <c r="C14" s="1" t="s">
        <v>151</v>
      </c>
      <c r="D14" s="158">
        <v>5.57E-2</v>
      </c>
    </row>
    <row r="15" spans="1:27" x14ac:dyDescent="0.2">
      <c r="A15" s="1" t="s">
        <v>114</v>
      </c>
      <c r="B15" s="157">
        <v>5.1299999999999998E-2</v>
      </c>
      <c r="C15" s="1" t="s">
        <v>275</v>
      </c>
      <c r="D15" s="158">
        <v>5.024E-2</v>
      </c>
    </row>
    <row r="16" spans="1:27" x14ac:dyDescent="0.2">
      <c r="A16" s="1" t="s">
        <v>192</v>
      </c>
      <c r="B16" s="157">
        <v>5.0999000000000003E-2</v>
      </c>
      <c r="C16" s="1" t="s">
        <v>192</v>
      </c>
      <c r="D16" s="158">
        <v>4.8911000000000003E-2</v>
      </c>
    </row>
    <row r="17" spans="2:2" x14ac:dyDescent="0.2">
      <c r="B17" s="1" t="s">
        <v>277</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zoomScaleNormal="100" workbookViewId="0">
      <selection activeCell="G14" sqref="G14"/>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63" t="s">
        <v>96</v>
      </c>
      <c r="B1" s="263"/>
      <c r="C1" s="263"/>
      <c r="D1" s="263"/>
      <c r="E1" s="263"/>
      <c r="F1" s="263"/>
      <c r="G1" s="263"/>
      <c r="H1" s="263"/>
      <c r="I1" s="263"/>
      <c r="J1" s="263"/>
      <c r="K1" s="263"/>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13</v>
      </c>
    </row>
    <row r="4" spans="1:32" ht="18" x14ac:dyDescent="0.25">
      <c r="A4" s="87"/>
    </row>
    <row r="5" spans="1:32" ht="15" x14ac:dyDescent="0.25">
      <c r="A5" s="88" t="s">
        <v>14</v>
      </c>
    </row>
    <row r="6" spans="1:32" ht="70.5" customHeight="1" x14ac:dyDescent="0.2">
      <c r="A6" s="273" t="s">
        <v>296</v>
      </c>
      <c r="B6" s="273"/>
      <c r="C6" s="273"/>
      <c r="D6" s="273"/>
    </row>
    <row r="8" spans="1:32" ht="15" x14ac:dyDescent="0.25">
      <c r="A8" s="88" t="s">
        <v>15</v>
      </c>
    </row>
    <row r="9" spans="1:32" ht="91.5" customHeight="1" x14ac:dyDescent="0.2">
      <c r="A9" s="273" t="s">
        <v>303</v>
      </c>
      <c r="B9" s="273"/>
      <c r="C9" s="273"/>
      <c r="D9" s="273"/>
    </row>
    <row r="10" spans="1:32" ht="15.75" customHeight="1" x14ac:dyDescent="0.2">
      <c r="A10" s="89"/>
      <c r="B10" s="89"/>
      <c r="C10" s="89"/>
      <c r="D10" s="89"/>
    </row>
    <row r="11" spans="1:32" ht="30.75" customHeight="1" x14ac:dyDescent="0.2">
      <c r="A11" s="273" t="s">
        <v>16</v>
      </c>
      <c r="B11" s="273"/>
      <c r="C11" s="273"/>
      <c r="D11" s="273"/>
    </row>
    <row r="12" spans="1:32" ht="15" thickBot="1" x14ac:dyDescent="0.25">
      <c r="A12" s="89"/>
      <c r="B12" s="89"/>
      <c r="C12" s="89"/>
      <c r="D12" s="89"/>
    </row>
    <row r="13" spans="1:32" ht="15.75" thickBot="1" x14ac:dyDescent="0.25">
      <c r="A13" s="270" t="s">
        <v>17</v>
      </c>
      <c r="B13" s="271"/>
    </row>
    <row r="14" spans="1:32" ht="15.75" thickBot="1" x14ac:dyDescent="0.25">
      <c r="A14" s="90" t="s">
        <v>18</v>
      </c>
      <c r="B14" s="91" t="s">
        <v>19</v>
      </c>
    </row>
    <row r="15" spans="1:32" ht="15" thickBot="1" x14ac:dyDescent="0.25">
      <c r="A15" s="92" t="s">
        <v>20</v>
      </c>
      <c r="B15" s="93" t="s">
        <v>21</v>
      </c>
    </row>
    <row r="16" spans="1:32" ht="29.25" thickBot="1" x14ac:dyDescent="0.25">
      <c r="A16" s="92" t="s">
        <v>22</v>
      </c>
      <c r="B16" s="93" t="s">
        <v>23</v>
      </c>
    </row>
    <row r="17" spans="1:4" ht="29.25" thickBot="1" x14ac:dyDescent="0.25">
      <c r="A17" s="92" t="s">
        <v>24</v>
      </c>
      <c r="B17" s="93" t="s">
        <v>25</v>
      </c>
    </row>
    <row r="18" spans="1:4" ht="15" thickBot="1" x14ac:dyDescent="0.25">
      <c r="A18" s="92" t="s">
        <v>26</v>
      </c>
      <c r="B18" s="93" t="s">
        <v>27</v>
      </c>
    </row>
    <row r="19" spans="1:4" ht="15" thickBot="1" x14ac:dyDescent="0.25">
      <c r="A19" s="92" t="s">
        <v>28</v>
      </c>
      <c r="B19" s="93" t="s">
        <v>29</v>
      </c>
    </row>
    <row r="20" spans="1:4" ht="29.25" thickBot="1" x14ac:dyDescent="0.25">
      <c r="A20" s="92" t="s">
        <v>30</v>
      </c>
      <c r="B20" s="93" t="s">
        <v>31</v>
      </c>
    </row>
    <row r="21" spans="1:4" ht="15" thickBot="1" x14ac:dyDescent="0.25">
      <c r="A21" s="92" t="s">
        <v>32</v>
      </c>
      <c r="B21" s="93" t="s">
        <v>33</v>
      </c>
    </row>
    <row r="22" spans="1:4" ht="15" thickBot="1" x14ac:dyDescent="0.25">
      <c r="A22" s="92" t="s">
        <v>34</v>
      </c>
      <c r="B22" s="93" t="s">
        <v>35</v>
      </c>
    </row>
    <row r="24" spans="1:4" ht="60" customHeight="1" x14ac:dyDescent="0.2">
      <c r="A24" s="272" t="s">
        <v>36</v>
      </c>
      <c r="B24" s="272"/>
      <c r="C24" s="272"/>
      <c r="D24" s="272"/>
    </row>
    <row r="25" spans="1:4" ht="15" x14ac:dyDescent="0.25">
      <c r="A25" s="94" t="s">
        <v>37</v>
      </c>
      <c r="B25" s="95" t="s">
        <v>38</v>
      </c>
      <c r="C25" s="95" t="s">
        <v>39</v>
      </c>
      <c r="D25" s="95" t="s">
        <v>40</v>
      </c>
    </row>
    <row r="26" spans="1:4" x14ac:dyDescent="0.2">
      <c r="A26" s="96" t="s">
        <v>41</v>
      </c>
      <c r="B26" s="97" t="s">
        <v>42</v>
      </c>
      <c r="C26" s="97" t="s">
        <v>43</v>
      </c>
      <c r="D26" s="97" t="s">
        <v>44</v>
      </c>
    </row>
    <row r="27" spans="1:4" x14ac:dyDescent="0.2">
      <c r="A27" s="96" t="s">
        <v>45</v>
      </c>
      <c r="B27" s="97" t="s">
        <v>42</v>
      </c>
      <c r="C27" s="97" t="s">
        <v>42</v>
      </c>
      <c r="D27" s="97" t="s">
        <v>44</v>
      </c>
    </row>
    <row r="28" spans="1:4" ht="47.25" customHeight="1" x14ac:dyDescent="0.2">
      <c r="A28" s="96" t="s">
        <v>46</v>
      </c>
      <c r="B28" s="97" t="s">
        <v>42</v>
      </c>
      <c r="C28" s="97" t="s">
        <v>42</v>
      </c>
      <c r="D28" s="97" t="s">
        <v>44</v>
      </c>
    </row>
    <row r="29" spans="1:4" x14ac:dyDescent="0.2">
      <c r="A29" s="96" t="s">
        <v>47</v>
      </c>
      <c r="B29" s="97" t="s">
        <v>42</v>
      </c>
      <c r="C29" s="97" t="s">
        <v>42</v>
      </c>
      <c r="D29" s="97" t="s">
        <v>44</v>
      </c>
    </row>
    <row r="30" spans="1:4" x14ac:dyDescent="0.2">
      <c r="A30" s="96" t="s">
        <v>48</v>
      </c>
      <c r="B30" s="97" t="s">
        <v>42</v>
      </c>
      <c r="C30" s="97" t="s">
        <v>43</v>
      </c>
      <c r="D30" s="97" t="s">
        <v>49</v>
      </c>
    </row>
    <row r="31" spans="1:4" x14ac:dyDescent="0.2">
      <c r="A31" s="96" t="s">
        <v>50</v>
      </c>
      <c r="B31" s="97" t="s">
        <v>42</v>
      </c>
      <c r="C31" s="97" t="s">
        <v>42</v>
      </c>
      <c r="D31" s="97" t="s">
        <v>43</v>
      </c>
    </row>
    <row r="32" spans="1:4" x14ac:dyDescent="0.2">
      <c r="A32" s="96" t="s">
        <v>51</v>
      </c>
      <c r="B32" s="97" t="s">
        <v>42</v>
      </c>
      <c r="C32" s="97" t="s">
        <v>42</v>
      </c>
      <c r="D32" s="97" t="s">
        <v>42</v>
      </c>
    </row>
    <row r="33" spans="1:4" x14ac:dyDescent="0.2">
      <c r="A33" s="96" t="s">
        <v>52</v>
      </c>
      <c r="B33" s="97" t="s">
        <v>42</v>
      </c>
      <c r="C33" s="97" t="s">
        <v>42</v>
      </c>
      <c r="D33" s="97" t="s">
        <v>53</v>
      </c>
    </row>
    <row r="35" spans="1:4" x14ac:dyDescent="0.2">
      <c r="A35" s="98" t="s">
        <v>55</v>
      </c>
    </row>
    <row r="36" spans="1:4" ht="15.75" thickBot="1" x14ac:dyDescent="0.3">
      <c r="A36" s="44" t="s">
        <v>56</v>
      </c>
    </row>
    <row r="37" spans="1:4" ht="30.75" thickBot="1" x14ac:dyDescent="0.25">
      <c r="A37" s="99" t="s">
        <v>57</v>
      </c>
      <c r="B37" s="100" t="s">
        <v>58</v>
      </c>
      <c r="C37" s="100" t="s">
        <v>39</v>
      </c>
      <c r="D37" s="101" t="s">
        <v>59</v>
      </c>
    </row>
    <row r="38" spans="1:4" ht="57.75" thickBot="1" x14ac:dyDescent="0.25">
      <c r="A38" s="102" t="s">
        <v>60</v>
      </c>
      <c r="B38" s="103" t="s">
        <v>304</v>
      </c>
      <c r="C38" s="103" t="s">
        <v>61</v>
      </c>
      <c r="D38" s="103" t="s">
        <v>208</v>
      </c>
    </row>
    <row r="39" spans="1:4" ht="43.5" thickBot="1" x14ac:dyDescent="0.25">
      <c r="A39" s="104" t="s">
        <v>62</v>
      </c>
      <c r="B39" s="103" t="s">
        <v>63</v>
      </c>
      <c r="C39" s="103" t="s">
        <v>208</v>
      </c>
      <c r="D39" s="103" t="s">
        <v>208</v>
      </c>
    </row>
    <row r="40" spans="1:4" ht="57.75" thickBot="1" x14ac:dyDescent="0.25">
      <c r="A40" s="104" t="s">
        <v>64</v>
      </c>
      <c r="B40" s="103" t="s">
        <v>209</v>
      </c>
      <c r="C40" s="103" t="s">
        <v>65</v>
      </c>
      <c r="D40" s="103" t="s">
        <v>21</v>
      </c>
    </row>
    <row r="41" spans="1:4" ht="15.75" thickBot="1" x14ac:dyDescent="0.25">
      <c r="A41" s="102" t="s">
        <v>66</v>
      </c>
      <c r="B41" s="103" t="s">
        <v>67</v>
      </c>
      <c r="C41" s="103" t="s">
        <v>68</v>
      </c>
      <c r="D41" s="103" t="s">
        <v>69</v>
      </c>
    </row>
    <row r="42" spans="1:4" ht="43.5" thickBot="1" x14ac:dyDescent="0.25">
      <c r="A42" s="102" t="s">
        <v>70</v>
      </c>
      <c r="B42" s="103" t="s">
        <v>71</v>
      </c>
      <c r="C42" s="103" t="s">
        <v>72</v>
      </c>
      <c r="D42" s="103" t="s">
        <v>72</v>
      </c>
    </row>
    <row r="43" spans="1:4" ht="57.75" thickBot="1" x14ac:dyDescent="0.25">
      <c r="A43" s="102" t="s">
        <v>73</v>
      </c>
      <c r="B43" s="103" t="s">
        <v>301</v>
      </c>
      <c r="C43" s="103" t="s">
        <v>74</v>
      </c>
      <c r="D43" s="103" t="s">
        <v>75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topLeftCell="A39" zoomScaleNormal="100" workbookViewId="0">
      <selection activeCell="H5" sqref="H5"/>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35" ht="23.25" x14ac:dyDescent="0.35">
      <c r="A1" s="263" t="s">
        <v>284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3" spans="1:35" ht="15" x14ac:dyDescent="0.25">
      <c r="A3" s="193" t="s">
        <v>335</v>
      </c>
      <c r="B3" s="193"/>
      <c r="C3" s="193"/>
      <c r="D3" s="193"/>
      <c r="F3" s="321" t="s">
        <v>336</v>
      </c>
      <c r="G3" s="321"/>
      <c r="H3" s="321"/>
    </row>
    <row r="4" spans="1:35" ht="28.5" x14ac:dyDescent="0.2">
      <c r="A4" s="191" t="s">
        <v>165</v>
      </c>
      <c r="B4" s="191" t="s">
        <v>218</v>
      </c>
      <c r="C4" s="192" t="s">
        <v>164</v>
      </c>
      <c r="D4" s="1"/>
      <c r="F4" s="191" t="s">
        <v>219</v>
      </c>
      <c r="G4" s="192" t="s">
        <v>220</v>
      </c>
      <c r="H4" s="37" t="s">
        <v>221</v>
      </c>
      <c r="O4" s="1"/>
    </row>
    <row r="5" spans="1:35" ht="15" x14ac:dyDescent="0.25">
      <c r="A5" s="160">
        <v>43313</v>
      </c>
      <c r="B5">
        <v>0</v>
      </c>
      <c r="C5" s="218" t="s">
        <v>244</v>
      </c>
      <c r="D5" s="161"/>
      <c r="F5" s="1" t="s">
        <v>300</v>
      </c>
      <c r="G5" s="159">
        <v>4</v>
      </c>
      <c r="H5" s="203" t="s">
        <v>297</v>
      </c>
      <c r="O5" s="1"/>
    </row>
    <row r="6" spans="1:35" ht="15" x14ac:dyDescent="0.25">
      <c r="A6" s="160">
        <v>43344</v>
      </c>
      <c r="B6">
        <v>7</v>
      </c>
      <c r="C6" s="218" t="s">
        <v>244</v>
      </c>
      <c r="D6" s="161"/>
      <c r="O6" s="1"/>
      <c r="AF6" s="84"/>
      <c r="AI6" s="1"/>
    </row>
    <row r="7" spans="1:35" ht="15" x14ac:dyDescent="0.25">
      <c r="A7" s="160">
        <v>43374</v>
      </c>
      <c r="B7">
        <v>3</v>
      </c>
      <c r="C7" s="218" t="s">
        <v>244</v>
      </c>
      <c r="D7" s="161"/>
      <c r="O7" s="1"/>
      <c r="AF7" s="84"/>
      <c r="AI7" s="1"/>
    </row>
    <row r="8" spans="1:35" ht="15" x14ac:dyDescent="0.25">
      <c r="A8" s="160">
        <v>43405</v>
      </c>
      <c r="B8">
        <v>7</v>
      </c>
      <c r="C8" s="218" t="s">
        <v>244</v>
      </c>
      <c r="D8" s="161"/>
      <c r="O8" s="1"/>
      <c r="AF8" s="84"/>
      <c r="AI8" s="1"/>
    </row>
    <row r="9" spans="1:35" ht="15" x14ac:dyDescent="0.25">
      <c r="A9" s="160">
        <v>43435</v>
      </c>
      <c r="B9">
        <v>0</v>
      </c>
      <c r="C9" s="218" t="s">
        <v>244</v>
      </c>
      <c r="D9" s="161"/>
      <c r="O9" s="1"/>
      <c r="AF9" s="84"/>
      <c r="AI9" s="1"/>
    </row>
    <row r="10" spans="1:35" ht="15" x14ac:dyDescent="0.25">
      <c r="A10" s="160">
        <v>43466</v>
      </c>
      <c r="B10">
        <v>1</v>
      </c>
      <c r="C10" s="218" t="s">
        <v>244</v>
      </c>
      <c r="D10" s="161"/>
      <c r="O10" s="1"/>
      <c r="AF10" s="84"/>
      <c r="AI10" s="1"/>
    </row>
    <row r="11" spans="1:35" ht="15" x14ac:dyDescent="0.25">
      <c r="A11" s="160">
        <v>43497</v>
      </c>
      <c r="B11">
        <v>1</v>
      </c>
      <c r="C11" s="218" t="s">
        <v>244</v>
      </c>
      <c r="D11" s="161"/>
      <c r="G11" s="159"/>
      <c r="H11" s="203"/>
      <c r="O11" s="1"/>
    </row>
    <row r="12" spans="1:35" ht="15" x14ac:dyDescent="0.25">
      <c r="A12" s="160">
        <v>43525</v>
      </c>
      <c r="B12">
        <v>5</v>
      </c>
      <c r="C12" s="218" t="s">
        <v>244</v>
      </c>
      <c r="D12" s="161"/>
      <c r="G12" s="159"/>
      <c r="H12" s="203"/>
      <c r="O12" s="1"/>
    </row>
    <row r="13" spans="1:35" ht="15" x14ac:dyDescent="0.25">
      <c r="A13" s="160">
        <v>43556</v>
      </c>
      <c r="B13">
        <v>0</v>
      </c>
      <c r="C13" s="218" t="s">
        <v>244</v>
      </c>
      <c r="D13" s="161"/>
      <c r="G13" s="159"/>
      <c r="H13" s="203"/>
      <c r="O13" s="1"/>
    </row>
    <row r="14" spans="1:35" ht="15" x14ac:dyDescent="0.25">
      <c r="A14" s="160">
        <v>43586</v>
      </c>
      <c r="B14">
        <v>0</v>
      </c>
      <c r="C14" s="218" t="s">
        <v>244</v>
      </c>
      <c r="D14" s="161"/>
      <c r="G14" s="159"/>
      <c r="H14" s="203"/>
      <c r="O14" s="1"/>
    </row>
    <row r="15" spans="1:35" ht="15" x14ac:dyDescent="0.25">
      <c r="A15" s="160">
        <v>43617</v>
      </c>
      <c r="B15">
        <v>0</v>
      </c>
      <c r="C15" s="218" t="s">
        <v>244</v>
      </c>
      <c r="D15" s="161"/>
      <c r="O15" s="1"/>
    </row>
    <row r="16" spans="1:35" ht="15" x14ac:dyDescent="0.25">
      <c r="A16" s="160">
        <v>43647</v>
      </c>
      <c r="B16">
        <v>0</v>
      </c>
      <c r="C16" s="218" t="s">
        <v>244</v>
      </c>
      <c r="D16" s="161"/>
      <c r="O16" s="1"/>
    </row>
    <row r="17" spans="1:15" ht="15" x14ac:dyDescent="0.25">
      <c r="A17" s="160">
        <v>43678</v>
      </c>
      <c r="B17">
        <v>0</v>
      </c>
      <c r="C17" s="218" t="s">
        <v>244</v>
      </c>
      <c r="D17" s="161"/>
      <c r="O17" s="1"/>
    </row>
    <row r="18" spans="1:15" ht="15" x14ac:dyDescent="0.25">
      <c r="A18" s="160">
        <v>43709</v>
      </c>
      <c r="B18">
        <v>0</v>
      </c>
      <c r="C18" s="218" t="s">
        <v>244</v>
      </c>
      <c r="D18" s="161"/>
      <c r="I18" s="39"/>
      <c r="O18" s="1"/>
    </row>
    <row r="19" spans="1:15" ht="15" x14ac:dyDescent="0.25">
      <c r="A19" s="160">
        <v>43739</v>
      </c>
      <c r="B19">
        <v>0</v>
      </c>
      <c r="C19" s="218" t="s">
        <v>244</v>
      </c>
      <c r="D19" s="161"/>
      <c r="I19" s="39"/>
      <c r="O19" s="1"/>
    </row>
    <row r="20" spans="1:15" ht="15" x14ac:dyDescent="0.25">
      <c r="A20" s="160">
        <v>43770</v>
      </c>
      <c r="B20">
        <v>0</v>
      </c>
      <c r="C20" s="218" t="s">
        <v>244</v>
      </c>
      <c r="D20" s="161"/>
      <c r="I20" s="39"/>
      <c r="O20" s="1"/>
    </row>
    <row r="21" spans="1:15" ht="15" x14ac:dyDescent="0.25">
      <c r="A21" s="160">
        <v>43800</v>
      </c>
      <c r="B21">
        <v>0</v>
      </c>
      <c r="C21" s="218" t="s">
        <v>244</v>
      </c>
      <c r="D21" s="161"/>
      <c r="I21" s="39"/>
      <c r="O21" s="1"/>
    </row>
    <row r="22" spans="1:15" ht="15" x14ac:dyDescent="0.25">
      <c r="A22" s="160">
        <v>43831</v>
      </c>
      <c r="B22">
        <v>0</v>
      </c>
      <c r="C22" s="218" t="s">
        <v>244</v>
      </c>
      <c r="D22" s="161"/>
      <c r="I22" s="39"/>
      <c r="O22" s="1"/>
    </row>
    <row r="23" spans="1:15" ht="15" x14ac:dyDescent="0.25">
      <c r="A23" s="160">
        <v>43862</v>
      </c>
      <c r="B23">
        <v>0</v>
      </c>
      <c r="C23" s="218" t="s">
        <v>244</v>
      </c>
      <c r="D23" s="161"/>
      <c r="O23" s="1"/>
    </row>
    <row r="24" spans="1:15" ht="15" x14ac:dyDescent="0.25">
      <c r="A24" s="160">
        <v>43891</v>
      </c>
      <c r="B24">
        <v>0</v>
      </c>
      <c r="C24" s="218" t="s">
        <v>244</v>
      </c>
      <c r="D24" s="161"/>
      <c r="O24" s="1"/>
    </row>
    <row r="25" spans="1:15" ht="15" x14ac:dyDescent="0.25">
      <c r="A25" s="160">
        <v>43922</v>
      </c>
      <c r="B25">
        <v>0</v>
      </c>
      <c r="C25" s="218" t="s">
        <v>244</v>
      </c>
      <c r="D25" s="161"/>
      <c r="O25" s="1"/>
    </row>
    <row r="26" spans="1:15" ht="15" x14ac:dyDescent="0.25">
      <c r="A26" s="160">
        <v>43952</v>
      </c>
      <c r="B26">
        <v>0</v>
      </c>
      <c r="C26" s="218" t="s">
        <v>244</v>
      </c>
      <c r="D26" s="161"/>
      <c r="O26" s="1"/>
    </row>
    <row r="27" spans="1:15" ht="15" x14ac:dyDescent="0.25">
      <c r="A27" s="160">
        <v>43983</v>
      </c>
      <c r="B27">
        <v>0</v>
      </c>
      <c r="C27" s="218" t="s">
        <v>244</v>
      </c>
      <c r="D27" s="161"/>
      <c r="O27" s="1"/>
    </row>
    <row r="28" spans="1:15" ht="15" x14ac:dyDescent="0.25">
      <c r="A28" s="160">
        <v>44013</v>
      </c>
      <c r="B28">
        <v>0</v>
      </c>
      <c r="C28" s="218" t="s">
        <v>244</v>
      </c>
      <c r="D28" s="161"/>
      <c r="O28" s="1"/>
    </row>
    <row r="29" spans="1:15" ht="15" x14ac:dyDescent="0.25">
      <c r="A29" s="160">
        <v>44044</v>
      </c>
      <c r="B29">
        <v>0</v>
      </c>
      <c r="C29" s="218" t="s">
        <v>244</v>
      </c>
      <c r="D29" s="161"/>
      <c r="O29" s="1"/>
    </row>
    <row r="30" spans="1:15" ht="15" x14ac:dyDescent="0.25">
      <c r="A30" s="160">
        <v>44075</v>
      </c>
      <c r="B30">
        <v>3</v>
      </c>
      <c r="C30" s="218" t="s">
        <v>244</v>
      </c>
      <c r="D30" s="161"/>
      <c r="O30" s="1"/>
    </row>
    <row r="31" spans="1:15" ht="15" x14ac:dyDescent="0.25">
      <c r="A31" s="160">
        <v>44105</v>
      </c>
      <c r="B31">
        <v>0</v>
      </c>
      <c r="C31" s="218" t="s">
        <v>244</v>
      </c>
      <c r="D31" s="161"/>
      <c r="O31" s="1"/>
    </row>
    <row r="32" spans="1:15" ht="15" x14ac:dyDescent="0.25">
      <c r="A32" s="160">
        <v>44136</v>
      </c>
      <c r="B32">
        <v>0</v>
      </c>
      <c r="C32" s="218" t="s">
        <v>244</v>
      </c>
      <c r="D32" s="161"/>
      <c r="O32" s="1"/>
    </row>
    <row r="33" spans="1:15" ht="15" x14ac:dyDescent="0.25">
      <c r="A33" s="160">
        <v>44166</v>
      </c>
      <c r="B33">
        <v>0</v>
      </c>
      <c r="C33" s="218" t="s">
        <v>244</v>
      </c>
      <c r="D33" s="161"/>
      <c r="O33" s="1"/>
    </row>
    <row r="34" spans="1:15" ht="15" x14ac:dyDescent="0.25">
      <c r="A34" s="160">
        <v>44197</v>
      </c>
      <c r="B34">
        <v>0</v>
      </c>
      <c r="C34" s="218" t="s">
        <v>244</v>
      </c>
      <c r="D34" s="161"/>
      <c r="O34" s="1"/>
    </row>
    <row r="35" spans="1:15" ht="15" x14ac:dyDescent="0.25">
      <c r="A35" s="160">
        <v>44228</v>
      </c>
      <c r="B35">
        <v>0</v>
      </c>
      <c r="C35" s="218" t="s">
        <v>244</v>
      </c>
      <c r="D35" s="161"/>
      <c r="O35" s="1"/>
    </row>
    <row r="36" spans="1:15" ht="15" x14ac:dyDescent="0.25">
      <c r="A36" s="160">
        <v>44256</v>
      </c>
      <c r="B36">
        <v>0</v>
      </c>
      <c r="C36" s="218" t="s">
        <v>244</v>
      </c>
      <c r="D36" s="161"/>
      <c r="O36" s="1"/>
    </row>
    <row r="37" spans="1:15" ht="15" x14ac:dyDescent="0.25">
      <c r="A37" s="160">
        <v>44287</v>
      </c>
      <c r="B37">
        <v>0</v>
      </c>
      <c r="C37" s="218" t="s">
        <v>244</v>
      </c>
      <c r="D37" s="161"/>
      <c r="O37" s="1"/>
    </row>
    <row r="38" spans="1:15" ht="15" x14ac:dyDescent="0.25">
      <c r="A38" s="160">
        <v>44317</v>
      </c>
      <c r="B38">
        <v>0</v>
      </c>
      <c r="C38" s="218" t="s">
        <v>244</v>
      </c>
      <c r="D38" s="161"/>
      <c r="O38" s="1"/>
    </row>
    <row r="39" spans="1:15" ht="15" x14ac:dyDescent="0.25">
      <c r="A39" s="160">
        <v>44348</v>
      </c>
      <c r="B39">
        <v>0</v>
      </c>
      <c r="C39" s="218" t="s">
        <v>244</v>
      </c>
      <c r="D39" s="161"/>
      <c r="O39" s="1"/>
    </row>
    <row r="40" spans="1:15" ht="15" x14ac:dyDescent="0.25">
      <c r="A40" s="160">
        <v>44378</v>
      </c>
      <c r="B40">
        <v>0</v>
      </c>
      <c r="C40" s="218" t="s">
        <v>244</v>
      </c>
      <c r="D40" s="161"/>
      <c r="O40" s="1"/>
    </row>
    <row r="41" spans="1:15" ht="15" x14ac:dyDescent="0.25">
      <c r="A41" s="160">
        <v>44409</v>
      </c>
      <c r="B41">
        <v>0</v>
      </c>
      <c r="C41" s="218" t="s">
        <v>244</v>
      </c>
      <c r="D41" s="161"/>
      <c r="O41" s="1"/>
    </row>
    <row r="42" spans="1:15" ht="15" x14ac:dyDescent="0.25">
      <c r="A42" s="160">
        <v>44440</v>
      </c>
      <c r="B42">
        <v>0</v>
      </c>
      <c r="C42" s="218" t="s">
        <v>244</v>
      </c>
      <c r="D42" s="161"/>
      <c r="O42" s="1"/>
    </row>
    <row r="43" spans="1:15" ht="15" x14ac:dyDescent="0.25">
      <c r="A43" s="160">
        <v>44470</v>
      </c>
      <c r="B43">
        <v>0</v>
      </c>
      <c r="C43" s="218" t="s">
        <v>244</v>
      </c>
      <c r="D43" s="161"/>
      <c r="O43" s="1"/>
    </row>
    <row r="44" spans="1:15" ht="15" x14ac:dyDescent="0.25">
      <c r="A44" s="160">
        <v>44501</v>
      </c>
      <c r="B44">
        <v>0</v>
      </c>
      <c r="C44" s="218" t="s">
        <v>244</v>
      </c>
      <c r="D44" s="161"/>
      <c r="O44" s="1"/>
    </row>
    <row r="45" spans="1:15" ht="15" x14ac:dyDescent="0.25">
      <c r="A45" s="160">
        <v>44531</v>
      </c>
      <c r="B45">
        <v>3</v>
      </c>
      <c r="C45" s="218" t="s">
        <v>244</v>
      </c>
      <c r="D45" s="161"/>
      <c r="O45" s="1"/>
    </row>
    <row r="46" spans="1:15" ht="15" x14ac:dyDescent="0.25">
      <c r="A46" s="160">
        <v>44562</v>
      </c>
      <c r="B46">
        <v>0</v>
      </c>
      <c r="C46" s="218" t="s">
        <v>244</v>
      </c>
      <c r="D46" s="161"/>
      <c r="O46" s="1"/>
    </row>
    <row r="47" spans="1:15" ht="15" x14ac:dyDescent="0.25">
      <c r="A47" s="160">
        <v>44593</v>
      </c>
      <c r="B47">
        <v>0</v>
      </c>
      <c r="C47" s="218" t="s">
        <v>244</v>
      </c>
      <c r="D47" s="161"/>
      <c r="O47" s="1"/>
    </row>
    <row r="48" spans="1:15" ht="15" x14ac:dyDescent="0.25">
      <c r="A48" s="160">
        <v>44621</v>
      </c>
      <c r="B48">
        <v>0</v>
      </c>
      <c r="C48" s="218" t="s">
        <v>244</v>
      </c>
      <c r="D48" s="161"/>
      <c r="O48" s="1"/>
    </row>
    <row r="49" spans="1:15" ht="15" x14ac:dyDescent="0.25">
      <c r="A49" s="160">
        <v>44652</v>
      </c>
      <c r="B49">
        <v>0</v>
      </c>
      <c r="C49" s="218" t="s">
        <v>244</v>
      </c>
      <c r="D49" s="161"/>
      <c r="O49" s="1"/>
    </row>
    <row r="50" spans="1:15" ht="15" x14ac:dyDescent="0.25">
      <c r="A50" s="160">
        <v>44682</v>
      </c>
      <c r="B50">
        <v>0</v>
      </c>
      <c r="C50" s="218" t="s">
        <v>244</v>
      </c>
      <c r="D50" s="161"/>
      <c r="O50" s="1"/>
    </row>
    <row r="51" spans="1:15" ht="15" x14ac:dyDescent="0.25">
      <c r="A51" s="160">
        <v>44713</v>
      </c>
      <c r="B51">
        <v>0</v>
      </c>
      <c r="C51" s="218" t="s">
        <v>244</v>
      </c>
      <c r="D51" s="161"/>
      <c r="O51" s="1"/>
    </row>
    <row r="52" spans="1:15" ht="15" x14ac:dyDescent="0.25">
      <c r="A52" s="160">
        <v>44743</v>
      </c>
      <c r="B52">
        <v>0</v>
      </c>
      <c r="C52" s="218" t="s">
        <v>244</v>
      </c>
      <c r="D52" s="161"/>
      <c r="O52" s="1"/>
    </row>
    <row r="53" spans="1:15" ht="15" x14ac:dyDescent="0.25">
      <c r="A53" s="160">
        <v>44774</v>
      </c>
      <c r="B53">
        <v>0</v>
      </c>
      <c r="C53" s="218" t="s">
        <v>244</v>
      </c>
      <c r="D53" s="161"/>
      <c r="O53" s="1"/>
    </row>
    <row r="54" spans="1:15" ht="15" x14ac:dyDescent="0.25">
      <c r="A54" s="160">
        <v>44805</v>
      </c>
      <c r="B54">
        <v>2</v>
      </c>
      <c r="C54" s="218" t="s">
        <v>244</v>
      </c>
      <c r="D54" s="161"/>
      <c r="O54" s="1"/>
    </row>
    <row r="55" spans="1:15" ht="15" x14ac:dyDescent="0.25">
      <c r="A55" s="160">
        <v>44835</v>
      </c>
      <c r="B55">
        <v>0</v>
      </c>
      <c r="C55" s="218" t="s">
        <v>244</v>
      </c>
      <c r="D55" s="161"/>
      <c r="O55" s="1"/>
    </row>
    <row r="56" spans="1:15" ht="15" x14ac:dyDescent="0.25">
      <c r="A56" s="160">
        <v>44866</v>
      </c>
      <c r="B56">
        <v>1</v>
      </c>
      <c r="C56" s="218" t="s">
        <v>244</v>
      </c>
      <c r="D56" s="161"/>
      <c r="O56" s="1"/>
    </row>
    <row r="57" spans="1:15" ht="15" x14ac:dyDescent="0.25">
      <c r="A57" s="160">
        <v>44896</v>
      </c>
      <c r="B57">
        <v>0</v>
      </c>
      <c r="C57" s="218" t="s">
        <v>244</v>
      </c>
      <c r="D57" s="161"/>
      <c r="O57" s="1"/>
    </row>
    <row r="58" spans="1:15" ht="15" x14ac:dyDescent="0.25">
      <c r="A58" s="160">
        <v>44927</v>
      </c>
      <c r="B58">
        <v>1</v>
      </c>
      <c r="C58" s="218" t="s">
        <v>244</v>
      </c>
      <c r="D58" s="161"/>
      <c r="O58" s="1"/>
    </row>
    <row r="59" spans="1:15" ht="15" x14ac:dyDescent="0.25">
      <c r="A59" s="160">
        <v>44958</v>
      </c>
      <c r="B59">
        <v>0</v>
      </c>
      <c r="C59" s="218" t="s">
        <v>244</v>
      </c>
      <c r="D59" s="161"/>
      <c r="O59" s="1"/>
    </row>
    <row r="60" spans="1:15" ht="15" x14ac:dyDescent="0.25">
      <c r="A60" s="160">
        <v>44986</v>
      </c>
      <c r="B60">
        <v>0</v>
      </c>
      <c r="C60" s="218" t="s">
        <v>244</v>
      </c>
      <c r="D60" s="161"/>
      <c r="O60" s="1"/>
    </row>
    <row r="61" spans="1:15" ht="15" x14ac:dyDescent="0.25">
      <c r="A61" s="160">
        <v>45017</v>
      </c>
      <c r="B61">
        <v>2</v>
      </c>
      <c r="C61" s="218" t="s">
        <v>244</v>
      </c>
      <c r="D61" s="161"/>
      <c r="O61" s="1"/>
    </row>
    <row r="62" spans="1:15" ht="15" x14ac:dyDescent="0.25">
      <c r="A62" s="160">
        <v>45047</v>
      </c>
      <c r="B62">
        <v>0</v>
      </c>
      <c r="C62" s="218" t="s">
        <v>244</v>
      </c>
      <c r="D62" s="161"/>
      <c r="O62" s="1"/>
    </row>
    <row r="63" spans="1:15" ht="15" x14ac:dyDescent="0.25">
      <c r="A63" s="160">
        <v>45078</v>
      </c>
      <c r="B63">
        <v>0</v>
      </c>
      <c r="C63" s="218" t="s">
        <v>244</v>
      </c>
      <c r="D63" s="1"/>
      <c r="O63" s="1"/>
    </row>
    <row r="64" spans="1:15" ht="15" x14ac:dyDescent="0.25">
      <c r="A64" s="160">
        <v>45108</v>
      </c>
      <c r="B64">
        <v>0</v>
      </c>
      <c r="C64" s="218" t="s">
        <v>244</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1"/>
  <sheetViews>
    <sheetView zoomScaleNormal="100" workbookViewId="0">
      <selection activeCell="F16" sqref="F16"/>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3" t="s">
        <v>285</v>
      </c>
      <c r="B1" s="263"/>
      <c r="C1" s="263"/>
      <c r="D1" s="263"/>
      <c r="E1" s="263"/>
      <c r="F1" s="263"/>
      <c r="G1" s="263"/>
      <c r="H1" s="263"/>
      <c r="I1" s="263"/>
      <c r="J1" s="263"/>
      <c r="K1" s="263"/>
      <c r="L1" s="263"/>
      <c r="M1" s="263"/>
      <c r="N1" s="263"/>
      <c r="O1" s="263"/>
      <c r="P1" s="263"/>
      <c r="Q1" s="263"/>
      <c r="R1" s="263"/>
      <c r="S1" s="263"/>
      <c r="T1" s="263"/>
      <c r="U1" s="263"/>
      <c r="V1" s="263"/>
      <c r="W1" s="263"/>
      <c r="X1" s="263"/>
      <c r="Y1" s="263"/>
    </row>
  </sheetData>
  <mergeCells count="1">
    <mergeCell ref="A1:Y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zoomScaleNormal="100" workbookViewId="0">
      <selection activeCell="AG5" sqref="AG5"/>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63" t="s">
        <v>98</v>
      </c>
      <c r="B1" s="263"/>
      <c r="C1" s="263"/>
      <c r="D1" s="263"/>
      <c r="E1" s="263"/>
      <c r="F1" s="263"/>
      <c r="G1" s="263"/>
      <c r="H1" s="263"/>
      <c r="I1" s="263"/>
      <c r="J1" s="263"/>
      <c r="K1" s="263"/>
      <c r="L1" s="263"/>
      <c r="M1" s="263"/>
      <c r="N1" s="263"/>
      <c r="O1" s="263"/>
      <c r="P1" s="263"/>
      <c r="Q1" s="263"/>
      <c r="R1" s="263"/>
    </row>
    <row r="2" spans="1:28" ht="15" thickBot="1" x14ac:dyDescent="0.25">
      <c r="B2" s="38"/>
      <c r="C2" s="38"/>
      <c r="P2" s="1"/>
      <c r="Q2" s="40"/>
    </row>
    <row r="3" spans="1:28" ht="12.75" customHeight="1" thickBot="1" x14ac:dyDescent="0.25">
      <c r="A3" s="300" t="s">
        <v>76</v>
      </c>
      <c r="B3" s="261" t="s">
        <v>100</v>
      </c>
      <c r="C3" s="262"/>
      <c r="D3" s="298" t="s">
        <v>77</v>
      </c>
      <c r="E3" s="299"/>
      <c r="F3" s="212" t="s">
        <v>78</v>
      </c>
      <c r="G3" s="211" t="s">
        <v>78</v>
      </c>
      <c r="H3" s="211" t="s">
        <v>78</v>
      </c>
      <c r="I3" s="304" t="s">
        <v>78</v>
      </c>
      <c r="J3" s="304"/>
      <c r="K3" s="304" t="s">
        <v>79</v>
      </c>
      <c r="L3" s="304"/>
      <c r="M3" s="211" t="s">
        <v>80</v>
      </c>
      <c r="N3" s="211" t="s">
        <v>80</v>
      </c>
      <c r="O3" s="213" t="s">
        <v>80</v>
      </c>
      <c r="P3" s="1"/>
      <c r="Q3" s="40"/>
      <c r="W3" s="274" t="s">
        <v>41</v>
      </c>
      <c r="X3" s="274"/>
      <c r="Y3" s="274"/>
      <c r="Z3" s="274"/>
      <c r="AA3" s="274"/>
      <c r="AB3" s="274"/>
    </row>
    <row r="4" spans="1:28" ht="14.45" customHeight="1" thickBot="1" x14ac:dyDescent="0.3">
      <c r="A4" s="301"/>
      <c r="B4" s="252" t="s">
        <v>101</v>
      </c>
      <c r="C4" s="254" t="s">
        <v>195</v>
      </c>
      <c r="D4" s="291" t="s">
        <v>101</v>
      </c>
      <c r="E4" s="293" t="s">
        <v>195</v>
      </c>
      <c r="F4" s="311" t="s">
        <v>196</v>
      </c>
      <c r="G4" s="309" t="s">
        <v>197</v>
      </c>
      <c r="H4" s="309" t="s">
        <v>198</v>
      </c>
      <c r="I4" s="305" t="s">
        <v>199</v>
      </c>
      <c r="J4" s="306"/>
      <c r="K4" s="305" t="s">
        <v>200</v>
      </c>
      <c r="L4" s="306"/>
      <c r="M4" s="313" t="s">
        <v>201</v>
      </c>
      <c r="N4" s="313" t="s">
        <v>202</v>
      </c>
      <c r="O4" s="307" t="s">
        <v>203</v>
      </c>
      <c r="P4" s="1"/>
      <c r="Q4" s="40"/>
      <c r="U4" s="1" t="s">
        <v>167</v>
      </c>
      <c r="V4" s="44" t="s">
        <v>170</v>
      </c>
      <c r="W4" s="44" t="s">
        <v>168</v>
      </c>
      <c r="X4" s="44" t="s">
        <v>171</v>
      </c>
      <c r="Y4" s="44" t="s">
        <v>172</v>
      </c>
      <c r="Z4" s="44" t="s">
        <v>173</v>
      </c>
      <c r="AA4" s="44" t="s">
        <v>174</v>
      </c>
    </row>
    <row r="5" spans="1:28" ht="27" customHeight="1" thickBot="1" x14ac:dyDescent="0.25">
      <c r="A5" s="302"/>
      <c r="B5" s="303"/>
      <c r="C5" s="290"/>
      <c r="D5" s="292"/>
      <c r="E5" s="294"/>
      <c r="F5" s="312"/>
      <c r="G5" s="310"/>
      <c r="H5" s="310"/>
      <c r="I5" s="45" t="s">
        <v>168</v>
      </c>
      <c r="J5" s="45" t="s">
        <v>169</v>
      </c>
      <c r="K5" s="207" t="s">
        <v>171</v>
      </c>
      <c r="L5" s="207" t="s">
        <v>286</v>
      </c>
      <c r="M5" s="314"/>
      <c r="N5" s="314"/>
      <c r="O5" s="308"/>
      <c r="P5" s="1"/>
      <c r="Q5" s="40"/>
      <c r="U5" s="1">
        <v>0</v>
      </c>
      <c r="V5" s="46">
        <f>H6</f>
        <v>23.636302586844309</v>
      </c>
      <c r="W5" s="46">
        <f>I6</f>
        <v>29.582142857142859</v>
      </c>
      <c r="X5" s="46">
        <f>K6</f>
        <v>32.540357142857147</v>
      </c>
      <c r="Y5" s="46">
        <f>M6</f>
        <v>35.794392857142867</v>
      </c>
      <c r="Z5" s="46">
        <f>N6</f>
        <v>39.373832142857154</v>
      </c>
      <c r="AA5" s="46">
        <f>O6</f>
        <v>43.311215357142871</v>
      </c>
    </row>
    <row r="6" spans="1:28" x14ac:dyDescent="0.2">
      <c r="A6" s="47" t="s">
        <v>41</v>
      </c>
      <c r="B6" s="48">
        <f>'1A'!B11</f>
        <v>13</v>
      </c>
      <c r="C6" s="49">
        <f>'1A'!C11</f>
        <v>27040</v>
      </c>
      <c r="D6" s="50">
        <f>'1A'!D11</f>
        <v>29.582142857142859</v>
      </c>
      <c r="E6" s="141">
        <f>'1A'!E11</f>
        <v>61530.857142857152</v>
      </c>
      <c r="F6" s="51">
        <f>'1A'!F11</f>
        <v>23.636302586844309</v>
      </c>
      <c r="G6" s="52">
        <f>'1A'!G11</f>
        <v>23.636302586844309</v>
      </c>
      <c r="H6" s="52">
        <f>'1A'!H11</f>
        <v>23.636302586844309</v>
      </c>
      <c r="I6" s="53">
        <f>'1A'!I11</f>
        <v>29.582142857142859</v>
      </c>
      <c r="J6" s="54">
        <f>'1A'!J11</f>
        <v>31.061250000000005</v>
      </c>
      <c r="K6" s="53">
        <f>'1A'!K11</f>
        <v>32.540357142857147</v>
      </c>
      <c r="L6" s="53">
        <f>'1A'!L11</f>
        <v>34.167375000000007</v>
      </c>
      <c r="M6" s="53">
        <f>'1A'!M11</f>
        <v>35.794392857142867</v>
      </c>
      <c r="N6" s="53">
        <f>'1A'!N11</f>
        <v>39.373832142857154</v>
      </c>
      <c r="O6" s="53">
        <f>'1A'!O11</f>
        <v>43.311215357142871</v>
      </c>
      <c r="P6" s="46"/>
      <c r="Q6" s="158"/>
      <c r="U6" s="1">
        <v>1</v>
      </c>
      <c r="V6" s="46">
        <f t="shared" ref="V6:V25" si="0">V5*1.025</f>
        <v>24.227210151515415</v>
      </c>
      <c r="W6" s="46">
        <f t="shared" ref="W6:W25" si="1">W5*1.025</f>
        <v>30.321696428571428</v>
      </c>
      <c r="X6" s="46">
        <f t="shared" ref="X6:X25" si="2">X5*1.025</f>
        <v>33.35386607142857</v>
      </c>
      <c r="Y6" s="46">
        <f t="shared" ref="Y6:Y25" si="3">Y5*1.025</f>
        <v>36.689252678571435</v>
      </c>
      <c r="Z6" s="46">
        <f t="shared" ref="Z6:Z25" si="4">Z5*1.025</f>
        <v>40.358177946428576</v>
      </c>
      <c r="AA6" s="46">
        <f t="shared" ref="AA6:AA25" si="5">AA5*1.025</f>
        <v>44.393995741071436</v>
      </c>
    </row>
    <row r="7" spans="1:28" x14ac:dyDescent="0.2">
      <c r="A7" s="287" t="s">
        <v>102</v>
      </c>
      <c r="B7" s="288"/>
      <c r="C7" s="288"/>
      <c r="D7" s="288"/>
      <c r="E7" s="288"/>
      <c r="F7" s="288"/>
      <c r="G7" s="288"/>
      <c r="H7" s="289"/>
      <c r="I7" s="55">
        <f>I6-H6</f>
        <v>5.9458402702985502</v>
      </c>
      <c r="J7" s="55">
        <f t="shared" ref="J7:O7" si="6">J6-I6</f>
        <v>1.4791071428571456</v>
      </c>
      <c r="K7" s="55">
        <f t="shared" si="6"/>
        <v>1.4791071428571421</v>
      </c>
      <c r="L7" s="55">
        <f>L6-K6</f>
        <v>1.6270178571428602</v>
      </c>
      <c r="M7" s="55">
        <f t="shared" si="6"/>
        <v>1.6270178571428602</v>
      </c>
      <c r="N7" s="55">
        <f t="shared" si="6"/>
        <v>3.5794392857142867</v>
      </c>
      <c r="O7" s="55">
        <f t="shared" si="6"/>
        <v>3.9373832142857168</v>
      </c>
      <c r="P7" s="1"/>
      <c r="U7" s="1">
        <v>2</v>
      </c>
      <c r="V7" s="46">
        <f t="shared" si="0"/>
        <v>24.832890405303299</v>
      </c>
      <c r="W7" s="46">
        <f t="shared" si="1"/>
        <v>31.07973883928571</v>
      </c>
      <c r="X7" s="46">
        <f t="shared" si="2"/>
        <v>34.187712723214283</v>
      </c>
      <c r="Y7" s="46">
        <f t="shared" si="3"/>
        <v>37.606483995535719</v>
      </c>
      <c r="Z7" s="46">
        <f t="shared" si="4"/>
        <v>41.367132395089286</v>
      </c>
      <c r="AA7" s="46">
        <f t="shared" si="5"/>
        <v>45.503845634598214</v>
      </c>
    </row>
    <row r="8" spans="1:28" x14ac:dyDescent="0.2">
      <c r="A8" s="56" t="s">
        <v>48</v>
      </c>
      <c r="B8" s="57">
        <f>'1A'!B19</f>
        <v>13</v>
      </c>
      <c r="C8" s="58">
        <f>'1A'!C19</f>
        <v>27040</v>
      </c>
      <c r="D8" s="57">
        <f>'1A'!D19</f>
        <v>26.892857142857142</v>
      </c>
      <c r="E8" s="58">
        <f>'1A'!E19</f>
        <v>55937.142857142862</v>
      </c>
      <c r="F8" s="59">
        <f>'1A'!F19</f>
        <v>21.487547806222096</v>
      </c>
      <c r="G8" s="60">
        <f>'1A'!G19</f>
        <v>21.487547806222096</v>
      </c>
      <c r="H8" s="60">
        <f>'1A'!H19</f>
        <v>21.487547806222096</v>
      </c>
      <c r="I8" s="61">
        <f>'1A'!I19</f>
        <v>26.892857142857142</v>
      </c>
      <c r="J8" s="61">
        <f>'1A'!J19</f>
        <v>28.237500000000001</v>
      </c>
      <c r="K8" s="61">
        <f>'1A'!K19</f>
        <v>29.582142857142859</v>
      </c>
      <c r="L8" s="61">
        <f>'1A'!L19</f>
        <v>31.061250000000005</v>
      </c>
      <c r="M8" s="61">
        <f>'1A'!M19</f>
        <v>32.540357142857147</v>
      </c>
      <c r="N8" s="61">
        <f>'1A'!N19</f>
        <v>35.794392857142867</v>
      </c>
      <c r="O8" s="62">
        <f>'1A'!O19</f>
        <v>39.373832142857154</v>
      </c>
      <c r="P8" s="1"/>
      <c r="U8" s="1">
        <v>3</v>
      </c>
      <c r="V8" s="46">
        <f t="shared" si="0"/>
        <v>25.45371266543588</v>
      </c>
      <c r="W8" s="46">
        <f t="shared" si="1"/>
        <v>31.856732310267851</v>
      </c>
      <c r="X8" s="46">
        <f t="shared" si="2"/>
        <v>35.042405541294634</v>
      </c>
      <c r="Y8" s="46">
        <f t="shared" si="3"/>
        <v>38.546646095424109</v>
      </c>
      <c r="Z8" s="46">
        <f t="shared" si="4"/>
        <v>42.401310704966512</v>
      </c>
      <c r="AA8" s="46">
        <f t="shared" si="5"/>
        <v>46.641441775463164</v>
      </c>
    </row>
    <row r="9" spans="1:28" x14ac:dyDescent="0.2">
      <c r="A9" s="287" t="s">
        <v>102</v>
      </c>
      <c r="B9" s="288"/>
      <c r="C9" s="288"/>
      <c r="D9" s="288"/>
      <c r="E9" s="288"/>
      <c r="F9" s="288"/>
      <c r="G9" s="288"/>
      <c r="H9" s="289"/>
      <c r="I9" s="55">
        <f>I8-H8</f>
        <v>5.405309336635046</v>
      </c>
      <c r="J9" s="55">
        <f t="shared" ref="J9:O9" si="7">J8-I8</f>
        <v>1.3446428571428584</v>
      </c>
      <c r="K9" s="55">
        <f t="shared" si="7"/>
        <v>1.3446428571428584</v>
      </c>
      <c r="L9" s="55">
        <f>L8-K8</f>
        <v>1.4791071428571456</v>
      </c>
      <c r="M9" s="55">
        <f>M8-L8</f>
        <v>1.4791071428571421</v>
      </c>
      <c r="N9" s="55">
        <f t="shared" si="7"/>
        <v>3.2540357142857204</v>
      </c>
      <c r="O9" s="55">
        <f t="shared" si="7"/>
        <v>3.5794392857142867</v>
      </c>
      <c r="P9" s="1"/>
      <c r="U9" s="1">
        <v>4</v>
      </c>
      <c r="V9" s="46">
        <f t="shared" si="0"/>
        <v>26.090055482071776</v>
      </c>
      <c r="W9" s="46">
        <f t="shared" si="1"/>
        <v>32.653150618024547</v>
      </c>
      <c r="X9" s="46">
        <f t="shared" si="2"/>
        <v>35.918465679826994</v>
      </c>
      <c r="Y9" s="46">
        <f t="shared" si="3"/>
        <v>39.510312247809708</v>
      </c>
      <c r="Z9" s="46">
        <f t="shared" si="4"/>
        <v>43.46134347259067</v>
      </c>
      <c r="AA9" s="46">
        <f t="shared" si="5"/>
        <v>47.807477819849737</v>
      </c>
    </row>
    <row r="10" spans="1:28" x14ac:dyDescent="0.2">
      <c r="P10" s="1"/>
      <c r="Q10" s="40"/>
      <c r="U10" s="1">
        <v>5</v>
      </c>
      <c r="V10" s="46">
        <f t="shared" si="0"/>
        <v>26.742306869123567</v>
      </c>
      <c r="W10" s="46">
        <f t="shared" si="1"/>
        <v>33.469479383475161</v>
      </c>
      <c r="X10" s="46">
        <f t="shared" si="2"/>
        <v>36.816427321822665</v>
      </c>
      <c r="Y10" s="46">
        <f t="shared" si="3"/>
        <v>40.498070054004948</v>
      </c>
      <c r="Z10" s="46">
        <f t="shared" si="4"/>
        <v>44.54787705940543</v>
      </c>
      <c r="AA10" s="46">
        <f t="shared" si="5"/>
        <v>49.002664765345976</v>
      </c>
    </row>
    <row r="11" spans="1:28" x14ac:dyDescent="0.2">
      <c r="P11" s="1"/>
      <c r="Q11" s="40"/>
      <c r="U11" s="1">
        <v>6</v>
      </c>
      <c r="V11" s="46">
        <f t="shared" si="0"/>
        <v>27.410864540851655</v>
      </c>
      <c r="W11" s="46">
        <f t="shared" si="1"/>
        <v>34.306216368062039</v>
      </c>
      <c r="X11" s="46">
        <f t="shared" si="2"/>
        <v>37.736838004868225</v>
      </c>
      <c r="Y11" s="46">
        <f t="shared" si="3"/>
        <v>41.510521805355069</v>
      </c>
      <c r="Z11" s="46">
        <f t="shared" si="4"/>
        <v>45.661573985890563</v>
      </c>
      <c r="AA11" s="46">
        <f t="shared" si="5"/>
        <v>50.227731384479618</v>
      </c>
    </row>
    <row r="12" spans="1:28" x14ac:dyDescent="0.2">
      <c r="P12" s="1"/>
      <c r="Q12" s="40"/>
      <c r="U12" s="1">
        <v>7</v>
      </c>
      <c r="V12" s="46">
        <f t="shared" si="0"/>
        <v>28.096136154372942</v>
      </c>
      <c r="W12" s="46">
        <f t="shared" si="1"/>
        <v>35.163871777263587</v>
      </c>
      <c r="X12" s="46">
        <f t="shared" si="2"/>
        <v>38.680258954989931</v>
      </c>
      <c r="Y12" s="46">
        <f t="shared" si="3"/>
        <v>42.54828485048894</v>
      </c>
      <c r="Z12" s="46">
        <f t="shared" si="4"/>
        <v>46.803113335537823</v>
      </c>
      <c r="AA12" s="46">
        <f t="shared" si="5"/>
        <v>51.483424669091605</v>
      </c>
    </row>
    <row r="13" spans="1:28" x14ac:dyDescent="0.2">
      <c r="P13" s="1"/>
      <c r="Q13" s="40"/>
      <c r="U13" s="1">
        <v>8</v>
      </c>
      <c r="V13" s="46">
        <f t="shared" si="0"/>
        <v>28.798539558232264</v>
      </c>
      <c r="W13" s="46">
        <f t="shared" si="1"/>
        <v>36.042968571695177</v>
      </c>
      <c r="X13" s="46">
        <f t="shared" si="2"/>
        <v>39.647265428864678</v>
      </c>
      <c r="Y13" s="46">
        <f t="shared" si="3"/>
        <v>43.611991971751159</v>
      </c>
      <c r="Z13" s="46">
        <f t="shared" si="4"/>
        <v>47.973191168926263</v>
      </c>
      <c r="AA13" s="46">
        <f t="shared" si="5"/>
        <v>52.770510285818894</v>
      </c>
    </row>
    <row r="14" spans="1:28" ht="16.5" thickBot="1" x14ac:dyDescent="0.3">
      <c r="A14" s="28" t="s">
        <v>105</v>
      </c>
      <c r="B14" s="28"/>
      <c r="C14" s="28"/>
      <c r="D14" s="28"/>
      <c r="E14" s="28"/>
      <c r="F14" s="28"/>
      <c r="G14" s="28"/>
      <c r="H14" s="28"/>
      <c r="I14" s="28"/>
      <c r="J14" s="28"/>
      <c r="K14" s="28"/>
      <c r="L14" s="28"/>
      <c r="M14" s="28"/>
      <c r="N14" s="28"/>
      <c r="O14" s="28"/>
      <c r="P14" s="28"/>
      <c r="Q14" s="28"/>
      <c r="R14" s="28"/>
      <c r="S14" s="28"/>
      <c r="T14" s="28"/>
      <c r="U14" s="1">
        <v>9</v>
      </c>
      <c r="V14" s="46">
        <f t="shared" si="0"/>
        <v>29.518503047188069</v>
      </c>
      <c r="W14" s="46">
        <f t="shared" si="1"/>
        <v>36.944042785987556</v>
      </c>
      <c r="X14" s="46">
        <f t="shared" si="2"/>
        <v>40.638447064586295</v>
      </c>
      <c r="Y14" s="46">
        <f t="shared" si="3"/>
        <v>44.702291771044933</v>
      </c>
      <c r="Z14" s="46">
        <f t="shared" si="4"/>
        <v>49.172520948149419</v>
      </c>
      <c r="AA14" s="46">
        <f t="shared" si="5"/>
        <v>54.08977304296436</v>
      </c>
    </row>
    <row r="15" spans="1:28" ht="15.75" thickBot="1" x14ac:dyDescent="0.3">
      <c r="A15" s="275" t="s">
        <v>104</v>
      </c>
      <c r="B15" s="278" t="s">
        <v>78</v>
      </c>
      <c r="C15" s="279"/>
      <c r="D15" s="279"/>
      <c r="E15" s="279" t="s">
        <v>78</v>
      </c>
      <c r="F15" s="279"/>
      <c r="G15" s="279"/>
      <c r="H15" s="279" t="s">
        <v>79</v>
      </c>
      <c r="I15" s="279"/>
      <c r="J15" s="279"/>
      <c r="K15" s="279" t="s">
        <v>80</v>
      </c>
      <c r="L15" s="279"/>
      <c r="M15" s="279"/>
      <c r="N15" s="279" t="s">
        <v>80</v>
      </c>
      <c r="O15" s="279"/>
      <c r="P15" s="280"/>
      <c r="Q15" s="279" t="s">
        <v>80</v>
      </c>
      <c r="R15" s="279"/>
      <c r="S15" s="280"/>
      <c r="T15" s="63"/>
      <c r="U15" s="1">
        <v>10</v>
      </c>
      <c r="V15" s="46">
        <f t="shared" si="0"/>
        <v>30.25646562336777</v>
      </c>
      <c r="W15" s="46">
        <f t="shared" si="1"/>
        <v>37.86764385563724</v>
      </c>
      <c r="X15" s="46">
        <f t="shared" si="2"/>
        <v>41.654408241200947</v>
      </c>
      <c r="Y15" s="46">
        <f t="shared" si="3"/>
        <v>45.819849065321051</v>
      </c>
      <c r="Z15" s="46">
        <f t="shared" si="4"/>
        <v>50.401833971853151</v>
      </c>
      <c r="AA15" s="46">
        <f t="shared" si="5"/>
        <v>55.442017369038467</v>
      </c>
    </row>
    <row r="16" spans="1:28" ht="15" x14ac:dyDescent="0.2">
      <c r="A16" s="276"/>
      <c r="B16" s="281" t="s">
        <v>204</v>
      </c>
      <c r="C16" s="282"/>
      <c r="D16" s="282"/>
      <c r="E16" s="295" t="s">
        <v>199</v>
      </c>
      <c r="F16" s="296"/>
      <c r="G16" s="297"/>
      <c r="H16" s="295" t="s">
        <v>200</v>
      </c>
      <c r="I16" s="296"/>
      <c r="J16" s="297"/>
      <c r="K16" s="284" t="s">
        <v>205</v>
      </c>
      <c r="L16" s="285"/>
      <c r="M16" s="286"/>
      <c r="N16" s="284" t="s">
        <v>202</v>
      </c>
      <c r="O16" s="285"/>
      <c r="P16" s="286"/>
      <c r="Q16" s="284" t="s">
        <v>206</v>
      </c>
      <c r="R16" s="285"/>
      <c r="S16" s="286"/>
      <c r="T16" s="64"/>
      <c r="U16" s="1">
        <v>11</v>
      </c>
      <c r="V16" s="46">
        <f t="shared" si="0"/>
        <v>31.01287726395196</v>
      </c>
      <c r="W16" s="46">
        <f t="shared" si="1"/>
        <v>38.814334952028169</v>
      </c>
      <c r="X16" s="46">
        <f t="shared" si="2"/>
        <v>42.695768447230968</v>
      </c>
      <c r="Y16" s="46">
        <f t="shared" si="3"/>
        <v>46.965345291954073</v>
      </c>
      <c r="Z16" s="46">
        <f t="shared" si="4"/>
        <v>51.661879821149476</v>
      </c>
      <c r="AA16" s="46">
        <f t="shared" si="5"/>
        <v>56.828067803264425</v>
      </c>
    </row>
    <row r="17" spans="1:27" ht="15" thickBot="1" x14ac:dyDescent="0.25">
      <c r="A17" s="277"/>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31.788199195550757</v>
      </c>
      <c r="W17" s="46">
        <f t="shared" si="1"/>
        <v>39.784693325828869</v>
      </c>
      <c r="X17" s="46">
        <f t="shared" si="2"/>
        <v>43.763162658411737</v>
      </c>
      <c r="Y17" s="46">
        <f t="shared" si="3"/>
        <v>48.13947892425292</v>
      </c>
      <c r="Z17" s="46">
        <f t="shared" si="4"/>
        <v>52.95342681667821</v>
      </c>
      <c r="AA17" s="46">
        <f t="shared" si="5"/>
        <v>58.248769498346029</v>
      </c>
    </row>
    <row r="18" spans="1:27" x14ac:dyDescent="0.2">
      <c r="A18" s="72" t="s">
        <v>3</v>
      </c>
      <c r="B18" s="73">
        <f>H6</f>
        <v>23.636302586844309</v>
      </c>
      <c r="C18" s="73">
        <f>MEDIAN(B18,D18)</f>
        <v>24.545007626140094</v>
      </c>
      <c r="D18" s="73">
        <f>B18*((1.025)^3)</f>
        <v>25.45371266543588</v>
      </c>
      <c r="E18" s="74">
        <f>I6</f>
        <v>29.582142857142859</v>
      </c>
      <c r="F18" s="73">
        <f>MEDIAN(E18,G18)</f>
        <v>30.719437583705357</v>
      </c>
      <c r="G18" s="75">
        <f>E18*((1.025)^3)</f>
        <v>31.856732310267855</v>
      </c>
      <c r="H18" s="73">
        <f>K6</f>
        <v>32.540357142857147</v>
      </c>
      <c r="I18" s="73">
        <f>MEDIAN(H18,J18)</f>
        <v>33.791381342075894</v>
      </c>
      <c r="J18" s="75">
        <f>H18*((1.025)^3)</f>
        <v>35.042405541294642</v>
      </c>
      <c r="K18" s="74">
        <f>M6</f>
        <v>35.794392857142867</v>
      </c>
      <c r="L18" s="73">
        <f>MEDIAN(K18,M18)</f>
        <v>37.170519476283488</v>
      </c>
      <c r="M18" s="75">
        <f>K18*((1.025)^3)</f>
        <v>38.546646095424116</v>
      </c>
      <c r="N18" s="74">
        <f>N6</f>
        <v>39.373832142857154</v>
      </c>
      <c r="O18" s="73">
        <f>MEDIAN(N18,P18)</f>
        <v>40.887571423911837</v>
      </c>
      <c r="P18" s="75">
        <f>N18*((1.025)^3)</f>
        <v>42.401310704966527</v>
      </c>
      <c r="Q18" s="74">
        <f>O6</f>
        <v>43.311215357142871</v>
      </c>
      <c r="R18" s="73">
        <f>MEDIAN(Q18,S18)</f>
        <v>44.976328566303025</v>
      </c>
      <c r="S18" s="75">
        <f>Q18*((1.025)^3)</f>
        <v>46.641441775463178</v>
      </c>
      <c r="T18" s="73"/>
      <c r="U18" s="1">
        <v>13</v>
      </c>
      <c r="V18" s="46">
        <f t="shared" si="0"/>
        <v>32.582904175439523</v>
      </c>
      <c r="W18" s="46">
        <f t="shared" si="1"/>
        <v>40.779310658974588</v>
      </c>
      <c r="X18" s="46">
        <f t="shared" si="2"/>
        <v>44.857241724872026</v>
      </c>
      <c r="Y18" s="46">
        <f t="shared" si="3"/>
        <v>49.342965897359235</v>
      </c>
      <c r="Z18" s="46">
        <f t="shared" si="4"/>
        <v>54.277262487095157</v>
      </c>
      <c r="AA18" s="46">
        <f t="shared" si="5"/>
        <v>59.704988735804676</v>
      </c>
    </row>
    <row r="19" spans="1:27" x14ac:dyDescent="0.2">
      <c r="A19" s="76" t="s">
        <v>4</v>
      </c>
      <c r="B19" s="73">
        <f>B18*((1.025)^4)</f>
        <v>26.090055482071776</v>
      </c>
      <c r="C19" s="73">
        <f t="shared" ref="C19:C23" si="8">MEDIAN(B19,D19)</f>
        <v>26.750460011461715</v>
      </c>
      <c r="D19" s="73">
        <f>B18*((1.025)^6)</f>
        <v>27.410864540851655</v>
      </c>
      <c r="E19" s="74">
        <f>E18*((1.025)^4)</f>
        <v>32.653150618024547</v>
      </c>
      <c r="F19" s="73">
        <f t="shared" ref="F19:F23" si="9">MEDIAN(E19,G19)</f>
        <v>33.479683493043296</v>
      </c>
      <c r="G19" s="75">
        <f>E18*((1.025)^6)</f>
        <v>34.306216368062039</v>
      </c>
      <c r="H19" s="73">
        <f>H18*((1.025)^4)</f>
        <v>35.918465679827008</v>
      </c>
      <c r="I19" s="73">
        <f t="shared" ref="I19:I23" si="10">MEDIAN(H19,J19)</f>
        <v>36.82765184234762</v>
      </c>
      <c r="J19" s="75">
        <f>H18*((1.025)^6)</f>
        <v>37.73683800486824</v>
      </c>
      <c r="K19" s="74">
        <f>K18*((1.025)^4)</f>
        <v>39.510312247809715</v>
      </c>
      <c r="L19" s="73">
        <f t="shared" ref="L19:L23" si="11">MEDIAN(K19,M19)</f>
        <v>40.510417026582388</v>
      </c>
      <c r="M19" s="75">
        <f>K18*((1.025)^6)</f>
        <v>41.510521805355069</v>
      </c>
      <c r="N19" s="74">
        <f>N18*((1.025)^4)</f>
        <v>43.461343472590684</v>
      </c>
      <c r="O19" s="73">
        <f t="shared" ref="O19:O23" si="12">MEDIAN(N19,P19)</f>
        <v>44.561458729240627</v>
      </c>
      <c r="P19" s="75">
        <f>N18*((1.025)^6)</f>
        <v>45.661573985890577</v>
      </c>
      <c r="Q19" s="74">
        <f>Q18*((1.025)^4)</f>
        <v>47.807477819849751</v>
      </c>
      <c r="R19" s="73">
        <f t="shared" ref="R19:R23" si="13">MEDIAN(Q19,S19)</f>
        <v>49.017604602164695</v>
      </c>
      <c r="S19" s="75">
        <f>Q18*((1.025)^6)</f>
        <v>50.22773138447964</v>
      </c>
      <c r="T19" s="73"/>
      <c r="U19" s="1">
        <v>14</v>
      </c>
      <c r="V19" s="46">
        <f t="shared" si="0"/>
        <v>33.39747677982551</v>
      </c>
      <c r="W19" s="46">
        <f t="shared" si="1"/>
        <v>41.798793425448949</v>
      </c>
      <c r="X19" s="46">
        <f t="shared" si="2"/>
        <v>45.978672767993821</v>
      </c>
      <c r="Y19" s="46">
        <f t="shared" si="3"/>
        <v>50.576540044793212</v>
      </c>
      <c r="Z19" s="46">
        <f t="shared" si="4"/>
        <v>55.63419404927253</v>
      </c>
      <c r="AA19" s="46">
        <f t="shared" si="5"/>
        <v>61.197613454199789</v>
      </c>
    </row>
    <row r="20" spans="1:27" x14ac:dyDescent="0.2">
      <c r="A20" s="76" t="s">
        <v>5</v>
      </c>
      <c r="B20" s="73">
        <f>B18*((1.025)^7)</f>
        <v>28.09613615437295</v>
      </c>
      <c r="C20" s="73">
        <f t="shared" si="8"/>
        <v>28.807319600780509</v>
      </c>
      <c r="D20" s="73">
        <f>B18*((1.025)^9)</f>
        <v>29.518503047188069</v>
      </c>
      <c r="E20" s="74">
        <f>E18*((1.025)^7)</f>
        <v>35.163871777263587</v>
      </c>
      <c r="F20" s="73">
        <f t="shared" si="9"/>
        <v>36.053957281625571</v>
      </c>
      <c r="G20" s="75">
        <f>E18*((1.025)^9)</f>
        <v>36.944042785987548</v>
      </c>
      <c r="H20" s="73">
        <f>H18*((1.025)^7)</f>
        <v>38.680258954989952</v>
      </c>
      <c r="I20" s="73">
        <f t="shared" si="10"/>
        <v>39.659353009788127</v>
      </c>
      <c r="J20" s="75">
        <f>H18*((1.025)^9)</f>
        <v>40.638447064586302</v>
      </c>
      <c r="K20" s="74">
        <f>K18*((1.025)^7)</f>
        <v>42.548284850488955</v>
      </c>
      <c r="L20" s="73">
        <f t="shared" si="11"/>
        <v>43.625288310766948</v>
      </c>
      <c r="M20" s="75">
        <f>K18*((1.025)^9)</f>
        <v>44.702291771044941</v>
      </c>
      <c r="N20" s="74">
        <f>N18*((1.025)^7)</f>
        <v>46.803113335537844</v>
      </c>
      <c r="O20" s="73">
        <f t="shared" si="12"/>
        <v>47.987817141843642</v>
      </c>
      <c r="P20" s="75">
        <f>N18*((1.025)^9)</f>
        <v>49.17252094814944</v>
      </c>
      <c r="Q20" s="74">
        <f>Q18*((1.025)^7)</f>
        <v>51.483424669091633</v>
      </c>
      <c r="R20" s="73">
        <f t="shared" si="13"/>
        <v>52.786598856028007</v>
      </c>
      <c r="S20" s="75">
        <f>Q18*((1.025)^9)</f>
        <v>54.089773042964381</v>
      </c>
      <c r="T20" s="73"/>
      <c r="U20" s="1">
        <v>15</v>
      </c>
      <c r="V20" s="46">
        <f t="shared" si="0"/>
        <v>34.232413699321143</v>
      </c>
      <c r="W20" s="46">
        <f t="shared" si="1"/>
        <v>42.843763261085172</v>
      </c>
      <c r="X20" s="46">
        <f t="shared" si="2"/>
        <v>47.128139587193665</v>
      </c>
      <c r="Y20" s="46">
        <f t="shared" si="3"/>
        <v>51.840953545913038</v>
      </c>
      <c r="Z20" s="46">
        <f t="shared" si="4"/>
        <v>57.025048900504338</v>
      </c>
      <c r="AA20" s="46">
        <f t="shared" si="5"/>
        <v>62.727553790554779</v>
      </c>
    </row>
    <row r="21" spans="1:27" x14ac:dyDescent="0.2">
      <c r="A21" s="76" t="s">
        <v>6</v>
      </c>
      <c r="B21" s="73">
        <f>B18*((1.025)^10)</f>
        <v>30.256465623367774</v>
      </c>
      <c r="C21" s="73">
        <f t="shared" si="8"/>
        <v>31.022332409459267</v>
      </c>
      <c r="D21" s="73">
        <f>B18*((1.025)^12)</f>
        <v>31.788199195550764</v>
      </c>
      <c r="E21" s="74">
        <f>E18*((1.025)^10)</f>
        <v>37.86764385563724</v>
      </c>
      <c r="F21" s="73">
        <f t="shared" si="9"/>
        <v>38.826168590733054</v>
      </c>
      <c r="G21" s="75">
        <f>E18*((1.025)^12)</f>
        <v>39.784693325828869</v>
      </c>
      <c r="H21" s="73">
        <f>H18*((1.025)^10)</f>
        <v>41.654408241200962</v>
      </c>
      <c r="I21" s="73">
        <f t="shared" si="10"/>
        <v>42.708785449806356</v>
      </c>
      <c r="J21" s="75">
        <f>H18*((1.025)^12)</f>
        <v>43.763162658411758</v>
      </c>
      <c r="K21" s="74">
        <f>K18*((1.025)^10)</f>
        <v>45.819849065321065</v>
      </c>
      <c r="L21" s="73">
        <f t="shared" si="11"/>
        <v>46.979663994787003</v>
      </c>
      <c r="M21" s="75">
        <f>K18*((1.025)^12)</f>
        <v>48.139478924252941</v>
      </c>
      <c r="N21" s="74">
        <f>N18*((1.025)^10)</f>
        <v>50.401833971853172</v>
      </c>
      <c r="O21" s="73">
        <f t="shared" si="12"/>
        <v>51.677630394265705</v>
      </c>
      <c r="P21" s="75">
        <f>N18*((1.025)^12)</f>
        <v>52.953426816678238</v>
      </c>
      <c r="Q21" s="74">
        <f>Q18*((1.025)^10)</f>
        <v>55.442017369038496</v>
      </c>
      <c r="R21" s="73">
        <f t="shared" si="13"/>
        <v>56.84539343369228</v>
      </c>
      <c r="S21" s="75">
        <f>Q18*((1.025)^12)</f>
        <v>58.248769498346057</v>
      </c>
      <c r="T21" s="73"/>
      <c r="U21" s="1">
        <v>16</v>
      </c>
      <c r="V21" s="46">
        <f t="shared" si="0"/>
        <v>35.088224041804168</v>
      </c>
      <c r="W21" s="46">
        <f t="shared" si="1"/>
        <v>43.914857342612301</v>
      </c>
      <c r="X21" s="46">
        <f t="shared" si="2"/>
        <v>48.306343076873503</v>
      </c>
      <c r="Y21" s="46">
        <f t="shared" si="3"/>
        <v>53.136977384560858</v>
      </c>
      <c r="Z21" s="46">
        <f t="shared" si="4"/>
        <v>58.450675123016943</v>
      </c>
      <c r="AA21" s="46">
        <f t="shared" si="5"/>
        <v>64.295742635318646</v>
      </c>
    </row>
    <row r="22" spans="1:27" x14ac:dyDescent="0.2">
      <c r="A22" s="76" t="s">
        <v>107</v>
      </c>
      <c r="B22" s="73">
        <f>B18*((1.025)^13)</f>
        <v>32.582904175439531</v>
      </c>
      <c r="C22" s="73">
        <f t="shared" si="8"/>
        <v>33.407658937380347</v>
      </c>
      <c r="D22" s="73">
        <f>B18*((1.025)^15)</f>
        <v>34.232413699321157</v>
      </c>
      <c r="E22" s="74">
        <f>E18*((1.025)^13)</f>
        <v>40.779310658974588</v>
      </c>
      <c r="F22" s="73">
        <f t="shared" si="9"/>
        <v>41.811536960029883</v>
      </c>
      <c r="G22" s="75">
        <f>E18*((1.025)^15)</f>
        <v>42.843763261085179</v>
      </c>
      <c r="H22" s="73">
        <f>H18*((1.025)^13)</f>
        <v>44.857241724872047</v>
      </c>
      <c r="I22" s="73">
        <f t="shared" si="10"/>
        <v>45.992690656032877</v>
      </c>
      <c r="J22" s="75">
        <f>H18*((1.025)^15)</f>
        <v>47.128139587193701</v>
      </c>
      <c r="K22" s="74">
        <f>K18*((1.025)^13)</f>
        <v>49.342965897359264</v>
      </c>
      <c r="L22" s="73">
        <f t="shared" si="11"/>
        <v>50.591959721636172</v>
      </c>
      <c r="M22" s="75">
        <f>K18*((1.025)^15)</f>
        <v>51.840953545913074</v>
      </c>
      <c r="N22" s="74">
        <f>N18*((1.025)^13)</f>
        <v>54.277262487095186</v>
      </c>
      <c r="O22" s="73">
        <f t="shared" si="12"/>
        <v>55.651155693799787</v>
      </c>
      <c r="P22" s="75">
        <f>N18*((1.025)^15)</f>
        <v>57.025048900504387</v>
      </c>
      <c r="Q22" s="74">
        <f>Q18*((1.025)^13)</f>
        <v>59.704988735804712</v>
      </c>
      <c r="R22" s="73">
        <f t="shared" si="13"/>
        <v>61.216271263179763</v>
      </c>
      <c r="S22" s="75">
        <f>Q18*((1.025)^15)</f>
        <v>62.727553790554822</v>
      </c>
      <c r="T22" s="73"/>
      <c r="U22" s="1">
        <v>17</v>
      </c>
      <c r="V22" s="46">
        <f t="shared" si="0"/>
        <v>35.965429642849266</v>
      </c>
      <c r="W22" s="46">
        <f t="shared" si="1"/>
        <v>45.012728776177603</v>
      </c>
      <c r="X22" s="46">
        <f t="shared" si="2"/>
        <v>49.514001653795333</v>
      </c>
      <c r="Y22" s="46">
        <f t="shared" si="3"/>
        <v>54.465401819174872</v>
      </c>
      <c r="Z22" s="46">
        <f t="shared" si="4"/>
        <v>59.911942001092363</v>
      </c>
      <c r="AA22" s="46">
        <f t="shared" si="5"/>
        <v>65.903136201201605</v>
      </c>
    </row>
    <row r="23" spans="1:27" x14ac:dyDescent="0.2">
      <c r="A23" s="77" t="s">
        <v>108</v>
      </c>
      <c r="B23" s="78">
        <f>B18*((1.025)^16)</f>
        <v>35.088224041804182</v>
      </c>
      <c r="C23" s="78">
        <f t="shared" si="8"/>
        <v>36.909529024142834</v>
      </c>
      <c r="D23" s="78">
        <f>B18*((1.025)^20)</f>
        <v>38.730834006481487</v>
      </c>
      <c r="E23" s="79">
        <f>E18*((1.025)^16)</f>
        <v>43.914857342612301</v>
      </c>
      <c r="F23" s="78">
        <f t="shared" si="9"/>
        <v>46.194321483672837</v>
      </c>
      <c r="G23" s="80">
        <f>E18*((1.025)^20)</f>
        <v>48.473785624733381</v>
      </c>
      <c r="H23" s="79">
        <f>H18*((1.025)^16)</f>
        <v>48.306343076873539</v>
      </c>
      <c r="I23" s="78">
        <f t="shared" si="10"/>
        <v>50.813753632040132</v>
      </c>
      <c r="J23" s="80">
        <f>H18*((1.025)^20)</f>
        <v>53.321164187206726</v>
      </c>
      <c r="K23" s="78">
        <f>K18*((1.025)^16)</f>
        <v>53.1369773845609</v>
      </c>
      <c r="L23" s="78">
        <f t="shared" si="11"/>
        <v>55.89512899524415</v>
      </c>
      <c r="M23" s="80">
        <f>K18*((1.025)^20)</f>
        <v>58.653280605927407</v>
      </c>
      <c r="N23" s="78">
        <f>N18*((1.025)^16)</f>
        <v>58.450675123016993</v>
      </c>
      <c r="O23" s="78">
        <f t="shared" si="12"/>
        <v>61.484641894768572</v>
      </c>
      <c r="P23" s="78">
        <f>N18*((1.025)^20)</f>
        <v>64.518608666520151</v>
      </c>
      <c r="Q23" s="79">
        <f>Q18*((1.025)^16)</f>
        <v>64.295742635318689</v>
      </c>
      <c r="R23" s="78">
        <f t="shared" si="13"/>
        <v>67.633106084245426</v>
      </c>
      <c r="S23" s="80">
        <f>Q18*((1.025)^20)</f>
        <v>70.970469533172164</v>
      </c>
      <c r="T23" s="73"/>
      <c r="U23" s="1">
        <v>18</v>
      </c>
      <c r="V23" s="46">
        <f t="shared" si="0"/>
        <v>36.864565383920493</v>
      </c>
      <c r="W23" s="46">
        <f t="shared" si="1"/>
        <v>46.138046995582037</v>
      </c>
      <c r="X23" s="46">
        <f t="shared" si="2"/>
        <v>50.751851695140211</v>
      </c>
      <c r="Y23" s="46">
        <f t="shared" si="3"/>
        <v>55.827036864654239</v>
      </c>
      <c r="Z23" s="46">
        <f t="shared" si="4"/>
        <v>61.409740551119668</v>
      </c>
      <c r="AA23" s="46">
        <f t="shared" si="5"/>
        <v>67.550714606231637</v>
      </c>
    </row>
    <row r="24" spans="1:27" ht="15" x14ac:dyDescent="0.25">
      <c r="A24" s="44"/>
      <c r="B24" s="36"/>
      <c r="C24" s="46"/>
      <c r="D24" s="36"/>
      <c r="E24" s="81"/>
      <c r="F24" s="81"/>
      <c r="G24" s="81"/>
      <c r="H24" s="81"/>
      <c r="I24" s="73"/>
      <c r="J24" s="73"/>
      <c r="M24" s="40"/>
      <c r="P24" s="1"/>
      <c r="U24" s="1">
        <v>19</v>
      </c>
      <c r="V24" s="46">
        <f t="shared" si="0"/>
        <v>37.786179518518502</v>
      </c>
      <c r="W24" s="46">
        <f t="shared" si="1"/>
        <v>47.291498170471584</v>
      </c>
      <c r="X24" s="46">
        <f t="shared" si="2"/>
        <v>52.020647987518714</v>
      </c>
      <c r="Y24" s="46">
        <f t="shared" si="3"/>
        <v>57.222712786270591</v>
      </c>
      <c r="Z24" s="46">
        <f t="shared" si="4"/>
        <v>62.944984064897653</v>
      </c>
      <c r="AA24" s="46">
        <f t="shared" si="5"/>
        <v>69.239482471387419</v>
      </c>
    </row>
    <row r="25" spans="1:27" ht="15" x14ac:dyDescent="0.25">
      <c r="A25" s="44"/>
      <c r="B25" s="36"/>
      <c r="C25" s="46"/>
      <c r="D25" s="36"/>
      <c r="E25" s="81"/>
      <c r="F25" s="81"/>
      <c r="G25" s="81"/>
      <c r="H25" s="81"/>
      <c r="I25" s="73"/>
      <c r="J25" s="73"/>
      <c r="M25" s="40"/>
      <c r="P25" s="1"/>
      <c r="U25" s="1">
        <v>20</v>
      </c>
      <c r="V25" s="46">
        <f t="shared" si="0"/>
        <v>38.730834006481459</v>
      </c>
      <c r="W25" s="46">
        <f t="shared" si="1"/>
        <v>48.473785624733367</v>
      </c>
      <c r="X25" s="46">
        <f t="shared" si="2"/>
        <v>53.321164187206676</v>
      </c>
      <c r="Y25" s="46">
        <f t="shared" si="3"/>
        <v>58.65328060592735</v>
      </c>
      <c r="Z25" s="46">
        <f t="shared" si="4"/>
        <v>64.518608666520095</v>
      </c>
      <c r="AA25" s="46">
        <f t="shared" si="5"/>
        <v>70.970469533172093</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106</v>
      </c>
      <c r="B28" s="28"/>
      <c r="C28" s="28"/>
      <c r="D28" s="28"/>
      <c r="E28" s="28"/>
      <c r="F28" s="28"/>
      <c r="G28" s="28"/>
      <c r="H28" s="28"/>
      <c r="I28" s="28"/>
      <c r="J28" s="28"/>
      <c r="K28" s="28"/>
      <c r="L28" s="28"/>
      <c r="M28" s="28"/>
      <c r="N28" s="28"/>
      <c r="O28" s="28"/>
      <c r="P28" s="28"/>
      <c r="Q28" s="28"/>
      <c r="R28" s="28"/>
      <c r="S28" s="28"/>
      <c r="U28" s="46"/>
      <c r="V28" s="46" t="s">
        <v>48</v>
      </c>
      <c r="W28" s="46"/>
      <c r="X28" s="46"/>
      <c r="Y28" s="46"/>
      <c r="Z28" s="46"/>
      <c r="AA28" s="46"/>
    </row>
    <row r="29" spans="1:27" ht="15.75" thickBot="1" x14ac:dyDescent="0.3">
      <c r="A29" s="275" t="s">
        <v>104</v>
      </c>
      <c r="B29" s="278" t="s">
        <v>78</v>
      </c>
      <c r="C29" s="279"/>
      <c r="D29" s="279"/>
      <c r="E29" s="279" t="s">
        <v>78</v>
      </c>
      <c r="F29" s="279"/>
      <c r="G29" s="279"/>
      <c r="H29" s="279" t="s">
        <v>79</v>
      </c>
      <c r="I29" s="279"/>
      <c r="J29" s="279"/>
      <c r="K29" s="279" t="s">
        <v>80</v>
      </c>
      <c r="L29" s="279"/>
      <c r="M29" s="279"/>
      <c r="N29" s="279" t="s">
        <v>80</v>
      </c>
      <c r="O29" s="279"/>
      <c r="P29" s="280"/>
      <c r="Q29" s="279" t="s">
        <v>80</v>
      </c>
      <c r="R29" s="279"/>
      <c r="S29" s="280"/>
      <c r="U29" s="46" t="s">
        <v>167</v>
      </c>
      <c r="V29" s="46" t="s">
        <v>170</v>
      </c>
      <c r="W29" s="46" t="s">
        <v>168</v>
      </c>
      <c r="X29" s="46" t="s">
        <v>171</v>
      </c>
      <c r="Y29" s="46" t="s">
        <v>172</v>
      </c>
      <c r="Z29" s="46" t="s">
        <v>173</v>
      </c>
      <c r="AA29" s="46" t="s">
        <v>174</v>
      </c>
    </row>
    <row r="30" spans="1:27" ht="15" x14ac:dyDescent="0.2">
      <c r="A30" s="276"/>
      <c r="B30" s="281" t="s">
        <v>103</v>
      </c>
      <c r="C30" s="282"/>
      <c r="D30" s="283"/>
      <c r="E30" s="284" t="s">
        <v>199</v>
      </c>
      <c r="F30" s="285"/>
      <c r="G30" s="285"/>
      <c r="H30" s="295" t="s">
        <v>200</v>
      </c>
      <c r="I30" s="296"/>
      <c r="J30" s="297"/>
      <c r="K30" s="284" t="s">
        <v>201</v>
      </c>
      <c r="L30" s="285"/>
      <c r="M30" s="286"/>
      <c r="N30" s="284" t="s">
        <v>202</v>
      </c>
      <c r="O30" s="285"/>
      <c r="P30" s="286"/>
      <c r="Q30" s="284" t="s">
        <v>207</v>
      </c>
      <c r="R30" s="285"/>
      <c r="S30" s="286"/>
      <c r="U30" s="1">
        <v>0</v>
      </c>
      <c r="V30" s="209">
        <f>H8</f>
        <v>21.487547806222096</v>
      </c>
      <c r="W30" s="209">
        <f>I8</f>
        <v>26.892857142857142</v>
      </c>
      <c r="X30" s="209">
        <f>K8</f>
        <v>29.582142857142859</v>
      </c>
      <c r="Y30" s="209">
        <f>M8</f>
        <v>32.540357142857147</v>
      </c>
      <c r="Z30" s="209">
        <f>N8</f>
        <v>35.794392857142867</v>
      </c>
      <c r="AA30" s="209">
        <f>O8</f>
        <v>39.373832142857154</v>
      </c>
    </row>
    <row r="31" spans="1:27" ht="15" thickBot="1" x14ac:dyDescent="0.25">
      <c r="A31" s="277"/>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209">
        <f t="shared" ref="V31:V50" si="14">V30*1.025</f>
        <v>22.024736501377646</v>
      </c>
      <c r="W31" s="209">
        <f t="shared" ref="W31:W50" si="15">W30*1.025</f>
        <v>27.565178571428568</v>
      </c>
      <c r="X31" s="209">
        <f t="shared" ref="X31:X50" si="16">X30*1.025</f>
        <v>30.321696428571428</v>
      </c>
      <c r="Y31" s="209">
        <f t="shared" ref="Y31:Y50" si="17">Y30*1.025</f>
        <v>33.35386607142857</v>
      </c>
      <c r="Z31" s="209">
        <f t="shared" ref="Z31:Z50" si="18">Z30*1.025</f>
        <v>36.689252678571435</v>
      </c>
      <c r="AA31" s="209">
        <f t="shared" ref="AA31:AA50" si="19">AA30*1.025</f>
        <v>40.358177946428576</v>
      </c>
    </row>
    <row r="32" spans="1:27" x14ac:dyDescent="0.2">
      <c r="A32" s="72" t="s">
        <v>3</v>
      </c>
      <c r="B32" s="73">
        <f>F8</f>
        <v>21.487547806222096</v>
      </c>
      <c r="C32" s="73">
        <f>MEDIAN(B32,D32)</f>
        <v>22.313643296490994</v>
      </c>
      <c r="D32" s="75">
        <f>B32*((1.025)^3)</f>
        <v>23.139738786759889</v>
      </c>
      <c r="E32" s="73">
        <f>I8</f>
        <v>26.892857142857142</v>
      </c>
      <c r="F32" s="73">
        <f>MEDIAN(E32,G32)</f>
        <v>27.92676143973214</v>
      </c>
      <c r="G32" s="73">
        <f>E32*((1.025)^3)</f>
        <v>28.96066573660714</v>
      </c>
      <c r="H32" s="74">
        <f>K8</f>
        <v>29.582142857142859</v>
      </c>
      <c r="I32" s="73">
        <f>MEDIAN(H32,J32)</f>
        <v>30.719437583705357</v>
      </c>
      <c r="J32" s="75">
        <f>H32*((1.025)^3)</f>
        <v>31.856732310267855</v>
      </c>
      <c r="K32" s="74">
        <f>M8</f>
        <v>32.540357142857147</v>
      </c>
      <c r="L32" s="73">
        <f>MEDIAN(K32,M32)</f>
        <v>33.791381342075894</v>
      </c>
      <c r="M32" s="75">
        <f>K32*((1.025)^3)</f>
        <v>35.042405541294642</v>
      </c>
      <c r="N32" s="74">
        <f>N8</f>
        <v>35.794392857142867</v>
      </c>
      <c r="O32" s="73">
        <f>MEDIAN(N32,P32)</f>
        <v>37.170519476283488</v>
      </c>
      <c r="P32" s="75">
        <f>N32*((1.025)^3)</f>
        <v>38.546646095424116</v>
      </c>
      <c r="Q32" s="74">
        <f>O8</f>
        <v>39.373832142857154</v>
      </c>
      <c r="R32" s="73">
        <f>MEDIAN(Q32,S32)</f>
        <v>40.887571423911837</v>
      </c>
      <c r="S32" s="75">
        <f>Q32*((1.025)^3)</f>
        <v>42.401310704966527</v>
      </c>
      <c r="U32" s="1">
        <v>2</v>
      </c>
      <c r="V32" s="209">
        <f t="shared" si="14"/>
        <v>22.575354913912086</v>
      </c>
      <c r="W32" s="209">
        <f t="shared" si="15"/>
        <v>28.254308035714281</v>
      </c>
      <c r="X32" s="209">
        <f t="shared" si="16"/>
        <v>31.07973883928571</v>
      </c>
      <c r="Y32" s="209">
        <f t="shared" si="17"/>
        <v>34.187712723214283</v>
      </c>
      <c r="Z32" s="209">
        <f t="shared" si="18"/>
        <v>37.606483995535719</v>
      </c>
      <c r="AA32" s="209">
        <f t="shared" si="19"/>
        <v>41.367132395089286</v>
      </c>
    </row>
    <row r="33" spans="1:27" x14ac:dyDescent="0.2">
      <c r="A33" s="76" t="s">
        <v>4</v>
      </c>
      <c r="B33" s="73">
        <f>B32*((1.025)^4)</f>
        <v>23.718232256428884</v>
      </c>
      <c r="C33" s="73">
        <f t="shared" ref="C33:C37" si="20">MEDIAN(B33,D33)</f>
        <v>24.318600010419736</v>
      </c>
      <c r="D33" s="75">
        <f>B32*((1.025)^6)</f>
        <v>24.918967764410592</v>
      </c>
      <c r="E33" s="73">
        <f>E32*((1.025)^4)</f>
        <v>29.684682380022316</v>
      </c>
      <c r="F33" s="73">
        <f t="shared" ref="F33:F37" si="21">MEDIAN(E33,G33)</f>
        <v>30.436075902766628</v>
      </c>
      <c r="G33" s="73">
        <f>E32*((1.025)^6)</f>
        <v>31.18746942551094</v>
      </c>
      <c r="H33" s="74">
        <f>H32*((1.025)^4)</f>
        <v>32.653150618024547</v>
      </c>
      <c r="I33" s="73">
        <f t="shared" ref="I33:I37" si="22">MEDIAN(H33,J33)</f>
        <v>33.479683493043296</v>
      </c>
      <c r="J33" s="75">
        <f>H32*((1.025)^6)</f>
        <v>34.306216368062039</v>
      </c>
      <c r="K33" s="74">
        <f>K32*((1.025)^4)</f>
        <v>35.918465679827008</v>
      </c>
      <c r="L33" s="73">
        <f t="shared" ref="L33:L37" si="23">MEDIAN(K33,M33)</f>
        <v>36.82765184234762</v>
      </c>
      <c r="M33" s="75">
        <f>K32*((1.025)^6)</f>
        <v>37.73683800486824</v>
      </c>
      <c r="N33" s="74">
        <f>N32*((1.025)^4)</f>
        <v>39.510312247809715</v>
      </c>
      <c r="O33" s="73">
        <f t="shared" ref="O33:O37" si="24">MEDIAN(N33,P33)</f>
        <v>40.510417026582388</v>
      </c>
      <c r="P33" s="75">
        <f>N32*((1.025)^6)</f>
        <v>41.510521805355069</v>
      </c>
      <c r="Q33" s="74">
        <f>Q32*((1.025)^4)</f>
        <v>43.461343472590684</v>
      </c>
      <c r="R33" s="73">
        <f t="shared" ref="R33:R37" si="25">MEDIAN(Q33,S33)</f>
        <v>44.561458729240627</v>
      </c>
      <c r="S33" s="75">
        <f>Q32*((1.025)^6)</f>
        <v>45.661573985890577</v>
      </c>
      <c r="U33" s="1">
        <v>3</v>
      </c>
      <c r="V33" s="209">
        <f t="shared" si="14"/>
        <v>23.139738786759885</v>
      </c>
      <c r="W33" s="209">
        <f t="shared" si="15"/>
        <v>28.960665736607137</v>
      </c>
      <c r="X33" s="209">
        <f t="shared" si="16"/>
        <v>31.856732310267851</v>
      </c>
      <c r="Y33" s="209">
        <f t="shared" si="17"/>
        <v>35.042405541294634</v>
      </c>
      <c r="Z33" s="209">
        <f t="shared" si="18"/>
        <v>38.546646095424109</v>
      </c>
      <c r="AA33" s="209">
        <f t="shared" si="19"/>
        <v>42.401310704966512</v>
      </c>
    </row>
    <row r="34" spans="1:27" x14ac:dyDescent="0.2">
      <c r="A34" s="76" t="s">
        <v>5</v>
      </c>
      <c r="B34" s="73">
        <f>B32*((1.025)^7)</f>
        <v>25.541941958520859</v>
      </c>
      <c r="C34" s="73">
        <f t="shared" si="20"/>
        <v>26.188472364345913</v>
      </c>
      <c r="D34" s="75">
        <f>B32*((1.025)^9)</f>
        <v>26.83500277017097</v>
      </c>
      <c r="E34" s="73">
        <f>E32*((1.025)^7)</f>
        <v>31.967156161148715</v>
      </c>
      <c r="F34" s="73">
        <f t="shared" si="21"/>
        <v>32.776324801477784</v>
      </c>
      <c r="G34" s="73">
        <f>E32*((1.025)^9)</f>
        <v>33.585493441806861</v>
      </c>
      <c r="H34" s="74">
        <f>H32*((1.025)^7)</f>
        <v>35.163871777263587</v>
      </c>
      <c r="I34" s="73">
        <f t="shared" si="22"/>
        <v>36.053957281625571</v>
      </c>
      <c r="J34" s="75">
        <f>H32*((1.025)^9)</f>
        <v>36.944042785987548</v>
      </c>
      <c r="K34" s="74">
        <f>K32*((1.025)^7)</f>
        <v>38.680258954989952</v>
      </c>
      <c r="L34" s="73">
        <f t="shared" si="23"/>
        <v>39.659353009788127</v>
      </c>
      <c r="M34" s="75">
        <f>K32*((1.025)^9)</f>
        <v>40.638447064586302</v>
      </c>
      <c r="N34" s="74">
        <f>N32*((1.025)^7)</f>
        <v>42.548284850488955</v>
      </c>
      <c r="O34" s="73">
        <f t="shared" si="24"/>
        <v>43.625288310766948</v>
      </c>
      <c r="P34" s="75">
        <f>N32*((1.025)^9)</f>
        <v>44.702291771044941</v>
      </c>
      <c r="Q34" s="74">
        <f>Q32*((1.025)^7)</f>
        <v>46.803113335537844</v>
      </c>
      <c r="R34" s="73">
        <f t="shared" si="25"/>
        <v>47.987817141843642</v>
      </c>
      <c r="S34" s="75">
        <f>Q32*((1.025)^9)</f>
        <v>49.17252094814944</v>
      </c>
      <c r="U34" s="1">
        <v>4</v>
      </c>
      <c r="V34" s="209">
        <f t="shared" si="14"/>
        <v>23.71823225642888</v>
      </c>
      <c r="W34" s="209">
        <f t="shared" si="15"/>
        <v>29.684682380022313</v>
      </c>
      <c r="X34" s="209">
        <f t="shared" si="16"/>
        <v>32.653150618024547</v>
      </c>
      <c r="Y34" s="209">
        <f t="shared" si="17"/>
        <v>35.918465679826994</v>
      </c>
      <c r="Z34" s="209">
        <f t="shared" si="18"/>
        <v>39.510312247809708</v>
      </c>
      <c r="AA34" s="209">
        <f t="shared" si="19"/>
        <v>43.46134347259067</v>
      </c>
    </row>
    <row r="35" spans="1:27" x14ac:dyDescent="0.2">
      <c r="A35" s="76" t="s">
        <v>6</v>
      </c>
      <c r="B35" s="73">
        <f>B32*((1.025)^10)</f>
        <v>27.505877839425246</v>
      </c>
      <c r="C35" s="73">
        <f t="shared" si="20"/>
        <v>28.202120372235697</v>
      </c>
      <c r="D35" s="75">
        <f>B32*((1.025)^12)</f>
        <v>28.898362905046145</v>
      </c>
      <c r="E35" s="73">
        <f>E32*((1.025)^10)</f>
        <v>34.425130777852033</v>
      </c>
      <c r="F35" s="73">
        <f t="shared" si="21"/>
        <v>35.296516900666411</v>
      </c>
      <c r="G35" s="73">
        <f>E32*((1.025)^12)</f>
        <v>36.16790302348079</v>
      </c>
      <c r="H35" s="74">
        <f>H32*((1.025)^10)</f>
        <v>37.86764385563724</v>
      </c>
      <c r="I35" s="73">
        <f t="shared" si="22"/>
        <v>38.826168590733054</v>
      </c>
      <c r="J35" s="75">
        <f>H32*((1.025)^12)</f>
        <v>39.784693325828869</v>
      </c>
      <c r="K35" s="74">
        <f>K32*((1.025)^10)</f>
        <v>41.654408241200962</v>
      </c>
      <c r="L35" s="73">
        <f t="shared" si="23"/>
        <v>42.708785449806356</v>
      </c>
      <c r="M35" s="75">
        <f>K32*((1.025)^12)</f>
        <v>43.763162658411758</v>
      </c>
      <c r="N35" s="74">
        <f>N32*((1.025)^10)</f>
        <v>45.819849065321065</v>
      </c>
      <c r="O35" s="73">
        <f t="shared" si="24"/>
        <v>46.979663994787003</v>
      </c>
      <c r="P35" s="75">
        <f>N32*((1.025)^12)</f>
        <v>48.139478924252941</v>
      </c>
      <c r="Q35" s="74">
        <f>Q32*((1.025)^10)</f>
        <v>50.401833971853172</v>
      </c>
      <c r="R35" s="73">
        <f t="shared" si="25"/>
        <v>51.677630394265705</v>
      </c>
      <c r="S35" s="75">
        <f>Q32*((1.025)^12)</f>
        <v>52.953426816678238</v>
      </c>
      <c r="U35" s="1">
        <v>5</v>
      </c>
      <c r="V35" s="209">
        <f t="shared" si="14"/>
        <v>24.311188062839602</v>
      </c>
      <c r="W35" s="209">
        <f t="shared" si="15"/>
        <v>30.426799439522867</v>
      </c>
      <c r="X35" s="209">
        <f t="shared" si="16"/>
        <v>33.469479383475161</v>
      </c>
      <c r="Y35" s="209">
        <f t="shared" si="17"/>
        <v>36.816427321822665</v>
      </c>
      <c r="Z35" s="209">
        <f t="shared" si="18"/>
        <v>40.498070054004948</v>
      </c>
      <c r="AA35" s="209">
        <f t="shared" si="19"/>
        <v>44.54787705940543</v>
      </c>
    </row>
    <row r="36" spans="1:27" x14ac:dyDescent="0.2">
      <c r="A36" s="76" t="s">
        <v>107</v>
      </c>
      <c r="B36" s="73">
        <f>B32*((1.025)^13)</f>
        <v>29.620821977672296</v>
      </c>
      <c r="C36" s="73">
        <f t="shared" si="20"/>
        <v>30.370599033982128</v>
      </c>
      <c r="D36" s="73">
        <f>B32*((1.025)^15)</f>
        <v>31.120376090291959</v>
      </c>
      <c r="E36" s="74">
        <f>E32*((1.025)^13)</f>
        <v>37.072100599067802</v>
      </c>
      <c r="F36" s="73">
        <f t="shared" si="21"/>
        <v>38.010488145481709</v>
      </c>
      <c r="G36" s="75">
        <f>E32*((1.025)^15)</f>
        <v>38.948875691895616</v>
      </c>
      <c r="H36" s="73">
        <f>H32*((1.025)^13)</f>
        <v>40.779310658974588</v>
      </c>
      <c r="I36" s="73">
        <f t="shared" si="22"/>
        <v>41.811536960029883</v>
      </c>
      <c r="J36" s="75">
        <f>H32*((1.025)^15)</f>
        <v>42.843763261085179</v>
      </c>
      <c r="K36" s="74">
        <f>K32*((1.025)^13)</f>
        <v>44.857241724872047</v>
      </c>
      <c r="L36" s="73">
        <f t="shared" si="23"/>
        <v>45.992690656032877</v>
      </c>
      <c r="M36" s="75">
        <f>K32*((1.025)^15)</f>
        <v>47.128139587193701</v>
      </c>
      <c r="N36" s="74">
        <f>N32*((1.025)^13)</f>
        <v>49.342965897359264</v>
      </c>
      <c r="O36" s="73">
        <f t="shared" si="24"/>
        <v>50.591959721636172</v>
      </c>
      <c r="P36" s="75">
        <f>N32*((1.025)^15)</f>
        <v>51.840953545913074</v>
      </c>
      <c r="Q36" s="74">
        <f>Q32*((1.025)^13)</f>
        <v>54.277262487095186</v>
      </c>
      <c r="R36" s="73">
        <f t="shared" si="25"/>
        <v>55.651155693799787</v>
      </c>
      <c r="S36" s="75">
        <f>Q32*((1.025)^15)</f>
        <v>57.025048900504387</v>
      </c>
      <c r="T36" s="46"/>
      <c r="U36" s="1">
        <v>6</v>
      </c>
      <c r="V36" s="209">
        <f t="shared" si="14"/>
        <v>24.918967764410588</v>
      </c>
      <c r="W36" s="209">
        <f t="shared" si="15"/>
        <v>31.187469425510937</v>
      </c>
      <c r="X36" s="209">
        <f t="shared" si="16"/>
        <v>34.306216368062039</v>
      </c>
      <c r="Y36" s="209">
        <f t="shared" si="17"/>
        <v>37.736838004868225</v>
      </c>
      <c r="Z36" s="209">
        <f t="shared" si="18"/>
        <v>41.510521805355069</v>
      </c>
      <c r="AA36" s="209">
        <f t="shared" si="19"/>
        <v>45.661573985890563</v>
      </c>
    </row>
    <row r="37" spans="1:27" x14ac:dyDescent="0.2">
      <c r="A37" s="77" t="s">
        <v>108</v>
      </c>
      <c r="B37" s="78">
        <f>B32*((1.025)^16)</f>
        <v>31.898385492549256</v>
      </c>
      <c r="C37" s="78">
        <f t="shared" si="20"/>
        <v>33.554117294675301</v>
      </c>
      <c r="D37" s="78">
        <f>B32*((1.025)^20)</f>
        <v>35.209849096801349</v>
      </c>
      <c r="E37" s="79">
        <f>E32*((1.025)^16)</f>
        <v>39.922597584192999</v>
      </c>
      <c r="F37" s="78">
        <f t="shared" si="21"/>
        <v>41.994837712429856</v>
      </c>
      <c r="G37" s="80">
        <f>E32*((1.025)^20)</f>
        <v>44.067077840666705</v>
      </c>
      <c r="H37" s="79">
        <f>H32*((1.025)^16)</f>
        <v>43.914857342612301</v>
      </c>
      <c r="I37" s="78">
        <f t="shared" si="22"/>
        <v>46.194321483672837</v>
      </c>
      <c r="J37" s="80">
        <f>H32*((1.025)^20)</f>
        <v>48.473785624733381</v>
      </c>
      <c r="K37" s="78">
        <f>K32*((1.025)^16)</f>
        <v>48.306343076873539</v>
      </c>
      <c r="L37" s="78">
        <f t="shared" si="23"/>
        <v>50.813753632040132</v>
      </c>
      <c r="M37" s="80">
        <f>K32*((1.025)^20)</f>
        <v>53.321164187206726</v>
      </c>
      <c r="N37" s="78">
        <f>N32*((1.025)^16)</f>
        <v>53.1369773845609</v>
      </c>
      <c r="O37" s="78">
        <f t="shared" si="24"/>
        <v>55.89512899524415</v>
      </c>
      <c r="P37" s="78">
        <f>N32*((1.025)^20)</f>
        <v>58.653280605927407</v>
      </c>
      <c r="Q37" s="79">
        <f>Q32*((1.025)^16)</f>
        <v>58.450675123016993</v>
      </c>
      <c r="R37" s="78">
        <f t="shared" si="25"/>
        <v>61.484641894768572</v>
      </c>
      <c r="S37" s="80">
        <f>Q32*((1.025)^20)</f>
        <v>64.518608666520151</v>
      </c>
      <c r="U37" s="1">
        <v>7</v>
      </c>
      <c r="V37" s="209">
        <f t="shared" si="14"/>
        <v>25.541941958520852</v>
      </c>
      <c r="W37" s="209">
        <f t="shared" si="15"/>
        <v>31.967156161148708</v>
      </c>
      <c r="X37" s="209">
        <f t="shared" si="16"/>
        <v>35.163871777263587</v>
      </c>
      <c r="Y37" s="209">
        <f t="shared" si="17"/>
        <v>38.680258954989931</v>
      </c>
      <c r="Z37" s="209">
        <f t="shared" si="18"/>
        <v>42.54828485048894</v>
      </c>
      <c r="AA37" s="209">
        <f t="shared" si="19"/>
        <v>46.803113335537823</v>
      </c>
    </row>
    <row r="38" spans="1:27" ht="15" x14ac:dyDescent="0.25">
      <c r="A38" s="44"/>
      <c r="B38" s="36"/>
      <c r="C38" s="46"/>
      <c r="D38" s="36"/>
      <c r="E38" s="81"/>
      <c r="F38" s="81"/>
      <c r="G38" s="81"/>
      <c r="H38" s="81"/>
      <c r="I38" s="73"/>
      <c r="J38" s="73"/>
      <c r="M38" s="40"/>
      <c r="P38" s="1"/>
      <c r="U38" s="1">
        <v>8</v>
      </c>
      <c r="V38" s="209">
        <f t="shared" si="14"/>
        <v>26.180490507483871</v>
      </c>
      <c r="W38" s="209">
        <f t="shared" si="15"/>
        <v>32.766335065177422</v>
      </c>
      <c r="X38" s="209">
        <f t="shared" si="16"/>
        <v>36.042968571695177</v>
      </c>
      <c r="Y38" s="209">
        <f t="shared" si="17"/>
        <v>39.647265428864678</v>
      </c>
      <c r="Z38" s="209">
        <f t="shared" si="18"/>
        <v>43.611991971751159</v>
      </c>
      <c r="AA38" s="209">
        <f t="shared" si="19"/>
        <v>47.973191168926263</v>
      </c>
    </row>
    <row r="39" spans="1:27" x14ac:dyDescent="0.2">
      <c r="O39" s="40"/>
      <c r="P39" s="1"/>
      <c r="U39" s="1">
        <v>9</v>
      </c>
      <c r="V39" s="209">
        <f t="shared" si="14"/>
        <v>26.835002770170966</v>
      </c>
      <c r="W39" s="209">
        <f t="shared" si="15"/>
        <v>33.585493441806854</v>
      </c>
      <c r="X39" s="209">
        <f t="shared" si="16"/>
        <v>36.944042785987556</v>
      </c>
      <c r="Y39" s="209">
        <f t="shared" si="17"/>
        <v>40.638447064586295</v>
      </c>
      <c r="Z39" s="209">
        <f t="shared" si="18"/>
        <v>44.702291771044933</v>
      </c>
      <c r="AA39" s="209">
        <f t="shared" si="19"/>
        <v>49.172520948149419</v>
      </c>
    </row>
    <row r="40" spans="1:27" x14ac:dyDescent="0.2">
      <c r="U40" s="1">
        <v>10</v>
      </c>
      <c r="V40" s="209">
        <f t="shared" si="14"/>
        <v>27.505877839425239</v>
      </c>
      <c r="W40" s="209">
        <f t="shared" si="15"/>
        <v>34.425130777852026</v>
      </c>
      <c r="X40" s="209">
        <f t="shared" si="16"/>
        <v>37.86764385563724</v>
      </c>
      <c r="Y40" s="209">
        <f t="shared" si="17"/>
        <v>41.654408241200947</v>
      </c>
      <c r="Z40" s="209">
        <f t="shared" si="18"/>
        <v>45.819849065321051</v>
      </c>
      <c r="AA40" s="209">
        <f t="shared" si="19"/>
        <v>50.401833971853151</v>
      </c>
    </row>
    <row r="41" spans="1:27" x14ac:dyDescent="0.2">
      <c r="U41" s="1">
        <v>11</v>
      </c>
      <c r="V41" s="209">
        <f t="shared" si="14"/>
        <v>28.193524785410869</v>
      </c>
      <c r="W41" s="209">
        <f t="shared" si="15"/>
        <v>35.28575904729832</v>
      </c>
      <c r="X41" s="209">
        <f t="shared" si="16"/>
        <v>38.814334952028169</v>
      </c>
      <c r="Y41" s="209">
        <f t="shared" si="17"/>
        <v>42.695768447230968</v>
      </c>
      <c r="Z41" s="209">
        <f t="shared" si="18"/>
        <v>46.965345291954073</v>
      </c>
      <c r="AA41" s="209">
        <f t="shared" si="19"/>
        <v>51.661879821149476</v>
      </c>
    </row>
    <row r="42" spans="1:27" x14ac:dyDescent="0.2">
      <c r="D42" s="83"/>
      <c r="U42" s="1">
        <v>12</v>
      </c>
      <c r="V42" s="209">
        <f t="shared" si="14"/>
        <v>28.898362905046138</v>
      </c>
      <c r="W42" s="209">
        <f t="shared" si="15"/>
        <v>36.167903023480775</v>
      </c>
      <c r="X42" s="209">
        <f t="shared" si="16"/>
        <v>39.784693325828869</v>
      </c>
      <c r="Y42" s="209">
        <f t="shared" si="17"/>
        <v>43.763162658411737</v>
      </c>
      <c r="Z42" s="209">
        <f t="shared" si="18"/>
        <v>48.13947892425292</v>
      </c>
      <c r="AA42" s="209">
        <f t="shared" si="19"/>
        <v>52.95342681667821</v>
      </c>
    </row>
    <row r="43" spans="1:27" x14ac:dyDescent="0.2">
      <c r="D43" s="83"/>
      <c r="G43" s="35"/>
      <c r="U43" s="1">
        <v>13</v>
      </c>
      <c r="V43" s="209">
        <f t="shared" si="14"/>
        <v>29.620821977672289</v>
      </c>
      <c r="W43" s="209">
        <f t="shared" si="15"/>
        <v>37.072100599067788</v>
      </c>
      <c r="X43" s="209">
        <f t="shared" si="16"/>
        <v>40.779310658974588</v>
      </c>
      <c r="Y43" s="209">
        <f t="shared" si="17"/>
        <v>44.857241724872026</v>
      </c>
      <c r="Z43" s="209">
        <f t="shared" si="18"/>
        <v>49.342965897359235</v>
      </c>
      <c r="AA43" s="209">
        <f t="shared" si="19"/>
        <v>54.277262487095157</v>
      </c>
    </row>
    <row r="44" spans="1:27" x14ac:dyDescent="0.2">
      <c r="D44" s="83"/>
      <c r="U44" s="1">
        <v>14</v>
      </c>
      <c r="V44" s="209">
        <f t="shared" si="14"/>
        <v>30.361342527114093</v>
      </c>
      <c r="W44" s="209">
        <f t="shared" si="15"/>
        <v>37.998903114044481</v>
      </c>
      <c r="X44" s="209">
        <f t="shared" si="16"/>
        <v>41.798793425448949</v>
      </c>
      <c r="Y44" s="209">
        <f t="shared" si="17"/>
        <v>45.978672767993821</v>
      </c>
      <c r="Z44" s="209">
        <f t="shared" si="18"/>
        <v>50.576540044793212</v>
      </c>
      <c r="AA44" s="209">
        <f t="shared" si="19"/>
        <v>55.63419404927253</v>
      </c>
    </row>
    <row r="45" spans="1:27" x14ac:dyDescent="0.2">
      <c r="U45" s="1">
        <v>15</v>
      </c>
      <c r="V45" s="209">
        <f t="shared" si="14"/>
        <v>31.120376090291941</v>
      </c>
      <c r="W45" s="209">
        <f t="shared" si="15"/>
        <v>38.948875691895587</v>
      </c>
      <c r="X45" s="209">
        <f t="shared" si="16"/>
        <v>42.843763261085172</v>
      </c>
      <c r="Y45" s="209">
        <f t="shared" si="17"/>
        <v>47.128139587193665</v>
      </c>
      <c r="Z45" s="209">
        <f t="shared" si="18"/>
        <v>51.840953545913038</v>
      </c>
      <c r="AA45" s="209">
        <f t="shared" si="19"/>
        <v>57.025048900504338</v>
      </c>
    </row>
    <row r="46" spans="1:27" x14ac:dyDescent="0.2">
      <c r="U46" s="1">
        <v>16</v>
      </c>
      <c r="V46" s="209">
        <f t="shared" si="14"/>
        <v>31.898385492549238</v>
      </c>
      <c r="W46" s="209">
        <f t="shared" si="15"/>
        <v>39.922597584192971</v>
      </c>
      <c r="X46" s="209">
        <f t="shared" si="16"/>
        <v>43.914857342612301</v>
      </c>
      <c r="Y46" s="209">
        <f t="shared" si="17"/>
        <v>48.306343076873503</v>
      </c>
      <c r="Z46" s="209">
        <f t="shared" si="18"/>
        <v>53.136977384560858</v>
      </c>
      <c r="AA46" s="209">
        <f t="shared" si="19"/>
        <v>58.450675123016943</v>
      </c>
    </row>
    <row r="47" spans="1:27" x14ac:dyDescent="0.2">
      <c r="U47" s="1">
        <v>17</v>
      </c>
      <c r="V47" s="209">
        <f t="shared" si="14"/>
        <v>32.695845129862967</v>
      </c>
      <c r="W47" s="209">
        <f t="shared" si="15"/>
        <v>40.920662523797795</v>
      </c>
      <c r="X47" s="209">
        <f t="shared" si="16"/>
        <v>45.012728776177603</v>
      </c>
      <c r="Y47" s="209">
        <f t="shared" si="17"/>
        <v>49.514001653795333</v>
      </c>
      <c r="Z47" s="209">
        <f t="shared" si="18"/>
        <v>54.465401819174872</v>
      </c>
      <c r="AA47" s="209">
        <f t="shared" si="19"/>
        <v>59.911942001092363</v>
      </c>
    </row>
    <row r="48" spans="1:27" x14ac:dyDescent="0.2">
      <c r="U48" s="1">
        <v>18</v>
      </c>
      <c r="V48" s="209">
        <f t="shared" si="14"/>
        <v>33.513241258109538</v>
      </c>
      <c r="W48" s="209">
        <f t="shared" si="15"/>
        <v>41.943679086892736</v>
      </c>
      <c r="X48" s="209">
        <f t="shared" si="16"/>
        <v>46.138046995582037</v>
      </c>
      <c r="Y48" s="209">
        <f t="shared" si="17"/>
        <v>50.751851695140211</v>
      </c>
      <c r="Z48" s="209">
        <f t="shared" si="18"/>
        <v>55.827036864654239</v>
      </c>
      <c r="AA48" s="209">
        <f t="shared" si="19"/>
        <v>61.409740551119668</v>
      </c>
    </row>
    <row r="49" spans="1:27" x14ac:dyDescent="0.2">
      <c r="U49" s="1">
        <v>19</v>
      </c>
      <c r="V49" s="209">
        <f t="shared" si="14"/>
        <v>34.351072289562275</v>
      </c>
      <c r="W49" s="209">
        <f t="shared" si="15"/>
        <v>42.992271064065051</v>
      </c>
      <c r="X49" s="209">
        <f t="shared" si="16"/>
        <v>47.291498170471584</v>
      </c>
      <c r="Y49" s="209">
        <f t="shared" si="17"/>
        <v>52.020647987518714</v>
      </c>
      <c r="Z49" s="209">
        <f t="shared" si="18"/>
        <v>57.222712786270591</v>
      </c>
      <c r="AA49" s="209">
        <f t="shared" si="19"/>
        <v>62.944984064897653</v>
      </c>
    </row>
    <row r="50" spans="1:27" x14ac:dyDescent="0.2">
      <c r="U50" s="1">
        <v>20</v>
      </c>
      <c r="V50" s="209">
        <f t="shared" si="14"/>
        <v>35.209849096801328</v>
      </c>
      <c r="W50" s="209">
        <f t="shared" si="15"/>
        <v>44.06707784066667</v>
      </c>
      <c r="X50" s="209">
        <f t="shared" si="16"/>
        <v>48.473785624733367</v>
      </c>
      <c r="Y50" s="209">
        <f t="shared" si="17"/>
        <v>53.321164187206676</v>
      </c>
      <c r="Z50" s="209">
        <f t="shared" si="18"/>
        <v>58.65328060592735</v>
      </c>
      <c r="AA50" s="209">
        <f t="shared" si="19"/>
        <v>64.518608666520095</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3" t="s">
        <v>112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row>
    <row r="2" spans="1:26" ht="15.75" x14ac:dyDescent="0.25">
      <c r="A2" s="223" t="s">
        <v>348</v>
      </c>
    </row>
    <row r="3" spans="1:26" x14ac:dyDescent="0.25">
      <c r="A3" s="12">
        <v>59</v>
      </c>
    </row>
    <row r="4" spans="1:26" ht="20.25" x14ac:dyDescent="0.3">
      <c r="A4" s="171"/>
      <c r="B4" s="171"/>
      <c r="C4" s="171"/>
      <c r="D4" s="171"/>
      <c r="E4" s="171"/>
      <c r="F4" s="171"/>
      <c r="G4" s="171"/>
      <c r="H4" s="171"/>
      <c r="I4" s="171"/>
      <c r="J4" s="171"/>
      <c r="K4" s="171"/>
      <c r="L4" s="171"/>
      <c r="M4" s="171"/>
      <c r="N4" s="171"/>
      <c r="O4" s="171"/>
    </row>
    <row r="5" spans="1:26" ht="15.75" x14ac:dyDescent="0.25">
      <c r="A5" s="315" t="s">
        <v>305</v>
      </c>
      <c r="B5" s="315"/>
      <c r="C5" s="315"/>
      <c r="E5" s="315" t="s">
        <v>306</v>
      </c>
      <c r="F5" s="315"/>
      <c r="G5" s="315"/>
      <c r="I5" s="315" t="s">
        <v>307</v>
      </c>
      <c r="J5" s="315"/>
      <c r="K5" s="315"/>
      <c r="M5" s="34" t="s">
        <v>308</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1</v>
      </c>
      <c r="C7" s="19">
        <f>B7/A3</f>
        <v>1.6949152542372881E-2</v>
      </c>
      <c r="E7" s="23" t="s">
        <v>125</v>
      </c>
      <c r="F7" s="18"/>
      <c r="G7" s="19">
        <v>1.4999999999999999E-2</v>
      </c>
      <c r="I7" s="23" t="s">
        <v>136</v>
      </c>
      <c r="J7" s="18">
        <v>54</v>
      </c>
      <c r="K7" s="19">
        <f>J7/A3</f>
        <v>0.9152542372881356</v>
      </c>
      <c r="M7" s="23" t="s">
        <v>133</v>
      </c>
      <c r="N7" s="18">
        <v>1</v>
      </c>
      <c r="O7" s="19">
        <f>N7/A3</f>
        <v>1.6949152542372881E-2</v>
      </c>
    </row>
    <row r="8" spans="1:26" x14ac:dyDescent="0.25">
      <c r="A8" s="20" t="s">
        <v>119</v>
      </c>
      <c r="B8" s="21">
        <v>8</v>
      </c>
      <c r="C8" s="22">
        <f>B8/A3</f>
        <v>0.13559322033898305</v>
      </c>
      <c r="E8" s="24" t="s">
        <v>126</v>
      </c>
      <c r="F8" s="21"/>
      <c r="G8" s="19">
        <v>0.125</v>
      </c>
      <c r="I8" s="24" t="s">
        <v>138</v>
      </c>
      <c r="J8" s="21">
        <v>2</v>
      </c>
      <c r="K8" s="19">
        <f>J8/A3</f>
        <v>3.3898305084745763E-2</v>
      </c>
      <c r="M8" s="24" t="s">
        <v>134</v>
      </c>
      <c r="N8" s="21">
        <v>58</v>
      </c>
      <c r="O8" s="22">
        <f>N8/A3</f>
        <v>0.98305084745762716</v>
      </c>
    </row>
    <row r="9" spans="1:26" x14ac:dyDescent="0.25">
      <c r="A9" s="20" t="s">
        <v>120</v>
      </c>
      <c r="B9" s="21">
        <v>17</v>
      </c>
      <c r="C9" s="22">
        <f>B9/A3</f>
        <v>0.28813559322033899</v>
      </c>
      <c r="E9" s="24" t="s">
        <v>127</v>
      </c>
      <c r="F9" s="21"/>
      <c r="G9" s="19">
        <v>0.20499999999999999</v>
      </c>
      <c r="I9" s="24" t="s">
        <v>137</v>
      </c>
      <c r="J9" s="21">
        <v>1</v>
      </c>
      <c r="K9" s="19">
        <f>J9/A3</f>
        <v>1.6949152542372881E-2</v>
      </c>
    </row>
    <row r="10" spans="1:26" x14ac:dyDescent="0.25">
      <c r="A10" s="20" t="s">
        <v>121</v>
      </c>
      <c r="B10" s="21">
        <v>14</v>
      </c>
      <c r="C10" s="22">
        <f>B10/A3</f>
        <v>0.23728813559322035</v>
      </c>
      <c r="E10" s="24" t="s">
        <v>128</v>
      </c>
      <c r="F10" s="21"/>
      <c r="G10" s="19">
        <v>0.13500000000000001</v>
      </c>
      <c r="I10" s="24" t="s">
        <v>140</v>
      </c>
      <c r="J10" s="21">
        <v>1</v>
      </c>
      <c r="K10" s="19">
        <f>J10/A3</f>
        <v>1.6949152542372881E-2</v>
      </c>
    </row>
    <row r="11" spans="1:26" x14ac:dyDescent="0.25">
      <c r="A11" s="20" t="s">
        <v>122</v>
      </c>
      <c r="B11" s="21">
        <v>10</v>
      </c>
      <c r="C11" s="22">
        <f>B11/A3</f>
        <v>0.16949152542372881</v>
      </c>
      <c r="E11" s="24" t="s">
        <v>129</v>
      </c>
      <c r="F11" s="21"/>
      <c r="G11" s="19">
        <v>0.35299999999999998</v>
      </c>
      <c r="I11" s="24" t="s">
        <v>139</v>
      </c>
      <c r="J11" s="21">
        <v>0</v>
      </c>
      <c r="K11" s="19">
        <f>J11/A3</f>
        <v>0</v>
      </c>
    </row>
    <row r="12" spans="1:26" x14ac:dyDescent="0.25">
      <c r="A12" s="20" t="s">
        <v>123</v>
      </c>
      <c r="B12" s="21">
        <v>7</v>
      </c>
      <c r="C12" s="22">
        <f>B12/A3</f>
        <v>0.11864406779661017</v>
      </c>
      <c r="E12" s="24" t="s">
        <v>130</v>
      </c>
      <c r="F12" s="21"/>
      <c r="G12" s="19">
        <v>0.154</v>
      </c>
      <c r="I12" s="24" t="s">
        <v>141</v>
      </c>
      <c r="J12" s="21">
        <v>0</v>
      </c>
      <c r="K12" s="19">
        <f>J12/A3</f>
        <v>0</v>
      </c>
    </row>
    <row r="13" spans="1:26" x14ac:dyDescent="0.25">
      <c r="A13" s="20" t="s">
        <v>124</v>
      </c>
      <c r="B13" s="21">
        <v>1</v>
      </c>
      <c r="C13" s="22">
        <f>B13/A3</f>
        <v>1.6949152542372881E-2</v>
      </c>
      <c r="E13" s="24" t="s">
        <v>131</v>
      </c>
      <c r="F13" s="21"/>
      <c r="G13" s="19">
        <v>1.2E-2</v>
      </c>
      <c r="I13" s="24" t="s">
        <v>142</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topLeftCell="B13" zoomScaleNormal="100" workbookViewId="0">
      <selection activeCell="D13" sqref="D13"/>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7" width="9" bestFit="1" customWidth="1"/>
    <col min="8" max="8" width="8.140625" bestFit="1" customWidth="1"/>
    <col min="9" max="10" width="9" bestFit="1" customWidth="1"/>
    <col min="11" max="12" width="9.28515625" bestFit="1" customWidth="1"/>
    <col min="13" max="13" width="9.140625" bestFit="1" customWidth="1"/>
    <col min="14" max="15" width="9" bestFit="1" customWidth="1"/>
    <col min="16" max="16" width="9" style="10" bestFit="1" customWidth="1"/>
    <col min="17" max="18" width="9" bestFit="1" customWidth="1"/>
    <col min="19" max="19" width="9.28515625" bestFit="1" customWidth="1"/>
    <col min="20" max="20" width="8.7109375" bestFit="1" customWidth="1"/>
    <col min="23" max="23" width="9"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3" t="s">
        <v>113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row>
    <row r="4" spans="1:26" ht="18.75" x14ac:dyDescent="0.3">
      <c r="A4" s="319" t="s">
        <v>194</v>
      </c>
      <c r="B4" s="319"/>
      <c r="C4" s="319"/>
      <c r="D4" s="319"/>
      <c r="E4" s="319"/>
      <c r="F4" s="319"/>
      <c r="G4" s="319"/>
      <c r="H4" s="319"/>
    </row>
    <row r="5" spans="1:26" ht="36" customHeight="1" x14ac:dyDescent="0.25">
      <c r="A5" s="317" t="s">
        <v>211</v>
      </c>
      <c r="B5" s="318" t="s">
        <v>143</v>
      </c>
      <c r="C5" s="318" t="s">
        <v>213</v>
      </c>
      <c r="D5" s="318" t="s">
        <v>257</v>
      </c>
      <c r="E5" s="318" t="s">
        <v>231</v>
      </c>
      <c r="F5" s="318"/>
      <c r="G5" s="318" t="s">
        <v>214</v>
      </c>
      <c r="H5" s="318"/>
      <c r="P5"/>
      <c r="R5" s="10"/>
    </row>
    <row r="6" spans="1:26" ht="15.75" thickBot="1" x14ac:dyDescent="0.3">
      <c r="A6" s="317"/>
      <c r="B6" s="318"/>
      <c r="C6" s="318"/>
      <c r="D6" s="320"/>
      <c r="E6" s="163" t="s">
        <v>157</v>
      </c>
      <c r="F6" s="163" t="s">
        <v>215</v>
      </c>
      <c r="G6" s="163" t="s">
        <v>157</v>
      </c>
      <c r="H6" s="163" t="s">
        <v>215</v>
      </c>
      <c r="P6"/>
      <c r="R6" s="10"/>
    </row>
    <row r="7" spans="1:26" ht="15.75" thickBot="1" x14ac:dyDescent="0.3">
      <c r="A7" s="195" t="s">
        <v>85</v>
      </c>
      <c r="B7" s="196">
        <v>1</v>
      </c>
      <c r="C7" s="197">
        <f>'1A'!B11</f>
        <v>13</v>
      </c>
      <c r="D7" s="198" t="s">
        <v>186</v>
      </c>
      <c r="E7" s="199">
        <f t="shared" ref="E7:E12" si="0">W19-B19</f>
        <v>36</v>
      </c>
      <c r="F7" s="200">
        <f t="shared" ref="F7:F12" si="1">W29</f>
        <v>1.5652173913043479</v>
      </c>
      <c r="G7" s="201">
        <f t="shared" ref="G7:G12" si="2">S38-B38</f>
        <v>2.6799999999999997</v>
      </c>
      <c r="H7" s="202">
        <f t="shared" ref="H7:H12" si="3">S48</f>
        <v>0.25968992248062012</v>
      </c>
      <c r="P7"/>
      <c r="R7" s="10"/>
    </row>
    <row r="8" spans="1:26" ht="15.75" thickTop="1" x14ac:dyDescent="0.25">
      <c r="A8" s="178" t="s">
        <v>212</v>
      </c>
      <c r="B8" s="172">
        <v>0.97</v>
      </c>
      <c r="C8" s="185">
        <f>S39</f>
        <v>23.1</v>
      </c>
      <c r="D8" s="204">
        <f>C8-C7</f>
        <v>10.100000000000001</v>
      </c>
      <c r="E8" s="174">
        <f t="shared" si="0"/>
        <v>-46</v>
      </c>
      <c r="F8" s="173">
        <f t="shared" si="1"/>
        <v>-0.8214285714285714</v>
      </c>
      <c r="G8" s="176">
        <f t="shared" si="2"/>
        <v>4.1900000000000013</v>
      </c>
      <c r="H8" s="177">
        <f t="shared" si="3"/>
        <v>0.22157588577472243</v>
      </c>
      <c r="P8"/>
      <c r="R8" s="10"/>
    </row>
    <row r="9" spans="1:26" x14ac:dyDescent="0.25">
      <c r="A9" s="178" t="s">
        <v>288</v>
      </c>
      <c r="B9" s="164">
        <v>0.96</v>
      </c>
      <c r="C9" s="185">
        <f t="shared" ref="C9:C12" si="4">S40</f>
        <v>18.14</v>
      </c>
      <c r="D9" s="204">
        <f>C9-C7</f>
        <v>5.1400000000000006</v>
      </c>
      <c r="E9" s="174">
        <f t="shared" si="0"/>
        <v>2</v>
      </c>
      <c r="F9" s="173">
        <f t="shared" si="1"/>
        <v>0.10526315789473684</v>
      </c>
      <c r="G9" s="175">
        <f t="shared" si="2"/>
        <v>2.7200000000000006</v>
      </c>
      <c r="H9" s="177">
        <f>S50</f>
        <v>0.17639429312581067</v>
      </c>
      <c r="P9"/>
      <c r="R9" s="10"/>
    </row>
    <row r="10" spans="1:26" x14ac:dyDescent="0.25">
      <c r="A10" s="178" t="s">
        <v>261</v>
      </c>
      <c r="B10" s="164">
        <v>0.93</v>
      </c>
      <c r="C10" s="185">
        <f t="shared" si="4"/>
        <v>15.67</v>
      </c>
      <c r="D10" s="210">
        <f>C10-C7</f>
        <v>2.67</v>
      </c>
      <c r="E10" s="174">
        <f t="shared" si="0"/>
        <v>-34</v>
      </c>
      <c r="F10" s="173">
        <f t="shared" si="1"/>
        <v>-0.15384615384615385</v>
      </c>
      <c r="G10" s="175">
        <f t="shared" si="2"/>
        <v>6.2099999999999991</v>
      </c>
      <c r="H10" s="177">
        <f t="shared" si="3"/>
        <v>0.65644820295983075</v>
      </c>
      <c r="P10"/>
      <c r="R10" s="10"/>
    </row>
    <row r="11" spans="1:26" x14ac:dyDescent="0.25">
      <c r="A11" s="178" t="s">
        <v>289</v>
      </c>
      <c r="B11" s="164">
        <v>0.93</v>
      </c>
      <c r="C11" s="185">
        <f t="shared" si="4"/>
        <v>20.43</v>
      </c>
      <c r="D11" s="204">
        <f>C11-C7</f>
        <v>7.43</v>
      </c>
      <c r="E11" s="174">
        <f t="shared" si="0"/>
        <v>-6</v>
      </c>
      <c r="F11" s="173">
        <f t="shared" si="1"/>
        <v>-0.375</v>
      </c>
      <c r="G11" s="175">
        <f t="shared" si="2"/>
        <v>9.0499999999999989</v>
      </c>
      <c r="H11" s="177">
        <f t="shared" si="3"/>
        <v>0.79525483304042166</v>
      </c>
      <c r="P11"/>
      <c r="R11" s="10"/>
    </row>
    <row r="12" spans="1:26" ht="15.75" thickBot="1" x14ac:dyDescent="0.3">
      <c r="A12" s="179" t="s">
        <v>287</v>
      </c>
      <c r="B12" s="180">
        <v>0.92</v>
      </c>
      <c r="C12" s="186">
        <f t="shared" si="4"/>
        <v>16.77</v>
      </c>
      <c r="D12" s="205">
        <f>C12-C7</f>
        <v>3.7699999999999996</v>
      </c>
      <c r="E12" s="181">
        <f t="shared" si="0"/>
        <v>-205</v>
      </c>
      <c r="F12" s="182">
        <f t="shared" si="1"/>
        <v>-0.22727272727272727</v>
      </c>
      <c r="G12" s="183">
        <f t="shared" si="2"/>
        <v>5.84</v>
      </c>
      <c r="H12" s="184">
        <f t="shared" si="3"/>
        <v>0.53430924062214091</v>
      </c>
      <c r="P12"/>
      <c r="R12" s="10"/>
    </row>
    <row r="13" spans="1:26" x14ac:dyDescent="0.25">
      <c r="A13" s="1"/>
      <c r="B13" s="35"/>
      <c r="C13" s="36"/>
      <c r="D13" s="36"/>
      <c r="G13" s="215">
        <f>G11-G7</f>
        <v>6.3699999999999992</v>
      </c>
    </row>
    <row r="14" spans="1:26" x14ac:dyDescent="0.25">
      <c r="G14" s="215"/>
    </row>
    <row r="15" spans="1:26" x14ac:dyDescent="0.25">
      <c r="G15" s="215"/>
    </row>
    <row r="17" spans="1:26" ht="15.75" x14ac:dyDescent="0.25">
      <c r="A17" s="316" t="s">
        <v>309</v>
      </c>
      <c r="B17" s="316"/>
      <c r="C17" s="316"/>
      <c r="D17" s="316"/>
      <c r="E17" s="316"/>
      <c r="F17" s="316"/>
      <c r="G17" s="316"/>
      <c r="H17" s="316"/>
      <c r="I17" s="316"/>
      <c r="J17" s="316"/>
      <c r="K17" s="316"/>
      <c r="L17" s="316"/>
      <c r="M17" s="316"/>
      <c r="N17" s="316"/>
      <c r="O17" s="316"/>
      <c r="P17" s="316"/>
      <c r="Q17" s="316"/>
      <c r="R17" s="316"/>
      <c r="S17" s="316"/>
      <c r="T17" s="316"/>
      <c r="U17" s="316"/>
      <c r="V17" s="316"/>
      <c r="W17" s="316"/>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85</v>
      </c>
      <c r="B19" s="166">
        <v>23</v>
      </c>
      <c r="C19" s="166">
        <v>22</v>
      </c>
      <c r="D19" s="166">
        <v>21</v>
      </c>
      <c r="E19" s="166">
        <v>23</v>
      </c>
      <c r="F19" s="166">
        <v>24</v>
      </c>
      <c r="G19" s="166">
        <v>23</v>
      </c>
      <c r="H19" s="166">
        <v>21</v>
      </c>
      <c r="I19" s="166">
        <v>14</v>
      </c>
      <c r="J19" s="166">
        <v>14</v>
      </c>
      <c r="K19" s="166">
        <v>12</v>
      </c>
      <c r="L19" s="166">
        <v>12</v>
      </c>
      <c r="M19" s="166">
        <v>11</v>
      </c>
      <c r="N19" s="166">
        <v>12</v>
      </c>
      <c r="O19" s="166">
        <v>10</v>
      </c>
      <c r="P19" s="166">
        <v>14</v>
      </c>
      <c r="Q19" s="166">
        <v>20</v>
      </c>
      <c r="R19" s="166">
        <v>23</v>
      </c>
      <c r="S19" s="166">
        <v>27</v>
      </c>
      <c r="T19" s="166">
        <v>47</v>
      </c>
      <c r="U19" s="166">
        <v>45</v>
      </c>
      <c r="V19" s="166">
        <v>44</v>
      </c>
      <c r="W19" s="166">
        <v>59</v>
      </c>
    </row>
    <row r="20" spans="1:26" ht="15.75" thickTop="1" x14ac:dyDescent="0.25">
      <c r="A20" s="143" t="s">
        <v>212</v>
      </c>
      <c r="B20" s="144">
        <v>56</v>
      </c>
      <c r="C20" s="144">
        <v>56</v>
      </c>
      <c r="D20" s="144">
        <v>56</v>
      </c>
      <c r="E20" s="144">
        <v>54</v>
      </c>
      <c r="F20" s="144">
        <v>51</v>
      </c>
      <c r="G20" s="144">
        <v>40</v>
      </c>
      <c r="H20" s="144">
        <v>38</v>
      </c>
      <c r="I20" s="144">
        <v>37</v>
      </c>
      <c r="J20" s="144">
        <v>39</v>
      </c>
      <c r="K20" s="144">
        <v>38</v>
      </c>
      <c r="L20" s="144">
        <v>38</v>
      </c>
      <c r="M20" s="144">
        <v>36</v>
      </c>
      <c r="N20" s="144">
        <v>30</v>
      </c>
      <c r="O20" s="144">
        <v>28</v>
      </c>
      <c r="P20" s="144">
        <v>21</v>
      </c>
      <c r="Q20" s="144">
        <v>12</v>
      </c>
      <c r="R20" s="144">
        <v>10</v>
      </c>
      <c r="S20" s="144">
        <v>10</v>
      </c>
      <c r="T20" s="144">
        <v>10</v>
      </c>
      <c r="U20" s="144">
        <v>10</v>
      </c>
      <c r="V20" s="144">
        <v>10</v>
      </c>
      <c r="W20" s="144">
        <v>10</v>
      </c>
    </row>
    <row r="21" spans="1:26" x14ac:dyDescent="0.25">
      <c r="A21" s="143" t="s">
        <v>288</v>
      </c>
      <c r="B21" s="144">
        <v>19</v>
      </c>
      <c r="C21" s="144">
        <v>22</v>
      </c>
      <c r="D21" s="144">
        <v>23</v>
      </c>
      <c r="E21" s="144">
        <v>23</v>
      </c>
      <c r="F21" s="144">
        <v>26</v>
      </c>
      <c r="G21" s="144">
        <v>23</v>
      </c>
      <c r="H21" s="144">
        <v>30</v>
      </c>
      <c r="I21" s="144">
        <v>30</v>
      </c>
      <c r="J21" s="144">
        <v>29</v>
      </c>
      <c r="K21" s="144">
        <v>28</v>
      </c>
      <c r="L21" s="144">
        <v>29</v>
      </c>
      <c r="M21" s="144">
        <v>29</v>
      </c>
      <c r="N21" s="144">
        <v>33</v>
      </c>
      <c r="O21" s="144">
        <v>29</v>
      </c>
      <c r="P21" s="144">
        <v>30</v>
      </c>
      <c r="Q21" s="144">
        <v>33</v>
      </c>
      <c r="R21" s="144">
        <v>32</v>
      </c>
      <c r="S21" s="144">
        <v>34</v>
      </c>
      <c r="T21" s="144">
        <v>32</v>
      </c>
      <c r="U21" s="144">
        <v>34</v>
      </c>
      <c r="V21" s="144">
        <v>27</v>
      </c>
      <c r="W21" s="144">
        <v>21</v>
      </c>
    </row>
    <row r="22" spans="1:26" x14ac:dyDescent="0.25">
      <c r="A22" s="143" t="s">
        <v>261</v>
      </c>
      <c r="B22" s="144">
        <v>221</v>
      </c>
      <c r="C22" s="144">
        <v>229</v>
      </c>
      <c r="D22" s="144">
        <v>273</v>
      </c>
      <c r="E22" s="144">
        <v>288</v>
      </c>
      <c r="F22" s="144">
        <v>282</v>
      </c>
      <c r="G22" s="144">
        <v>279</v>
      </c>
      <c r="H22" s="144">
        <v>269</v>
      </c>
      <c r="I22" s="144">
        <v>244</v>
      </c>
      <c r="J22" s="144">
        <v>243</v>
      </c>
      <c r="K22" s="144">
        <v>247</v>
      </c>
      <c r="L22" s="144">
        <v>251</v>
      </c>
      <c r="M22" s="144">
        <v>261</v>
      </c>
      <c r="N22" s="144">
        <v>280</v>
      </c>
      <c r="O22" s="144">
        <v>304</v>
      </c>
      <c r="P22" s="144">
        <v>272</v>
      </c>
      <c r="Q22" s="144">
        <v>253</v>
      </c>
      <c r="R22" s="144">
        <v>266</v>
      </c>
      <c r="S22" s="144">
        <v>236</v>
      </c>
      <c r="T22" s="144">
        <v>234</v>
      </c>
      <c r="U22" s="144">
        <v>232</v>
      </c>
      <c r="V22" s="144">
        <v>207</v>
      </c>
      <c r="W22" s="144">
        <v>187</v>
      </c>
    </row>
    <row r="23" spans="1:26" x14ac:dyDescent="0.25">
      <c r="A23" s="143" t="s">
        <v>289</v>
      </c>
      <c r="B23" s="144">
        <v>16</v>
      </c>
      <c r="C23" s="144">
        <v>12</v>
      </c>
      <c r="D23" s="144">
        <v>12</v>
      </c>
      <c r="E23" s="144">
        <v>12</v>
      </c>
      <c r="F23" s="144">
        <v>13</v>
      </c>
      <c r="G23" s="144">
        <v>11</v>
      </c>
      <c r="H23" s="144">
        <v>11</v>
      </c>
      <c r="I23" s="144">
        <v>10</v>
      </c>
      <c r="J23" s="144">
        <v>14</v>
      </c>
      <c r="K23" s="144">
        <v>15</v>
      </c>
      <c r="L23" s="144">
        <v>20</v>
      </c>
      <c r="M23" s="144">
        <v>17</v>
      </c>
      <c r="N23" s="144">
        <v>17</v>
      </c>
      <c r="O23" s="144">
        <v>18</v>
      </c>
      <c r="P23" s="144">
        <v>19</v>
      </c>
      <c r="Q23" s="144">
        <v>21</v>
      </c>
      <c r="R23" s="144">
        <v>21</v>
      </c>
      <c r="S23" s="144">
        <v>17</v>
      </c>
      <c r="T23" s="144">
        <v>10</v>
      </c>
      <c r="U23" s="144">
        <v>10</v>
      </c>
      <c r="V23" s="144">
        <v>10</v>
      </c>
      <c r="W23" s="144">
        <v>10</v>
      </c>
    </row>
    <row r="24" spans="1:26" x14ac:dyDescent="0.25">
      <c r="A24" s="143" t="s">
        <v>287</v>
      </c>
      <c r="B24" s="146">
        <v>902</v>
      </c>
      <c r="C24" s="146">
        <v>895</v>
      </c>
      <c r="D24" s="146">
        <v>882</v>
      </c>
      <c r="E24" s="146">
        <v>891</v>
      </c>
      <c r="F24" s="146">
        <v>864</v>
      </c>
      <c r="G24" s="146">
        <v>832</v>
      </c>
      <c r="H24" s="146">
        <v>800</v>
      </c>
      <c r="I24" s="146">
        <v>737</v>
      </c>
      <c r="J24" s="146">
        <v>692</v>
      </c>
      <c r="K24" s="146">
        <v>687</v>
      </c>
      <c r="L24" s="146">
        <v>691</v>
      </c>
      <c r="M24" s="146">
        <v>697</v>
      </c>
      <c r="N24" s="146">
        <v>692</v>
      </c>
      <c r="O24" s="146">
        <v>695</v>
      </c>
      <c r="P24" s="146">
        <v>682</v>
      </c>
      <c r="Q24" s="146">
        <v>688</v>
      </c>
      <c r="R24" s="146">
        <v>698</v>
      </c>
      <c r="S24" s="146">
        <v>754</v>
      </c>
      <c r="T24" s="146">
        <v>766</v>
      </c>
      <c r="U24" s="146">
        <v>767</v>
      </c>
      <c r="V24" s="146">
        <v>745</v>
      </c>
      <c r="W24" s="146">
        <v>697</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6" t="s">
        <v>310</v>
      </c>
      <c r="B27" s="316"/>
      <c r="C27" s="316"/>
      <c r="D27" s="316"/>
      <c r="E27" s="316"/>
      <c r="F27" s="316"/>
      <c r="G27" s="316"/>
      <c r="H27" s="316"/>
      <c r="I27" s="316"/>
      <c r="J27" s="316"/>
      <c r="K27" s="316"/>
      <c r="L27" s="316"/>
      <c r="M27" s="316"/>
      <c r="N27" s="316"/>
      <c r="O27" s="316"/>
      <c r="P27" s="316"/>
      <c r="Q27" s="316"/>
      <c r="R27" s="316"/>
      <c r="S27" s="316"/>
      <c r="T27" s="316"/>
      <c r="U27" s="316"/>
      <c r="V27" s="316"/>
      <c r="W27" s="316"/>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85</v>
      </c>
      <c r="B29" s="167">
        <f t="shared" ref="B29:B34" si="5">(B19-B19)/B19</f>
        <v>0</v>
      </c>
      <c r="C29" s="167">
        <f t="shared" ref="C29:C34" si="6">(C19-B19)/B19</f>
        <v>-4.3478260869565216E-2</v>
      </c>
      <c r="D29" s="167">
        <f t="shared" ref="D29:D34" si="7">(D19-B19)/B19</f>
        <v>-8.6956521739130432E-2</v>
      </c>
      <c r="E29" s="167">
        <f t="shared" ref="E29:E34" si="8">(E19-B19)/B19</f>
        <v>0</v>
      </c>
      <c r="F29" s="167">
        <f t="shared" ref="F29:F34" si="9">(F19-B19)/B19</f>
        <v>4.3478260869565216E-2</v>
      </c>
      <c r="G29" s="167">
        <f t="shared" ref="G29:G34" si="10">(G19-B19)/B19</f>
        <v>0</v>
      </c>
      <c r="H29" s="167">
        <f t="shared" ref="H29:H34" si="11">(H19-B19)/B19</f>
        <v>-8.6956521739130432E-2</v>
      </c>
      <c r="I29" s="167">
        <f t="shared" ref="I29:I34" si="12">(I19-B19)/B19</f>
        <v>-0.39130434782608697</v>
      </c>
      <c r="J29" s="167">
        <f t="shared" ref="J29:J34" si="13">(J19-B19)/B19</f>
        <v>-0.39130434782608697</v>
      </c>
      <c r="K29" s="167">
        <f t="shared" ref="K29:K34" si="14">(K19-B19)/B19</f>
        <v>-0.47826086956521741</v>
      </c>
      <c r="L29" s="167">
        <f t="shared" ref="L29:L34" si="15">(L19-B19)/B19</f>
        <v>-0.47826086956521741</v>
      </c>
      <c r="M29" s="167">
        <f t="shared" ref="M29:M34" si="16">(M19-B19)/B19</f>
        <v>-0.52173913043478259</v>
      </c>
      <c r="N29" s="167">
        <f t="shared" ref="N29:N34" si="17">(N19-B19)/B19</f>
        <v>-0.47826086956521741</v>
      </c>
      <c r="O29" s="167">
        <f t="shared" ref="O29:O34" si="18">(O19-B19)/B19</f>
        <v>-0.56521739130434778</v>
      </c>
      <c r="P29" s="167">
        <f t="shared" ref="P29:P34" si="19">(P19-B19)/B19</f>
        <v>-0.39130434782608697</v>
      </c>
      <c r="Q29" s="167">
        <f t="shared" ref="Q29:Q34" si="20">(Q19-B19)/B19</f>
        <v>-0.13043478260869565</v>
      </c>
      <c r="R29" s="167">
        <f t="shared" ref="R29:R34" si="21">(R19-B19)/B19</f>
        <v>0</v>
      </c>
      <c r="S29" s="167">
        <f t="shared" ref="S29:S34" si="22">(S19-B19)/B19</f>
        <v>0.17391304347826086</v>
      </c>
      <c r="T29" s="167">
        <f t="shared" ref="T29:T34" si="23">(T19-B19)/B19</f>
        <v>1.0434782608695652</v>
      </c>
      <c r="U29" s="167">
        <f t="shared" ref="U29:U34" si="24">(U19-B19)/B19</f>
        <v>0.95652173913043481</v>
      </c>
      <c r="V29" s="167">
        <f t="shared" ref="V29:V34" si="25">(V19-B19)/B19</f>
        <v>0.91304347826086951</v>
      </c>
      <c r="W29" s="167">
        <f t="shared" ref="W29:W34" si="26">(W19-B19)/B19</f>
        <v>1.5652173913043479</v>
      </c>
      <c r="Y29" s="215" t="s">
        <v>85</v>
      </c>
      <c r="Z29" s="216">
        <v>2.68</v>
      </c>
    </row>
    <row r="30" spans="1:26" ht="15.75" thickTop="1" x14ac:dyDescent="0.25">
      <c r="A30" s="143" t="s">
        <v>212</v>
      </c>
      <c r="B30" s="147">
        <f t="shared" si="5"/>
        <v>0</v>
      </c>
      <c r="C30" s="147">
        <f t="shared" si="6"/>
        <v>0</v>
      </c>
      <c r="D30" s="147">
        <f t="shared" si="7"/>
        <v>0</v>
      </c>
      <c r="E30" s="147">
        <f t="shared" si="8"/>
        <v>-3.5714285714285712E-2</v>
      </c>
      <c r="F30" s="147">
        <f t="shared" si="9"/>
        <v>-8.9285714285714288E-2</v>
      </c>
      <c r="G30" s="147">
        <f t="shared" si="10"/>
        <v>-0.2857142857142857</v>
      </c>
      <c r="H30" s="147">
        <f t="shared" si="11"/>
        <v>-0.32142857142857145</v>
      </c>
      <c r="I30" s="147">
        <f t="shared" si="12"/>
        <v>-0.3392857142857143</v>
      </c>
      <c r="J30" s="147">
        <f t="shared" si="13"/>
        <v>-0.30357142857142855</v>
      </c>
      <c r="K30" s="147">
        <f t="shared" si="14"/>
        <v>-0.32142857142857145</v>
      </c>
      <c r="L30" s="147">
        <f t="shared" si="15"/>
        <v>-0.32142857142857145</v>
      </c>
      <c r="M30" s="147">
        <f t="shared" si="16"/>
        <v>-0.35714285714285715</v>
      </c>
      <c r="N30" s="147">
        <f t="shared" si="17"/>
        <v>-0.4642857142857143</v>
      </c>
      <c r="O30" s="147">
        <f t="shared" si="18"/>
        <v>-0.5</v>
      </c>
      <c r="P30" s="147">
        <f t="shared" si="19"/>
        <v>-0.625</v>
      </c>
      <c r="Q30" s="147">
        <f t="shared" si="20"/>
        <v>-0.7857142857142857</v>
      </c>
      <c r="R30" s="147">
        <f t="shared" si="21"/>
        <v>-0.8214285714285714</v>
      </c>
      <c r="S30" s="147">
        <f t="shared" si="22"/>
        <v>-0.8214285714285714</v>
      </c>
      <c r="T30" s="147">
        <f t="shared" si="23"/>
        <v>-0.8214285714285714</v>
      </c>
      <c r="U30" s="147">
        <f t="shared" si="24"/>
        <v>-0.8214285714285714</v>
      </c>
      <c r="V30" s="147">
        <f t="shared" si="25"/>
        <v>-0.8214285714285714</v>
      </c>
      <c r="W30" s="147">
        <f t="shared" si="26"/>
        <v>-0.8214285714285714</v>
      </c>
      <c r="Y30" s="215" t="s">
        <v>288</v>
      </c>
      <c r="Z30" s="216">
        <v>2.72</v>
      </c>
    </row>
    <row r="31" spans="1:26" x14ac:dyDescent="0.25">
      <c r="A31" s="143" t="s">
        <v>288</v>
      </c>
      <c r="B31" s="147">
        <f t="shared" si="5"/>
        <v>0</v>
      </c>
      <c r="C31" s="147">
        <f t="shared" si="6"/>
        <v>0.15789473684210525</v>
      </c>
      <c r="D31" s="147">
        <f t="shared" si="7"/>
        <v>0.21052631578947367</v>
      </c>
      <c r="E31" s="147">
        <f t="shared" si="8"/>
        <v>0.21052631578947367</v>
      </c>
      <c r="F31" s="147">
        <f t="shared" si="9"/>
        <v>0.36842105263157893</v>
      </c>
      <c r="G31" s="147">
        <f t="shared" si="10"/>
        <v>0.21052631578947367</v>
      </c>
      <c r="H31" s="147">
        <f t="shared" si="11"/>
        <v>0.57894736842105265</v>
      </c>
      <c r="I31" s="147">
        <f t="shared" si="12"/>
        <v>0.57894736842105265</v>
      </c>
      <c r="J31" s="147">
        <f t="shared" si="13"/>
        <v>0.52631578947368418</v>
      </c>
      <c r="K31" s="147">
        <f t="shared" si="14"/>
        <v>0.47368421052631576</v>
      </c>
      <c r="L31" s="147">
        <f t="shared" si="15"/>
        <v>0.52631578947368418</v>
      </c>
      <c r="M31" s="147">
        <f t="shared" si="16"/>
        <v>0.52631578947368418</v>
      </c>
      <c r="N31" s="147">
        <f t="shared" si="17"/>
        <v>0.73684210526315785</v>
      </c>
      <c r="O31" s="147">
        <f t="shared" si="18"/>
        <v>0.52631578947368418</v>
      </c>
      <c r="P31" s="147">
        <f t="shared" si="19"/>
        <v>0.57894736842105265</v>
      </c>
      <c r="Q31" s="147">
        <f t="shared" si="20"/>
        <v>0.73684210526315785</v>
      </c>
      <c r="R31" s="147">
        <f t="shared" si="21"/>
        <v>0.68421052631578949</v>
      </c>
      <c r="S31" s="147">
        <f t="shared" si="22"/>
        <v>0.78947368421052633</v>
      </c>
      <c r="T31" s="147">
        <f t="shared" si="23"/>
        <v>0.68421052631578949</v>
      </c>
      <c r="U31" s="147">
        <f t="shared" si="24"/>
        <v>0.78947368421052633</v>
      </c>
      <c r="V31" s="147">
        <f t="shared" si="25"/>
        <v>0.42105263157894735</v>
      </c>
      <c r="W31" s="147">
        <f t="shared" si="26"/>
        <v>0.10526315789473684</v>
      </c>
      <c r="Y31" s="215" t="s">
        <v>212</v>
      </c>
      <c r="Z31" s="216">
        <v>4.1900000000000004</v>
      </c>
    </row>
    <row r="32" spans="1:26" x14ac:dyDescent="0.25">
      <c r="A32" s="143" t="s">
        <v>261</v>
      </c>
      <c r="B32" s="147">
        <f t="shared" si="5"/>
        <v>0</v>
      </c>
      <c r="C32" s="147">
        <f t="shared" si="6"/>
        <v>3.6199095022624438E-2</v>
      </c>
      <c r="D32" s="147">
        <f t="shared" si="7"/>
        <v>0.23529411764705882</v>
      </c>
      <c r="E32" s="147">
        <f t="shared" si="8"/>
        <v>0.30316742081447962</v>
      </c>
      <c r="F32" s="147">
        <f t="shared" si="9"/>
        <v>0.27601809954751133</v>
      </c>
      <c r="G32" s="147">
        <f t="shared" si="10"/>
        <v>0.26244343891402716</v>
      </c>
      <c r="H32" s="147">
        <f t="shared" si="11"/>
        <v>0.21719457013574661</v>
      </c>
      <c r="I32" s="147">
        <f t="shared" si="12"/>
        <v>0.10407239819004525</v>
      </c>
      <c r="J32" s="147">
        <f t="shared" si="13"/>
        <v>9.9547511312217188E-2</v>
      </c>
      <c r="K32" s="147">
        <f t="shared" si="14"/>
        <v>0.11764705882352941</v>
      </c>
      <c r="L32" s="147">
        <f t="shared" si="15"/>
        <v>0.13574660633484162</v>
      </c>
      <c r="M32" s="147">
        <f t="shared" si="16"/>
        <v>0.18099547511312217</v>
      </c>
      <c r="N32" s="147">
        <f t="shared" si="17"/>
        <v>0.2669683257918552</v>
      </c>
      <c r="O32" s="147">
        <f t="shared" si="18"/>
        <v>0.3755656108597285</v>
      </c>
      <c r="P32" s="147">
        <f t="shared" si="19"/>
        <v>0.23076923076923078</v>
      </c>
      <c r="Q32" s="147">
        <f t="shared" si="20"/>
        <v>0.14479638009049775</v>
      </c>
      <c r="R32" s="147">
        <f t="shared" si="21"/>
        <v>0.20361990950226244</v>
      </c>
      <c r="S32" s="147">
        <f t="shared" si="22"/>
        <v>6.7873303167420809E-2</v>
      </c>
      <c r="T32" s="147">
        <f t="shared" si="23"/>
        <v>5.8823529411764705E-2</v>
      </c>
      <c r="U32" s="147">
        <f t="shared" si="24"/>
        <v>4.9773755656108594E-2</v>
      </c>
      <c r="V32" s="147">
        <f t="shared" si="25"/>
        <v>-6.3348416289592757E-2</v>
      </c>
      <c r="W32" s="147">
        <f t="shared" si="26"/>
        <v>-0.15384615384615385</v>
      </c>
      <c r="Y32" s="215" t="s">
        <v>287</v>
      </c>
      <c r="Z32" s="216">
        <v>5.84</v>
      </c>
    </row>
    <row r="33" spans="1:26" x14ac:dyDescent="0.25">
      <c r="A33" s="143" t="s">
        <v>289</v>
      </c>
      <c r="B33" s="147">
        <f t="shared" si="5"/>
        <v>0</v>
      </c>
      <c r="C33" s="147">
        <f t="shared" si="6"/>
        <v>-0.25</v>
      </c>
      <c r="D33" s="147">
        <f t="shared" si="7"/>
        <v>-0.25</v>
      </c>
      <c r="E33" s="147">
        <f t="shared" si="8"/>
        <v>-0.25</v>
      </c>
      <c r="F33" s="147">
        <f t="shared" si="9"/>
        <v>-0.1875</v>
      </c>
      <c r="G33" s="147">
        <f t="shared" si="10"/>
        <v>-0.3125</v>
      </c>
      <c r="H33" s="147">
        <f t="shared" si="11"/>
        <v>-0.3125</v>
      </c>
      <c r="I33" s="147">
        <f t="shared" si="12"/>
        <v>-0.375</v>
      </c>
      <c r="J33" s="147">
        <f t="shared" si="13"/>
        <v>-0.125</v>
      </c>
      <c r="K33" s="147">
        <f t="shared" si="14"/>
        <v>-6.25E-2</v>
      </c>
      <c r="L33" s="147">
        <f t="shared" si="15"/>
        <v>0.25</v>
      </c>
      <c r="M33" s="147">
        <f t="shared" si="16"/>
        <v>6.25E-2</v>
      </c>
      <c r="N33" s="147">
        <f t="shared" si="17"/>
        <v>6.25E-2</v>
      </c>
      <c r="O33" s="147">
        <f t="shared" si="18"/>
        <v>0.125</v>
      </c>
      <c r="P33" s="147">
        <f t="shared" si="19"/>
        <v>0.1875</v>
      </c>
      <c r="Q33" s="147">
        <f t="shared" si="20"/>
        <v>0.3125</v>
      </c>
      <c r="R33" s="147">
        <f t="shared" si="21"/>
        <v>0.3125</v>
      </c>
      <c r="S33" s="147">
        <f t="shared" si="22"/>
        <v>6.25E-2</v>
      </c>
      <c r="T33" s="147">
        <f t="shared" si="23"/>
        <v>-0.375</v>
      </c>
      <c r="U33" s="147">
        <f t="shared" si="24"/>
        <v>-0.375</v>
      </c>
      <c r="V33" s="147">
        <f t="shared" si="25"/>
        <v>-0.375</v>
      </c>
      <c r="W33" s="147">
        <f t="shared" si="26"/>
        <v>-0.375</v>
      </c>
      <c r="Y33" s="215" t="s">
        <v>261</v>
      </c>
      <c r="Z33" s="216">
        <v>6.21</v>
      </c>
    </row>
    <row r="34" spans="1:26" x14ac:dyDescent="0.25">
      <c r="A34" s="143" t="s">
        <v>287</v>
      </c>
      <c r="B34" s="147">
        <f t="shared" si="5"/>
        <v>0</v>
      </c>
      <c r="C34" s="147">
        <f t="shared" si="6"/>
        <v>-7.7605321507760536E-3</v>
      </c>
      <c r="D34" s="147">
        <f t="shared" si="7"/>
        <v>-2.2172949002217297E-2</v>
      </c>
      <c r="E34" s="147">
        <f t="shared" si="8"/>
        <v>-1.2195121951219513E-2</v>
      </c>
      <c r="F34" s="147">
        <f t="shared" si="9"/>
        <v>-4.2128603104212861E-2</v>
      </c>
      <c r="G34" s="147">
        <f t="shared" si="10"/>
        <v>-7.7605321507760533E-2</v>
      </c>
      <c r="H34" s="147">
        <f t="shared" si="11"/>
        <v>-0.1130820399113082</v>
      </c>
      <c r="I34" s="147">
        <f t="shared" si="12"/>
        <v>-0.18292682926829268</v>
      </c>
      <c r="J34" s="147">
        <f t="shared" si="13"/>
        <v>-0.2328159645232816</v>
      </c>
      <c r="K34" s="147">
        <f t="shared" si="14"/>
        <v>-0.23835920177383593</v>
      </c>
      <c r="L34" s="147">
        <f t="shared" si="15"/>
        <v>-0.23392461197339245</v>
      </c>
      <c r="M34" s="147">
        <f t="shared" si="16"/>
        <v>-0.22727272727272727</v>
      </c>
      <c r="N34" s="147">
        <f t="shared" si="17"/>
        <v>-0.2328159645232816</v>
      </c>
      <c r="O34" s="147">
        <f t="shared" si="18"/>
        <v>-0.229490022172949</v>
      </c>
      <c r="P34" s="147">
        <f t="shared" si="19"/>
        <v>-0.24390243902439024</v>
      </c>
      <c r="Q34" s="147">
        <f t="shared" si="20"/>
        <v>-0.23725055432372505</v>
      </c>
      <c r="R34" s="147">
        <f t="shared" si="21"/>
        <v>-0.22616407982261641</v>
      </c>
      <c r="S34" s="147">
        <f t="shared" si="22"/>
        <v>-0.16407982261640799</v>
      </c>
      <c r="T34" s="147">
        <f t="shared" si="23"/>
        <v>-0.15077605321507762</v>
      </c>
      <c r="U34" s="147">
        <f t="shared" si="24"/>
        <v>-0.14966740576496673</v>
      </c>
      <c r="V34" s="147">
        <f t="shared" si="25"/>
        <v>-0.17405764966740578</v>
      </c>
      <c r="W34" s="147">
        <f t="shared" si="26"/>
        <v>-0.22727272727272727</v>
      </c>
      <c r="Y34" s="215" t="s">
        <v>289</v>
      </c>
      <c r="Z34" s="216">
        <v>9.0500000000000007</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6" t="s">
        <v>311</v>
      </c>
      <c r="B36" s="316"/>
      <c r="C36" s="316"/>
      <c r="D36" s="316"/>
      <c r="E36" s="316"/>
      <c r="F36" s="316"/>
      <c r="G36" s="316"/>
      <c r="H36" s="316"/>
      <c r="I36" s="316"/>
      <c r="J36" s="316"/>
      <c r="K36" s="316"/>
      <c r="L36" s="316"/>
      <c r="M36" s="316"/>
      <c r="N36" s="316"/>
      <c r="O36" s="316"/>
      <c r="P36" s="316"/>
      <c r="Q36" s="316"/>
      <c r="R36" s="316"/>
      <c r="S36" s="316"/>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85</v>
      </c>
      <c r="B38" s="168">
        <v>10.32</v>
      </c>
      <c r="C38" s="168">
        <v>11.81</v>
      </c>
      <c r="D38" s="168">
        <v>16.96</v>
      </c>
      <c r="E38" s="168">
        <v>14.01</v>
      </c>
      <c r="F38" s="168">
        <v>16.02</v>
      </c>
      <c r="G38" s="168">
        <v>11.25</v>
      </c>
      <c r="H38" s="168">
        <v>12.63</v>
      </c>
      <c r="I38" s="168">
        <v>14.17</v>
      </c>
      <c r="J38" s="168">
        <v>14.17</v>
      </c>
      <c r="K38" s="168">
        <v>13.64</v>
      </c>
      <c r="L38" s="168">
        <v>14.71</v>
      </c>
      <c r="M38" s="168">
        <v>12.03</v>
      </c>
      <c r="N38" s="168">
        <v>11.74</v>
      </c>
      <c r="O38" s="168">
        <v>12.29</v>
      </c>
      <c r="P38" s="168">
        <v>13.2</v>
      </c>
      <c r="Q38" s="168">
        <v>12.7</v>
      </c>
      <c r="R38" s="168">
        <v>13.03</v>
      </c>
      <c r="S38" s="169">
        <v>13</v>
      </c>
      <c r="T38" s="214">
        <f>S38-(B38*1.4985)</f>
        <v>-2.4645200000000003</v>
      </c>
      <c r="U38" s="220">
        <f>T38/B38</f>
        <v>-0.23881007751937985</v>
      </c>
    </row>
    <row r="39" spans="1:26" ht="15.75" thickTop="1" x14ac:dyDescent="0.25">
      <c r="A39" s="143" t="s">
        <v>212</v>
      </c>
      <c r="B39" s="150">
        <v>18.91</v>
      </c>
      <c r="C39" s="150">
        <v>19.149999999999999</v>
      </c>
      <c r="D39" s="150">
        <v>20.77</v>
      </c>
      <c r="E39" s="150">
        <v>22.56</v>
      </c>
      <c r="F39" s="150">
        <v>21.13</v>
      </c>
      <c r="G39" s="150">
        <v>24.95</v>
      </c>
      <c r="H39" s="150">
        <v>25</v>
      </c>
      <c r="I39" s="150">
        <v>24.95</v>
      </c>
      <c r="J39" s="150">
        <v>24.89</v>
      </c>
      <c r="K39" s="150">
        <v>26.19</v>
      </c>
      <c r="L39" s="150">
        <v>26.15</v>
      </c>
      <c r="M39" s="150">
        <v>23.1</v>
      </c>
      <c r="N39" s="150">
        <v>23.1</v>
      </c>
      <c r="O39" s="150">
        <v>23.1</v>
      </c>
      <c r="P39" s="150">
        <v>23.1</v>
      </c>
      <c r="Q39" s="150">
        <v>23.1</v>
      </c>
      <c r="R39" s="150">
        <v>23.1</v>
      </c>
      <c r="S39" s="151">
        <v>23.1</v>
      </c>
      <c r="T39" s="214">
        <f t="shared" ref="T39:T43" si="27">S39-(B39*1.4985)</f>
        <v>-5.2366349999999962</v>
      </c>
      <c r="U39" s="220">
        <f>T39/B39</f>
        <v>-0.27692411422527741</v>
      </c>
    </row>
    <row r="40" spans="1:26" x14ac:dyDescent="0.25">
      <c r="A40" s="143" t="s">
        <v>288</v>
      </c>
      <c r="B40" s="150">
        <v>15.42</v>
      </c>
      <c r="C40" s="150">
        <v>15.05</v>
      </c>
      <c r="D40" s="150">
        <v>12.01</v>
      </c>
      <c r="E40" s="150">
        <v>15.45</v>
      </c>
      <c r="F40" s="150">
        <v>16.23</v>
      </c>
      <c r="G40" s="150">
        <v>17.98</v>
      </c>
      <c r="H40" s="150">
        <v>16.37</v>
      </c>
      <c r="I40" s="150">
        <v>16.32</v>
      </c>
      <c r="J40" s="150">
        <v>16.64</v>
      </c>
      <c r="K40" s="150">
        <v>15.77</v>
      </c>
      <c r="L40" s="150">
        <v>20.64</v>
      </c>
      <c r="M40" s="150">
        <v>21.71</v>
      </c>
      <c r="N40" s="150">
        <v>21.26</v>
      </c>
      <c r="O40" s="150">
        <v>20.16</v>
      </c>
      <c r="P40" s="150">
        <v>17.75</v>
      </c>
      <c r="Q40" s="150">
        <v>13.73</v>
      </c>
      <c r="R40" s="150">
        <v>17.86</v>
      </c>
      <c r="S40" s="151">
        <v>18.14</v>
      </c>
      <c r="T40" s="214">
        <f t="shared" si="27"/>
        <v>-4.9668700000000001</v>
      </c>
      <c r="U40" s="220">
        <f t="shared" ref="U40:U43" si="28">T40/B40</f>
        <v>-0.32210570687418938</v>
      </c>
    </row>
    <row r="41" spans="1:26" x14ac:dyDescent="0.25">
      <c r="A41" s="143" t="s">
        <v>261</v>
      </c>
      <c r="B41" s="150">
        <v>9.4600000000000009</v>
      </c>
      <c r="C41" s="150">
        <v>9.09</v>
      </c>
      <c r="D41" s="150">
        <v>9.33</v>
      </c>
      <c r="E41" s="150">
        <v>9.59</v>
      </c>
      <c r="F41" s="150">
        <v>9.92</v>
      </c>
      <c r="G41" s="150">
        <v>10.199999999999999</v>
      </c>
      <c r="H41" s="150">
        <v>10.49</v>
      </c>
      <c r="I41" s="150">
        <v>10.53</v>
      </c>
      <c r="J41" s="150">
        <v>11.01</v>
      </c>
      <c r="K41" s="150">
        <v>11.25</v>
      </c>
      <c r="L41" s="150">
        <v>11.74</v>
      </c>
      <c r="M41" s="150">
        <v>12.15</v>
      </c>
      <c r="N41" s="150">
        <v>12.03</v>
      </c>
      <c r="O41" s="150">
        <v>12.04</v>
      </c>
      <c r="P41" s="150">
        <v>13.13</v>
      </c>
      <c r="Q41" s="150">
        <v>13.71</v>
      </c>
      <c r="R41" s="150">
        <v>14.16</v>
      </c>
      <c r="S41" s="151">
        <v>15.67</v>
      </c>
      <c r="T41" s="214">
        <f t="shared" si="27"/>
        <v>1.4941899999999997</v>
      </c>
      <c r="U41" s="220">
        <f t="shared" si="28"/>
        <v>0.15794820295983081</v>
      </c>
    </row>
    <row r="42" spans="1:26" x14ac:dyDescent="0.25">
      <c r="A42" s="143" t="s">
        <v>289</v>
      </c>
      <c r="B42" s="150">
        <v>11.38</v>
      </c>
      <c r="C42" s="150">
        <v>14.31</v>
      </c>
      <c r="D42" s="150">
        <v>16.29</v>
      </c>
      <c r="E42" s="150">
        <v>19.649999999999999</v>
      </c>
      <c r="F42" s="150">
        <v>18.54</v>
      </c>
      <c r="G42" s="150">
        <v>19.04</v>
      </c>
      <c r="H42" s="150">
        <v>17.309999999999999</v>
      </c>
      <c r="I42" s="150">
        <v>18.079999999999998</v>
      </c>
      <c r="J42" s="150">
        <v>16.34</v>
      </c>
      <c r="K42" s="150">
        <v>15.17</v>
      </c>
      <c r="L42" s="150">
        <v>19.649999999999999</v>
      </c>
      <c r="M42" s="150">
        <v>20.41</v>
      </c>
      <c r="N42" s="150">
        <v>21.06</v>
      </c>
      <c r="O42" s="150">
        <v>20.43</v>
      </c>
      <c r="P42" s="150">
        <v>20.43</v>
      </c>
      <c r="Q42" s="150">
        <v>20.43</v>
      </c>
      <c r="R42" s="150">
        <v>20.43</v>
      </c>
      <c r="S42" s="151">
        <v>20.43</v>
      </c>
      <c r="T42" s="214">
        <f t="shared" si="27"/>
        <v>3.3770699999999998</v>
      </c>
      <c r="U42" s="220">
        <f t="shared" si="28"/>
        <v>0.29675483304042177</v>
      </c>
    </row>
    <row r="43" spans="1:26" x14ac:dyDescent="0.25">
      <c r="A43" s="143" t="s">
        <v>287</v>
      </c>
      <c r="B43" s="150">
        <v>10.93</v>
      </c>
      <c r="C43" s="150">
        <v>10.8</v>
      </c>
      <c r="D43" s="150">
        <v>11.48</v>
      </c>
      <c r="E43" s="150">
        <v>11.85</v>
      </c>
      <c r="F43" s="150">
        <v>12.28</v>
      </c>
      <c r="G43" s="150">
        <v>12.44</v>
      </c>
      <c r="H43" s="150">
        <v>12.88</v>
      </c>
      <c r="I43" s="150">
        <v>12.76</v>
      </c>
      <c r="J43" s="150">
        <v>13.11</v>
      </c>
      <c r="K43" s="150">
        <v>13.77</v>
      </c>
      <c r="L43" s="150">
        <v>13.73</v>
      </c>
      <c r="M43" s="150">
        <v>14.54</v>
      </c>
      <c r="N43" s="150">
        <v>15.12</v>
      </c>
      <c r="O43" s="150">
        <v>15.2</v>
      </c>
      <c r="P43" s="150">
        <v>15.45</v>
      </c>
      <c r="Q43" s="150">
        <v>16.05</v>
      </c>
      <c r="R43" s="150">
        <v>16.71</v>
      </c>
      <c r="S43" s="151">
        <v>16.77</v>
      </c>
      <c r="T43" s="214">
        <f t="shared" si="27"/>
        <v>0.39139499999999927</v>
      </c>
      <c r="U43" s="220">
        <f t="shared" si="28"/>
        <v>3.5809240622140831E-2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6" t="s">
        <v>312</v>
      </c>
      <c r="B46" s="316"/>
      <c r="C46" s="316"/>
      <c r="D46" s="316"/>
      <c r="E46" s="316"/>
      <c r="F46" s="316"/>
      <c r="G46" s="316"/>
      <c r="H46" s="316"/>
      <c r="I46" s="316"/>
      <c r="J46" s="316"/>
      <c r="K46" s="316"/>
      <c r="L46" s="316"/>
      <c r="M46" s="316"/>
      <c r="N46" s="316"/>
      <c r="O46" s="316"/>
      <c r="P46" s="316"/>
      <c r="Q46" s="316"/>
      <c r="R46" s="316"/>
      <c r="S46" s="316"/>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85</v>
      </c>
      <c r="B48" s="167">
        <f t="shared" ref="B48:B53" si="29">(B38-B38)/B38</f>
        <v>0</v>
      </c>
      <c r="C48" s="167">
        <f t="shared" ref="C48:C53" si="30">(C38-B38)/B38</f>
        <v>0.14437984496124032</v>
      </c>
      <c r="D48" s="167">
        <f t="shared" ref="D48:D53" si="31">(D38-B38)/B38</f>
        <v>0.64341085271317833</v>
      </c>
      <c r="E48" s="167">
        <f t="shared" ref="E48:E53" si="32">(E38-B38)/B38</f>
        <v>0.35755813953488369</v>
      </c>
      <c r="F48" s="167">
        <f t="shared" ref="F48:F53" si="33">(F38-B38)/B38</f>
        <v>0.55232558139534871</v>
      </c>
      <c r="G48" s="167">
        <f t="shared" ref="G48:G53" si="34">(G38-B38)/B38</f>
        <v>9.0116279069767408E-2</v>
      </c>
      <c r="H48" s="167">
        <f t="shared" ref="H48:H53" si="35">(H38-B38)/B38</f>
        <v>0.22383720930232562</v>
      </c>
      <c r="I48" s="167">
        <f t="shared" ref="I48:I53" si="36">(I38-B38)/B38</f>
        <v>0.37306201550387591</v>
      </c>
      <c r="J48" s="167">
        <f t="shared" ref="J48:J53" si="37">(J38-B38)/B38</f>
        <v>0.37306201550387591</v>
      </c>
      <c r="K48" s="167">
        <f t="shared" ref="K48:K53" si="38">(K38-B38)/B38</f>
        <v>0.32170542635658916</v>
      </c>
      <c r="L48" s="167">
        <f t="shared" ref="L48:L53" si="39">(L38-B38)/B38</f>
        <v>0.42538759689922484</v>
      </c>
      <c r="M48" s="167">
        <f t="shared" ref="M48:M53" si="40">(M38-B38)/B38</f>
        <v>0.16569767441860456</v>
      </c>
      <c r="N48" s="167">
        <f t="shared" ref="N48:N53" si="41">(N38-B38)/B38</f>
        <v>0.1375968992248062</v>
      </c>
      <c r="O48" s="167">
        <f t="shared" ref="O48:O53" si="42">(O38-B38)/B38</f>
        <v>0.19089147286821695</v>
      </c>
      <c r="P48" s="167">
        <f t="shared" ref="P48:P53" si="43">(P38-B38)/B38</f>
        <v>0.27906976744186035</v>
      </c>
      <c r="Q48" s="167">
        <f t="shared" ref="Q48:Q53" si="44">(Q38-B38)/B38</f>
        <v>0.2306201550387596</v>
      </c>
      <c r="R48" s="167">
        <f t="shared" ref="R48:R53" si="45">(R38-B38)/B38</f>
        <v>0.26259689922480611</v>
      </c>
      <c r="S48" s="167">
        <f t="shared" ref="S48:S53" si="46">(S38-B38)/B38</f>
        <v>0.25968992248062012</v>
      </c>
    </row>
    <row r="49" spans="1:19" ht="15.75" thickTop="1" x14ac:dyDescent="0.25">
      <c r="A49" s="143" t="s">
        <v>212</v>
      </c>
      <c r="B49" s="147">
        <f t="shared" si="29"/>
        <v>0</v>
      </c>
      <c r="C49" s="147">
        <f t="shared" si="30"/>
        <v>1.2691697514542487E-2</v>
      </c>
      <c r="D49" s="147">
        <f t="shared" si="31"/>
        <v>9.8360655737704888E-2</v>
      </c>
      <c r="E49" s="147">
        <f t="shared" si="32"/>
        <v>0.19301956636700152</v>
      </c>
      <c r="F49" s="147">
        <f t="shared" si="33"/>
        <v>0.11739820200951871</v>
      </c>
      <c r="G49" s="147">
        <f t="shared" si="34"/>
        <v>0.31940772078265461</v>
      </c>
      <c r="H49" s="147">
        <f t="shared" si="35"/>
        <v>0.3220518244315177</v>
      </c>
      <c r="I49" s="147">
        <f t="shared" si="36"/>
        <v>0.31940772078265461</v>
      </c>
      <c r="J49" s="147">
        <f t="shared" si="37"/>
        <v>0.31623479640401908</v>
      </c>
      <c r="K49" s="147">
        <f t="shared" si="38"/>
        <v>0.38498149127445802</v>
      </c>
      <c r="L49" s="147">
        <f t="shared" si="39"/>
        <v>0.38286620835536744</v>
      </c>
      <c r="M49" s="147">
        <f t="shared" si="40"/>
        <v>0.22157588577472243</v>
      </c>
      <c r="N49" s="147">
        <f t="shared" si="41"/>
        <v>0.22157588577472243</v>
      </c>
      <c r="O49" s="147">
        <f t="shared" si="42"/>
        <v>0.22157588577472243</v>
      </c>
      <c r="P49" s="147">
        <f t="shared" si="43"/>
        <v>0.22157588577472243</v>
      </c>
      <c r="Q49" s="147">
        <f t="shared" si="44"/>
        <v>0.22157588577472243</v>
      </c>
      <c r="R49" s="147">
        <f t="shared" si="45"/>
        <v>0.22157588577472243</v>
      </c>
      <c r="S49" s="147">
        <f t="shared" si="46"/>
        <v>0.22157588577472243</v>
      </c>
    </row>
    <row r="50" spans="1:19" x14ac:dyDescent="0.25">
      <c r="A50" s="143" t="s">
        <v>288</v>
      </c>
      <c r="B50" s="147">
        <f t="shared" si="29"/>
        <v>0</v>
      </c>
      <c r="C50" s="147">
        <f t="shared" si="30"/>
        <v>-2.3994811932555073E-2</v>
      </c>
      <c r="D50" s="147">
        <f t="shared" si="31"/>
        <v>-0.22114137483787291</v>
      </c>
      <c r="E50" s="147">
        <f t="shared" si="32"/>
        <v>1.9455252918287524E-3</v>
      </c>
      <c r="F50" s="147">
        <f t="shared" si="33"/>
        <v>5.2529182879377467E-2</v>
      </c>
      <c r="G50" s="147">
        <f t="shared" si="34"/>
        <v>0.16601815823605709</v>
      </c>
      <c r="H50" s="147">
        <f t="shared" si="35"/>
        <v>6.1608300907911875E-2</v>
      </c>
      <c r="I50" s="147">
        <f t="shared" si="36"/>
        <v>5.8365758754863835E-2</v>
      </c>
      <c r="J50" s="147">
        <f t="shared" si="37"/>
        <v>7.9118028534370985E-2</v>
      </c>
      <c r="K50" s="147">
        <f t="shared" si="38"/>
        <v>2.2697795071335906E-2</v>
      </c>
      <c r="L50" s="147">
        <f t="shared" si="39"/>
        <v>0.33852140077821014</v>
      </c>
      <c r="M50" s="147">
        <f t="shared" si="40"/>
        <v>0.40791180285343714</v>
      </c>
      <c r="N50" s="147">
        <f t="shared" si="41"/>
        <v>0.37872892347600529</v>
      </c>
      <c r="O50" s="147">
        <f t="shared" si="42"/>
        <v>0.30739299610894943</v>
      </c>
      <c r="P50" s="147">
        <f t="shared" si="43"/>
        <v>0.15110246433203633</v>
      </c>
      <c r="Q50" s="147">
        <f t="shared" si="44"/>
        <v>-0.10959792477302202</v>
      </c>
      <c r="R50" s="147">
        <f t="shared" si="45"/>
        <v>0.15823605706874186</v>
      </c>
      <c r="S50" s="147">
        <f t="shared" si="46"/>
        <v>0.17639429312581067</v>
      </c>
    </row>
    <row r="51" spans="1:19" x14ac:dyDescent="0.25">
      <c r="A51" s="143" t="s">
        <v>261</v>
      </c>
      <c r="B51" s="147">
        <f t="shared" si="29"/>
        <v>0</v>
      </c>
      <c r="C51" s="147">
        <f t="shared" si="30"/>
        <v>-3.911205073995782E-2</v>
      </c>
      <c r="D51" s="147">
        <f t="shared" si="31"/>
        <v>-1.3742071881606846E-2</v>
      </c>
      <c r="E51" s="147">
        <f t="shared" si="32"/>
        <v>1.3742071881606659E-2</v>
      </c>
      <c r="F51" s="147">
        <f t="shared" si="33"/>
        <v>4.8625792811839222E-2</v>
      </c>
      <c r="G51" s="147">
        <f t="shared" si="34"/>
        <v>7.8224101479915265E-2</v>
      </c>
      <c r="H51" s="147">
        <f t="shared" si="35"/>
        <v>0.10887949260042276</v>
      </c>
      <c r="I51" s="147">
        <f t="shared" si="36"/>
        <v>0.11310782241014783</v>
      </c>
      <c r="J51" s="147">
        <f t="shared" si="37"/>
        <v>0.16384778012684978</v>
      </c>
      <c r="K51" s="147">
        <f t="shared" si="38"/>
        <v>0.18921775898520074</v>
      </c>
      <c r="L51" s="147">
        <f t="shared" si="39"/>
        <v>0.24101479915433394</v>
      </c>
      <c r="M51" s="147">
        <f t="shared" si="40"/>
        <v>0.28435517970401686</v>
      </c>
      <c r="N51" s="147">
        <f t="shared" si="41"/>
        <v>0.27167019027484124</v>
      </c>
      <c r="O51" s="147">
        <f t="shared" si="42"/>
        <v>0.27272727272727254</v>
      </c>
      <c r="P51" s="147">
        <f t="shared" si="43"/>
        <v>0.38794926004228325</v>
      </c>
      <c r="Q51" s="147">
        <f t="shared" si="44"/>
        <v>0.44926004228329808</v>
      </c>
      <c r="R51" s="147">
        <f t="shared" si="45"/>
        <v>0.49682875264270598</v>
      </c>
      <c r="S51" s="147">
        <f t="shared" si="46"/>
        <v>0.65644820295983075</v>
      </c>
    </row>
    <row r="52" spans="1:19" x14ac:dyDescent="0.25">
      <c r="A52" s="143" t="s">
        <v>289</v>
      </c>
      <c r="B52" s="147">
        <f t="shared" si="29"/>
        <v>0</v>
      </c>
      <c r="C52" s="147">
        <f t="shared" si="30"/>
        <v>0.25746924428822493</v>
      </c>
      <c r="D52" s="147">
        <f t="shared" si="31"/>
        <v>0.43145869947275906</v>
      </c>
      <c r="E52" s="147">
        <f t="shared" si="32"/>
        <v>0.72671353251318083</v>
      </c>
      <c r="F52" s="147">
        <f t="shared" si="33"/>
        <v>0.62917398945518432</v>
      </c>
      <c r="G52" s="147">
        <f t="shared" si="34"/>
        <v>0.67311072056238996</v>
      </c>
      <c r="H52" s="147">
        <f t="shared" si="35"/>
        <v>0.52108963093145844</v>
      </c>
      <c r="I52" s="147">
        <f t="shared" si="36"/>
        <v>0.58875219683655511</v>
      </c>
      <c r="J52" s="147">
        <f t="shared" si="37"/>
        <v>0.4358523725834797</v>
      </c>
      <c r="K52" s="147">
        <f t="shared" si="38"/>
        <v>0.33304042179261856</v>
      </c>
      <c r="L52" s="147">
        <f t="shared" si="39"/>
        <v>0.72671353251318083</v>
      </c>
      <c r="M52" s="147">
        <f t="shared" si="40"/>
        <v>0.79349736379613345</v>
      </c>
      <c r="N52" s="147">
        <f t="shared" si="41"/>
        <v>0.85061511423550062</v>
      </c>
      <c r="O52" s="147">
        <f t="shared" si="42"/>
        <v>0.79525483304042166</v>
      </c>
      <c r="P52" s="147">
        <f t="shared" si="43"/>
        <v>0.79525483304042166</v>
      </c>
      <c r="Q52" s="147">
        <f t="shared" si="44"/>
        <v>0.79525483304042166</v>
      </c>
      <c r="R52" s="147">
        <f t="shared" si="45"/>
        <v>0.79525483304042166</v>
      </c>
      <c r="S52" s="147">
        <f t="shared" si="46"/>
        <v>0.79525483304042166</v>
      </c>
    </row>
    <row r="53" spans="1:19" x14ac:dyDescent="0.25">
      <c r="A53" s="143" t="s">
        <v>287</v>
      </c>
      <c r="B53" s="147">
        <f t="shared" si="29"/>
        <v>0</v>
      </c>
      <c r="C53" s="147">
        <f t="shared" si="30"/>
        <v>-1.1893870082342087E-2</v>
      </c>
      <c r="D53" s="147">
        <f t="shared" si="31"/>
        <v>5.0320219579140048E-2</v>
      </c>
      <c r="E53" s="147">
        <f t="shared" si="32"/>
        <v>8.4172003659652328E-2</v>
      </c>
      <c r="F53" s="147">
        <f t="shared" si="33"/>
        <v>0.1235132662397072</v>
      </c>
      <c r="G53" s="147">
        <f t="shared" si="34"/>
        <v>0.13815187557182065</v>
      </c>
      <c r="H53" s="147">
        <f t="shared" si="35"/>
        <v>0.17840805123513276</v>
      </c>
      <c r="I53" s="147">
        <f t="shared" si="36"/>
        <v>0.1674290942360476</v>
      </c>
      <c r="J53" s="147">
        <f t="shared" si="37"/>
        <v>0.19945105215004572</v>
      </c>
      <c r="K53" s="147">
        <f t="shared" si="38"/>
        <v>0.25983531564501372</v>
      </c>
      <c r="L53" s="147">
        <f t="shared" si="39"/>
        <v>0.25617566331198544</v>
      </c>
      <c r="M53" s="147">
        <f t="shared" si="40"/>
        <v>0.33028362305580966</v>
      </c>
      <c r="N53" s="147">
        <f t="shared" si="41"/>
        <v>0.38334858188472093</v>
      </c>
      <c r="O53" s="147">
        <f t="shared" si="42"/>
        <v>0.39066788655077767</v>
      </c>
      <c r="P53" s="147">
        <f t="shared" si="43"/>
        <v>0.4135407136322049</v>
      </c>
      <c r="Q53" s="147">
        <f t="shared" si="44"/>
        <v>0.46843549862763045</v>
      </c>
      <c r="R53" s="147">
        <f t="shared" si="45"/>
        <v>0.52881976212259851</v>
      </c>
      <c r="S53" s="147">
        <f t="shared" si="46"/>
        <v>0.53430924062214091</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zoomScaleNormal="100" workbookViewId="0">
      <selection activeCell="T27" sqref="T27"/>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3" t="s">
        <v>163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row>
    <row r="3" spans="1:28" ht="15.75" x14ac:dyDescent="0.25">
      <c r="A3" s="316" t="s">
        <v>232</v>
      </c>
      <c r="B3" s="316"/>
      <c r="C3" s="316"/>
      <c r="D3" s="316"/>
      <c r="E3" s="316"/>
      <c r="F3" s="316"/>
      <c r="G3" s="316"/>
      <c r="H3" s="316"/>
      <c r="I3" s="316"/>
      <c r="J3" s="316"/>
      <c r="K3" s="316"/>
      <c r="L3" s="316"/>
      <c r="M3" s="316"/>
      <c r="N3" s="316"/>
      <c r="O3" s="316"/>
      <c r="P3" s="316"/>
      <c r="Q3" s="316"/>
      <c r="R3" s="316"/>
      <c r="S3" s="316"/>
      <c r="T3" s="316"/>
      <c r="U3" s="316"/>
      <c r="V3" s="316"/>
      <c r="W3" s="316"/>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313</v>
      </c>
      <c r="B5" s="144">
        <f>'2C'!B19</f>
        <v>23</v>
      </c>
      <c r="C5" s="144">
        <f>'2C'!C19</f>
        <v>22</v>
      </c>
      <c r="D5" s="144">
        <f>'2C'!D19</f>
        <v>21</v>
      </c>
      <c r="E5" s="144">
        <f>'2C'!E19</f>
        <v>23</v>
      </c>
      <c r="F5" s="144">
        <f>'2C'!F19</f>
        <v>24</v>
      </c>
      <c r="G5" s="144">
        <f>'2C'!G19</f>
        <v>23</v>
      </c>
      <c r="H5" s="144">
        <f>'2C'!H19</f>
        <v>21</v>
      </c>
      <c r="I5" s="144">
        <f>'2C'!I19</f>
        <v>14</v>
      </c>
      <c r="J5" s="144">
        <f>'2C'!J19</f>
        <v>14</v>
      </c>
      <c r="K5" s="144">
        <f>'2C'!K19</f>
        <v>12</v>
      </c>
      <c r="L5" s="144">
        <f>'2C'!L19</f>
        <v>12</v>
      </c>
      <c r="M5" s="144">
        <f>'2C'!M19</f>
        <v>11</v>
      </c>
      <c r="N5" s="144">
        <f>'2C'!N19</f>
        <v>12</v>
      </c>
      <c r="O5" s="144">
        <f>'2C'!O19</f>
        <v>10</v>
      </c>
      <c r="P5" s="144">
        <f>'2C'!P19</f>
        <v>14</v>
      </c>
      <c r="Q5" s="144">
        <f>'2C'!Q19</f>
        <v>20</v>
      </c>
      <c r="R5" s="144">
        <f>'2C'!R19</f>
        <v>23</v>
      </c>
      <c r="S5" s="144">
        <f>'2C'!S19</f>
        <v>27</v>
      </c>
      <c r="T5" s="144">
        <f>'2C'!T19</f>
        <v>47</v>
      </c>
      <c r="U5" s="144">
        <f>'2C'!U19</f>
        <v>45</v>
      </c>
      <c r="V5" s="144">
        <f>'2C'!V19</f>
        <v>44</v>
      </c>
      <c r="W5" s="144">
        <f>'2C'!W19</f>
        <v>59</v>
      </c>
      <c r="X5" s="145"/>
    </row>
    <row r="6" spans="1:28" x14ac:dyDescent="0.2">
      <c r="A6" s="143" t="s">
        <v>92</v>
      </c>
      <c r="B6" s="144">
        <v>7752</v>
      </c>
      <c r="C6" s="144">
        <v>7842</v>
      </c>
      <c r="D6" s="144">
        <v>7819</v>
      </c>
      <c r="E6" s="144">
        <v>7747</v>
      </c>
      <c r="F6" s="144">
        <v>7818</v>
      </c>
      <c r="G6" s="144">
        <v>7838</v>
      </c>
      <c r="H6" s="144">
        <v>7879</v>
      </c>
      <c r="I6" s="144">
        <v>7920</v>
      </c>
      <c r="J6" s="144">
        <v>7619</v>
      </c>
      <c r="K6" s="144">
        <v>7512</v>
      </c>
      <c r="L6" s="144">
        <v>7216</v>
      </c>
      <c r="M6" s="144">
        <v>6952</v>
      </c>
      <c r="N6" s="144">
        <v>7122</v>
      </c>
      <c r="O6" s="144">
        <v>7013</v>
      </c>
      <c r="P6" s="144">
        <v>7539</v>
      </c>
      <c r="Q6" s="144">
        <v>8196</v>
      </c>
      <c r="R6" s="144">
        <v>9011</v>
      </c>
      <c r="S6" s="144">
        <v>9232</v>
      </c>
      <c r="T6" s="144">
        <v>9331</v>
      </c>
      <c r="U6" s="144">
        <v>7343</v>
      </c>
      <c r="V6" s="144">
        <v>7928</v>
      </c>
      <c r="W6" s="144">
        <v>8182</v>
      </c>
      <c r="X6" s="145"/>
    </row>
    <row r="7" spans="1:28" x14ac:dyDescent="0.2">
      <c r="A7" s="143" t="s">
        <v>183</v>
      </c>
      <c r="B7" s="144">
        <v>329491</v>
      </c>
      <c r="C7" s="144">
        <v>335427</v>
      </c>
      <c r="D7" s="144">
        <v>336485</v>
      </c>
      <c r="E7" s="144">
        <v>338423</v>
      </c>
      <c r="F7" s="144">
        <v>345741</v>
      </c>
      <c r="G7" s="144">
        <v>358852</v>
      </c>
      <c r="H7" s="144">
        <v>378515</v>
      </c>
      <c r="I7" s="144">
        <v>387995</v>
      </c>
      <c r="J7" s="144">
        <v>379614</v>
      </c>
      <c r="K7" s="144">
        <v>362435</v>
      </c>
      <c r="L7" s="144">
        <v>342254</v>
      </c>
      <c r="M7" s="144">
        <v>333666</v>
      </c>
      <c r="N7" s="144">
        <v>346046</v>
      </c>
      <c r="O7" s="144">
        <v>346705</v>
      </c>
      <c r="P7" s="144">
        <v>364444</v>
      </c>
      <c r="Q7" s="144">
        <v>380182</v>
      </c>
      <c r="R7" s="144">
        <v>404523</v>
      </c>
      <c r="S7" s="144">
        <v>418413</v>
      </c>
      <c r="T7" s="144">
        <v>426652</v>
      </c>
      <c r="U7" s="144">
        <v>359515</v>
      </c>
      <c r="V7" s="144">
        <v>395888</v>
      </c>
      <c r="W7" s="144">
        <v>418306</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6" t="s">
        <v>191</v>
      </c>
      <c r="B10" s="316"/>
      <c r="C10" s="316"/>
      <c r="D10" s="316"/>
      <c r="E10" s="316"/>
      <c r="F10" s="316"/>
      <c r="G10" s="316"/>
      <c r="H10" s="316"/>
      <c r="I10" s="316"/>
      <c r="J10" s="316"/>
      <c r="K10" s="316"/>
      <c r="L10" s="316"/>
      <c r="M10" s="316"/>
      <c r="N10" s="316"/>
      <c r="O10" s="316"/>
      <c r="P10" s="316"/>
      <c r="Q10" s="316"/>
      <c r="R10" s="316"/>
      <c r="S10" s="316"/>
      <c r="T10" s="316"/>
      <c r="U10" s="316"/>
      <c r="V10" s="316"/>
      <c r="W10" s="316"/>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313</v>
      </c>
      <c r="B12" s="170">
        <f>(B5-B5)/B5</f>
        <v>0</v>
      </c>
      <c r="C12" s="170">
        <f>(C5-B5)/B5</f>
        <v>-4.3478260869565216E-2</v>
      </c>
      <c r="D12" s="170">
        <f>(D5-B5)/B5</f>
        <v>-8.6956521739130432E-2</v>
      </c>
      <c r="E12" s="170">
        <f>(E5-B5)/B5</f>
        <v>0</v>
      </c>
      <c r="F12" s="170">
        <f>(F5-B5)/B5</f>
        <v>4.3478260869565216E-2</v>
      </c>
      <c r="G12" s="170">
        <f>(G5-B5)/B5</f>
        <v>0</v>
      </c>
      <c r="H12" s="170">
        <f>(H5-B5)/B5</f>
        <v>-8.6956521739130432E-2</v>
      </c>
      <c r="I12" s="170">
        <f>(I5-B5)/B5</f>
        <v>-0.39130434782608697</v>
      </c>
      <c r="J12" s="170">
        <f>(J5-B5)/B5</f>
        <v>-0.39130434782608697</v>
      </c>
      <c r="K12" s="170">
        <f>(K5-B5)/B5</f>
        <v>-0.47826086956521741</v>
      </c>
      <c r="L12" s="170">
        <f>(L5-B5)/B5</f>
        <v>-0.47826086956521741</v>
      </c>
      <c r="M12" s="170">
        <f>(M5-B5)/B5</f>
        <v>-0.52173913043478259</v>
      </c>
      <c r="N12" s="170">
        <f>(N5-B5)/B5</f>
        <v>-0.47826086956521741</v>
      </c>
      <c r="O12" s="170">
        <f>(O5-B5)/B5</f>
        <v>-0.56521739130434778</v>
      </c>
      <c r="P12" s="170">
        <f>(P5-B5)/B5</f>
        <v>-0.39130434782608697</v>
      </c>
      <c r="Q12" s="170">
        <f>(Q5-B5)/B5</f>
        <v>-0.13043478260869565</v>
      </c>
      <c r="R12" s="170">
        <f>(R5-B5)/B5</f>
        <v>0</v>
      </c>
      <c r="S12" s="170">
        <f>(S5-B5)/B5</f>
        <v>0.17391304347826086</v>
      </c>
      <c r="T12" s="170">
        <f>(T5-B5)/B5</f>
        <v>1.0434782608695652</v>
      </c>
      <c r="U12" s="170">
        <f>(U5-B5)/B5</f>
        <v>0.95652173913043481</v>
      </c>
      <c r="V12" s="170">
        <f>(V5-B5)/B5</f>
        <v>0.91304347826086951</v>
      </c>
      <c r="W12" s="170">
        <f>(W5-B5)/B5</f>
        <v>1.5652173913043479</v>
      </c>
    </row>
    <row r="13" spans="1:28" x14ac:dyDescent="0.2">
      <c r="A13" s="143" t="s">
        <v>92</v>
      </c>
      <c r="B13" s="170">
        <f>(B6-B6)/B6</f>
        <v>0</v>
      </c>
      <c r="C13" s="170">
        <f>(C6-B6)/B6</f>
        <v>1.1609907120743035E-2</v>
      </c>
      <c r="D13" s="170">
        <f>(D6-B6)/B6</f>
        <v>8.6429308565531479E-3</v>
      </c>
      <c r="E13" s="170">
        <f>(E6-B6)/B6</f>
        <v>-6.4499484004127967E-4</v>
      </c>
      <c r="F13" s="170">
        <f>(F6-B6)/B6</f>
        <v>8.5139318885448911E-3</v>
      </c>
      <c r="G13" s="170">
        <f>(G6-B6)/B6</f>
        <v>1.1093911248710011E-2</v>
      </c>
      <c r="H13" s="170">
        <f>(H6-B6)/B6</f>
        <v>1.6382868937048503E-2</v>
      </c>
      <c r="I13" s="170">
        <f>(I6-B6)/B6</f>
        <v>2.1671826625386997E-2</v>
      </c>
      <c r="J13" s="170">
        <f>(J6-B6)/B6</f>
        <v>-1.7156862745098041E-2</v>
      </c>
      <c r="K13" s="170">
        <f>(K6-B6)/B6</f>
        <v>-3.0959752321981424E-2</v>
      </c>
      <c r="L13" s="170">
        <f>(L6-B6)/B6</f>
        <v>-6.9143446852425183E-2</v>
      </c>
      <c r="M13" s="170">
        <f>(M6-B6)/B6</f>
        <v>-0.10319917440660474</v>
      </c>
      <c r="N13" s="170">
        <f>(N6-B6)/B6</f>
        <v>-8.1269349845201233E-2</v>
      </c>
      <c r="O13" s="170">
        <f>(O6-B6)/B6</f>
        <v>-9.533023735810113E-2</v>
      </c>
      <c r="P13" s="170">
        <f>(P6-B6)/B6</f>
        <v>-2.7476780185758515E-2</v>
      </c>
      <c r="Q13" s="170">
        <f>(Q6-B6)/B6</f>
        <v>5.7275541795665637E-2</v>
      </c>
      <c r="R13" s="170">
        <f>(R6-B6)/B6</f>
        <v>0.16240970072239422</v>
      </c>
      <c r="S13" s="170">
        <f>(S6-B6)/B6</f>
        <v>0.19091847265221878</v>
      </c>
      <c r="T13" s="170">
        <f>(T6-B6)/B6</f>
        <v>0.20368937048503613</v>
      </c>
      <c r="U13" s="170">
        <f>(U6-B6)/B6</f>
        <v>-5.276057791537668E-2</v>
      </c>
      <c r="V13" s="170">
        <f>(V6-B6)/B6</f>
        <v>2.2703818369453045E-2</v>
      </c>
      <c r="W13" s="170">
        <f>(W6-B6)/B6</f>
        <v>5.5469556243550051E-2</v>
      </c>
    </row>
    <row r="14" spans="1:28" x14ac:dyDescent="0.2">
      <c r="A14" s="143" t="s">
        <v>183</v>
      </c>
      <c r="B14" s="170">
        <f>(B7-B7)/B7</f>
        <v>0</v>
      </c>
      <c r="C14" s="170">
        <f>(C7-B7)/B7</f>
        <v>1.8015666588768738E-2</v>
      </c>
      <c r="D14" s="170">
        <f>(D7-B7)/B7</f>
        <v>2.1226679939664511E-2</v>
      </c>
      <c r="E14" s="170">
        <f>(E7-B7)/B7</f>
        <v>2.7108479442534091E-2</v>
      </c>
      <c r="F14" s="170">
        <f>(F7-B7)/B7</f>
        <v>4.9318494283607142E-2</v>
      </c>
      <c r="G14" s="170">
        <f>(G7-B7)/B7</f>
        <v>8.911017296375319E-2</v>
      </c>
      <c r="H14" s="170">
        <f>(H7-B7)/B7</f>
        <v>0.14878706853904963</v>
      </c>
      <c r="I14" s="170">
        <f>(I7-B7)/B7</f>
        <v>0.17755871935804013</v>
      </c>
      <c r="J14" s="170">
        <f>(J7-B7)/B7</f>
        <v>0.15212251624475326</v>
      </c>
      <c r="K14" s="170">
        <f>(K7-B7)/B7</f>
        <v>9.99845215802556E-2</v>
      </c>
      <c r="L14" s="170">
        <f>(L7-B7)/B7</f>
        <v>3.8735504156410951E-2</v>
      </c>
      <c r="M14" s="170">
        <f>(M7-B7)/B7</f>
        <v>1.2671059300557527E-2</v>
      </c>
      <c r="N14" s="170">
        <f>(N7-B7)/B7</f>
        <v>5.0244164484007148E-2</v>
      </c>
      <c r="O14" s="170">
        <f>(O7-B7)/B7</f>
        <v>5.2244219113723893E-2</v>
      </c>
      <c r="P14" s="170">
        <f>(P7-B7)/B7</f>
        <v>0.10608180496584126</v>
      </c>
      <c r="Q14" s="170">
        <f>(Q7-B7)/B7</f>
        <v>0.15384638730648181</v>
      </c>
      <c r="R14" s="170">
        <f>(R7-B7)/B7</f>
        <v>0.22772093926692991</v>
      </c>
      <c r="S14" s="170">
        <f>(S7-B7)/B7</f>
        <v>0.26987687068842547</v>
      </c>
      <c r="T14" s="170">
        <f>(T7-B7)/B7</f>
        <v>0.29488210603628018</v>
      </c>
      <c r="U14" s="170">
        <f>(U7-B7)/B7</f>
        <v>9.1122367530524356E-2</v>
      </c>
      <c r="V14" s="170">
        <f>(V7-B7)/B7</f>
        <v>0.20151385015068696</v>
      </c>
      <c r="W14" s="170">
        <f>(W7-B7)/B7</f>
        <v>0.26955212737221956</v>
      </c>
    </row>
    <row r="16" spans="1:28" ht="15.75" x14ac:dyDescent="0.25">
      <c r="A16" s="316" t="s">
        <v>216</v>
      </c>
      <c r="B16" s="316"/>
      <c r="C16" s="316"/>
      <c r="D16" s="316"/>
      <c r="E16" s="316"/>
      <c r="F16" s="316"/>
      <c r="G16" s="316"/>
      <c r="H16" s="316"/>
      <c r="I16" s="316"/>
      <c r="J16" s="316"/>
      <c r="K16" s="316"/>
      <c r="L16" s="316"/>
      <c r="M16" s="316"/>
      <c r="N16" s="316"/>
      <c r="O16" s="316"/>
      <c r="P16" s="316"/>
      <c r="Q16" s="316"/>
      <c r="R16" s="316"/>
      <c r="S16" s="316"/>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313</v>
      </c>
      <c r="B18" s="150">
        <f>'2C'!B38</f>
        <v>10.32</v>
      </c>
      <c r="C18" s="150">
        <f>'2C'!C38</f>
        <v>11.81</v>
      </c>
      <c r="D18" s="150">
        <f>'2C'!D38</f>
        <v>16.96</v>
      </c>
      <c r="E18" s="150">
        <f>'2C'!E38</f>
        <v>14.01</v>
      </c>
      <c r="F18" s="150">
        <f>'2C'!F38</f>
        <v>16.02</v>
      </c>
      <c r="G18" s="150">
        <f>'2C'!G38</f>
        <v>11.25</v>
      </c>
      <c r="H18" s="150">
        <f>'2C'!H38</f>
        <v>12.63</v>
      </c>
      <c r="I18" s="150">
        <f>'2C'!I38</f>
        <v>14.17</v>
      </c>
      <c r="J18" s="150">
        <f>'2C'!J38</f>
        <v>14.17</v>
      </c>
      <c r="K18" s="150">
        <f>'2C'!K38</f>
        <v>13.64</v>
      </c>
      <c r="L18" s="150">
        <f>'2C'!L38</f>
        <v>14.71</v>
      </c>
      <c r="M18" s="150">
        <f>'2C'!M38</f>
        <v>12.03</v>
      </c>
      <c r="N18" s="150">
        <f>'2C'!N38</f>
        <v>11.74</v>
      </c>
      <c r="O18" s="150">
        <f>'2C'!O38</f>
        <v>12.29</v>
      </c>
      <c r="P18" s="150">
        <f>'2C'!P38</f>
        <v>13.2</v>
      </c>
      <c r="Q18" s="150">
        <f>'2C'!Q38</f>
        <v>12.7</v>
      </c>
      <c r="R18" s="150">
        <f>'2C'!R38</f>
        <v>13.03</v>
      </c>
      <c r="S18" s="150">
        <f>'2C'!S38</f>
        <v>13</v>
      </c>
      <c r="T18"/>
      <c r="U18"/>
      <c r="V18"/>
      <c r="W18"/>
    </row>
    <row r="19" spans="1:23" ht="15" x14ac:dyDescent="0.25">
      <c r="A19" s="143" t="s">
        <v>92</v>
      </c>
      <c r="B19" s="150">
        <v>12.09</v>
      </c>
      <c r="C19" s="150">
        <v>12.89</v>
      </c>
      <c r="D19" s="150">
        <v>13.66</v>
      </c>
      <c r="E19" s="150">
        <v>13.59</v>
      </c>
      <c r="F19" s="150">
        <v>13.75</v>
      </c>
      <c r="G19" s="150">
        <v>13.43</v>
      </c>
      <c r="H19" s="150">
        <v>14.98</v>
      </c>
      <c r="I19" s="150">
        <v>14.43</v>
      </c>
      <c r="J19" s="150">
        <v>13.82</v>
      </c>
      <c r="K19" s="150">
        <v>13.23</v>
      </c>
      <c r="L19" s="150">
        <v>13.34</v>
      </c>
      <c r="M19" s="150">
        <v>13.31</v>
      </c>
      <c r="N19" s="150">
        <v>13.94</v>
      </c>
      <c r="O19" s="150">
        <v>15.09</v>
      </c>
      <c r="P19" s="150">
        <v>14.89</v>
      </c>
      <c r="Q19" s="150">
        <v>14.63</v>
      </c>
      <c r="R19" s="150">
        <v>14.37</v>
      </c>
      <c r="S19" s="151">
        <v>16.14</v>
      </c>
      <c r="T19"/>
      <c r="U19"/>
      <c r="V19"/>
      <c r="W19"/>
    </row>
    <row r="20" spans="1:23" ht="15" x14ac:dyDescent="0.25">
      <c r="A20" s="143" t="s">
        <v>183</v>
      </c>
      <c r="B20" s="150">
        <v>10.57</v>
      </c>
      <c r="C20" s="150">
        <v>10.91</v>
      </c>
      <c r="D20" s="150">
        <v>11.12</v>
      </c>
      <c r="E20" s="150">
        <v>11.48</v>
      </c>
      <c r="F20" s="150">
        <v>11.8</v>
      </c>
      <c r="G20" s="150">
        <v>12.35</v>
      </c>
      <c r="H20" s="150">
        <v>12.8</v>
      </c>
      <c r="I20" s="150">
        <v>13.04</v>
      </c>
      <c r="J20" s="150">
        <v>13.26</v>
      </c>
      <c r="K20" s="150">
        <v>13.52</v>
      </c>
      <c r="L20" s="150">
        <v>13.74</v>
      </c>
      <c r="M20" s="150">
        <v>13.84</v>
      </c>
      <c r="N20" s="150">
        <v>13.94</v>
      </c>
      <c r="O20" s="150">
        <v>14.32</v>
      </c>
      <c r="P20" s="150">
        <v>14.67</v>
      </c>
      <c r="Q20" s="150">
        <v>15.35</v>
      </c>
      <c r="R20" s="150">
        <v>14.52</v>
      </c>
      <c r="S20" s="151">
        <v>16.989999999999998</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6" t="s">
        <v>217</v>
      </c>
      <c r="B23" s="316"/>
      <c r="C23" s="316"/>
      <c r="D23" s="316"/>
      <c r="E23" s="316"/>
      <c r="F23" s="316"/>
      <c r="G23" s="316"/>
      <c r="H23" s="316"/>
      <c r="I23" s="316"/>
      <c r="J23" s="316"/>
      <c r="K23" s="316"/>
      <c r="L23" s="316"/>
      <c r="M23" s="316"/>
      <c r="N23" s="316"/>
      <c r="O23" s="316"/>
      <c r="P23" s="316"/>
      <c r="Q23" s="316"/>
      <c r="R23" s="316"/>
      <c r="S23" s="316"/>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314</v>
      </c>
      <c r="B25" s="170">
        <f>(B18-B18)/B18</f>
        <v>0</v>
      </c>
      <c r="C25" s="170">
        <f>(C18-B18)/B18</f>
        <v>0.14437984496124032</v>
      </c>
      <c r="D25" s="170">
        <f>(D18-B18)/B18</f>
        <v>0.64341085271317833</v>
      </c>
      <c r="E25" s="170">
        <f>(E18-B18)/B18</f>
        <v>0.35755813953488369</v>
      </c>
      <c r="F25" s="170">
        <f>(F18-B18)/B18</f>
        <v>0.55232558139534871</v>
      </c>
      <c r="G25" s="170">
        <f>(G18-B18)/B18</f>
        <v>9.0116279069767408E-2</v>
      </c>
      <c r="H25" s="170">
        <f>(H18-B18)/B18</f>
        <v>0.22383720930232562</v>
      </c>
      <c r="I25" s="170">
        <f>(I18-B18)/B18</f>
        <v>0.37306201550387591</v>
      </c>
      <c r="J25" s="170">
        <f>(J18-B18)/B18</f>
        <v>0.37306201550387591</v>
      </c>
      <c r="K25" s="170">
        <f>(K18-B18)/B18</f>
        <v>0.32170542635658916</v>
      </c>
      <c r="L25" s="170">
        <f>(L18-B18)/B18</f>
        <v>0.42538759689922484</v>
      </c>
      <c r="M25" s="170">
        <f>(M18-B18)/B18</f>
        <v>0.16569767441860456</v>
      </c>
      <c r="N25" s="170">
        <f>(N18-B18)/B18</f>
        <v>0.1375968992248062</v>
      </c>
      <c r="O25" s="170">
        <f>(O18-B18)/B18</f>
        <v>0.19089147286821695</v>
      </c>
      <c r="P25" s="170">
        <f>(P18-B18)/B18</f>
        <v>0.27906976744186035</v>
      </c>
      <c r="Q25" s="170">
        <f>(Q18-B18)/B18</f>
        <v>0.2306201550387596</v>
      </c>
      <c r="R25" s="170">
        <f>(R18-B18)/B18</f>
        <v>0.26259689922480611</v>
      </c>
      <c r="S25" s="170">
        <f>(S18-B18)/B18</f>
        <v>0.25968992248062012</v>
      </c>
      <c r="T25"/>
      <c r="U25"/>
      <c r="V25"/>
      <c r="W25"/>
    </row>
    <row r="26" spans="1:23" ht="15" x14ac:dyDescent="0.25">
      <c r="A26" s="143" t="s">
        <v>92</v>
      </c>
      <c r="B26" s="170">
        <f>(B19-B19)/B19</f>
        <v>0</v>
      </c>
      <c r="C26" s="170">
        <f>(C19-B19)/B19</f>
        <v>6.6170388751033968E-2</v>
      </c>
      <c r="D26" s="170">
        <f>(D19-B19)/B19</f>
        <v>0.12985938792390408</v>
      </c>
      <c r="E26" s="170">
        <f>(E19-B19)/B19</f>
        <v>0.12406947890818859</v>
      </c>
      <c r="F26" s="170">
        <f>(F19-B19)/B19</f>
        <v>0.13730355665839539</v>
      </c>
      <c r="G26" s="170">
        <f>(G19-B19)/B19</f>
        <v>0.11083540115798179</v>
      </c>
      <c r="H26" s="170">
        <f>(H19-B19)/B19</f>
        <v>0.23904052936311007</v>
      </c>
      <c r="I26" s="170">
        <f>(I19-B19)/B19</f>
        <v>0.19354838709677419</v>
      </c>
      <c r="J26" s="170">
        <f>(J19-B19)/B19</f>
        <v>0.14309346567411088</v>
      </c>
      <c r="K26" s="170">
        <f>(K19-B19)/B19</f>
        <v>9.4292803970223368E-2</v>
      </c>
      <c r="L26" s="170">
        <f>(L19-B19)/B19</f>
        <v>0.10339123242349049</v>
      </c>
      <c r="M26" s="170">
        <f>(M19-B19)/B19</f>
        <v>0.10090984284532677</v>
      </c>
      <c r="N26" s="170">
        <f>(N19-B19)/B19</f>
        <v>0.1530190239867659</v>
      </c>
      <c r="O26" s="170">
        <f>(O19-B19)/B19</f>
        <v>0.24813895781637718</v>
      </c>
      <c r="P26" s="170">
        <f>(P19-B19)/B19</f>
        <v>0.23159636062861874</v>
      </c>
      <c r="Q26" s="170">
        <f>(Q19-B19)/B19</f>
        <v>0.21009098428453274</v>
      </c>
      <c r="R26" s="170">
        <f>(R19-B19)/B19</f>
        <v>0.1885856079404466</v>
      </c>
      <c r="S26" s="170">
        <f>(S19-B19)/B19</f>
        <v>0.33498759305210923</v>
      </c>
      <c r="T26"/>
      <c r="U26"/>
      <c r="V26"/>
      <c r="W26"/>
    </row>
    <row r="27" spans="1:23" ht="15" x14ac:dyDescent="0.25">
      <c r="A27" s="143" t="s">
        <v>183</v>
      </c>
      <c r="B27" s="170">
        <f>(B20-B20)/B20</f>
        <v>0</v>
      </c>
      <c r="C27" s="170">
        <f>(C20-B20)/B20</f>
        <v>3.2166508987701029E-2</v>
      </c>
      <c r="D27" s="170">
        <f>(D20-B20)/B20</f>
        <v>5.2034058656575108E-2</v>
      </c>
      <c r="E27" s="170">
        <f>(E20-B20)/B20</f>
        <v>8.6092715231788089E-2</v>
      </c>
      <c r="F27" s="170">
        <f>(F20-B20)/B20</f>
        <v>0.11636707663197733</v>
      </c>
      <c r="G27" s="170">
        <f>(G20-B20)/B20</f>
        <v>0.16840113528855244</v>
      </c>
      <c r="H27" s="170">
        <f>(H20-B20)/B20</f>
        <v>0.21097445600756862</v>
      </c>
      <c r="I27" s="170">
        <f>(I20-B20)/B20</f>
        <v>0.23368022705771038</v>
      </c>
      <c r="J27" s="170">
        <f>(J20-B20)/B20</f>
        <v>0.25449385052034051</v>
      </c>
      <c r="K27" s="170">
        <f>(K20-B20)/B20</f>
        <v>0.27909176915799427</v>
      </c>
      <c r="L27" s="170">
        <f>(L20-B20)/B20</f>
        <v>0.29990539262062438</v>
      </c>
      <c r="M27" s="170">
        <f>(M20-B20)/B20</f>
        <v>0.30936613055818352</v>
      </c>
      <c r="N27" s="170">
        <f>(N20-B20)/B20</f>
        <v>0.3188268684957426</v>
      </c>
      <c r="O27" s="170">
        <f>(O20-B20)/B20</f>
        <v>0.35477767265846732</v>
      </c>
      <c r="P27" s="170">
        <f>(P20-B20)/B20</f>
        <v>0.38789025543992428</v>
      </c>
      <c r="Q27" s="170">
        <f>(Q20-B20)/B20</f>
        <v>0.45222327341532631</v>
      </c>
      <c r="R27" s="170">
        <f>(R20-B20)/B20</f>
        <v>0.37369914853358555</v>
      </c>
      <c r="S27" s="170">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3" t="s">
        <v>154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4" spans="1:27" ht="15" x14ac:dyDescent="0.25">
      <c r="A4" s="321" t="s">
        <v>315</v>
      </c>
      <c r="B4" s="321"/>
      <c r="C4" s="321"/>
      <c r="D4" s="321"/>
    </row>
    <row r="5" spans="1:27" ht="15" x14ac:dyDescent="0.25">
      <c r="A5" s="322" t="s">
        <v>144</v>
      </c>
      <c r="B5" s="323"/>
      <c r="C5" s="322" t="s">
        <v>145</v>
      </c>
      <c r="D5" s="322"/>
    </row>
    <row r="6" spans="1:27" x14ac:dyDescent="0.2">
      <c r="A6" s="154" t="s">
        <v>158</v>
      </c>
      <c r="B6" s="155" t="s">
        <v>157</v>
      </c>
      <c r="C6" s="154" t="s">
        <v>158</v>
      </c>
      <c r="D6" s="156" t="s">
        <v>157</v>
      </c>
    </row>
    <row r="7" spans="1:27" x14ac:dyDescent="0.2">
      <c r="A7" s="1" t="s">
        <v>153</v>
      </c>
      <c r="B7" s="157">
        <v>0.20798</v>
      </c>
      <c r="C7" s="1" t="s">
        <v>153</v>
      </c>
      <c r="D7" s="158">
        <v>0.15029989999999999</v>
      </c>
    </row>
    <row r="8" spans="1:27" x14ac:dyDescent="0.2">
      <c r="A8" s="1" t="s">
        <v>146</v>
      </c>
      <c r="B8" s="157">
        <v>0.13219</v>
      </c>
      <c r="C8" s="1" t="s">
        <v>146</v>
      </c>
      <c r="D8" s="158">
        <v>0.14140315000000001</v>
      </c>
    </row>
    <row r="9" spans="1:27" x14ac:dyDescent="0.2">
      <c r="A9" s="1" t="s">
        <v>149</v>
      </c>
      <c r="B9" s="157">
        <v>8.3320000000000005E-2</v>
      </c>
      <c r="C9" s="1" t="s">
        <v>148</v>
      </c>
      <c r="D9" s="158">
        <v>0.11953220000000001</v>
      </c>
    </row>
    <row r="10" spans="1:27" x14ac:dyDescent="0.2">
      <c r="A10" s="1" t="s">
        <v>148</v>
      </c>
      <c r="B10" s="157">
        <v>7.8740000000000004E-2</v>
      </c>
      <c r="C10" s="1" t="s">
        <v>152</v>
      </c>
      <c r="D10" s="158">
        <v>0.10111000000000001</v>
      </c>
    </row>
    <row r="11" spans="1:27" x14ac:dyDescent="0.2">
      <c r="A11" s="1" t="s">
        <v>150</v>
      </c>
      <c r="B11" s="157">
        <v>6.7979999999999999E-2</v>
      </c>
      <c r="C11" s="1" t="s">
        <v>114</v>
      </c>
      <c r="D11" s="158">
        <v>9.7350000000000006E-2</v>
      </c>
    </row>
    <row r="12" spans="1:27" x14ac:dyDescent="0.2">
      <c r="A12" s="1" t="s">
        <v>114</v>
      </c>
      <c r="B12" s="157">
        <v>6.6890000000000005E-2</v>
      </c>
      <c r="C12" s="1" t="s">
        <v>149</v>
      </c>
      <c r="D12" s="158">
        <v>9.1439999999999994E-2</v>
      </c>
    </row>
    <row r="13" spans="1:27" x14ac:dyDescent="0.2">
      <c r="A13" s="1" t="s">
        <v>88</v>
      </c>
      <c r="B13" s="157">
        <v>6.658E-2</v>
      </c>
      <c r="C13" s="1" t="s">
        <v>151</v>
      </c>
      <c r="D13" s="158">
        <v>8.9149999999999993E-2</v>
      </c>
    </row>
    <row r="14" spans="1:27" x14ac:dyDescent="0.2">
      <c r="A14" s="1" t="s">
        <v>152</v>
      </c>
      <c r="B14" s="157">
        <v>6.6299999999999998E-2</v>
      </c>
      <c r="C14" s="1" t="s">
        <v>192</v>
      </c>
      <c r="D14" s="158">
        <v>7.1789000000000006E-2</v>
      </c>
    </row>
    <row r="15" spans="1:27" x14ac:dyDescent="0.2">
      <c r="A15" s="1" t="s">
        <v>147</v>
      </c>
      <c r="B15" s="157">
        <v>6.565E-2</v>
      </c>
      <c r="C15" s="1" t="s">
        <v>150</v>
      </c>
      <c r="D15" s="158">
        <v>6.9260000000000002E-2</v>
      </c>
    </row>
    <row r="16" spans="1:27" x14ac:dyDescent="0.2">
      <c r="A16" s="1" t="s">
        <v>151</v>
      </c>
      <c r="B16" s="157">
        <v>6.0299999999999999E-2</v>
      </c>
      <c r="C16" s="1" t="s">
        <v>193</v>
      </c>
      <c r="D16" s="158">
        <v>6.8640000000000007E-2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zoomScaleNormal="100" workbookViewId="0">
      <selection activeCell="S11" sqref="S11"/>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35" ht="23.25" x14ac:dyDescent="0.35">
      <c r="A1" s="263" t="s">
        <v>162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3" spans="1:35" ht="15" x14ac:dyDescent="0.25">
      <c r="A3" s="193" t="s">
        <v>316</v>
      </c>
      <c r="B3" s="193"/>
      <c r="C3" s="193"/>
      <c r="D3" s="193"/>
      <c r="F3" s="321" t="s">
        <v>317</v>
      </c>
      <c r="G3" s="321"/>
      <c r="H3" s="321"/>
    </row>
    <row r="4" spans="1:35" ht="28.5" x14ac:dyDescent="0.2">
      <c r="A4" s="191" t="s">
        <v>165</v>
      </c>
      <c r="B4" s="191" t="s">
        <v>218</v>
      </c>
      <c r="C4" s="192" t="s">
        <v>164</v>
      </c>
      <c r="D4" s="1"/>
      <c r="F4" s="191" t="s">
        <v>219</v>
      </c>
      <c r="G4" s="192" t="s">
        <v>220</v>
      </c>
      <c r="H4" s="37" t="s">
        <v>221</v>
      </c>
      <c r="O4" s="1"/>
    </row>
    <row r="5" spans="1:35" ht="15" x14ac:dyDescent="0.25">
      <c r="A5" s="160">
        <v>43313</v>
      </c>
      <c r="B5">
        <v>0</v>
      </c>
      <c r="C5" s="218" t="s">
        <v>244</v>
      </c>
      <c r="D5" s="1"/>
      <c r="F5" s="1" t="s">
        <v>339</v>
      </c>
      <c r="G5" s="159">
        <v>11</v>
      </c>
      <c r="H5" s="203" t="s">
        <v>298</v>
      </c>
      <c r="O5" s="1"/>
    </row>
    <row r="6" spans="1:35" ht="15" x14ac:dyDescent="0.25">
      <c r="A6" s="160">
        <v>43344</v>
      </c>
      <c r="B6">
        <v>1</v>
      </c>
      <c r="C6" s="218" t="s">
        <v>244</v>
      </c>
      <c r="D6" s="1"/>
      <c r="F6" s="1" t="s">
        <v>340</v>
      </c>
      <c r="G6" s="159">
        <v>3</v>
      </c>
      <c r="H6" s="203" t="s">
        <v>294</v>
      </c>
      <c r="O6" s="1"/>
    </row>
    <row r="7" spans="1:35" ht="15" x14ac:dyDescent="0.25">
      <c r="A7" s="160">
        <v>43374</v>
      </c>
      <c r="B7">
        <v>0</v>
      </c>
      <c r="C7" s="218" t="s">
        <v>244</v>
      </c>
      <c r="D7" s="1"/>
      <c r="O7" s="1"/>
      <c r="AF7" s="84"/>
      <c r="AI7" s="1"/>
    </row>
    <row r="8" spans="1:35" ht="15" x14ac:dyDescent="0.25">
      <c r="A8" s="160">
        <v>43405</v>
      </c>
      <c r="B8">
        <v>0</v>
      </c>
      <c r="C8" s="218" t="s">
        <v>244</v>
      </c>
      <c r="D8" s="1"/>
      <c r="O8" s="1"/>
      <c r="AF8" s="84"/>
      <c r="AI8" s="1"/>
    </row>
    <row r="9" spans="1:35" ht="15" x14ac:dyDescent="0.25">
      <c r="A9" s="160">
        <v>43435</v>
      </c>
      <c r="B9">
        <v>1</v>
      </c>
      <c r="C9" s="218" t="s">
        <v>244</v>
      </c>
      <c r="D9" s="161"/>
      <c r="O9" s="1"/>
      <c r="AF9" s="84"/>
      <c r="AI9" s="1"/>
    </row>
    <row r="10" spans="1:35" ht="15" x14ac:dyDescent="0.25">
      <c r="A10" s="160">
        <v>43466</v>
      </c>
      <c r="B10">
        <v>0</v>
      </c>
      <c r="C10" s="218" t="s">
        <v>244</v>
      </c>
      <c r="D10" s="161"/>
      <c r="O10" s="1"/>
      <c r="AF10" s="84"/>
      <c r="AI10" s="1"/>
    </row>
    <row r="11" spans="1:35" ht="15" x14ac:dyDescent="0.25">
      <c r="A11" s="160">
        <v>43497</v>
      </c>
      <c r="B11">
        <v>0</v>
      </c>
      <c r="C11" s="218" t="s">
        <v>244</v>
      </c>
      <c r="D11" s="161"/>
      <c r="O11" s="1"/>
      <c r="AF11" s="84"/>
      <c r="AI11" s="1"/>
    </row>
    <row r="12" spans="1:35" ht="15" x14ac:dyDescent="0.25">
      <c r="A12" s="160">
        <v>43525</v>
      </c>
      <c r="B12">
        <v>4</v>
      </c>
      <c r="C12" s="218" t="s">
        <v>244</v>
      </c>
      <c r="D12" s="161"/>
      <c r="O12" s="1"/>
      <c r="AF12" s="84"/>
      <c r="AI12" s="1"/>
    </row>
    <row r="13" spans="1:35" ht="15" x14ac:dyDescent="0.25">
      <c r="A13" s="160">
        <v>43556</v>
      </c>
      <c r="B13">
        <v>0</v>
      </c>
      <c r="C13" s="218" t="s">
        <v>244</v>
      </c>
      <c r="D13" s="161"/>
      <c r="O13" s="1"/>
      <c r="AF13" s="84"/>
      <c r="AI13" s="1"/>
    </row>
    <row r="14" spans="1:35" ht="15" x14ac:dyDescent="0.25">
      <c r="A14" s="160">
        <v>43586</v>
      </c>
      <c r="B14">
        <v>1</v>
      </c>
      <c r="C14" s="218" t="s">
        <v>244</v>
      </c>
      <c r="D14" s="161"/>
      <c r="O14" s="1"/>
      <c r="AF14" s="84"/>
      <c r="AI14" s="1"/>
    </row>
    <row r="15" spans="1:35" ht="15" x14ac:dyDescent="0.25">
      <c r="A15" s="160">
        <v>43617</v>
      </c>
      <c r="B15">
        <v>7</v>
      </c>
      <c r="C15" s="218" t="s">
        <v>244</v>
      </c>
      <c r="D15" s="161"/>
      <c r="O15" s="1"/>
    </row>
    <row r="16" spans="1:35" ht="15" x14ac:dyDescent="0.25">
      <c r="A16" s="160">
        <v>43647</v>
      </c>
      <c r="B16">
        <v>1</v>
      </c>
      <c r="C16" s="218" t="s">
        <v>244</v>
      </c>
      <c r="D16" s="161"/>
      <c r="O16" s="1"/>
    </row>
    <row r="17" spans="1:15" ht="15" x14ac:dyDescent="0.25">
      <c r="A17" s="160">
        <v>43678</v>
      </c>
      <c r="B17">
        <v>0</v>
      </c>
      <c r="C17" s="218" t="s">
        <v>244</v>
      </c>
      <c r="D17" s="161"/>
      <c r="O17" s="1"/>
    </row>
    <row r="18" spans="1:15" ht="15" x14ac:dyDescent="0.25">
      <c r="A18" s="160">
        <v>43709</v>
      </c>
      <c r="B18">
        <v>4</v>
      </c>
      <c r="C18" s="218" t="s">
        <v>244</v>
      </c>
      <c r="D18" s="161"/>
      <c r="I18" s="39"/>
      <c r="O18" s="1"/>
    </row>
    <row r="19" spans="1:15" ht="15" x14ac:dyDescent="0.25">
      <c r="A19" s="160">
        <v>43739</v>
      </c>
      <c r="B19">
        <v>0</v>
      </c>
      <c r="C19" s="218" t="s">
        <v>244</v>
      </c>
      <c r="D19" s="161"/>
      <c r="I19" s="39"/>
      <c r="O19" s="1"/>
    </row>
    <row r="20" spans="1:15" ht="15" x14ac:dyDescent="0.25">
      <c r="A20" s="160">
        <v>43770</v>
      </c>
      <c r="B20">
        <v>3</v>
      </c>
      <c r="C20" s="218" t="s">
        <v>244</v>
      </c>
      <c r="D20" s="161"/>
      <c r="I20" s="39"/>
      <c r="O20" s="1"/>
    </row>
    <row r="21" spans="1:15" ht="15" x14ac:dyDescent="0.25">
      <c r="A21" s="160">
        <v>43800</v>
      </c>
      <c r="B21">
        <v>0</v>
      </c>
      <c r="C21" s="218" t="s">
        <v>244</v>
      </c>
      <c r="D21" s="161"/>
      <c r="I21" s="39"/>
      <c r="O21" s="1"/>
    </row>
    <row r="22" spans="1:15" ht="15" x14ac:dyDescent="0.25">
      <c r="A22" s="160">
        <v>43831</v>
      </c>
      <c r="B22">
        <v>1</v>
      </c>
      <c r="C22" s="218" t="s">
        <v>244</v>
      </c>
      <c r="D22" s="161"/>
      <c r="I22" s="39"/>
      <c r="O22" s="1"/>
    </row>
    <row r="23" spans="1:15" ht="15" x14ac:dyDescent="0.25">
      <c r="A23" s="160">
        <v>43862</v>
      </c>
      <c r="B23">
        <v>5</v>
      </c>
      <c r="C23" s="218" t="s">
        <v>244</v>
      </c>
      <c r="D23" s="161"/>
      <c r="O23" s="1"/>
    </row>
    <row r="24" spans="1:15" ht="15" x14ac:dyDescent="0.25">
      <c r="A24" s="160">
        <v>43891</v>
      </c>
      <c r="B24">
        <v>2</v>
      </c>
      <c r="C24" s="218" t="s">
        <v>244</v>
      </c>
      <c r="D24" s="161"/>
      <c r="O24" s="1"/>
    </row>
    <row r="25" spans="1:15" ht="15" x14ac:dyDescent="0.25">
      <c r="A25" s="160">
        <v>43922</v>
      </c>
      <c r="B25">
        <v>0</v>
      </c>
      <c r="C25" s="218" t="s">
        <v>244</v>
      </c>
      <c r="D25" s="161"/>
      <c r="O25" s="1"/>
    </row>
    <row r="26" spans="1:15" ht="15" x14ac:dyDescent="0.25">
      <c r="A26" s="160">
        <v>43952</v>
      </c>
      <c r="B26">
        <v>0</v>
      </c>
      <c r="C26" s="218" t="s">
        <v>244</v>
      </c>
      <c r="D26" s="161"/>
      <c r="O26" s="1"/>
    </row>
    <row r="27" spans="1:15" ht="15" x14ac:dyDescent="0.25">
      <c r="A27" s="160">
        <v>43983</v>
      </c>
      <c r="B27">
        <v>0</v>
      </c>
      <c r="C27" s="218" t="s">
        <v>244</v>
      </c>
      <c r="D27" s="161"/>
      <c r="O27" s="1"/>
    </row>
    <row r="28" spans="1:15" ht="15" x14ac:dyDescent="0.25">
      <c r="A28" s="160">
        <v>44013</v>
      </c>
      <c r="B28">
        <v>2</v>
      </c>
      <c r="C28" s="218" t="s">
        <v>244</v>
      </c>
      <c r="D28" s="161"/>
      <c r="O28" s="1"/>
    </row>
    <row r="29" spans="1:15" ht="15" x14ac:dyDescent="0.25">
      <c r="A29" s="160">
        <v>44044</v>
      </c>
      <c r="B29">
        <v>3</v>
      </c>
      <c r="C29" s="218" t="s">
        <v>244</v>
      </c>
      <c r="D29" s="161"/>
      <c r="O29" s="1"/>
    </row>
    <row r="30" spans="1:15" ht="15" x14ac:dyDescent="0.25">
      <c r="A30" s="160">
        <v>44075</v>
      </c>
      <c r="B30">
        <v>3</v>
      </c>
      <c r="C30" s="218" t="s">
        <v>244</v>
      </c>
      <c r="D30" s="161"/>
      <c r="O30" s="1"/>
    </row>
    <row r="31" spans="1:15" ht="15" x14ac:dyDescent="0.25">
      <c r="A31" s="160">
        <v>44105</v>
      </c>
      <c r="B31">
        <v>1</v>
      </c>
      <c r="C31" s="218" t="s">
        <v>244</v>
      </c>
      <c r="D31" s="161"/>
      <c r="O31" s="1"/>
    </row>
    <row r="32" spans="1:15" ht="15" x14ac:dyDescent="0.25">
      <c r="A32" s="160">
        <v>44136</v>
      </c>
      <c r="B32">
        <v>0</v>
      </c>
      <c r="C32" s="218" t="s">
        <v>244</v>
      </c>
      <c r="D32" s="161"/>
      <c r="O32" s="1"/>
    </row>
    <row r="33" spans="1:15" ht="15" x14ac:dyDescent="0.25">
      <c r="A33" s="160">
        <v>44166</v>
      </c>
      <c r="B33">
        <v>0</v>
      </c>
      <c r="C33" s="218" t="s">
        <v>244</v>
      </c>
      <c r="D33" s="161"/>
      <c r="O33" s="1"/>
    </row>
    <row r="34" spans="1:15" ht="15" x14ac:dyDescent="0.25">
      <c r="A34" s="160">
        <v>44197</v>
      </c>
      <c r="B34">
        <v>2</v>
      </c>
      <c r="C34" s="218" t="s">
        <v>244</v>
      </c>
      <c r="D34" s="161"/>
      <c r="O34" s="1"/>
    </row>
    <row r="35" spans="1:15" ht="15" x14ac:dyDescent="0.25">
      <c r="A35" s="160">
        <v>44228</v>
      </c>
      <c r="B35">
        <v>1</v>
      </c>
      <c r="C35" s="218" t="s">
        <v>244</v>
      </c>
      <c r="D35" s="161"/>
      <c r="O35" s="1"/>
    </row>
    <row r="36" spans="1:15" ht="15" x14ac:dyDescent="0.25">
      <c r="A36" s="160">
        <v>44256</v>
      </c>
      <c r="B36">
        <v>0</v>
      </c>
      <c r="C36" s="218" t="s">
        <v>244</v>
      </c>
      <c r="D36" s="161"/>
      <c r="O36" s="1"/>
    </row>
    <row r="37" spans="1:15" ht="15" x14ac:dyDescent="0.25">
      <c r="A37" s="160">
        <v>44287</v>
      </c>
      <c r="B37">
        <v>1</v>
      </c>
      <c r="C37" s="218" t="s">
        <v>244</v>
      </c>
      <c r="D37" s="161"/>
      <c r="O37" s="1"/>
    </row>
    <row r="38" spans="1:15" ht="15" x14ac:dyDescent="0.25">
      <c r="A38" s="160">
        <v>44317</v>
      </c>
      <c r="B38">
        <v>0</v>
      </c>
      <c r="C38" s="218" t="s">
        <v>244</v>
      </c>
      <c r="D38" s="161"/>
      <c r="O38" s="1"/>
    </row>
    <row r="39" spans="1:15" ht="15" x14ac:dyDescent="0.25">
      <c r="A39" s="160">
        <v>44348</v>
      </c>
      <c r="B39">
        <v>2</v>
      </c>
      <c r="C39" s="218" t="s">
        <v>244</v>
      </c>
      <c r="D39" s="161"/>
      <c r="O39" s="1"/>
    </row>
    <row r="40" spans="1:15" ht="15" x14ac:dyDescent="0.25">
      <c r="A40" s="160">
        <v>44378</v>
      </c>
      <c r="B40">
        <v>1</v>
      </c>
      <c r="C40" s="218" t="s">
        <v>244</v>
      </c>
      <c r="D40" s="161"/>
      <c r="O40" s="1"/>
    </row>
    <row r="41" spans="1:15" ht="15" x14ac:dyDescent="0.25">
      <c r="A41" s="160">
        <v>44409</v>
      </c>
      <c r="B41">
        <v>0</v>
      </c>
      <c r="C41" s="218" t="s">
        <v>244</v>
      </c>
      <c r="D41" s="161"/>
      <c r="O41" s="1"/>
    </row>
    <row r="42" spans="1:15" ht="15" x14ac:dyDescent="0.25">
      <c r="A42" s="160">
        <v>44440</v>
      </c>
      <c r="B42">
        <v>0</v>
      </c>
      <c r="C42" s="218" t="s">
        <v>244</v>
      </c>
      <c r="D42" s="161"/>
      <c r="O42" s="1"/>
    </row>
    <row r="43" spans="1:15" ht="15" x14ac:dyDescent="0.25">
      <c r="A43" s="160">
        <v>44470</v>
      </c>
      <c r="B43">
        <v>1</v>
      </c>
      <c r="C43" s="218" t="s">
        <v>244</v>
      </c>
      <c r="D43" s="161"/>
      <c r="O43" s="1"/>
    </row>
    <row r="44" spans="1:15" ht="15" x14ac:dyDescent="0.25">
      <c r="A44" s="160">
        <v>44501</v>
      </c>
      <c r="B44">
        <v>0</v>
      </c>
      <c r="C44" s="218" t="s">
        <v>244</v>
      </c>
      <c r="D44" s="161"/>
      <c r="O44" s="1"/>
    </row>
    <row r="45" spans="1:15" ht="15" x14ac:dyDescent="0.25">
      <c r="A45" s="160">
        <v>44531</v>
      </c>
      <c r="B45">
        <v>0</v>
      </c>
      <c r="C45" s="218" t="s">
        <v>244</v>
      </c>
      <c r="D45" s="161"/>
      <c r="O45" s="1"/>
    </row>
    <row r="46" spans="1:15" ht="15" x14ac:dyDescent="0.25">
      <c r="A46" s="160">
        <v>44562</v>
      </c>
      <c r="B46">
        <v>1</v>
      </c>
      <c r="C46" s="218" t="s">
        <v>244</v>
      </c>
      <c r="D46" s="161"/>
      <c r="O46" s="1"/>
    </row>
    <row r="47" spans="1:15" ht="15" x14ac:dyDescent="0.25">
      <c r="A47" s="160">
        <v>44593</v>
      </c>
      <c r="B47">
        <v>0</v>
      </c>
      <c r="C47" s="218" t="s">
        <v>244</v>
      </c>
      <c r="D47" s="161"/>
      <c r="O47" s="1"/>
    </row>
    <row r="48" spans="1:15" ht="15" x14ac:dyDescent="0.25">
      <c r="A48" s="160">
        <v>44621</v>
      </c>
      <c r="B48">
        <v>1</v>
      </c>
      <c r="C48" s="218" t="s">
        <v>244</v>
      </c>
      <c r="D48" s="161"/>
      <c r="O48" s="1"/>
    </row>
    <row r="49" spans="1:15" ht="15" x14ac:dyDescent="0.25">
      <c r="A49" s="160">
        <v>44652</v>
      </c>
      <c r="B49">
        <v>1</v>
      </c>
      <c r="C49" s="218" t="s">
        <v>244</v>
      </c>
      <c r="D49" s="161"/>
      <c r="O49" s="1"/>
    </row>
    <row r="50" spans="1:15" ht="15" x14ac:dyDescent="0.25">
      <c r="A50" s="160">
        <v>44682</v>
      </c>
      <c r="B50">
        <v>3</v>
      </c>
      <c r="C50" s="218" t="s">
        <v>244</v>
      </c>
      <c r="D50" s="161"/>
      <c r="O50" s="1"/>
    </row>
    <row r="51" spans="1:15" ht="15" x14ac:dyDescent="0.25">
      <c r="A51" s="160">
        <v>44713</v>
      </c>
      <c r="B51">
        <v>0</v>
      </c>
      <c r="C51" s="218" t="s">
        <v>244</v>
      </c>
      <c r="D51" s="161"/>
      <c r="O51" s="1"/>
    </row>
    <row r="52" spans="1:15" ht="15" x14ac:dyDescent="0.25">
      <c r="A52" s="160">
        <v>44743</v>
      </c>
      <c r="B52">
        <v>0</v>
      </c>
      <c r="C52" s="218" t="s">
        <v>244</v>
      </c>
      <c r="D52" s="161"/>
      <c r="O52" s="1"/>
    </row>
    <row r="53" spans="1:15" ht="15" x14ac:dyDescent="0.25">
      <c r="A53" s="160">
        <v>44774</v>
      </c>
      <c r="B53">
        <v>0</v>
      </c>
      <c r="C53" s="218" t="s">
        <v>244</v>
      </c>
      <c r="D53" s="161"/>
      <c r="O53" s="1"/>
    </row>
    <row r="54" spans="1:15" ht="15" x14ac:dyDescent="0.25">
      <c r="A54" s="160">
        <v>44805</v>
      </c>
      <c r="B54">
        <v>0</v>
      </c>
      <c r="C54" s="218" t="s">
        <v>244</v>
      </c>
      <c r="D54" s="161"/>
      <c r="O54" s="1"/>
    </row>
    <row r="55" spans="1:15" ht="15" x14ac:dyDescent="0.25">
      <c r="A55" s="160">
        <v>44835</v>
      </c>
      <c r="B55">
        <v>0</v>
      </c>
      <c r="C55" s="218" t="s">
        <v>244</v>
      </c>
      <c r="D55" s="161"/>
      <c r="O55" s="1"/>
    </row>
    <row r="56" spans="1:15" ht="15" x14ac:dyDescent="0.25">
      <c r="A56" s="160">
        <v>44866</v>
      </c>
      <c r="B56">
        <v>9</v>
      </c>
      <c r="C56" s="218" t="s">
        <v>244</v>
      </c>
      <c r="D56" s="161"/>
      <c r="O56" s="1"/>
    </row>
    <row r="57" spans="1:15" ht="15" x14ac:dyDescent="0.25">
      <c r="A57" s="160">
        <v>44896</v>
      </c>
      <c r="B57">
        <v>0</v>
      </c>
      <c r="C57" s="218" t="s">
        <v>244</v>
      </c>
      <c r="D57" s="161"/>
      <c r="O57" s="1"/>
    </row>
    <row r="58" spans="1:15" ht="15" x14ac:dyDescent="0.25">
      <c r="A58" s="160">
        <v>44927</v>
      </c>
      <c r="B58">
        <v>0</v>
      </c>
      <c r="C58" s="218" t="s">
        <v>244</v>
      </c>
      <c r="D58" s="161"/>
      <c r="O58" s="1"/>
    </row>
    <row r="59" spans="1:15" ht="15" x14ac:dyDescent="0.25">
      <c r="A59" s="160">
        <v>44958</v>
      </c>
      <c r="B59">
        <v>0</v>
      </c>
      <c r="C59" s="218" t="s">
        <v>244</v>
      </c>
      <c r="D59" s="161"/>
      <c r="O59" s="1"/>
    </row>
    <row r="60" spans="1:15" ht="15" x14ac:dyDescent="0.25">
      <c r="A60" s="160">
        <v>44986</v>
      </c>
      <c r="B60">
        <v>0</v>
      </c>
      <c r="C60" s="218" t="s">
        <v>244</v>
      </c>
      <c r="D60" s="161"/>
      <c r="O60" s="1"/>
    </row>
    <row r="61" spans="1:15" ht="15" x14ac:dyDescent="0.25">
      <c r="A61" s="160">
        <v>45017</v>
      </c>
      <c r="B61">
        <v>0</v>
      </c>
      <c r="C61" s="218" t="s">
        <v>244</v>
      </c>
      <c r="D61" s="161"/>
      <c r="O61" s="1"/>
    </row>
    <row r="62" spans="1:15" ht="15" x14ac:dyDescent="0.25">
      <c r="A62" s="160">
        <v>45047</v>
      </c>
      <c r="B62">
        <v>1</v>
      </c>
      <c r="C62" s="218" t="s">
        <v>244</v>
      </c>
      <c r="D62" s="161"/>
      <c r="O62" s="1"/>
    </row>
    <row r="63" spans="1:15" ht="15" x14ac:dyDescent="0.25">
      <c r="A63" s="160">
        <v>45078</v>
      </c>
      <c r="B63">
        <v>1</v>
      </c>
      <c r="C63" s="218" t="s">
        <v>244</v>
      </c>
      <c r="D63" s="161"/>
      <c r="O63" s="1"/>
    </row>
    <row r="64" spans="1:15" ht="15" x14ac:dyDescent="0.25">
      <c r="A64" s="160">
        <v>45108</v>
      </c>
      <c r="B64">
        <v>0</v>
      </c>
      <c r="C64" s="218" t="s">
        <v>244</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customXml/itemProps2.xml><?xml version="1.0" encoding="utf-8"?>
<ds:datastoreItem xmlns:ds="http://schemas.openxmlformats.org/officeDocument/2006/customXml" ds:itemID="{EA62F5B4-8EE1-443E-8459-243A2506728A}"/>
</file>

<file path=customXml/itemProps3.xml><?xml version="1.0" encoding="utf-8"?>
<ds:datastoreItem xmlns:ds="http://schemas.openxmlformats.org/officeDocument/2006/customXml" ds:itemID="{CC8E6ABC-05F3-4649-87B5-8660A83558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Andrews</dc:creator>
  <cp:lastModifiedBy>Alex Andrews</cp:lastModifiedBy>
  <cp:lastPrinted>2023-08-14T15:40:12Z</cp:lastPrinted>
  <dcterms:created xsi:type="dcterms:W3CDTF">2023-03-27T15:01:32Z</dcterms:created>
  <dcterms:modified xsi:type="dcterms:W3CDTF">2023-11-15T19:10:21Z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