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3.xml" ContentType="application/vnd.openxmlformats-officedocument.themeOverride+xml"/>
  <Override PartName="/xl/drawings/drawing8.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4.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1.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5.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6.xml" ContentType="application/vnd.openxmlformats-officedocument.themeOverride+xml"/>
  <Override PartName="/xl/drawings/drawing15.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6.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7.xml" ContentType="application/vnd.openxmlformats-officedocument.themeOverride+xml"/>
  <Override PartName="/xl/drawings/drawing17.xml" ContentType="application/vnd.openxmlformats-officedocument.drawingml.chartshapes+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8.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0.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23.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9.xml" ContentType="application/vnd.openxmlformats-officedocument.themeOverrid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10.xml" ContentType="application/vnd.openxmlformats-officedocument.themeOverride+xml"/>
  <Override PartName="/xl/drawings/drawing24.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25.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theme/themeOverride11.xml" ContentType="application/vnd.openxmlformats-officedocument.themeOverride+xml"/>
  <Override PartName="/xl/drawings/drawing26.xml" ContentType="application/vnd.openxmlformats-officedocument.drawingml.chartshapes+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theme/themeOverride12.xml" ContentType="application/vnd.openxmlformats-officedocument.themeOverride+xml"/>
  <Override PartName="/xl/drawings/drawing27.xml" ContentType="application/vnd.openxmlformats-officedocument.drawingml.chartshapes+xml"/>
  <Override PartName="/xl/drawings/drawing28.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29.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30.xml" ContentType="application/vnd.openxmlformats-officedocument.drawing+xml"/>
  <Override PartName="/xl/drawings/drawing31.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32.xml" ContentType="application/vnd.openxmlformats-officedocument.drawing+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theme/themeOverride13.xml" ContentType="application/vnd.openxmlformats-officedocument.themeOverrid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theme/themeOverride14.xml" ContentType="application/vnd.openxmlformats-officedocument.themeOverride+xml"/>
  <Override PartName="/xl/drawings/drawing33.xml" ContentType="application/vnd.openxmlformats-officedocument.drawing+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34.xml" ContentType="application/vnd.openxmlformats-officedocument.drawing+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theme/themeOverride15.xml" ContentType="application/vnd.openxmlformats-officedocument.themeOverride+xml"/>
  <Override PartName="/xl/drawings/drawing35.xml" ContentType="application/vnd.openxmlformats-officedocument.drawingml.chartshapes+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theme/themeOverride16.xml" ContentType="application/vnd.openxmlformats-officedocument.themeOverride+xml"/>
  <Override PartName="/xl/drawings/drawing36.xml" ContentType="application/vnd.openxmlformats-officedocument.drawingml.chartshapes+xml"/>
  <Override PartName="/xl/drawings/drawing37.xml" ContentType="application/vnd.openxmlformats-officedocument.drawing+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38.xml" ContentType="application/vnd.openxmlformats-officedocument.drawing+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drawings/drawing3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talent2025inc.sharepoint.com/sites/SharedDrive/Shared Documents/Working Groups/Talent Demand/Initiatives/ECIC Wage Study/Report/Data/Final_Datasets_Regions/"/>
    </mc:Choice>
  </mc:AlternateContent>
  <xr:revisionPtr revIDLastSave="7444" documentId="8_{C35C686B-21C5-40FC-8B6C-8853F62AA08B}" xr6:coauthVersionLast="47" xr6:coauthVersionMax="47" xr10:uidLastSave="{46D6B9CC-EC01-476C-A1B0-FCBE15B2572E}"/>
  <bookViews>
    <workbookView xWindow="-120" yWindow="-120" windowWidth="23280" windowHeight="12480" xr2:uid="{AF3660DE-FA48-478F-90AA-0618152F5C5D}"/>
  </bookViews>
  <sheets>
    <sheet name="Main Menu" sheetId="2" r:id="rId1"/>
    <sheet name="1A" sheetId="13" r:id="rId2"/>
    <sheet name="1B" sheetId="12" r:id="rId3"/>
    <sheet name="2A" sheetId="15" r:id="rId4"/>
    <sheet name="2B" sheetId="17" r:id="rId5"/>
    <sheet name="2C" sheetId="18" r:id="rId6"/>
    <sheet name="2D" sheetId="19" r:id="rId7"/>
    <sheet name="2E" sheetId="20" r:id="rId8"/>
    <sheet name="2F" sheetId="21" r:id="rId9"/>
    <sheet name="2G" sheetId="31" r:id="rId10"/>
    <sheet name="3A" sheetId="22" r:id="rId11"/>
    <sheet name="3B" sheetId="26" r:id="rId12"/>
    <sheet name="3C" sheetId="32" r:id="rId13"/>
    <sheet name="3D" sheetId="33" r:id="rId14"/>
    <sheet name="3E" sheetId="29" r:id="rId15"/>
    <sheet name="3F" sheetId="30" r:id="rId16"/>
    <sheet name="3G" sheetId="34" r:id="rId17"/>
    <sheet name="4A" sheetId="23" r:id="rId18"/>
    <sheet name="4B" sheetId="35" r:id="rId19"/>
    <sheet name="4C" sheetId="36" r:id="rId20"/>
    <sheet name="4D" sheetId="37" r:id="rId21"/>
    <sheet name="4E" sheetId="38" r:id="rId22"/>
    <sheet name="4F" sheetId="39" r:id="rId23"/>
    <sheet name="4G" sheetId="40" r:id="rId24"/>
    <sheet name="5A" sheetId="25" r:id="rId25"/>
    <sheet name="5B" sheetId="41" r:id="rId26"/>
    <sheet name="5C" sheetId="48" r:id="rId27"/>
    <sheet name="5D" sheetId="43" r:id="rId28"/>
    <sheet name="5E" sheetId="44" r:id="rId29"/>
    <sheet name="5F" sheetId="45" r:id="rId30"/>
    <sheet name="5G" sheetId="46" r:id="rId31"/>
  </sheets>
  <externalReferences>
    <externalReference r:id="rId32"/>
    <externalReference r:id="rId33"/>
  </externalReferences>
  <definedNames>
    <definedName name="_GoBack" localSheetId="2">'1B'!#REF!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36" l="1"/>
  <c r="U40" i="18"/>
  <c r="T40" i="18"/>
  <c r="T43" i="48"/>
  <c r="U43" i="48" s="1"/>
  <c r="T42" i="48"/>
  <c r="U42" i="48" s="1"/>
  <c r="T41" i="48"/>
  <c r="U41" i="48" s="1"/>
  <c r="T40" i="48"/>
  <c r="U40" i="48" s="1"/>
  <c r="T39" i="48"/>
  <c r="U39" i="48" s="1"/>
  <c r="U38" i="48"/>
  <c r="T38" i="48"/>
  <c r="T43" i="36"/>
  <c r="U43" i="36" s="1"/>
  <c r="T42" i="36"/>
  <c r="U42" i="36" s="1"/>
  <c r="U41" i="36"/>
  <c r="T41" i="36"/>
  <c r="T40" i="36"/>
  <c r="U40" i="36" s="1"/>
  <c r="T39" i="36"/>
  <c r="U39" i="36" s="1"/>
  <c r="T38" i="36"/>
  <c r="U38" i="36" s="1"/>
  <c r="T43" i="32"/>
  <c r="U43" i="32" s="1"/>
  <c r="T42" i="32"/>
  <c r="U42" i="32" s="1"/>
  <c r="T41" i="32"/>
  <c r="U41" i="32" s="1"/>
  <c r="T40" i="32"/>
  <c r="U40" i="32" s="1"/>
  <c r="T39" i="32"/>
  <c r="U39" i="32" s="1"/>
  <c r="U38" i="32"/>
  <c r="T38" i="32"/>
  <c r="T43" i="18"/>
  <c r="U43" i="18" s="1"/>
  <c r="T42" i="18"/>
  <c r="U42" i="18" s="1"/>
  <c r="U41" i="18"/>
  <c r="T41" i="18"/>
  <c r="T39" i="18"/>
  <c r="U39" i="18" s="1"/>
  <c r="T38" i="18"/>
  <c r="U38" i="18" s="1"/>
  <c r="C7" i="17" l="1"/>
  <c r="D19" i="13"/>
  <c r="C18" i="43"/>
  <c r="D18" i="43"/>
  <c r="E18" i="43"/>
  <c r="F18" i="43"/>
  <c r="G18" i="43"/>
  <c r="H18" i="43"/>
  <c r="I18" i="43"/>
  <c r="J18" i="43"/>
  <c r="K18" i="43"/>
  <c r="L18" i="43"/>
  <c r="M18" i="43"/>
  <c r="N18" i="43"/>
  <c r="O18" i="43"/>
  <c r="P18" i="43"/>
  <c r="Q18" i="43"/>
  <c r="R18" i="43"/>
  <c r="S18" i="43"/>
  <c r="C5" i="43"/>
  <c r="D5" i="43"/>
  <c r="E5" i="43"/>
  <c r="F5" i="43"/>
  <c r="G5" i="43"/>
  <c r="H5" i="43"/>
  <c r="I5" i="43"/>
  <c r="J5" i="43"/>
  <c r="K5" i="43"/>
  <c r="L5" i="43"/>
  <c r="M5" i="43"/>
  <c r="N5" i="43"/>
  <c r="O5" i="43"/>
  <c r="P5" i="43"/>
  <c r="Q5" i="43"/>
  <c r="R5" i="43"/>
  <c r="S5" i="43"/>
  <c r="T5" i="43"/>
  <c r="U5" i="43"/>
  <c r="V5" i="43"/>
  <c r="W5" i="43"/>
  <c r="B18" i="43"/>
  <c r="B5" i="43"/>
  <c r="C18" i="37" l="1"/>
  <c r="D18" i="37"/>
  <c r="E18" i="37"/>
  <c r="F18" i="37"/>
  <c r="G18" i="37"/>
  <c r="H18" i="37"/>
  <c r="I18" i="37"/>
  <c r="J18" i="37"/>
  <c r="K18" i="37"/>
  <c r="L18" i="37"/>
  <c r="M18" i="37"/>
  <c r="N18" i="37"/>
  <c r="O18" i="37"/>
  <c r="P18" i="37"/>
  <c r="Q18" i="37"/>
  <c r="R18" i="37"/>
  <c r="S18" i="37"/>
  <c r="C5" i="37"/>
  <c r="D5" i="37"/>
  <c r="E5" i="37"/>
  <c r="F5" i="37"/>
  <c r="G5" i="37"/>
  <c r="H5" i="37"/>
  <c r="I5" i="37"/>
  <c r="J5" i="37"/>
  <c r="K5" i="37"/>
  <c r="L5" i="37"/>
  <c r="M5" i="37"/>
  <c r="N5" i="37"/>
  <c r="O5" i="37"/>
  <c r="P5" i="37"/>
  <c r="Q5" i="37"/>
  <c r="R5" i="37"/>
  <c r="S5" i="37"/>
  <c r="T5" i="37"/>
  <c r="U5" i="37"/>
  <c r="V5" i="37"/>
  <c r="W5" i="37"/>
  <c r="B18" i="37"/>
  <c r="B5" i="37"/>
  <c r="C18" i="33" l="1"/>
  <c r="D18" i="33"/>
  <c r="E18" i="33"/>
  <c r="F18" i="33"/>
  <c r="G18" i="33"/>
  <c r="H18" i="33"/>
  <c r="I18" i="33"/>
  <c r="J18" i="33"/>
  <c r="K18" i="33"/>
  <c r="L18" i="33"/>
  <c r="M18" i="33"/>
  <c r="N18" i="33"/>
  <c r="O18" i="33"/>
  <c r="P18" i="33"/>
  <c r="Q18" i="33"/>
  <c r="R18" i="33"/>
  <c r="S18" i="33"/>
  <c r="B18" i="33"/>
  <c r="C5" i="33"/>
  <c r="D5" i="33"/>
  <c r="E5" i="33"/>
  <c r="F5" i="33"/>
  <c r="G5" i="33"/>
  <c r="H5" i="33"/>
  <c r="I5" i="33"/>
  <c r="J5" i="33"/>
  <c r="K5" i="33"/>
  <c r="L5" i="33"/>
  <c r="M5" i="33"/>
  <c r="N5" i="33"/>
  <c r="O5" i="33"/>
  <c r="P5" i="33"/>
  <c r="Q5" i="33"/>
  <c r="R5" i="33"/>
  <c r="S5" i="33"/>
  <c r="T5" i="33"/>
  <c r="U5" i="33"/>
  <c r="V5" i="33"/>
  <c r="W5" i="33"/>
  <c r="B5" i="33"/>
  <c r="C18" i="19"/>
  <c r="D18" i="19"/>
  <c r="E18" i="19"/>
  <c r="F18" i="19"/>
  <c r="G18" i="19"/>
  <c r="H18" i="19"/>
  <c r="I18" i="19"/>
  <c r="J18" i="19"/>
  <c r="K18" i="19"/>
  <c r="L18" i="19"/>
  <c r="M18" i="19"/>
  <c r="N18" i="19"/>
  <c r="O18" i="19"/>
  <c r="P18" i="19"/>
  <c r="Q18" i="19"/>
  <c r="R18" i="19"/>
  <c r="S18" i="19"/>
  <c r="B18" i="19"/>
  <c r="C5" i="19"/>
  <c r="D5" i="19"/>
  <c r="E5" i="19"/>
  <c r="F5" i="19"/>
  <c r="G5" i="19"/>
  <c r="H5" i="19"/>
  <c r="I5" i="19"/>
  <c r="J5" i="19"/>
  <c r="K5" i="19"/>
  <c r="L5" i="19"/>
  <c r="M5" i="19"/>
  <c r="N5" i="19"/>
  <c r="O5" i="19"/>
  <c r="P5" i="19"/>
  <c r="Q5" i="19"/>
  <c r="R5" i="19"/>
  <c r="S5" i="19"/>
  <c r="T5" i="19"/>
  <c r="U5" i="19"/>
  <c r="V5" i="19"/>
  <c r="W5" i="19"/>
  <c r="B5" i="19"/>
  <c r="B22" i="13"/>
  <c r="B8" i="25" s="1"/>
  <c r="B21" i="13"/>
  <c r="B20" i="13"/>
  <c r="B19" i="13"/>
  <c r="C12" i="48" l="1"/>
  <c r="C11" i="48"/>
  <c r="C10" i="48"/>
  <c r="C9" i="48"/>
  <c r="C8" i="48"/>
  <c r="C12" i="36"/>
  <c r="C11" i="36"/>
  <c r="C10" i="36"/>
  <c r="C9" i="36"/>
  <c r="C8" i="36"/>
  <c r="C12" i="32"/>
  <c r="C11" i="32"/>
  <c r="C10" i="32"/>
  <c r="C9" i="32"/>
  <c r="C8" i="32"/>
  <c r="C12" i="18"/>
  <c r="C11" i="18"/>
  <c r="C10" i="18"/>
  <c r="C9" i="18"/>
  <c r="C8" i="18"/>
  <c r="B26" i="43" l="1"/>
  <c r="C26" i="43"/>
  <c r="D26" i="43"/>
  <c r="E26" i="43"/>
  <c r="F26" i="43"/>
  <c r="G26" i="43"/>
  <c r="H26" i="43"/>
  <c r="I26" i="43"/>
  <c r="J26" i="43"/>
  <c r="K26" i="43"/>
  <c r="L26" i="43"/>
  <c r="M26" i="43"/>
  <c r="N26" i="43"/>
  <c r="O26" i="43"/>
  <c r="P26" i="43"/>
  <c r="Q26" i="43"/>
  <c r="R26" i="43"/>
  <c r="S26" i="43"/>
  <c r="B13" i="43"/>
  <c r="C13" i="43"/>
  <c r="D13" i="43"/>
  <c r="E13" i="43"/>
  <c r="F13" i="43"/>
  <c r="G13" i="43"/>
  <c r="H13" i="43"/>
  <c r="I13" i="43"/>
  <c r="J13" i="43"/>
  <c r="K13" i="43"/>
  <c r="L13" i="43"/>
  <c r="M13" i="43"/>
  <c r="N13" i="43"/>
  <c r="O13" i="43"/>
  <c r="P13" i="43"/>
  <c r="Q13" i="43"/>
  <c r="R13" i="43"/>
  <c r="S13" i="43"/>
  <c r="T13" i="43"/>
  <c r="U13" i="43"/>
  <c r="V13" i="43"/>
  <c r="W13" i="43"/>
  <c r="B26" i="37"/>
  <c r="C26" i="37"/>
  <c r="D26" i="37"/>
  <c r="E26" i="37"/>
  <c r="F26" i="37"/>
  <c r="G26" i="37"/>
  <c r="H26" i="37"/>
  <c r="I26" i="37"/>
  <c r="J26" i="37"/>
  <c r="K26" i="37"/>
  <c r="L26" i="37"/>
  <c r="M26" i="37"/>
  <c r="N26" i="37"/>
  <c r="O26" i="37"/>
  <c r="P26" i="37"/>
  <c r="Q26" i="37"/>
  <c r="R26" i="37"/>
  <c r="S26" i="37"/>
  <c r="B13" i="37"/>
  <c r="C13" i="37"/>
  <c r="D13" i="37"/>
  <c r="E13" i="37"/>
  <c r="F13" i="37"/>
  <c r="G13" i="37"/>
  <c r="H13" i="37"/>
  <c r="I13" i="37"/>
  <c r="J13" i="37"/>
  <c r="K13" i="37"/>
  <c r="L13" i="37"/>
  <c r="M13" i="37"/>
  <c r="N13" i="37"/>
  <c r="O13" i="37"/>
  <c r="P13" i="37"/>
  <c r="Q13" i="37"/>
  <c r="R13" i="37"/>
  <c r="S13" i="37"/>
  <c r="T13" i="37"/>
  <c r="U13" i="37"/>
  <c r="V13" i="37"/>
  <c r="W13" i="37"/>
  <c r="B26" i="33" l="1"/>
  <c r="C26" i="33"/>
  <c r="D26" i="33"/>
  <c r="E26" i="33"/>
  <c r="F26" i="33"/>
  <c r="G26" i="33"/>
  <c r="H26" i="33"/>
  <c r="I26" i="33"/>
  <c r="J26" i="33"/>
  <c r="K26" i="33"/>
  <c r="L26" i="33"/>
  <c r="M26" i="33"/>
  <c r="N26" i="33"/>
  <c r="O26" i="33"/>
  <c r="P26" i="33"/>
  <c r="Q26" i="33"/>
  <c r="R26" i="33"/>
  <c r="S26" i="33"/>
  <c r="B13" i="33"/>
  <c r="C13" i="33"/>
  <c r="D13" i="33"/>
  <c r="E13" i="33"/>
  <c r="F13" i="33"/>
  <c r="G13" i="33"/>
  <c r="H13" i="33"/>
  <c r="I13" i="33"/>
  <c r="J13" i="33"/>
  <c r="K13" i="33"/>
  <c r="L13" i="33"/>
  <c r="M13" i="33"/>
  <c r="N13" i="33"/>
  <c r="O13" i="33"/>
  <c r="P13" i="33"/>
  <c r="Q13" i="33"/>
  <c r="R13" i="33"/>
  <c r="S13" i="33"/>
  <c r="T13" i="33"/>
  <c r="U13" i="33"/>
  <c r="V13" i="33"/>
  <c r="W13" i="33"/>
  <c r="C7" i="48"/>
  <c r="C7" i="36"/>
  <c r="C7" i="32"/>
  <c r="D9" i="32" s="1"/>
  <c r="B26" i="19"/>
  <c r="C26" i="19"/>
  <c r="D26" i="19"/>
  <c r="E26" i="19"/>
  <c r="F26" i="19"/>
  <c r="G26" i="19"/>
  <c r="H26" i="19"/>
  <c r="I26" i="19"/>
  <c r="J26" i="19"/>
  <c r="K26" i="19"/>
  <c r="L26" i="19"/>
  <c r="M26" i="19"/>
  <c r="N26" i="19"/>
  <c r="O26" i="19"/>
  <c r="P26" i="19"/>
  <c r="Q26" i="19"/>
  <c r="R26" i="19"/>
  <c r="S26" i="19"/>
  <c r="B13" i="19"/>
  <c r="C13" i="19"/>
  <c r="D13" i="19"/>
  <c r="E13" i="19"/>
  <c r="F13" i="19"/>
  <c r="G13" i="19"/>
  <c r="H13" i="19"/>
  <c r="I13" i="19"/>
  <c r="J13" i="19"/>
  <c r="K13" i="19"/>
  <c r="L13" i="19"/>
  <c r="M13" i="19"/>
  <c r="N13" i="19"/>
  <c r="O13" i="19"/>
  <c r="P13" i="19"/>
  <c r="Q13" i="19"/>
  <c r="R13" i="19"/>
  <c r="S13" i="19"/>
  <c r="T13" i="19"/>
  <c r="U13" i="19"/>
  <c r="V13" i="19"/>
  <c r="W13" i="19"/>
  <c r="C7" i="18"/>
  <c r="D10" i="18" s="1"/>
  <c r="B8" i="23"/>
  <c r="B6" i="23"/>
  <c r="B8" i="22"/>
  <c r="B6" i="22"/>
  <c r="D8" i="15"/>
  <c r="B8" i="15"/>
  <c r="B6" i="15"/>
  <c r="B6" i="25"/>
  <c r="S53" i="48"/>
  <c r="H12" i="48" s="1"/>
  <c r="R53" i="48"/>
  <c r="Q53" i="48"/>
  <c r="P53" i="48"/>
  <c r="O53" i="48"/>
  <c r="N53" i="48"/>
  <c r="M53" i="48"/>
  <c r="L53" i="48"/>
  <c r="K53" i="48"/>
  <c r="J53" i="48"/>
  <c r="I53" i="48"/>
  <c r="H53" i="48"/>
  <c r="G53" i="48"/>
  <c r="F53" i="48"/>
  <c r="E53" i="48"/>
  <c r="D53" i="48"/>
  <c r="C53" i="48"/>
  <c r="B53" i="48"/>
  <c r="S52" i="48"/>
  <c r="H11" i="48" s="1"/>
  <c r="R52" i="48"/>
  <c r="Q52" i="48"/>
  <c r="P52" i="48"/>
  <c r="O52" i="48"/>
  <c r="N52" i="48"/>
  <c r="M52" i="48"/>
  <c r="L52" i="48"/>
  <c r="K52" i="48"/>
  <c r="J52" i="48"/>
  <c r="I52" i="48"/>
  <c r="H52" i="48"/>
  <c r="G52" i="48"/>
  <c r="F52" i="48"/>
  <c r="E52" i="48"/>
  <c r="D52" i="48"/>
  <c r="C52" i="48"/>
  <c r="B52" i="48"/>
  <c r="S49" i="48"/>
  <c r="H8" i="48" s="1"/>
  <c r="R49" i="48"/>
  <c r="Q49" i="48"/>
  <c r="P49" i="48"/>
  <c r="O49" i="48"/>
  <c r="N49" i="48"/>
  <c r="M49" i="48"/>
  <c r="L49" i="48"/>
  <c r="K49" i="48"/>
  <c r="J49" i="48"/>
  <c r="I49" i="48"/>
  <c r="H49" i="48"/>
  <c r="G49" i="48"/>
  <c r="F49" i="48"/>
  <c r="E49" i="48"/>
  <c r="D49" i="48"/>
  <c r="C49" i="48"/>
  <c r="B49" i="48"/>
  <c r="S51" i="48"/>
  <c r="H10" i="48" s="1"/>
  <c r="R51" i="48"/>
  <c r="Q51" i="48"/>
  <c r="P51" i="48"/>
  <c r="O51" i="48"/>
  <c r="N51" i="48"/>
  <c r="M51" i="48"/>
  <c r="L51" i="48"/>
  <c r="K51" i="48"/>
  <c r="J51" i="48"/>
  <c r="I51" i="48"/>
  <c r="H51" i="48"/>
  <c r="G51" i="48"/>
  <c r="F51" i="48"/>
  <c r="E51" i="48"/>
  <c r="D51" i="48"/>
  <c r="C51" i="48"/>
  <c r="B51" i="48"/>
  <c r="S50" i="48"/>
  <c r="H9" i="48" s="1"/>
  <c r="R50" i="48"/>
  <c r="Q50" i="48"/>
  <c r="P50" i="48"/>
  <c r="O50" i="48"/>
  <c r="N50" i="48"/>
  <c r="M50" i="48"/>
  <c r="L50" i="48"/>
  <c r="K50" i="48"/>
  <c r="J50" i="48"/>
  <c r="I50" i="48"/>
  <c r="H50" i="48"/>
  <c r="G50" i="48"/>
  <c r="F50" i="48"/>
  <c r="E50" i="48"/>
  <c r="D50" i="48"/>
  <c r="C50" i="48"/>
  <c r="B50" i="48"/>
  <c r="S48" i="48"/>
  <c r="H7" i="48" s="1"/>
  <c r="R48" i="48"/>
  <c r="Q48" i="48"/>
  <c r="P48" i="48"/>
  <c r="O48" i="48"/>
  <c r="N48" i="48"/>
  <c r="M48" i="48"/>
  <c r="L48" i="48"/>
  <c r="K48" i="48"/>
  <c r="J48" i="48"/>
  <c r="I48" i="48"/>
  <c r="H48" i="48"/>
  <c r="G48" i="48"/>
  <c r="F48" i="48"/>
  <c r="E48" i="48"/>
  <c r="D48" i="48"/>
  <c r="C48" i="48"/>
  <c r="B48" i="48"/>
  <c r="W34" i="48"/>
  <c r="F12" i="48" s="1"/>
  <c r="V34" i="48"/>
  <c r="U34" i="48"/>
  <c r="T34" i="48"/>
  <c r="S34" i="48"/>
  <c r="R34" i="48"/>
  <c r="Q34" i="48"/>
  <c r="P34" i="48"/>
  <c r="O34" i="48"/>
  <c r="N34" i="48"/>
  <c r="M34" i="48"/>
  <c r="L34" i="48"/>
  <c r="K34" i="48"/>
  <c r="J34" i="48"/>
  <c r="I34" i="48"/>
  <c r="H34" i="48"/>
  <c r="G34" i="48"/>
  <c r="F34" i="48"/>
  <c r="E34" i="48"/>
  <c r="D34" i="48"/>
  <c r="C34" i="48"/>
  <c r="B34" i="48"/>
  <c r="W33" i="48"/>
  <c r="F11" i="48" s="1"/>
  <c r="V33" i="48"/>
  <c r="U33" i="48"/>
  <c r="T33" i="48"/>
  <c r="S33" i="48"/>
  <c r="R33" i="48"/>
  <c r="Q33" i="48"/>
  <c r="P33" i="48"/>
  <c r="O33" i="48"/>
  <c r="N33" i="48"/>
  <c r="M33" i="48"/>
  <c r="L33" i="48"/>
  <c r="K33" i="48"/>
  <c r="J33" i="48"/>
  <c r="I33" i="48"/>
  <c r="H33" i="48"/>
  <c r="G33" i="48"/>
  <c r="F33" i="48"/>
  <c r="E33" i="48"/>
  <c r="D33" i="48"/>
  <c r="C33" i="48"/>
  <c r="B33" i="48"/>
  <c r="W30" i="48"/>
  <c r="F8" i="48" s="1"/>
  <c r="V30" i="48"/>
  <c r="U30" i="48"/>
  <c r="T30" i="48"/>
  <c r="S30" i="48"/>
  <c r="R30" i="48"/>
  <c r="Q30" i="48"/>
  <c r="P30" i="48"/>
  <c r="O30" i="48"/>
  <c r="N30" i="48"/>
  <c r="M30" i="48"/>
  <c r="L30" i="48"/>
  <c r="K30" i="48"/>
  <c r="J30" i="48"/>
  <c r="I30" i="48"/>
  <c r="H30" i="48"/>
  <c r="G30" i="48"/>
  <c r="F30" i="48"/>
  <c r="E30" i="48"/>
  <c r="D30" i="48"/>
  <c r="C30" i="48"/>
  <c r="B30" i="48"/>
  <c r="W32" i="48"/>
  <c r="F10" i="48" s="1"/>
  <c r="V32" i="48"/>
  <c r="U32" i="48"/>
  <c r="T32" i="48"/>
  <c r="S32" i="48"/>
  <c r="R32" i="48"/>
  <c r="Q32" i="48"/>
  <c r="P32" i="48"/>
  <c r="O32" i="48"/>
  <c r="N32" i="48"/>
  <c r="M32" i="48"/>
  <c r="L32" i="48"/>
  <c r="K32" i="48"/>
  <c r="J32" i="48"/>
  <c r="I32" i="48"/>
  <c r="H32" i="48"/>
  <c r="G32" i="48"/>
  <c r="F32" i="48"/>
  <c r="E32" i="48"/>
  <c r="D32" i="48"/>
  <c r="C32" i="48"/>
  <c r="B32" i="48"/>
  <c r="W31" i="48"/>
  <c r="F9" i="48" s="1"/>
  <c r="V31" i="48"/>
  <c r="U31" i="48"/>
  <c r="T31" i="48"/>
  <c r="S31" i="48"/>
  <c r="R31" i="48"/>
  <c r="Q31" i="48"/>
  <c r="P31" i="48"/>
  <c r="O31" i="48"/>
  <c r="N31" i="48"/>
  <c r="M31" i="48"/>
  <c r="L31" i="48"/>
  <c r="K31" i="48"/>
  <c r="J31" i="48"/>
  <c r="I31" i="48"/>
  <c r="H31" i="48"/>
  <c r="G31" i="48"/>
  <c r="F31" i="48"/>
  <c r="E31" i="48"/>
  <c r="D31" i="48"/>
  <c r="C31" i="48"/>
  <c r="B31" i="48"/>
  <c r="W29" i="48"/>
  <c r="F7" i="48" s="1"/>
  <c r="V29" i="48"/>
  <c r="U29" i="48"/>
  <c r="T29" i="48"/>
  <c r="S29" i="48"/>
  <c r="R29" i="48"/>
  <c r="Q29" i="48"/>
  <c r="P29" i="48"/>
  <c r="O29" i="48"/>
  <c r="N29" i="48"/>
  <c r="M29" i="48"/>
  <c r="L29" i="48"/>
  <c r="K29" i="48"/>
  <c r="J29" i="48"/>
  <c r="I29" i="48"/>
  <c r="H29" i="48"/>
  <c r="G29" i="48"/>
  <c r="F29" i="48"/>
  <c r="E29" i="48"/>
  <c r="D29" i="48"/>
  <c r="C29" i="48"/>
  <c r="B29" i="48"/>
  <c r="G12" i="48"/>
  <c r="E12" i="48"/>
  <c r="G11" i="48"/>
  <c r="E11" i="48"/>
  <c r="G8" i="48"/>
  <c r="E8" i="48"/>
  <c r="G10" i="48"/>
  <c r="E10" i="48"/>
  <c r="G9" i="48"/>
  <c r="E9" i="48"/>
  <c r="G7" i="48"/>
  <c r="E7" i="48"/>
  <c r="G12" i="32"/>
  <c r="E12" i="32"/>
  <c r="G11" i="32"/>
  <c r="E11" i="32"/>
  <c r="G10" i="32"/>
  <c r="E10" i="32"/>
  <c r="G9" i="32"/>
  <c r="E9" i="32"/>
  <c r="G8" i="32"/>
  <c r="E8" i="32"/>
  <c r="W33" i="32"/>
  <c r="F11" i="32" s="1"/>
  <c r="B33" i="32"/>
  <c r="D12" i="18" l="1"/>
  <c r="D8" i="18"/>
  <c r="D11" i="18"/>
  <c r="D10" i="36"/>
  <c r="D11" i="36"/>
  <c r="D9" i="36"/>
  <c r="D12" i="36"/>
  <c r="D8" i="36"/>
  <c r="D11" i="48"/>
  <c r="D10" i="48"/>
  <c r="D8" i="48"/>
  <c r="D9" i="48"/>
  <c r="D12" i="48"/>
  <c r="D8" i="32"/>
  <c r="D10" i="32"/>
  <c r="D11" i="32"/>
  <c r="D12" i="32"/>
  <c r="D9" i="18"/>
  <c r="O7" i="41" l="1"/>
  <c r="S27" i="43"/>
  <c r="R27" i="43"/>
  <c r="Q27" i="43"/>
  <c r="P27" i="43"/>
  <c r="O27" i="43"/>
  <c r="N27" i="43"/>
  <c r="M27" i="43"/>
  <c r="L27" i="43"/>
  <c r="K27" i="43"/>
  <c r="J27" i="43"/>
  <c r="I27" i="43"/>
  <c r="H27" i="43"/>
  <c r="G27" i="43"/>
  <c r="F27" i="43"/>
  <c r="E27" i="43"/>
  <c r="D27" i="43"/>
  <c r="C27" i="43"/>
  <c r="B27" i="43"/>
  <c r="S25" i="43"/>
  <c r="R25" i="43"/>
  <c r="Q25" i="43"/>
  <c r="P25" i="43"/>
  <c r="O25" i="43"/>
  <c r="N25" i="43"/>
  <c r="M25" i="43"/>
  <c r="L25" i="43"/>
  <c r="K25" i="43"/>
  <c r="J25" i="43"/>
  <c r="I25" i="43"/>
  <c r="H25" i="43"/>
  <c r="G25" i="43"/>
  <c r="F25" i="43"/>
  <c r="E25" i="43"/>
  <c r="D25" i="43"/>
  <c r="C25" i="43"/>
  <c r="B25" i="43"/>
  <c r="W14" i="43"/>
  <c r="V14" i="43"/>
  <c r="U14" i="43"/>
  <c r="T14" i="43"/>
  <c r="S14" i="43"/>
  <c r="R14" i="43"/>
  <c r="Q14" i="43"/>
  <c r="P14" i="43"/>
  <c r="O14" i="43"/>
  <c r="N14" i="43"/>
  <c r="M14" i="43"/>
  <c r="L14" i="43"/>
  <c r="K14" i="43"/>
  <c r="J14" i="43"/>
  <c r="I14" i="43"/>
  <c r="H14" i="43"/>
  <c r="G14" i="43"/>
  <c r="F14" i="43"/>
  <c r="E14" i="43"/>
  <c r="D14" i="43"/>
  <c r="C14" i="43"/>
  <c r="B14" i="43"/>
  <c r="W12" i="43"/>
  <c r="V12" i="43"/>
  <c r="U12" i="43"/>
  <c r="T12" i="43"/>
  <c r="S12" i="43"/>
  <c r="R12" i="43"/>
  <c r="Q12" i="43"/>
  <c r="P12" i="43"/>
  <c r="O12" i="43"/>
  <c r="N12" i="43"/>
  <c r="M12" i="43"/>
  <c r="L12" i="43"/>
  <c r="K12" i="43"/>
  <c r="J12" i="43"/>
  <c r="I12" i="43"/>
  <c r="H12" i="43"/>
  <c r="G12" i="43"/>
  <c r="F12" i="43"/>
  <c r="E12" i="43"/>
  <c r="D12" i="43"/>
  <c r="C12" i="43"/>
  <c r="B12" i="43"/>
  <c r="K13" i="41"/>
  <c r="C13" i="41"/>
  <c r="K12" i="41"/>
  <c r="C12" i="41"/>
  <c r="K11" i="41"/>
  <c r="C11" i="41"/>
  <c r="K10" i="41"/>
  <c r="C10" i="41"/>
  <c r="K9" i="41"/>
  <c r="C9" i="41"/>
  <c r="O8" i="41"/>
  <c r="K8" i="41"/>
  <c r="C8" i="41"/>
  <c r="K7" i="41"/>
  <c r="C7" i="41"/>
  <c r="S27" i="37"/>
  <c r="S53" i="36"/>
  <c r="H12" i="36" s="1"/>
  <c r="R27" i="37"/>
  <c r="Q27" i="37"/>
  <c r="P27" i="37"/>
  <c r="O27" i="37"/>
  <c r="N27" i="37"/>
  <c r="M27" i="37"/>
  <c r="L27" i="37"/>
  <c r="K27" i="37"/>
  <c r="J27" i="37"/>
  <c r="I27" i="37"/>
  <c r="H27" i="37"/>
  <c r="G27" i="37"/>
  <c r="F27" i="37"/>
  <c r="E27" i="37"/>
  <c r="D27" i="37"/>
  <c r="C27" i="37"/>
  <c r="B27" i="37"/>
  <c r="S25" i="37"/>
  <c r="R25" i="37"/>
  <c r="Q25" i="37"/>
  <c r="P25" i="37"/>
  <c r="O25" i="37"/>
  <c r="N25" i="37"/>
  <c r="M25" i="37"/>
  <c r="L25" i="37"/>
  <c r="K25" i="37"/>
  <c r="J25" i="37"/>
  <c r="I25" i="37"/>
  <c r="H25" i="37"/>
  <c r="G25" i="37"/>
  <c r="F25" i="37"/>
  <c r="E25" i="37"/>
  <c r="D25" i="37"/>
  <c r="C25" i="37"/>
  <c r="B25" i="37"/>
  <c r="W14" i="37"/>
  <c r="V14" i="37"/>
  <c r="U14" i="37"/>
  <c r="T14" i="37"/>
  <c r="S14" i="37"/>
  <c r="R14" i="37"/>
  <c r="Q14" i="37"/>
  <c r="P14" i="37"/>
  <c r="O14" i="37"/>
  <c r="N14" i="37"/>
  <c r="M14" i="37"/>
  <c r="L14" i="37"/>
  <c r="K14" i="37"/>
  <c r="J14" i="37"/>
  <c r="I14" i="37"/>
  <c r="H14" i="37"/>
  <c r="G14" i="37"/>
  <c r="F14" i="37"/>
  <c r="E14" i="37"/>
  <c r="D14" i="37"/>
  <c r="C14" i="37"/>
  <c r="B14" i="37"/>
  <c r="W12" i="37"/>
  <c r="V12" i="37"/>
  <c r="U12" i="37"/>
  <c r="T12" i="37"/>
  <c r="S12" i="37"/>
  <c r="R12" i="37"/>
  <c r="Q12" i="37"/>
  <c r="P12" i="37"/>
  <c r="O12" i="37"/>
  <c r="N12" i="37"/>
  <c r="M12" i="37"/>
  <c r="L12" i="37"/>
  <c r="K12" i="37"/>
  <c r="J12" i="37"/>
  <c r="I12" i="37"/>
  <c r="H12" i="37"/>
  <c r="G12" i="37"/>
  <c r="F12" i="37"/>
  <c r="E12" i="37"/>
  <c r="D12" i="37"/>
  <c r="C12" i="37"/>
  <c r="B12" i="37"/>
  <c r="R53" i="36"/>
  <c r="Q53" i="36"/>
  <c r="P53" i="36"/>
  <c r="O53" i="36"/>
  <c r="N53" i="36"/>
  <c r="M53" i="36"/>
  <c r="L53" i="36"/>
  <c r="K53" i="36"/>
  <c r="J53" i="36"/>
  <c r="I53" i="36"/>
  <c r="H53" i="36"/>
  <c r="G53" i="36"/>
  <c r="F53" i="36"/>
  <c r="E53" i="36"/>
  <c r="D53" i="36"/>
  <c r="C53" i="36"/>
  <c r="B53" i="36"/>
  <c r="S52" i="36"/>
  <c r="H11" i="36" s="1"/>
  <c r="R52" i="36"/>
  <c r="Q52" i="36"/>
  <c r="P52" i="36"/>
  <c r="O52" i="36"/>
  <c r="N52" i="36"/>
  <c r="M52" i="36"/>
  <c r="L52" i="36"/>
  <c r="K52" i="36"/>
  <c r="J52" i="36"/>
  <c r="I52" i="36"/>
  <c r="H52" i="36"/>
  <c r="G52" i="36"/>
  <c r="F52" i="36"/>
  <c r="E52" i="36"/>
  <c r="D52" i="36"/>
  <c r="C52" i="36"/>
  <c r="B52" i="36"/>
  <c r="S51" i="36"/>
  <c r="H10" i="36" s="1"/>
  <c r="R51" i="36"/>
  <c r="Q51" i="36"/>
  <c r="P51" i="36"/>
  <c r="O51" i="36"/>
  <c r="N51" i="36"/>
  <c r="M51" i="36"/>
  <c r="L51" i="36"/>
  <c r="K51" i="36"/>
  <c r="J51" i="36"/>
  <c r="I51" i="36"/>
  <c r="H51" i="36"/>
  <c r="G51" i="36"/>
  <c r="F51" i="36"/>
  <c r="E51" i="36"/>
  <c r="D51" i="36"/>
  <c r="C51" i="36"/>
  <c r="B51" i="36"/>
  <c r="S50" i="36"/>
  <c r="H9" i="36" s="1"/>
  <c r="R50" i="36"/>
  <c r="Q50" i="36"/>
  <c r="P50" i="36"/>
  <c r="O50" i="36"/>
  <c r="N50" i="36"/>
  <c r="M50" i="36"/>
  <c r="L50" i="36"/>
  <c r="K50" i="36"/>
  <c r="J50" i="36"/>
  <c r="I50" i="36"/>
  <c r="H50" i="36"/>
  <c r="G50" i="36"/>
  <c r="F50" i="36"/>
  <c r="E50" i="36"/>
  <c r="D50" i="36"/>
  <c r="C50" i="36"/>
  <c r="B50" i="36"/>
  <c r="S49" i="36"/>
  <c r="H8" i="36" s="1"/>
  <c r="R49" i="36"/>
  <c r="Q49" i="36"/>
  <c r="P49" i="36"/>
  <c r="O49" i="36"/>
  <c r="N49" i="36"/>
  <c r="M49" i="36"/>
  <c r="L49" i="36"/>
  <c r="K49" i="36"/>
  <c r="J49" i="36"/>
  <c r="I49" i="36"/>
  <c r="H49" i="36"/>
  <c r="G49" i="36"/>
  <c r="F49" i="36"/>
  <c r="E49" i="36"/>
  <c r="D49" i="36"/>
  <c r="C49" i="36"/>
  <c r="B49" i="36"/>
  <c r="S48" i="36"/>
  <c r="H7" i="36" s="1"/>
  <c r="R48" i="36"/>
  <c r="Q48" i="36"/>
  <c r="P48" i="36"/>
  <c r="O48" i="36"/>
  <c r="N48" i="36"/>
  <c r="M48" i="36"/>
  <c r="L48" i="36"/>
  <c r="K48" i="36"/>
  <c r="J48" i="36"/>
  <c r="I48" i="36"/>
  <c r="H48" i="36"/>
  <c r="G48" i="36"/>
  <c r="F48" i="36"/>
  <c r="E48" i="36"/>
  <c r="D48" i="36"/>
  <c r="C48" i="36"/>
  <c r="B48" i="36"/>
  <c r="W34" i="36"/>
  <c r="F12" i="36" s="1"/>
  <c r="V34" i="36"/>
  <c r="U34" i="36"/>
  <c r="T34" i="36"/>
  <c r="S34" i="36"/>
  <c r="R34" i="36"/>
  <c r="Q34" i="36"/>
  <c r="P34" i="36"/>
  <c r="O34" i="36"/>
  <c r="N34" i="36"/>
  <c r="M34" i="36"/>
  <c r="L34" i="36"/>
  <c r="K34" i="36"/>
  <c r="J34" i="36"/>
  <c r="I34" i="36"/>
  <c r="H34" i="36"/>
  <c r="G34" i="36"/>
  <c r="F34" i="36"/>
  <c r="E34" i="36"/>
  <c r="D34" i="36"/>
  <c r="C34" i="36"/>
  <c r="B34" i="36"/>
  <c r="W33" i="36"/>
  <c r="F11" i="36" s="1"/>
  <c r="V33" i="36"/>
  <c r="U33" i="36"/>
  <c r="T33" i="36"/>
  <c r="S33" i="36"/>
  <c r="R33" i="36"/>
  <c r="Q33" i="36"/>
  <c r="P33" i="36"/>
  <c r="O33" i="36"/>
  <c r="N33" i="36"/>
  <c r="M33" i="36"/>
  <c r="L33" i="36"/>
  <c r="K33" i="36"/>
  <c r="J33" i="36"/>
  <c r="I33" i="36"/>
  <c r="H33" i="36"/>
  <c r="G33" i="36"/>
  <c r="F33" i="36"/>
  <c r="E33" i="36"/>
  <c r="D33" i="36"/>
  <c r="C33" i="36"/>
  <c r="B33" i="36"/>
  <c r="W32" i="36"/>
  <c r="F10" i="36" s="1"/>
  <c r="V32" i="36"/>
  <c r="U32" i="36"/>
  <c r="T32" i="36"/>
  <c r="S32" i="36"/>
  <c r="R32" i="36"/>
  <c r="Q32" i="36"/>
  <c r="P32" i="36"/>
  <c r="O32" i="36"/>
  <c r="N32" i="36"/>
  <c r="M32" i="36"/>
  <c r="L32" i="36"/>
  <c r="K32" i="36"/>
  <c r="J32" i="36"/>
  <c r="I32" i="36"/>
  <c r="H32" i="36"/>
  <c r="G32" i="36"/>
  <c r="F32" i="36"/>
  <c r="E32" i="36"/>
  <c r="D32" i="36"/>
  <c r="C32" i="36"/>
  <c r="B32" i="36"/>
  <c r="W31" i="36"/>
  <c r="F9" i="36" s="1"/>
  <c r="V31" i="36"/>
  <c r="U31" i="36"/>
  <c r="T31" i="36"/>
  <c r="S31" i="36"/>
  <c r="R31" i="36"/>
  <c r="Q31" i="36"/>
  <c r="P31" i="36"/>
  <c r="O31" i="36"/>
  <c r="N31" i="36"/>
  <c r="M31" i="36"/>
  <c r="L31" i="36"/>
  <c r="K31" i="36"/>
  <c r="J31" i="36"/>
  <c r="I31" i="36"/>
  <c r="H31" i="36"/>
  <c r="G31" i="36"/>
  <c r="F31" i="36"/>
  <c r="E31" i="36"/>
  <c r="D31" i="36"/>
  <c r="C31" i="36"/>
  <c r="B31" i="36"/>
  <c r="W30" i="36"/>
  <c r="F8" i="36" s="1"/>
  <c r="V30" i="36"/>
  <c r="U30" i="36"/>
  <c r="T30" i="36"/>
  <c r="S30" i="36"/>
  <c r="R30" i="36"/>
  <c r="Q30" i="36"/>
  <c r="P30" i="36"/>
  <c r="O30" i="36"/>
  <c r="N30" i="36"/>
  <c r="M30" i="36"/>
  <c r="L30" i="36"/>
  <c r="K30" i="36"/>
  <c r="J30" i="36"/>
  <c r="I30" i="36"/>
  <c r="H30" i="36"/>
  <c r="G30" i="36"/>
  <c r="F30" i="36"/>
  <c r="E30" i="36"/>
  <c r="D30" i="36"/>
  <c r="C30" i="36"/>
  <c r="B30" i="36"/>
  <c r="W29" i="36"/>
  <c r="F7" i="36" s="1"/>
  <c r="V29" i="36"/>
  <c r="U29" i="36"/>
  <c r="T29" i="36"/>
  <c r="S29" i="36"/>
  <c r="R29" i="36"/>
  <c r="Q29" i="36"/>
  <c r="P29" i="36"/>
  <c r="O29" i="36"/>
  <c r="N29" i="36"/>
  <c r="M29" i="36"/>
  <c r="L29" i="36"/>
  <c r="K29" i="36"/>
  <c r="J29" i="36"/>
  <c r="I29" i="36"/>
  <c r="H29" i="36"/>
  <c r="G29" i="36"/>
  <c r="F29" i="36"/>
  <c r="E29" i="36"/>
  <c r="D29" i="36"/>
  <c r="C29" i="36"/>
  <c r="B29" i="36"/>
  <c r="G12" i="36"/>
  <c r="E12" i="36"/>
  <c r="G11" i="36"/>
  <c r="E11" i="36"/>
  <c r="G10" i="36"/>
  <c r="E10" i="36"/>
  <c r="G9" i="36"/>
  <c r="E9" i="36"/>
  <c r="G8" i="36"/>
  <c r="E8" i="36"/>
  <c r="G7" i="36"/>
  <c r="E7" i="36"/>
  <c r="K13" i="35"/>
  <c r="C13" i="35"/>
  <c r="K12" i="35"/>
  <c r="C12" i="35"/>
  <c r="K11" i="35"/>
  <c r="C11" i="35"/>
  <c r="K10" i="35"/>
  <c r="C10" i="35"/>
  <c r="K9" i="35"/>
  <c r="C9" i="35"/>
  <c r="O8" i="35"/>
  <c r="K8" i="35"/>
  <c r="C8" i="35"/>
  <c r="O7" i="35"/>
  <c r="K7" i="35"/>
  <c r="C7" i="35"/>
  <c r="B12" i="33"/>
  <c r="C34" i="32"/>
  <c r="S27" i="33"/>
  <c r="R27" i="33"/>
  <c r="Q27" i="33"/>
  <c r="P27" i="33"/>
  <c r="O27" i="33"/>
  <c r="N27" i="33"/>
  <c r="M27" i="33"/>
  <c r="L27" i="33"/>
  <c r="K27" i="33"/>
  <c r="J27" i="33"/>
  <c r="I27" i="33"/>
  <c r="H27" i="33"/>
  <c r="G27" i="33"/>
  <c r="F27" i="33"/>
  <c r="E27" i="33"/>
  <c r="D27" i="33"/>
  <c r="C27" i="33"/>
  <c r="B27" i="33"/>
  <c r="S25" i="33"/>
  <c r="R25" i="33"/>
  <c r="Q25" i="33"/>
  <c r="P25" i="33"/>
  <c r="O25" i="33"/>
  <c r="N25" i="33"/>
  <c r="M25" i="33"/>
  <c r="L25" i="33"/>
  <c r="K25" i="33"/>
  <c r="J25" i="33"/>
  <c r="I25" i="33"/>
  <c r="H25" i="33"/>
  <c r="G25" i="33"/>
  <c r="F25" i="33"/>
  <c r="E25" i="33"/>
  <c r="D25" i="33"/>
  <c r="C25" i="33"/>
  <c r="B25" i="33"/>
  <c r="W14" i="33"/>
  <c r="V14" i="33"/>
  <c r="U14" i="33"/>
  <c r="T14" i="33"/>
  <c r="S14" i="33"/>
  <c r="R14" i="33"/>
  <c r="Q14" i="33"/>
  <c r="P14" i="33"/>
  <c r="O14" i="33"/>
  <c r="N14" i="33"/>
  <c r="M14" i="33"/>
  <c r="L14" i="33"/>
  <c r="K14" i="33"/>
  <c r="J14" i="33"/>
  <c r="I14" i="33"/>
  <c r="H14" i="33"/>
  <c r="G14" i="33"/>
  <c r="F14" i="33"/>
  <c r="E14" i="33"/>
  <c r="D14" i="33"/>
  <c r="C14" i="33"/>
  <c r="B14" i="33"/>
  <c r="W12" i="33"/>
  <c r="V12" i="33"/>
  <c r="U12" i="33"/>
  <c r="T12" i="33"/>
  <c r="S12" i="33"/>
  <c r="R12" i="33"/>
  <c r="Q12" i="33"/>
  <c r="P12" i="33"/>
  <c r="O12" i="33"/>
  <c r="N12" i="33"/>
  <c r="M12" i="33"/>
  <c r="L12" i="33"/>
  <c r="K12" i="33"/>
  <c r="J12" i="33"/>
  <c r="I12" i="33"/>
  <c r="H12" i="33"/>
  <c r="G12" i="33"/>
  <c r="F12" i="33"/>
  <c r="E12" i="33"/>
  <c r="D12" i="33"/>
  <c r="C12" i="33"/>
  <c r="S53" i="32"/>
  <c r="H12" i="32" s="1"/>
  <c r="R53" i="32"/>
  <c r="Q53" i="32"/>
  <c r="P53" i="32"/>
  <c r="O53" i="32"/>
  <c r="N53" i="32"/>
  <c r="M53" i="32"/>
  <c r="L53" i="32"/>
  <c r="K53" i="32"/>
  <c r="J53" i="32"/>
  <c r="I53" i="32"/>
  <c r="H53" i="32"/>
  <c r="G53" i="32"/>
  <c r="F53" i="32"/>
  <c r="E53" i="32"/>
  <c r="D53" i="32"/>
  <c r="C53" i="32"/>
  <c r="B53" i="32"/>
  <c r="S52" i="32"/>
  <c r="H11" i="32" s="1"/>
  <c r="R52" i="32"/>
  <c r="Q52" i="32"/>
  <c r="P52" i="32"/>
  <c r="O52" i="32"/>
  <c r="N52" i="32"/>
  <c r="M52" i="32"/>
  <c r="L52" i="32"/>
  <c r="K52" i="32"/>
  <c r="J52" i="32"/>
  <c r="I52" i="32"/>
  <c r="H52" i="32"/>
  <c r="G52" i="32"/>
  <c r="F52" i="32"/>
  <c r="E52" i="32"/>
  <c r="D52" i="32"/>
  <c r="C52" i="32"/>
  <c r="B52" i="32"/>
  <c r="S51" i="32"/>
  <c r="H10" i="32" s="1"/>
  <c r="R51" i="32"/>
  <c r="Q51" i="32"/>
  <c r="P51" i="32"/>
  <c r="O51" i="32"/>
  <c r="N51" i="32"/>
  <c r="M51" i="32"/>
  <c r="L51" i="32"/>
  <c r="K51" i="32"/>
  <c r="J51" i="32"/>
  <c r="I51" i="32"/>
  <c r="H51" i="32"/>
  <c r="G51" i="32"/>
  <c r="F51" i="32"/>
  <c r="E51" i="32"/>
  <c r="D51" i="32"/>
  <c r="C51" i="32"/>
  <c r="B51" i="32"/>
  <c r="S50" i="32"/>
  <c r="H9" i="32" s="1"/>
  <c r="R50" i="32"/>
  <c r="Q50" i="32"/>
  <c r="P50" i="32"/>
  <c r="O50" i="32"/>
  <c r="N50" i="32"/>
  <c r="M50" i="32"/>
  <c r="L50" i="32"/>
  <c r="K50" i="32"/>
  <c r="J50" i="32"/>
  <c r="I50" i="32"/>
  <c r="H50" i="32"/>
  <c r="G50" i="32"/>
  <c r="F50" i="32"/>
  <c r="E50" i="32"/>
  <c r="D50" i="32"/>
  <c r="C50" i="32"/>
  <c r="B50" i="32"/>
  <c r="S49" i="32"/>
  <c r="H8" i="32" s="1"/>
  <c r="R49" i="32"/>
  <c r="Q49" i="32"/>
  <c r="P49" i="32"/>
  <c r="O49" i="32"/>
  <c r="N49" i="32"/>
  <c r="M49" i="32"/>
  <c r="L49" i="32"/>
  <c r="K49" i="32"/>
  <c r="J49" i="32"/>
  <c r="I49" i="32"/>
  <c r="H49" i="32"/>
  <c r="G49" i="32"/>
  <c r="F49" i="32"/>
  <c r="E49" i="32"/>
  <c r="D49" i="32"/>
  <c r="C49" i="32"/>
  <c r="B49" i="32"/>
  <c r="S48" i="32"/>
  <c r="H7" i="32" s="1"/>
  <c r="R48" i="32"/>
  <c r="Q48" i="32"/>
  <c r="P48" i="32"/>
  <c r="O48" i="32"/>
  <c r="N48" i="32"/>
  <c r="M48" i="32"/>
  <c r="L48" i="32"/>
  <c r="K48" i="32"/>
  <c r="J48" i="32"/>
  <c r="I48" i="32"/>
  <c r="H48" i="32"/>
  <c r="G48" i="32"/>
  <c r="F48" i="32"/>
  <c r="E48" i="32"/>
  <c r="D48" i="32"/>
  <c r="C48" i="32"/>
  <c r="B48" i="32"/>
  <c r="W34" i="32"/>
  <c r="F12" i="32" s="1"/>
  <c r="V34" i="32"/>
  <c r="U34" i="32"/>
  <c r="T34" i="32"/>
  <c r="S34" i="32"/>
  <c r="R34" i="32"/>
  <c r="Q34" i="32"/>
  <c r="P34" i="32"/>
  <c r="O34" i="32"/>
  <c r="N34" i="32"/>
  <c r="M34" i="32"/>
  <c r="L34" i="32"/>
  <c r="K34" i="32"/>
  <c r="J34" i="32"/>
  <c r="I34" i="32"/>
  <c r="H34" i="32"/>
  <c r="G34" i="32"/>
  <c r="F34" i="32"/>
  <c r="E34" i="32"/>
  <c r="D34" i="32"/>
  <c r="B34" i="32"/>
  <c r="V33" i="32"/>
  <c r="U33" i="32"/>
  <c r="T33" i="32"/>
  <c r="S33" i="32"/>
  <c r="R33" i="32"/>
  <c r="Q33" i="32"/>
  <c r="P33" i="32"/>
  <c r="O33" i="32"/>
  <c r="N33" i="32"/>
  <c r="M33" i="32"/>
  <c r="L33" i="32"/>
  <c r="K33" i="32"/>
  <c r="J33" i="32"/>
  <c r="I33" i="32"/>
  <c r="H33" i="32"/>
  <c r="G33" i="32"/>
  <c r="F33" i="32"/>
  <c r="E33" i="32"/>
  <c r="D33" i="32"/>
  <c r="C33" i="32"/>
  <c r="W32" i="32"/>
  <c r="F10" i="32" s="1"/>
  <c r="V32" i="32"/>
  <c r="U32" i="32"/>
  <c r="T32" i="32"/>
  <c r="S32" i="32"/>
  <c r="R32" i="32"/>
  <c r="Q32" i="32"/>
  <c r="P32" i="32"/>
  <c r="O32" i="32"/>
  <c r="N32" i="32"/>
  <c r="M32" i="32"/>
  <c r="L32" i="32"/>
  <c r="K32" i="32"/>
  <c r="J32" i="32"/>
  <c r="I32" i="32"/>
  <c r="H32" i="32"/>
  <c r="G32" i="32"/>
  <c r="F32" i="32"/>
  <c r="E32" i="32"/>
  <c r="D32" i="32"/>
  <c r="C32" i="32"/>
  <c r="B32" i="32"/>
  <c r="W31" i="32"/>
  <c r="F9" i="32" s="1"/>
  <c r="V31" i="32"/>
  <c r="U31" i="32"/>
  <c r="T31" i="32"/>
  <c r="S31" i="32"/>
  <c r="R31" i="32"/>
  <c r="Q31" i="32"/>
  <c r="P31" i="32"/>
  <c r="O31" i="32"/>
  <c r="N31" i="32"/>
  <c r="M31" i="32"/>
  <c r="L31" i="32"/>
  <c r="K31" i="32"/>
  <c r="J31" i="32"/>
  <c r="I31" i="32"/>
  <c r="H31" i="32"/>
  <c r="G31" i="32"/>
  <c r="F31" i="32"/>
  <c r="E31" i="32"/>
  <c r="D31" i="32"/>
  <c r="C31" i="32"/>
  <c r="B31" i="32"/>
  <c r="W30" i="32"/>
  <c r="F8" i="32" s="1"/>
  <c r="V30" i="32"/>
  <c r="U30" i="32"/>
  <c r="T30" i="32"/>
  <c r="S30" i="32"/>
  <c r="R30" i="32"/>
  <c r="Q30" i="32"/>
  <c r="P30" i="32"/>
  <c r="O30" i="32"/>
  <c r="N30" i="32"/>
  <c r="M30" i="32"/>
  <c r="L30" i="32"/>
  <c r="K30" i="32"/>
  <c r="J30" i="32"/>
  <c r="I30" i="32"/>
  <c r="H30" i="32"/>
  <c r="G30" i="32"/>
  <c r="F30" i="32"/>
  <c r="E30" i="32"/>
  <c r="D30" i="32"/>
  <c r="C30" i="32"/>
  <c r="B30" i="32"/>
  <c r="W29" i="32"/>
  <c r="F7" i="32" s="1"/>
  <c r="V29" i="32"/>
  <c r="U29" i="32"/>
  <c r="T29" i="32"/>
  <c r="S29" i="32"/>
  <c r="R29" i="32"/>
  <c r="Q29" i="32"/>
  <c r="P29" i="32"/>
  <c r="O29" i="32"/>
  <c r="N29" i="32"/>
  <c r="M29" i="32"/>
  <c r="L29" i="32"/>
  <c r="K29" i="32"/>
  <c r="J29" i="32"/>
  <c r="I29" i="32"/>
  <c r="H29" i="32"/>
  <c r="G29" i="32"/>
  <c r="F29" i="32"/>
  <c r="E29" i="32"/>
  <c r="D29" i="32"/>
  <c r="C29" i="32"/>
  <c r="B29" i="32"/>
  <c r="G7" i="32"/>
  <c r="E7" i="32"/>
  <c r="E12" i="18"/>
  <c r="E11" i="18"/>
  <c r="E10" i="18"/>
  <c r="E9" i="18"/>
  <c r="E8" i="18"/>
  <c r="E7" i="18"/>
  <c r="K13" i="26"/>
  <c r="C13" i="26"/>
  <c r="K12" i="26"/>
  <c r="C12" i="26"/>
  <c r="K11" i="26"/>
  <c r="C11" i="26"/>
  <c r="K10" i="26"/>
  <c r="C10" i="26"/>
  <c r="K9" i="26"/>
  <c r="C9" i="26"/>
  <c r="O8" i="26"/>
  <c r="K8" i="26"/>
  <c r="C8" i="26"/>
  <c r="O7" i="26"/>
  <c r="K7" i="26"/>
  <c r="C7" i="26"/>
  <c r="S27" i="19"/>
  <c r="R27" i="19"/>
  <c r="Q27" i="19"/>
  <c r="P27" i="19"/>
  <c r="O27" i="19"/>
  <c r="N27" i="19"/>
  <c r="M27" i="19"/>
  <c r="L27" i="19"/>
  <c r="K27" i="19"/>
  <c r="J27" i="19"/>
  <c r="I27" i="19"/>
  <c r="H27" i="19"/>
  <c r="G27" i="19"/>
  <c r="F27" i="19"/>
  <c r="E27" i="19"/>
  <c r="D27" i="19"/>
  <c r="C27" i="19"/>
  <c r="B27" i="19"/>
  <c r="S25" i="19"/>
  <c r="R25" i="19"/>
  <c r="Q25" i="19"/>
  <c r="P25" i="19"/>
  <c r="O25" i="19"/>
  <c r="N25" i="19"/>
  <c r="M25" i="19"/>
  <c r="L25" i="19"/>
  <c r="K25" i="19"/>
  <c r="J25" i="19"/>
  <c r="I25" i="19"/>
  <c r="H25" i="19"/>
  <c r="G25" i="19"/>
  <c r="F25" i="19"/>
  <c r="E25" i="19"/>
  <c r="D25" i="19"/>
  <c r="C25" i="19"/>
  <c r="B25" i="19"/>
  <c r="W14" i="19"/>
  <c r="V14" i="19"/>
  <c r="U14" i="19"/>
  <c r="T14" i="19"/>
  <c r="S14" i="19"/>
  <c r="R14" i="19"/>
  <c r="Q14" i="19"/>
  <c r="P14" i="19"/>
  <c r="O14" i="19"/>
  <c r="N14" i="19"/>
  <c r="M14" i="19"/>
  <c r="L14" i="19"/>
  <c r="K14" i="19"/>
  <c r="J14" i="19"/>
  <c r="I14" i="19"/>
  <c r="H14" i="19"/>
  <c r="G14" i="19"/>
  <c r="F14" i="19"/>
  <c r="E14" i="19"/>
  <c r="D14" i="19"/>
  <c r="C14" i="19"/>
  <c r="B14" i="19"/>
  <c r="W12" i="19"/>
  <c r="V12" i="19"/>
  <c r="U12" i="19"/>
  <c r="T12" i="19"/>
  <c r="S12" i="19"/>
  <c r="R12" i="19"/>
  <c r="Q12" i="19"/>
  <c r="P12" i="19"/>
  <c r="O12" i="19"/>
  <c r="N12" i="19"/>
  <c r="M12" i="19"/>
  <c r="L12" i="19"/>
  <c r="K12" i="19"/>
  <c r="J12" i="19"/>
  <c r="I12" i="19"/>
  <c r="H12" i="19"/>
  <c r="G12" i="19"/>
  <c r="F12" i="19"/>
  <c r="E12" i="19"/>
  <c r="D12" i="19"/>
  <c r="C12" i="19"/>
  <c r="B12" i="19"/>
  <c r="G12" i="18"/>
  <c r="G11" i="18"/>
  <c r="G10" i="18"/>
  <c r="G9" i="18"/>
  <c r="G8" i="18"/>
  <c r="G7" i="18"/>
  <c r="B30" i="18"/>
  <c r="B53" i="18"/>
  <c r="B52" i="18"/>
  <c r="B51" i="18"/>
  <c r="B50" i="18"/>
  <c r="B49" i="18"/>
  <c r="B48" i="18"/>
  <c r="S53" i="18"/>
  <c r="H12" i="18" s="1"/>
  <c r="R53" i="18"/>
  <c r="Q53" i="18"/>
  <c r="P53" i="18"/>
  <c r="O53" i="18"/>
  <c r="N53" i="18"/>
  <c r="M53" i="18"/>
  <c r="L53" i="18"/>
  <c r="K53" i="18"/>
  <c r="J53" i="18"/>
  <c r="I53" i="18"/>
  <c r="H53" i="18"/>
  <c r="G53" i="18"/>
  <c r="F53" i="18"/>
  <c r="E53" i="18"/>
  <c r="D53" i="18"/>
  <c r="C53" i="18"/>
  <c r="S52" i="18"/>
  <c r="H11" i="18" s="1"/>
  <c r="R52" i="18"/>
  <c r="Q52" i="18"/>
  <c r="P52" i="18"/>
  <c r="O52" i="18"/>
  <c r="N52" i="18"/>
  <c r="M52" i="18"/>
  <c r="L52" i="18"/>
  <c r="K52" i="18"/>
  <c r="J52" i="18"/>
  <c r="I52" i="18"/>
  <c r="H52" i="18"/>
  <c r="G52" i="18"/>
  <c r="F52" i="18"/>
  <c r="E52" i="18"/>
  <c r="D52" i="18"/>
  <c r="C52" i="18"/>
  <c r="S51" i="18"/>
  <c r="H10" i="18" s="1"/>
  <c r="R51" i="18"/>
  <c r="Q51" i="18"/>
  <c r="P51" i="18"/>
  <c r="O51" i="18"/>
  <c r="N51" i="18"/>
  <c r="M51" i="18"/>
  <c r="L51" i="18"/>
  <c r="K51" i="18"/>
  <c r="J51" i="18"/>
  <c r="I51" i="18"/>
  <c r="H51" i="18"/>
  <c r="G51" i="18"/>
  <c r="F51" i="18"/>
  <c r="E51" i="18"/>
  <c r="D51" i="18"/>
  <c r="C51" i="18"/>
  <c r="S50" i="18"/>
  <c r="H9" i="18" s="1"/>
  <c r="R50" i="18"/>
  <c r="Q50" i="18"/>
  <c r="P50" i="18"/>
  <c r="O50" i="18"/>
  <c r="N50" i="18"/>
  <c r="M50" i="18"/>
  <c r="L50" i="18"/>
  <c r="K50" i="18"/>
  <c r="J50" i="18"/>
  <c r="I50" i="18"/>
  <c r="H50" i="18"/>
  <c r="G50" i="18"/>
  <c r="F50" i="18"/>
  <c r="E50" i="18"/>
  <c r="D50" i="18"/>
  <c r="C50" i="18"/>
  <c r="S49" i="18"/>
  <c r="H8" i="18" s="1"/>
  <c r="R49" i="18"/>
  <c r="Q49" i="18"/>
  <c r="P49" i="18"/>
  <c r="O49" i="18"/>
  <c r="N49" i="18"/>
  <c r="M49" i="18"/>
  <c r="L49" i="18"/>
  <c r="K49" i="18"/>
  <c r="J49" i="18"/>
  <c r="I49" i="18"/>
  <c r="H49" i="18"/>
  <c r="G49" i="18"/>
  <c r="F49" i="18"/>
  <c r="E49" i="18"/>
  <c r="D49" i="18"/>
  <c r="C49" i="18"/>
  <c r="W34" i="18"/>
  <c r="F12" i="18" s="1"/>
  <c r="V34" i="18"/>
  <c r="U34" i="18"/>
  <c r="T34" i="18"/>
  <c r="S34" i="18"/>
  <c r="R34" i="18"/>
  <c r="Q34" i="18"/>
  <c r="P34" i="18"/>
  <c r="O34" i="18"/>
  <c r="N34" i="18"/>
  <c r="M34" i="18"/>
  <c r="L34" i="18"/>
  <c r="K34" i="18"/>
  <c r="J34" i="18"/>
  <c r="I34" i="18"/>
  <c r="H34" i="18"/>
  <c r="G34" i="18"/>
  <c r="F34" i="18"/>
  <c r="E34" i="18"/>
  <c r="D34" i="18"/>
  <c r="C34" i="18"/>
  <c r="B34" i="18"/>
  <c r="W33" i="18"/>
  <c r="F11" i="18" s="1"/>
  <c r="V33" i="18"/>
  <c r="U33" i="18"/>
  <c r="T33" i="18"/>
  <c r="S33" i="18"/>
  <c r="R33" i="18"/>
  <c r="Q33" i="18"/>
  <c r="P33" i="18"/>
  <c r="O33" i="18"/>
  <c r="N33" i="18"/>
  <c r="M33" i="18"/>
  <c r="L33" i="18"/>
  <c r="K33" i="18"/>
  <c r="J33" i="18"/>
  <c r="I33" i="18"/>
  <c r="H33" i="18"/>
  <c r="G33" i="18"/>
  <c r="F33" i="18"/>
  <c r="E33" i="18"/>
  <c r="D33" i="18"/>
  <c r="C33" i="18"/>
  <c r="B33" i="18"/>
  <c r="W32" i="18"/>
  <c r="F10" i="18" s="1"/>
  <c r="V32" i="18"/>
  <c r="U32" i="18"/>
  <c r="T32" i="18"/>
  <c r="S32" i="18"/>
  <c r="R32" i="18"/>
  <c r="Q32" i="18"/>
  <c r="P32" i="18"/>
  <c r="O32" i="18"/>
  <c r="N32" i="18"/>
  <c r="M32" i="18"/>
  <c r="L32" i="18"/>
  <c r="K32" i="18"/>
  <c r="J32" i="18"/>
  <c r="I32" i="18"/>
  <c r="H32" i="18"/>
  <c r="G32" i="18"/>
  <c r="F32" i="18"/>
  <c r="E32" i="18"/>
  <c r="D32" i="18"/>
  <c r="C32" i="18"/>
  <c r="B32" i="18"/>
  <c r="W31" i="18"/>
  <c r="F9" i="18" s="1"/>
  <c r="V31" i="18"/>
  <c r="U31" i="18"/>
  <c r="T31" i="18"/>
  <c r="S31" i="18"/>
  <c r="R31" i="18"/>
  <c r="Q31" i="18"/>
  <c r="P31" i="18"/>
  <c r="O31" i="18"/>
  <c r="N31" i="18"/>
  <c r="M31" i="18"/>
  <c r="L31" i="18"/>
  <c r="K31" i="18"/>
  <c r="J31" i="18"/>
  <c r="I31" i="18"/>
  <c r="H31" i="18"/>
  <c r="G31" i="18"/>
  <c r="F31" i="18"/>
  <c r="E31" i="18"/>
  <c r="D31" i="18"/>
  <c r="C31" i="18"/>
  <c r="B31" i="18"/>
  <c r="W30" i="18"/>
  <c r="F8" i="18" s="1"/>
  <c r="V30" i="18"/>
  <c r="U30" i="18"/>
  <c r="T30" i="18"/>
  <c r="S30" i="18"/>
  <c r="R30" i="18"/>
  <c r="Q30" i="18"/>
  <c r="P30" i="18"/>
  <c r="O30" i="18"/>
  <c r="N30" i="18"/>
  <c r="M30" i="18"/>
  <c r="L30" i="18"/>
  <c r="K30" i="18"/>
  <c r="J30" i="18"/>
  <c r="I30" i="18"/>
  <c r="H30" i="18"/>
  <c r="G30" i="18"/>
  <c r="F30" i="18"/>
  <c r="E30" i="18"/>
  <c r="D30" i="18"/>
  <c r="C30" i="18"/>
  <c r="F29" i="18"/>
  <c r="C29" i="18"/>
  <c r="B29" i="18"/>
  <c r="S48" i="18"/>
  <c r="H7" i="18" s="1"/>
  <c r="R48" i="18"/>
  <c r="Q48" i="18"/>
  <c r="P48" i="18"/>
  <c r="O48" i="18"/>
  <c r="N48" i="18"/>
  <c r="M48" i="18"/>
  <c r="L48" i="18"/>
  <c r="K48" i="18"/>
  <c r="J48" i="18"/>
  <c r="I48" i="18"/>
  <c r="H48" i="18"/>
  <c r="G48" i="18"/>
  <c r="F48" i="18"/>
  <c r="E48" i="18"/>
  <c r="D48" i="18"/>
  <c r="C48" i="18"/>
  <c r="W29" i="18"/>
  <c r="F7" i="18" s="1"/>
  <c r="V29" i="18"/>
  <c r="U29" i="18"/>
  <c r="T29" i="18"/>
  <c r="S29" i="18"/>
  <c r="R29" i="18"/>
  <c r="Q29" i="18"/>
  <c r="P29" i="18"/>
  <c r="O29" i="18"/>
  <c r="N29" i="18"/>
  <c r="M29" i="18"/>
  <c r="L29" i="18"/>
  <c r="K29" i="18"/>
  <c r="J29" i="18"/>
  <c r="I29" i="18"/>
  <c r="H29" i="18"/>
  <c r="G29" i="18"/>
  <c r="E29" i="18"/>
  <c r="D29" i="18"/>
  <c r="O8" i="17" l="1"/>
  <c r="K13" i="17"/>
  <c r="K9" i="17"/>
  <c r="C13" i="17"/>
  <c r="AA30" i="25" l="1"/>
  <c r="AA31" i="25" s="1"/>
  <c r="AA32" i="25" s="1"/>
  <c r="AA33" i="25" s="1"/>
  <c r="AA34" i="25" s="1"/>
  <c r="AA35" i="25" s="1"/>
  <c r="AA36" i="25" s="1"/>
  <c r="AA37" i="25" s="1"/>
  <c r="AA38" i="25" s="1"/>
  <c r="AA39" i="25" s="1"/>
  <c r="AA40" i="25" s="1"/>
  <c r="AA41" i="25" s="1"/>
  <c r="AA42" i="25" s="1"/>
  <c r="AA43" i="25" s="1"/>
  <c r="AA44" i="25" s="1"/>
  <c r="AA45" i="25" s="1"/>
  <c r="AA46" i="25" s="1"/>
  <c r="AA47" i="25" s="1"/>
  <c r="AA48" i="25" s="1"/>
  <c r="AA49" i="25" s="1"/>
  <c r="AA50" i="25" s="1"/>
  <c r="Z30" i="25"/>
  <c r="Z31" i="25" s="1"/>
  <c r="Z32" i="25" s="1"/>
  <c r="Z33" i="25" s="1"/>
  <c r="Z34" i="25" s="1"/>
  <c r="Z35" i="25" s="1"/>
  <c r="Z36" i="25" s="1"/>
  <c r="Z37" i="25" s="1"/>
  <c r="Z38" i="25" s="1"/>
  <c r="Z39" i="25" s="1"/>
  <c r="Z40" i="25" s="1"/>
  <c r="Z41" i="25" s="1"/>
  <c r="Z42" i="25" s="1"/>
  <c r="Z43" i="25" s="1"/>
  <c r="Z44" i="25" s="1"/>
  <c r="Z45" i="25" s="1"/>
  <c r="Z46" i="25" s="1"/>
  <c r="Z47" i="25" s="1"/>
  <c r="Z48" i="25" s="1"/>
  <c r="Z49" i="25" s="1"/>
  <c r="Z50" i="25" s="1"/>
  <c r="AA5" i="25"/>
  <c r="AA6" i="25" s="1"/>
  <c r="AA7" i="25" s="1"/>
  <c r="AA8" i="25" s="1"/>
  <c r="AA9" i="25" s="1"/>
  <c r="AA10" i="25" s="1"/>
  <c r="AA11" i="25" s="1"/>
  <c r="AA12" i="25" s="1"/>
  <c r="AA13" i="25" s="1"/>
  <c r="AA14" i="25" s="1"/>
  <c r="AA15" i="25" s="1"/>
  <c r="AA16" i="25" s="1"/>
  <c r="AA17" i="25" s="1"/>
  <c r="AA18" i="25" s="1"/>
  <c r="AA19" i="25" s="1"/>
  <c r="AA20" i="25" s="1"/>
  <c r="AA21" i="25" s="1"/>
  <c r="AA22" i="25" s="1"/>
  <c r="AA23" i="25" s="1"/>
  <c r="AA24" i="25" s="1"/>
  <c r="AA25" i="25" s="1"/>
  <c r="Z5" i="25"/>
  <c r="Z6" i="25" s="1"/>
  <c r="Z7" i="25" s="1"/>
  <c r="Z8" i="25" s="1"/>
  <c r="Z9" i="25" s="1"/>
  <c r="Z10" i="25" s="1"/>
  <c r="Z11" i="25" s="1"/>
  <c r="Z12" i="25" s="1"/>
  <c r="Z13" i="25" s="1"/>
  <c r="Z14" i="25" s="1"/>
  <c r="Z15" i="25" s="1"/>
  <c r="Z16" i="25" s="1"/>
  <c r="Z17" i="25" s="1"/>
  <c r="Z18" i="25" s="1"/>
  <c r="Z19" i="25" s="1"/>
  <c r="Z20" i="25" s="1"/>
  <c r="Z21" i="25" s="1"/>
  <c r="Z22" i="25" s="1"/>
  <c r="Z23" i="25" s="1"/>
  <c r="Z24" i="25" s="1"/>
  <c r="Z25" i="25" s="1"/>
  <c r="O7" i="17" l="1"/>
  <c r="K12" i="17"/>
  <c r="K11" i="17"/>
  <c r="K10" i="17"/>
  <c r="K8" i="17"/>
  <c r="C12" i="17"/>
  <c r="C11" i="17"/>
  <c r="K7" i="17"/>
  <c r="C20" i="13" l="1"/>
  <c r="C8" i="22" s="1"/>
  <c r="C21" i="13"/>
  <c r="C8" i="23" s="1"/>
  <c r="C22" i="13"/>
  <c r="C8" i="25" s="1"/>
  <c r="C19" i="13"/>
  <c r="C8" i="15" s="1"/>
  <c r="C12" i="13"/>
  <c r="C6" i="22" s="1"/>
  <c r="C13" i="13"/>
  <c r="C6" i="23" s="1"/>
  <c r="C14" i="13"/>
  <c r="C6" i="25" s="1"/>
  <c r="C11" i="13"/>
  <c r="C6" i="15" s="1"/>
  <c r="C10" i="17" l="1"/>
  <c r="C9" i="17"/>
  <c r="C8" i="17"/>
  <c r="D20" i="13" l="1"/>
  <c r="D8" i="22" s="1"/>
  <c r="D21" i="13" l="1"/>
  <c r="D8" i="23" s="1"/>
  <c r="D22" i="13"/>
  <c r="D8" i="25" s="1"/>
  <c r="I19" i="13"/>
  <c r="I8" i="15" s="1"/>
  <c r="I20" i="13"/>
  <c r="E20" i="13"/>
  <c r="E19" i="13"/>
  <c r="E8" i="15" s="1"/>
  <c r="D11" i="13"/>
  <c r="D6" i="15" s="1"/>
  <c r="E22" i="13" l="1"/>
  <c r="E8" i="25" s="1"/>
  <c r="E8" i="22"/>
  <c r="I22" i="13"/>
  <c r="I8" i="25" s="1"/>
  <c r="I8" i="22"/>
  <c r="E32" i="15"/>
  <c r="W30" i="15"/>
  <c r="W31" i="15" s="1"/>
  <c r="W32" i="15" s="1"/>
  <c r="W33" i="15" s="1"/>
  <c r="W34" i="15" s="1"/>
  <c r="W35" i="15" s="1"/>
  <c r="W36" i="15" s="1"/>
  <c r="W37" i="15" s="1"/>
  <c r="W38" i="15" s="1"/>
  <c r="W39" i="15" s="1"/>
  <c r="W40" i="15" s="1"/>
  <c r="W41" i="15" s="1"/>
  <c r="W42" i="15" s="1"/>
  <c r="W43" i="15" s="1"/>
  <c r="W44" i="15" s="1"/>
  <c r="W45" i="15" s="1"/>
  <c r="W46" i="15" s="1"/>
  <c r="W47" i="15" s="1"/>
  <c r="W48" i="15" s="1"/>
  <c r="W49" i="15" s="1"/>
  <c r="W50" i="15" s="1"/>
  <c r="I21" i="13"/>
  <c r="K20" i="13"/>
  <c r="J20" i="13"/>
  <c r="K19" i="13"/>
  <c r="K8" i="15" s="1"/>
  <c r="J19" i="13"/>
  <c r="J8" i="15" s="1"/>
  <c r="J9" i="15" s="1"/>
  <c r="E21" i="13"/>
  <c r="E8" i="23" s="1"/>
  <c r="I11" i="13"/>
  <c r="I6" i="15" s="1"/>
  <c r="E11" i="13"/>
  <c r="E6" i="15" s="1"/>
  <c r="D12" i="13"/>
  <c r="D6" i="22" s="1"/>
  <c r="E33" i="25" l="1"/>
  <c r="W30" i="25"/>
  <c r="W31" i="25" s="1"/>
  <c r="W32" i="25" s="1"/>
  <c r="W33" i="25" s="1"/>
  <c r="W34" i="25" s="1"/>
  <c r="W35" i="25" s="1"/>
  <c r="W36" i="25" s="1"/>
  <c r="W37" i="25" s="1"/>
  <c r="W38" i="25" s="1"/>
  <c r="W39" i="25" s="1"/>
  <c r="W40" i="25" s="1"/>
  <c r="W41" i="25" s="1"/>
  <c r="W42" i="25" s="1"/>
  <c r="W43" i="25" s="1"/>
  <c r="W44" i="25" s="1"/>
  <c r="W45" i="25" s="1"/>
  <c r="W46" i="25" s="1"/>
  <c r="W47" i="25" s="1"/>
  <c r="W48" i="25" s="1"/>
  <c r="W49" i="25" s="1"/>
  <c r="W50" i="25" s="1"/>
  <c r="L20" i="13"/>
  <c r="K8" i="22"/>
  <c r="J22" i="13"/>
  <c r="J8" i="25" s="1"/>
  <c r="J9" i="25" s="1"/>
  <c r="J8" i="22"/>
  <c r="J9" i="22" s="1"/>
  <c r="G36" i="15"/>
  <c r="E37" i="15"/>
  <c r="E36" i="15"/>
  <c r="E35" i="15"/>
  <c r="G37" i="15"/>
  <c r="E34" i="15"/>
  <c r="E33" i="15"/>
  <c r="F33" i="15" s="1"/>
  <c r="G32" i="15"/>
  <c r="F32" i="15" s="1"/>
  <c r="G35" i="15"/>
  <c r="G33" i="15"/>
  <c r="G34" i="15"/>
  <c r="K9" i="15"/>
  <c r="H32" i="15"/>
  <c r="X30" i="15"/>
  <c r="X31" i="15" s="1"/>
  <c r="X32" i="15" s="1"/>
  <c r="X33" i="15" s="1"/>
  <c r="X34" i="15" s="1"/>
  <c r="X35" i="15" s="1"/>
  <c r="X36" i="15" s="1"/>
  <c r="X37" i="15" s="1"/>
  <c r="X38" i="15" s="1"/>
  <c r="X39" i="15" s="1"/>
  <c r="X40" i="15" s="1"/>
  <c r="X41" i="15" s="1"/>
  <c r="X42" i="15" s="1"/>
  <c r="X43" i="15" s="1"/>
  <c r="X44" i="15" s="1"/>
  <c r="X45" i="15" s="1"/>
  <c r="X46" i="15" s="1"/>
  <c r="X47" i="15" s="1"/>
  <c r="X48" i="15" s="1"/>
  <c r="X49" i="15" s="1"/>
  <c r="X50" i="15" s="1"/>
  <c r="H21" i="13"/>
  <c r="H8" i="23" s="1"/>
  <c r="V30" i="23" s="1"/>
  <c r="V31" i="23" s="1"/>
  <c r="V32" i="23" s="1"/>
  <c r="V33" i="23" s="1"/>
  <c r="V34" i="23" s="1"/>
  <c r="V35" i="23" s="1"/>
  <c r="V36" i="23" s="1"/>
  <c r="V37" i="23" s="1"/>
  <c r="V38" i="23" s="1"/>
  <c r="V39" i="23" s="1"/>
  <c r="V40" i="23" s="1"/>
  <c r="V41" i="23" s="1"/>
  <c r="V42" i="23" s="1"/>
  <c r="V43" i="23" s="1"/>
  <c r="V44" i="23" s="1"/>
  <c r="V45" i="23" s="1"/>
  <c r="V46" i="23" s="1"/>
  <c r="V47" i="23" s="1"/>
  <c r="V48" i="23" s="1"/>
  <c r="V49" i="23" s="1"/>
  <c r="V50" i="23" s="1"/>
  <c r="I8" i="23"/>
  <c r="E32" i="22"/>
  <c r="W30" i="22"/>
  <c r="W31" i="22" s="1"/>
  <c r="W32" i="22" s="1"/>
  <c r="W33" i="22" s="1"/>
  <c r="W34" i="22" s="1"/>
  <c r="W35" i="22" s="1"/>
  <c r="W36" i="22" s="1"/>
  <c r="W37" i="22" s="1"/>
  <c r="W38" i="22" s="1"/>
  <c r="W39" i="22" s="1"/>
  <c r="W40" i="22" s="1"/>
  <c r="W41" i="22" s="1"/>
  <c r="W42" i="22" s="1"/>
  <c r="W43" i="22" s="1"/>
  <c r="W44" i="22" s="1"/>
  <c r="W45" i="22" s="1"/>
  <c r="W46" i="22" s="1"/>
  <c r="W47" i="22" s="1"/>
  <c r="W48" i="22" s="1"/>
  <c r="W49" i="22" s="1"/>
  <c r="W50" i="22" s="1"/>
  <c r="E18" i="15"/>
  <c r="W5" i="15"/>
  <c r="W6" i="15" s="1"/>
  <c r="W7" i="15" s="1"/>
  <c r="W8" i="15" s="1"/>
  <c r="W9" i="15" s="1"/>
  <c r="W10" i="15" s="1"/>
  <c r="W11" i="15" s="1"/>
  <c r="W12" i="15" s="1"/>
  <c r="W13" i="15" s="1"/>
  <c r="W14" i="15" s="1"/>
  <c r="W15" i="15" s="1"/>
  <c r="W16" i="15" s="1"/>
  <c r="W17" i="15" s="1"/>
  <c r="W18" i="15" s="1"/>
  <c r="W19" i="15" s="1"/>
  <c r="W20" i="15" s="1"/>
  <c r="W21" i="15" s="1"/>
  <c r="W22" i="15" s="1"/>
  <c r="W23" i="15" s="1"/>
  <c r="W24" i="15" s="1"/>
  <c r="W25" i="15" s="1"/>
  <c r="K21" i="13"/>
  <c r="K8" i="23" s="1"/>
  <c r="L19" i="13"/>
  <c r="L8" i="15" s="1"/>
  <c r="L9" i="15" s="1"/>
  <c r="M19" i="13"/>
  <c r="K11" i="13"/>
  <c r="K6" i="15" s="1"/>
  <c r="J11" i="13"/>
  <c r="J6" i="15" s="1"/>
  <c r="J7" i="15" s="1"/>
  <c r="M20" i="13"/>
  <c r="M8" i="22" s="1"/>
  <c r="K22" i="13"/>
  <c r="K8" i="25" s="1"/>
  <c r="D13" i="13"/>
  <c r="D6" i="23" s="1"/>
  <c r="D14" i="13"/>
  <c r="D6" i="25" s="1"/>
  <c r="G21" i="13"/>
  <c r="G8" i="23" s="1"/>
  <c r="J21" i="13"/>
  <c r="J8" i="23" s="1"/>
  <c r="I12" i="13"/>
  <c r="I6" i="22" s="1"/>
  <c r="E12" i="13"/>
  <c r="K9" i="25" l="1"/>
  <c r="H33" i="25"/>
  <c r="X30" i="25"/>
  <c r="X31" i="25" s="1"/>
  <c r="X32" i="25" s="1"/>
  <c r="X33" i="25" s="1"/>
  <c r="X34" i="25" s="1"/>
  <c r="X35" i="25" s="1"/>
  <c r="X36" i="25" s="1"/>
  <c r="X37" i="25" s="1"/>
  <c r="X38" i="25" s="1"/>
  <c r="X39" i="25" s="1"/>
  <c r="X40" i="25" s="1"/>
  <c r="X41" i="25" s="1"/>
  <c r="X42" i="25" s="1"/>
  <c r="X43" i="25" s="1"/>
  <c r="X44" i="25" s="1"/>
  <c r="X45" i="25" s="1"/>
  <c r="X46" i="25" s="1"/>
  <c r="X47" i="25" s="1"/>
  <c r="X48" i="25" s="1"/>
  <c r="X49" i="25" s="1"/>
  <c r="X50" i="25" s="1"/>
  <c r="F21" i="13"/>
  <c r="F8" i="23" s="1"/>
  <c r="B32" i="23" s="1"/>
  <c r="B35" i="23" s="1"/>
  <c r="G35" i="25"/>
  <c r="E35" i="25"/>
  <c r="F35" i="25" s="1"/>
  <c r="E38" i="25"/>
  <c r="F38" i="25" s="1"/>
  <c r="E34" i="25"/>
  <c r="E37" i="25"/>
  <c r="F37" i="25" s="1"/>
  <c r="G38" i="25"/>
  <c r="G33" i="25"/>
  <c r="F33" i="25"/>
  <c r="G36" i="25"/>
  <c r="E36" i="25"/>
  <c r="F36" i="25" s="1"/>
  <c r="G37" i="25"/>
  <c r="G34" i="25"/>
  <c r="F34" i="15"/>
  <c r="F37" i="15"/>
  <c r="F35" i="15"/>
  <c r="M21" i="13"/>
  <c r="N21" i="13" s="1"/>
  <c r="L21" i="13"/>
  <c r="L8" i="23" s="1"/>
  <c r="L9" i="23" s="1"/>
  <c r="G36" i="22"/>
  <c r="G34" i="22"/>
  <c r="G33" i="22"/>
  <c r="G32" i="22"/>
  <c r="F32" i="22" s="1"/>
  <c r="E37" i="22"/>
  <c r="E36" i="22"/>
  <c r="E34" i="22"/>
  <c r="F34" i="22" s="1"/>
  <c r="E35" i="22"/>
  <c r="E33" i="22"/>
  <c r="G37" i="22"/>
  <c r="G35" i="22"/>
  <c r="F36" i="15"/>
  <c r="J9" i="23"/>
  <c r="H18" i="15"/>
  <c r="X5" i="15"/>
  <c r="X6" i="15" s="1"/>
  <c r="X7" i="15" s="1"/>
  <c r="X8" i="15" s="1"/>
  <c r="X9" i="15" s="1"/>
  <c r="X10" i="15" s="1"/>
  <c r="X11" i="15" s="1"/>
  <c r="X12" i="15" s="1"/>
  <c r="X13" i="15" s="1"/>
  <c r="X14" i="15" s="1"/>
  <c r="X15" i="15" s="1"/>
  <c r="X16" i="15" s="1"/>
  <c r="X17" i="15" s="1"/>
  <c r="X18" i="15" s="1"/>
  <c r="X19" i="15" s="1"/>
  <c r="X20" i="15" s="1"/>
  <c r="X21" i="15" s="1"/>
  <c r="X22" i="15" s="1"/>
  <c r="X23" i="15" s="1"/>
  <c r="X24" i="15" s="1"/>
  <c r="X25" i="15" s="1"/>
  <c r="K7" i="15"/>
  <c r="H20" i="13"/>
  <c r="H8" i="22" s="1"/>
  <c r="N19" i="13"/>
  <c r="M8" i="15"/>
  <c r="J33" i="15"/>
  <c r="H36" i="15"/>
  <c r="H35" i="15"/>
  <c r="H33" i="15"/>
  <c r="H37" i="15"/>
  <c r="J36" i="15"/>
  <c r="J32" i="15"/>
  <c r="I32" i="15" s="1"/>
  <c r="H34" i="15"/>
  <c r="J37" i="15"/>
  <c r="J34" i="15"/>
  <c r="J35" i="15"/>
  <c r="H13" i="13"/>
  <c r="G18" i="15"/>
  <c r="F18" i="15" s="1"/>
  <c r="E21" i="15"/>
  <c r="G19" i="15"/>
  <c r="G22" i="15"/>
  <c r="G20" i="15"/>
  <c r="G21" i="15"/>
  <c r="E23" i="15"/>
  <c r="G23" i="15"/>
  <c r="E19" i="15"/>
  <c r="E20" i="15"/>
  <c r="F20" i="15" s="1"/>
  <c r="E22" i="15"/>
  <c r="K32" i="22"/>
  <c r="Y30" i="22"/>
  <c r="Y31" i="22" s="1"/>
  <c r="Y32" i="22" s="1"/>
  <c r="Y33" i="22" s="1"/>
  <c r="Y34" i="22" s="1"/>
  <c r="Y35" i="22" s="1"/>
  <c r="Y36" i="22" s="1"/>
  <c r="Y37" i="22" s="1"/>
  <c r="Y38" i="22" s="1"/>
  <c r="Y39" i="22" s="1"/>
  <c r="Y40" i="22" s="1"/>
  <c r="Y41" i="22" s="1"/>
  <c r="Y42" i="22" s="1"/>
  <c r="Y43" i="22" s="1"/>
  <c r="Y44" i="22" s="1"/>
  <c r="Y45" i="22" s="1"/>
  <c r="Y46" i="22" s="1"/>
  <c r="Y47" i="22" s="1"/>
  <c r="Y48" i="22" s="1"/>
  <c r="Y49" i="22" s="1"/>
  <c r="Y50" i="22" s="1"/>
  <c r="K9" i="23"/>
  <c r="H32" i="23"/>
  <c r="X30" i="23"/>
  <c r="X31" i="23" s="1"/>
  <c r="X32" i="23" s="1"/>
  <c r="X33" i="23" s="1"/>
  <c r="X34" i="23" s="1"/>
  <c r="X35" i="23" s="1"/>
  <c r="X36" i="23" s="1"/>
  <c r="X37" i="23" s="1"/>
  <c r="X38" i="23" s="1"/>
  <c r="X39" i="23" s="1"/>
  <c r="X40" i="23" s="1"/>
  <c r="X41" i="23" s="1"/>
  <c r="X42" i="23" s="1"/>
  <c r="X43" i="23" s="1"/>
  <c r="X44" i="23" s="1"/>
  <c r="X45" i="23" s="1"/>
  <c r="X46" i="23" s="1"/>
  <c r="X47" i="23" s="1"/>
  <c r="X48" i="23" s="1"/>
  <c r="X49" i="23" s="1"/>
  <c r="X50" i="23" s="1"/>
  <c r="E18" i="22"/>
  <c r="W5" i="22"/>
  <c r="W6" i="22" s="1"/>
  <c r="W7" i="22" s="1"/>
  <c r="W8" i="22" s="1"/>
  <c r="W9" i="22" s="1"/>
  <c r="W10" i="22" s="1"/>
  <c r="W11" i="22" s="1"/>
  <c r="W12" i="22" s="1"/>
  <c r="W13" i="22" s="1"/>
  <c r="W14" i="22" s="1"/>
  <c r="W15" i="22" s="1"/>
  <c r="W16" i="22" s="1"/>
  <c r="W17" i="22" s="1"/>
  <c r="W18" i="22" s="1"/>
  <c r="W19" i="22" s="1"/>
  <c r="W20" i="22" s="1"/>
  <c r="W21" i="22" s="1"/>
  <c r="W22" i="22" s="1"/>
  <c r="W23" i="22" s="1"/>
  <c r="W24" i="22" s="1"/>
  <c r="W25" i="22" s="1"/>
  <c r="H32" i="22"/>
  <c r="K9" i="22"/>
  <c r="X30" i="22"/>
  <c r="X31" i="22" s="1"/>
  <c r="X32" i="22" s="1"/>
  <c r="X33" i="22" s="1"/>
  <c r="X34" i="22" s="1"/>
  <c r="X35" i="22" s="1"/>
  <c r="X36" i="22" s="1"/>
  <c r="X37" i="22" s="1"/>
  <c r="X38" i="22" s="1"/>
  <c r="X39" i="22" s="1"/>
  <c r="X40" i="22" s="1"/>
  <c r="X41" i="22" s="1"/>
  <c r="X42" i="22" s="1"/>
  <c r="X43" i="22" s="1"/>
  <c r="X44" i="22" s="1"/>
  <c r="X45" i="22" s="1"/>
  <c r="X46" i="22" s="1"/>
  <c r="X47" i="22" s="1"/>
  <c r="X48" i="22" s="1"/>
  <c r="X49" i="22" s="1"/>
  <c r="X50" i="22" s="1"/>
  <c r="E14" i="13"/>
  <c r="E6" i="25" s="1"/>
  <c r="E6" i="22"/>
  <c r="E32" i="23"/>
  <c r="W30" i="23"/>
  <c r="W31" i="23" s="1"/>
  <c r="W32" i="23" s="1"/>
  <c r="W33" i="23" s="1"/>
  <c r="W34" i="23" s="1"/>
  <c r="W35" i="23" s="1"/>
  <c r="W36" i="23" s="1"/>
  <c r="W37" i="23" s="1"/>
  <c r="W38" i="23" s="1"/>
  <c r="W39" i="23" s="1"/>
  <c r="W40" i="23" s="1"/>
  <c r="W41" i="23" s="1"/>
  <c r="W42" i="23" s="1"/>
  <c r="W43" i="23" s="1"/>
  <c r="W44" i="23" s="1"/>
  <c r="W45" i="23" s="1"/>
  <c r="W46" i="23" s="1"/>
  <c r="W47" i="23" s="1"/>
  <c r="W48" i="23" s="1"/>
  <c r="W49" i="23" s="1"/>
  <c r="W50" i="23" s="1"/>
  <c r="I9" i="23"/>
  <c r="B36" i="23"/>
  <c r="D37" i="23"/>
  <c r="D35" i="23"/>
  <c r="D33" i="23"/>
  <c r="B34" i="23"/>
  <c r="D32" i="23"/>
  <c r="C32" i="23" s="1"/>
  <c r="D36" i="23"/>
  <c r="B37" i="23"/>
  <c r="D34" i="23"/>
  <c r="B33" i="23"/>
  <c r="L22" i="13"/>
  <c r="L8" i="25" s="1"/>
  <c r="L9" i="25" s="1"/>
  <c r="L8" i="22"/>
  <c r="L9" i="22" s="1"/>
  <c r="L11" i="13"/>
  <c r="L6" i="15" s="1"/>
  <c r="L7" i="15" s="1"/>
  <c r="M11" i="13"/>
  <c r="G20" i="13"/>
  <c r="G8" i="22" s="1"/>
  <c r="G13" i="13"/>
  <c r="F20" i="13"/>
  <c r="F8" i="22" s="1"/>
  <c r="B32" i="22" s="1"/>
  <c r="F13" i="13"/>
  <c r="J12" i="13"/>
  <c r="I14" i="13"/>
  <c r="I6" i="25" s="1"/>
  <c r="N20" i="13"/>
  <c r="M22" i="13"/>
  <c r="M8" i="25" s="1"/>
  <c r="K12" i="13"/>
  <c r="I13" i="13"/>
  <c r="E13" i="13"/>
  <c r="E6" i="23" s="1"/>
  <c r="H19" i="13" l="1"/>
  <c r="H8" i="15" s="1"/>
  <c r="F34" i="25"/>
  <c r="M9" i="25"/>
  <c r="K33" i="25"/>
  <c r="Y30" i="25"/>
  <c r="Y31" i="25" s="1"/>
  <c r="Y32" i="25" s="1"/>
  <c r="Y33" i="25" s="1"/>
  <c r="Y34" i="25" s="1"/>
  <c r="Y35" i="25" s="1"/>
  <c r="Y36" i="25" s="1"/>
  <c r="Y37" i="25" s="1"/>
  <c r="Y38" i="25" s="1"/>
  <c r="Y39" i="25" s="1"/>
  <c r="Y40" i="25" s="1"/>
  <c r="Y41" i="25" s="1"/>
  <c r="Y42" i="25" s="1"/>
  <c r="Y43" i="25" s="1"/>
  <c r="Y44" i="25" s="1"/>
  <c r="Y45" i="25" s="1"/>
  <c r="Y46" i="25" s="1"/>
  <c r="Y47" i="25" s="1"/>
  <c r="Y48" i="25" s="1"/>
  <c r="Y49" i="25" s="1"/>
  <c r="Y50" i="25" s="1"/>
  <c r="E19" i="25"/>
  <c r="W5" i="25"/>
  <c r="W6" i="25" s="1"/>
  <c r="W7" i="25" s="1"/>
  <c r="W8" i="25" s="1"/>
  <c r="W9" i="25" s="1"/>
  <c r="W10" i="25" s="1"/>
  <c r="W11" i="25" s="1"/>
  <c r="W12" i="25" s="1"/>
  <c r="W13" i="25" s="1"/>
  <c r="W14" i="25" s="1"/>
  <c r="W15" i="25" s="1"/>
  <c r="W16" i="25" s="1"/>
  <c r="W17" i="25" s="1"/>
  <c r="W18" i="25" s="1"/>
  <c r="W19" i="25" s="1"/>
  <c r="W20" i="25" s="1"/>
  <c r="W21" i="25" s="1"/>
  <c r="W22" i="25" s="1"/>
  <c r="W23" i="25" s="1"/>
  <c r="W24" i="25" s="1"/>
  <c r="W25" i="25" s="1"/>
  <c r="H36" i="25"/>
  <c r="J38" i="25"/>
  <c r="H37" i="25"/>
  <c r="H35" i="25"/>
  <c r="I35" i="25" s="1"/>
  <c r="J37" i="25"/>
  <c r="J34" i="25"/>
  <c r="J35" i="25"/>
  <c r="H34" i="25"/>
  <c r="I34" i="25" s="1"/>
  <c r="J33" i="25"/>
  <c r="I33" i="25" s="1"/>
  <c r="H38" i="25"/>
  <c r="I38" i="25" s="1"/>
  <c r="J36" i="25"/>
  <c r="I36" i="25" s="1"/>
  <c r="F22" i="15"/>
  <c r="C37" i="23"/>
  <c r="M9" i="22"/>
  <c r="M8" i="23"/>
  <c r="K32" i="23" s="1"/>
  <c r="F21" i="15"/>
  <c r="I36" i="15"/>
  <c r="H22" i="13"/>
  <c r="H8" i="25" s="1"/>
  <c r="I37" i="15"/>
  <c r="F36" i="22"/>
  <c r="F23" i="15"/>
  <c r="C36" i="23"/>
  <c r="C35" i="23"/>
  <c r="O21" i="13"/>
  <c r="O8" i="23" s="1"/>
  <c r="N8" i="23"/>
  <c r="J13" i="13"/>
  <c r="J6" i="23" s="1"/>
  <c r="I6" i="23"/>
  <c r="V30" i="15"/>
  <c r="V31" i="15" s="1"/>
  <c r="V32" i="15" s="1"/>
  <c r="V33" i="15" s="1"/>
  <c r="V34" i="15" s="1"/>
  <c r="V35" i="15" s="1"/>
  <c r="V36" i="15" s="1"/>
  <c r="V37" i="15" s="1"/>
  <c r="V38" i="15" s="1"/>
  <c r="V39" i="15" s="1"/>
  <c r="V40" i="15" s="1"/>
  <c r="V41" i="15" s="1"/>
  <c r="V42" i="15" s="1"/>
  <c r="V43" i="15" s="1"/>
  <c r="V44" i="15" s="1"/>
  <c r="V45" i="15" s="1"/>
  <c r="V46" i="15" s="1"/>
  <c r="V47" i="15" s="1"/>
  <c r="V48" i="15" s="1"/>
  <c r="V49" i="15" s="1"/>
  <c r="V50" i="15" s="1"/>
  <c r="I9" i="15"/>
  <c r="F33" i="22"/>
  <c r="J36" i="22"/>
  <c r="J34" i="22"/>
  <c r="J33" i="22"/>
  <c r="J32" i="22"/>
  <c r="I32" i="22" s="1"/>
  <c r="H37" i="22"/>
  <c r="H36" i="22"/>
  <c r="H33" i="22"/>
  <c r="H35" i="22"/>
  <c r="H34" i="22"/>
  <c r="J37" i="22"/>
  <c r="J35" i="22"/>
  <c r="H12" i="13"/>
  <c r="H6" i="23"/>
  <c r="I33" i="15"/>
  <c r="F35" i="22"/>
  <c r="K35" i="22"/>
  <c r="M37" i="22"/>
  <c r="M36" i="22"/>
  <c r="M35" i="22"/>
  <c r="K34" i="22"/>
  <c r="M33" i="22"/>
  <c r="K37" i="22"/>
  <c r="K33" i="22"/>
  <c r="L33" i="22" s="1"/>
  <c r="K36" i="22"/>
  <c r="M32" i="22"/>
  <c r="L32" i="22" s="1"/>
  <c r="M34" i="22"/>
  <c r="N11" i="13"/>
  <c r="M6" i="15"/>
  <c r="I35" i="15"/>
  <c r="K32" i="15"/>
  <c r="M9" i="15"/>
  <c r="Y30" i="15"/>
  <c r="Y31" i="15" s="1"/>
  <c r="Y32" i="15" s="1"/>
  <c r="Y33" i="15" s="1"/>
  <c r="Y34" i="15" s="1"/>
  <c r="Y35" i="15" s="1"/>
  <c r="Y36" i="15" s="1"/>
  <c r="Y37" i="15" s="1"/>
  <c r="Y38" i="15" s="1"/>
  <c r="Y39" i="15" s="1"/>
  <c r="Y40" i="15" s="1"/>
  <c r="Y41" i="15" s="1"/>
  <c r="Y42" i="15" s="1"/>
  <c r="Y43" i="15" s="1"/>
  <c r="Y44" i="15" s="1"/>
  <c r="Y45" i="15" s="1"/>
  <c r="Y46" i="15" s="1"/>
  <c r="Y47" i="15" s="1"/>
  <c r="Y48" i="15" s="1"/>
  <c r="Y49" i="15" s="1"/>
  <c r="Y50" i="15" s="1"/>
  <c r="O19" i="13"/>
  <c r="O8" i="15" s="1"/>
  <c r="N8" i="15"/>
  <c r="G21" i="22"/>
  <c r="G19" i="22"/>
  <c r="E23" i="22"/>
  <c r="E22" i="22"/>
  <c r="E21" i="22"/>
  <c r="E20" i="22"/>
  <c r="E19" i="22"/>
  <c r="G23" i="22"/>
  <c r="G22" i="22"/>
  <c r="G20" i="22"/>
  <c r="G18" i="22"/>
  <c r="F18" i="22" s="1"/>
  <c r="F19" i="15"/>
  <c r="V30" i="22"/>
  <c r="V31" i="22" s="1"/>
  <c r="V32" i="22" s="1"/>
  <c r="V33" i="22" s="1"/>
  <c r="V34" i="22" s="1"/>
  <c r="V35" i="22" s="1"/>
  <c r="V36" i="22" s="1"/>
  <c r="V37" i="22" s="1"/>
  <c r="V38" i="22" s="1"/>
  <c r="V39" i="22" s="1"/>
  <c r="V40" i="22" s="1"/>
  <c r="V41" i="22" s="1"/>
  <c r="V42" i="22" s="1"/>
  <c r="V43" i="22" s="1"/>
  <c r="V44" i="22" s="1"/>
  <c r="V45" i="22" s="1"/>
  <c r="V46" i="22" s="1"/>
  <c r="V47" i="22" s="1"/>
  <c r="V48" i="22" s="1"/>
  <c r="V49" i="22" s="1"/>
  <c r="V50" i="22" s="1"/>
  <c r="I9" i="22"/>
  <c r="F37" i="22"/>
  <c r="L12" i="13"/>
  <c r="K6" i="22"/>
  <c r="O20" i="13"/>
  <c r="O8" i="22" s="1"/>
  <c r="N8" i="22"/>
  <c r="J14" i="13"/>
  <c r="J6" i="25" s="1"/>
  <c r="J7" i="25" s="1"/>
  <c r="J6" i="22"/>
  <c r="J7" i="22" s="1"/>
  <c r="G12" i="13"/>
  <c r="G6" i="22" s="1"/>
  <c r="G6" i="23"/>
  <c r="I34" i="15"/>
  <c r="B36" i="22"/>
  <c r="B34" i="22"/>
  <c r="B37" i="22"/>
  <c r="B33" i="22"/>
  <c r="D34" i="22"/>
  <c r="D35" i="22"/>
  <c r="D33" i="22"/>
  <c r="B35" i="22"/>
  <c r="D32" i="22"/>
  <c r="C32" i="22" s="1"/>
  <c r="D36" i="22"/>
  <c r="D37" i="22"/>
  <c r="J22" i="15"/>
  <c r="H23" i="15"/>
  <c r="J20" i="15"/>
  <c r="J19" i="15"/>
  <c r="H22" i="15"/>
  <c r="H21" i="15"/>
  <c r="J23" i="15"/>
  <c r="H20" i="15"/>
  <c r="H19" i="15"/>
  <c r="J18" i="15"/>
  <c r="I18" i="15" s="1"/>
  <c r="J21" i="15"/>
  <c r="F12" i="13"/>
  <c r="F6" i="22" s="1"/>
  <c r="F6" i="23"/>
  <c r="C33" i="23"/>
  <c r="J32" i="23"/>
  <c r="I32" i="23" s="1"/>
  <c r="J35" i="23"/>
  <c r="J33" i="23"/>
  <c r="J36" i="23"/>
  <c r="H35" i="23"/>
  <c r="J37" i="23"/>
  <c r="H33" i="23"/>
  <c r="J34" i="23"/>
  <c r="H34" i="23"/>
  <c r="H37" i="23"/>
  <c r="H36" i="23"/>
  <c r="C34" i="23"/>
  <c r="E33" i="23"/>
  <c r="G32" i="23"/>
  <c r="F32" i="23" s="1"/>
  <c r="E37" i="23"/>
  <c r="G37" i="23"/>
  <c r="G36" i="23"/>
  <c r="G35" i="23"/>
  <c r="E36" i="23"/>
  <c r="G34" i="23"/>
  <c r="G33" i="23"/>
  <c r="E34" i="23"/>
  <c r="E35" i="23"/>
  <c r="F19" i="13"/>
  <c r="F8" i="15" s="1"/>
  <c r="B32" i="15" s="1"/>
  <c r="F22" i="13"/>
  <c r="F8" i="25" s="1"/>
  <c r="B33" i="25" s="1"/>
  <c r="G19" i="13"/>
  <c r="G8" i="15" s="1"/>
  <c r="G22" i="13"/>
  <c r="G8" i="25" s="1"/>
  <c r="M12" i="13"/>
  <c r="M6" i="22" s="1"/>
  <c r="K14" i="13"/>
  <c r="K6" i="25" s="1"/>
  <c r="K13" i="13"/>
  <c r="K6" i="23" s="1"/>
  <c r="I37" i="25" l="1"/>
  <c r="B35" i="25"/>
  <c r="C35" i="25" s="1"/>
  <c r="D33" i="25"/>
  <c r="C33" i="25" s="1"/>
  <c r="D36" i="25"/>
  <c r="C36" i="25" s="1"/>
  <c r="B37" i="25"/>
  <c r="B34" i="25"/>
  <c r="C34" i="25" s="1"/>
  <c r="B36" i="25"/>
  <c r="D34" i="25"/>
  <c r="D37" i="25"/>
  <c r="B38" i="25"/>
  <c r="D35" i="25"/>
  <c r="D38" i="25"/>
  <c r="F19" i="22"/>
  <c r="G23" i="25"/>
  <c r="G20" i="25"/>
  <c r="E22" i="25"/>
  <c r="F22" i="25" s="1"/>
  <c r="G21" i="25"/>
  <c r="E20" i="25"/>
  <c r="F20" i="25" s="1"/>
  <c r="G19" i="25"/>
  <c r="F19" i="25" s="1"/>
  <c r="G24" i="25"/>
  <c r="E21" i="25"/>
  <c r="F21" i="25" s="1"/>
  <c r="E23" i="25"/>
  <c r="G22" i="25"/>
  <c r="E24" i="25"/>
  <c r="F24" i="25" s="1"/>
  <c r="H19" i="25"/>
  <c r="X5" i="25"/>
  <c r="X6" i="25" s="1"/>
  <c r="X7" i="25" s="1"/>
  <c r="X8" i="25" s="1"/>
  <c r="X9" i="25" s="1"/>
  <c r="X10" i="25" s="1"/>
  <c r="X11" i="25" s="1"/>
  <c r="X12" i="25" s="1"/>
  <c r="X13" i="25" s="1"/>
  <c r="X14" i="25" s="1"/>
  <c r="X15" i="25" s="1"/>
  <c r="X16" i="25" s="1"/>
  <c r="X17" i="25" s="1"/>
  <c r="X18" i="25" s="1"/>
  <c r="X19" i="25" s="1"/>
  <c r="X20" i="25" s="1"/>
  <c r="X21" i="25" s="1"/>
  <c r="X22" i="25" s="1"/>
  <c r="X23" i="25" s="1"/>
  <c r="X24" i="25" s="1"/>
  <c r="X25" i="25" s="1"/>
  <c r="K7" i="25"/>
  <c r="M36" i="25"/>
  <c r="K36" i="25"/>
  <c r="M37" i="25"/>
  <c r="L37" i="25" s="1"/>
  <c r="M34" i="25"/>
  <c r="M33" i="25"/>
  <c r="L33" i="25" s="1"/>
  <c r="K35" i="25"/>
  <c r="K37" i="25"/>
  <c r="K34" i="25"/>
  <c r="L34" i="25" s="1"/>
  <c r="K38" i="25"/>
  <c r="M38" i="25"/>
  <c r="M35" i="25"/>
  <c r="G11" i="13"/>
  <c r="G6" i="15" s="1"/>
  <c r="V30" i="25"/>
  <c r="V31" i="25" s="1"/>
  <c r="V32" i="25" s="1"/>
  <c r="V33" i="25" s="1"/>
  <c r="V34" i="25" s="1"/>
  <c r="V35" i="25" s="1"/>
  <c r="V36" i="25" s="1"/>
  <c r="V37" i="25" s="1"/>
  <c r="V38" i="25" s="1"/>
  <c r="V39" i="25" s="1"/>
  <c r="V40" i="25" s="1"/>
  <c r="V41" i="25" s="1"/>
  <c r="V42" i="25" s="1"/>
  <c r="V43" i="25" s="1"/>
  <c r="V44" i="25" s="1"/>
  <c r="V45" i="25" s="1"/>
  <c r="V46" i="25" s="1"/>
  <c r="V47" i="25" s="1"/>
  <c r="V48" i="25" s="1"/>
  <c r="V49" i="25" s="1"/>
  <c r="V50" i="25" s="1"/>
  <c r="I9" i="25"/>
  <c r="Y30" i="23"/>
  <c r="Y31" i="23" s="1"/>
  <c r="Y32" i="23" s="1"/>
  <c r="Y33" i="23" s="1"/>
  <c r="Y34" i="23" s="1"/>
  <c r="Y35" i="23" s="1"/>
  <c r="Y36" i="23" s="1"/>
  <c r="Y37" i="23" s="1"/>
  <c r="Y38" i="23" s="1"/>
  <c r="Y39" i="23" s="1"/>
  <c r="Y40" i="23" s="1"/>
  <c r="Y41" i="23" s="1"/>
  <c r="Y42" i="23" s="1"/>
  <c r="Y43" i="23" s="1"/>
  <c r="Y44" i="23" s="1"/>
  <c r="Y45" i="23" s="1"/>
  <c r="Y46" i="23" s="1"/>
  <c r="Y47" i="23" s="1"/>
  <c r="Y48" i="23" s="1"/>
  <c r="Y49" i="23" s="1"/>
  <c r="Y50" i="23" s="1"/>
  <c r="M9" i="23"/>
  <c r="I20" i="15"/>
  <c r="F34" i="23"/>
  <c r="G14" i="13"/>
  <c r="G6" i="25" s="1"/>
  <c r="I37" i="22"/>
  <c r="F20" i="22"/>
  <c r="F23" i="22"/>
  <c r="L36" i="22"/>
  <c r="L35" i="22"/>
  <c r="F14" i="13"/>
  <c r="F6" i="25" s="1"/>
  <c r="B19" i="25" s="1"/>
  <c r="I21" i="15"/>
  <c r="F21" i="22"/>
  <c r="I35" i="23"/>
  <c r="F11" i="13"/>
  <c r="F6" i="15" s="1"/>
  <c r="I22" i="15"/>
  <c r="C33" i="22"/>
  <c r="F22" i="22"/>
  <c r="N32" i="22"/>
  <c r="N9" i="22"/>
  <c r="Z30" i="22"/>
  <c r="Z31" i="22" s="1"/>
  <c r="Z32" i="22" s="1"/>
  <c r="Z33" i="22" s="1"/>
  <c r="Z34" i="22" s="1"/>
  <c r="Z35" i="22" s="1"/>
  <c r="Z36" i="22" s="1"/>
  <c r="Z37" i="22" s="1"/>
  <c r="Z38" i="22" s="1"/>
  <c r="Z39" i="22" s="1"/>
  <c r="Z40" i="22" s="1"/>
  <c r="Z41" i="22" s="1"/>
  <c r="Z42" i="22" s="1"/>
  <c r="Z43" i="22" s="1"/>
  <c r="Z44" i="22" s="1"/>
  <c r="Z45" i="22" s="1"/>
  <c r="Z46" i="22" s="1"/>
  <c r="Z47" i="22" s="1"/>
  <c r="Z48" i="22" s="1"/>
  <c r="Z49" i="22" s="1"/>
  <c r="Z50" i="22" s="1"/>
  <c r="K18" i="15"/>
  <c r="Y5" i="15"/>
  <c r="Y6" i="15" s="1"/>
  <c r="Y7" i="15" s="1"/>
  <c r="Y8" i="15" s="1"/>
  <c r="Y9" i="15" s="1"/>
  <c r="Y10" i="15" s="1"/>
  <c r="Y11" i="15" s="1"/>
  <c r="Y12" i="15" s="1"/>
  <c r="Y13" i="15" s="1"/>
  <c r="Y14" i="15" s="1"/>
  <c r="Y15" i="15" s="1"/>
  <c r="Y16" i="15" s="1"/>
  <c r="Y17" i="15" s="1"/>
  <c r="Y18" i="15" s="1"/>
  <c r="Y19" i="15" s="1"/>
  <c r="Y20" i="15" s="1"/>
  <c r="Y21" i="15" s="1"/>
  <c r="Y22" i="15" s="1"/>
  <c r="Y23" i="15" s="1"/>
  <c r="Y24" i="15" s="1"/>
  <c r="Y25" i="15" s="1"/>
  <c r="M7" i="15"/>
  <c r="L14" i="13"/>
  <c r="L6" i="25" s="1"/>
  <c r="L7" i="25" s="1"/>
  <c r="L6" i="22"/>
  <c r="L7" i="22" s="1"/>
  <c r="C37" i="22"/>
  <c r="B18" i="23"/>
  <c r="V5" i="23"/>
  <c r="V6" i="23" s="1"/>
  <c r="V7" i="23" s="1"/>
  <c r="V8" i="23" s="1"/>
  <c r="V9" i="23" s="1"/>
  <c r="V10" i="23" s="1"/>
  <c r="V11" i="23" s="1"/>
  <c r="V12" i="23" s="1"/>
  <c r="V13" i="23" s="1"/>
  <c r="V14" i="23" s="1"/>
  <c r="V15" i="23" s="1"/>
  <c r="V16" i="23" s="1"/>
  <c r="V17" i="23" s="1"/>
  <c r="V18" i="23" s="1"/>
  <c r="V19" i="23" s="1"/>
  <c r="V20" i="23" s="1"/>
  <c r="V21" i="23" s="1"/>
  <c r="V22" i="23" s="1"/>
  <c r="V23" i="23" s="1"/>
  <c r="V24" i="23" s="1"/>
  <c r="V25" i="23" s="1"/>
  <c r="B33" i="15"/>
  <c r="B35" i="15"/>
  <c r="D37" i="15"/>
  <c r="D36" i="15"/>
  <c r="D35" i="15"/>
  <c r="D34" i="15"/>
  <c r="B36" i="15"/>
  <c r="D33" i="15"/>
  <c r="B37" i="15"/>
  <c r="B34" i="15"/>
  <c r="D32" i="15"/>
  <c r="C32" i="15" s="1"/>
  <c r="F37" i="23"/>
  <c r="K7" i="23"/>
  <c r="H18" i="23"/>
  <c r="X5" i="23"/>
  <c r="X6" i="23" s="1"/>
  <c r="X7" i="23" s="1"/>
  <c r="X8" i="23" s="1"/>
  <c r="X9" i="23" s="1"/>
  <c r="X10" i="23" s="1"/>
  <c r="X11" i="23" s="1"/>
  <c r="X12" i="23" s="1"/>
  <c r="X13" i="23" s="1"/>
  <c r="X14" i="23" s="1"/>
  <c r="X15" i="23" s="1"/>
  <c r="X16" i="23" s="1"/>
  <c r="X17" i="23" s="1"/>
  <c r="X18" i="23" s="1"/>
  <c r="X19" i="23" s="1"/>
  <c r="X20" i="23" s="1"/>
  <c r="X21" i="23" s="1"/>
  <c r="X22" i="23" s="1"/>
  <c r="X23" i="23" s="1"/>
  <c r="X24" i="23" s="1"/>
  <c r="X25" i="23" s="1"/>
  <c r="F33" i="23"/>
  <c r="C34" i="22"/>
  <c r="H6" i="22"/>
  <c r="H11" i="13"/>
  <c r="H6" i="15" s="1"/>
  <c r="H14" i="13"/>
  <c r="H6" i="25" s="1"/>
  <c r="M34" i="23"/>
  <c r="M36" i="23"/>
  <c r="M35" i="23"/>
  <c r="K37" i="23"/>
  <c r="K34" i="23"/>
  <c r="M33" i="23"/>
  <c r="K33" i="23"/>
  <c r="M32" i="23"/>
  <c r="L32" i="23" s="1"/>
  <c r="K36" i="23"/>
  <c r="K35" i="23"/>
  <c r="M37" i="23"/>
  <c r="K18" i="22"/>
  <c r="Y5" i="22"/>
  <c r="Y6" i="22" s="1"/>
  <c r="Y7" i="22" s="1"/>
  <c r="Y8" i="22" s="1"/>
  <c r="Y9" i="22" s="1"/>
  <c r="Y10" i="22" s="1"/>
  <c r="Y11" i="22" s="1"/>
  <c r="Y12" i="22" s="1"/>
  <c r="Y13" i="22" s="1"/>
  <c r="Y14" i="22" s="1"/>
  <c r="Y15" i="22" s="1"/>
  <c r="Y16" i="22" s="1"/>
  <c r="Y17" i="22" s="1"/>
  <c r="Y18" i="22" s="1"/>
  <c r="Y19" i="22" s="1"/>
  <c r="Y20" i="22" s="1"/>
  <c r="Y21" i="22" s="1"/>
  <c r="Y22" i="22" s="1"/>
  <c r="Y23" i="22" s="1"/>
  <c r="Y24" i="22" s="1"/>
  <c r="Y25" i="22" s="1"/>
  <c r="F35" i="23"/>
  <c r="I36" i="23"/>
  <c r="N9" i="15"/>
  <c r="N32" i="15"/>
  <c r="Z30" i="15"/>
  <c r="Z31" i="15" s="1"/>
  <c r="Z32" i="15" s="1"/>
  <c r="Z33" i="15" s="1"/>
  <c r="Z34" i="15" s="1"/>
  <c r="Z35" i="15" s="1"/>
  <c r="Z36" i="15" s="1"/>
  <c r="Z37" i="15" s="1"/>
  <c r="Z38" i="15" s="1"/>
  <c r="Z39" i="15" s="1"/>
  <c r="Z40" i="15" s="1"/>
  <c r="Z41" i="15" s="1"/>
  <c r="Z42" i="15" s="1"/>
  <c r="Z43" i="15" s="1"/>
  <c r="Z44" i="15" s="1"/>
  <c r="Z45" i="15" s="1"/>
  <c r="Z46" i="15" s="1"/>
  <c r="Z47" i="15" s="1"/>
  <c r="Z48" i="15" s="1"/>
  <c r="Z49" i="15" s="1"/>
  <c r="Z50" i="15" s="1"/>
  <c r="L37" i="22"/>
  <c r="Q32" i="15"/>
  <c r="O9" i="15"/>
  <c r="AA30" i="15"/>
  <c r="AA31" i="15" s="1"/>
  <c r="AA32" i="15" s="1"/>
  <c r="AA33" i="15" s="1"/>
  <c r="AA34" i="15" s="1"/>
  <c r="AA35" i="15" s="1"/>
  <c r="AA36" i="15" s="1"/>
  <c r="AA37" i="15" s="1"/>
  <c r="AA38" i="15" s="1"/>
  <c r="AA39" i="15" s="1"/>
  <c r="AA40" i="15" s="1"/>
  <c r="AA41" i="15" s="1"/>
  <c r="AA42" i="15" s="1"/>
  <c r="AA43" i="15" s="1"/>
  <c r="AA44" i="15" s="1"/>
  <c r="AA45" i="15" s="1"/>
  <c r="AA46" i="15" s="1"/>
  <c r="AA47" i="15" s="1"/>
  <c r="AA48" i="15" s="1"/>
  <c r="AA49" i="15" s="1"/>
  <c r="AA50" i="15" s="1"/>
  <c r="I34" i="22"/>
  <c r="E18" i="23"/>
  <c r="I7" i="23"/>
  <c r="W5" i="23"/>
  <c r="W6" i="23" s="1"/>
  <c r="W7" i="23" s="1"/>
  <c r="W8" i="23" s="1"/>
  <c r="W9" i="23" s="1"/>
  <c r="W10" i="23" s="1"/>
  <c r="W11" i="23" s="1"/>
  <c r="W12" i="23" s="1"/>
  <c r="W13" i="23" s="1"/>
  <c r="W14" i="23" s="1"/>
  <c r="W15" i="23" s="1"/>
  <c r="W16" i="23" s="1"/>
  <c r="W17" i="23" s="1"/>
  <c r="W18" i="23" s="1"/>
  <c r="W19" i="23" s="1"/>
  <c r="W20" i="23" s="1"/>
  <c r="W21" i="23" s="1"/>
  <c r="W22" i="23" s="1"/>
  <c r="W23" i="23" s="1"/>
  <c r="W24" i="23" s="1"/>
  <c r="W25" i="23" s="1"/>
  <c r="O9" i="22"/>
  <c r="Q32" i="22"/>
  <c r="AA30" i="22"/>
  <c r="AA31" i="22" s="1"/>
  <c r="AA32" i="22" s="1"/>
  <c r="AA33" i="22" s="1"/>
  <c r="AA34" i="22" s="1"/>
  <c r="AA35" i="22" s="1"/>
  <c r="AA36" i="22" s="1"/>
  <c r="AA37" i="22" s="1"/>
  <c r="AA38" i="22" s="1"/>
  <c r="AA39" i="22" s="1"/>
  <c r="AA40" i="22" s="1"/>
  <c r="AA41" i="22" s="1"/>
  <c r="AA42" i="22" s="1"/>
  <c r="AA43" i="22" s="1"/>
  <c r="AA44" i="22" s="1"/>
  <c r="AA45" i="22" s="1"/>
  <c r="AA46" i="22" s="1"/>
  <c r="AA47" i="22" s="1"/>
  <c r="AA48" i="22" s="1"/>
  <c r="AA49" i="22" s="1"/>
  <c r="AA50" i="22" s="1"/>
  <c r="H18" i="22"/>
  <c r="K7" i="22"/>
  <c r="X5" i="22"/>
  <c r="X6" i="22" s="1"/>
  <c r="X7" i="22" s="1"/>
  <c r="X8" i="22" s="1"/>
  <c r="X9" i="22" s="1"/>
  <c r="X10" i="22" s="1"/>
  <c r="X11" i="22" s="1"/>
  <c r="X12" i="22" s="1"/>
  <c r="X13" i="22" s="1"/>
  <c r="X14" i="22" s="1"/>
  <c r="X15" i="22" s="1"/>
  <c r="X16" i="22" s="1"/>
  <c r="X17" i="22" s="1"/>
  <c r="X18" i="22" s="1"/>
  <c r="X19" i="22" s="1"/>
  <c r="X20" i="22" s="1"/>
  <c r="X21" i="22" s="1"/>
  <c r="X22" i="22" s="1"/>
  <c r="X23" i="22" s="1"/>
  <c r="X24" i="22" s="1"/>
  <c r="X25" i="22" s="1"/>
  <c r="I23" i="15"/>
  <c r="I37" i="23"/>
  <c r="C36" i="22"/>
  <c r="L34" i="22"/>
  <c r="I35" i="22"/>
  <c r="J7" i="23"/>
  <c r="I34" i="23"/>
  <c r="I33" i="22"/>
  <c r="N9" i="23"/>
  <c r="N32" i="23"/>
  <c r="Z30" i="23"/>
  <c r="Z31" i="23" s="1"/>
  <c r="Z32" i="23" s="1"/>
  <c r="Z33" i="23" s="1"/>
  <c r="Z34" i="23" s="1"/>
  <c r="Z35" i="23" s="1"/>
  <c r="Z36" i="23" s="1"/>
  <c r="Z37" i="23" s="1"/>
  <c r="Z38" i="23" s="1"/>
  <c r="Z39" i="23" s="1"/>
  <c r="Z40" i="23" s="1"/>
  <c r="Z41" i="23" s="1"/>
  <c r="Z42" i="23" s="1"/>
  <c r="Z43" i="23" s="1"/>
  <c r="Z44" i="23" s="1"/>
  <c r="Z45" i="23" s="1"/>
  <c r="Z46" i="23" s="1"/>
  <c r="Z47" i="23" s="1"/>
  <c r="Z48" i="23" s="1"/>
  <c r="Z49" i="23" s="1"/>
  <c r="Z50" i="23" s="1"/>
  <c r="O11" i="13"/>
  <c r="O6" i="15" s="1"/>
  <c r="N6" i="15"/>
  <c r="F36" i="23"/>
  <c r="I33" i="23"/>
  <c r="I19" i="15"/>
  <c r="C35" i="22"/>
  <c r="K36" i="15"/>
  <c r="K34" i="15"/>
  <c r="K33" i="15"/>
  <c r="M32" i="15"/>
  <c r="L32" i="15" s="1"/>
  <c r="M35" i="15"/>
  <c r="M34" i="15"/>
  <c r="M37" i="15"/>
  <c r="M33" i="15"/>
  <c r="M36" i="15"/>
  <c r="K37" i="15"/>
  <c r="K35" i="15"/>
  <c r="I36" i="22"/>
  <c r="O9" i="23"/>
  <c r="Q32" i="23"/>
  <c r="AA30" i="23"/>
  <c r="AA31" i="23" s="1"/>
  <c r="AA32" i="23" s="1"/>
  <c r="AA33" i="23" s="1"/>
  <c r="AA34" i="23" s="1"/>
  <c r="AA35" i="23" s="1"/>
  <c r="AA36" i="23" s="1"/>
  <c r="AA37" i="23" s="1"/>
  <c r="AA38" i="23" s="1"/>
  <c r="AA39" i="23" s="1"/>
  <c r="AA40" i="23" s="1"/>
  <c r="AA41" i="23" s="1"/>
  <c r="AA42" i="23" s="1"/>
  <c r="AA43" i="23" s="1"/>
  <c r="AA44" i="23" s="1"/>
  <c r="AA45" i="23" s="1"/>
  <c r="AA46" i="23" s="1"/>
  <c r="AA47" i="23" s="1"/>
  <c r="AA48" i="23" s="1"/>
  <c r="AA49" i="23" s="1"/>
  <c r="AA50" i="23" s="1"/>
  <c r="M13" i="13"/>
  <c r="L13" i="13"/>
  <c r="L6" i="23" s="1"/>
  <c r="L7" i="23" s="1"/>
  <c r="N12" i="13"/>
  <c r="M14" i="13"/>
  <c r="M6" i="25" s="1"/>
  <c r="F23" i="25" l="1"/>
  <c r="C38" i="25"/>
  <c r="V5" i="25"/>
  <c r="V6" i="25" s="1"/>
  <c r="V7" i="25" s="1"/>
  <c r="V8" i="25" s="1"/>
  <c r="V9" i="25" s="1"/>
  <c r="V10" i="25" s="1"/>
  <c r="V11" i="25" s="1"/>
  <c r="V12" i="25" s="1"/>
  <c r="V13" i="25" s="1"/>
  <c r="V14" i="25" s="1"/>
  <c r="V15" i="25" s="1"/>
  <c r="V16" i="25" s="1"/>
  <c r="V17" i="25" s="1"/>
  <c r="V18" i="25" s="1"/>
  <c r="V19" i="25" s="1"/>
  <c r="V20" i="25" s="1"/>
  <c r="V21" i="25" s="1"/>
  <c r="V22" i="25" s="1"/>
  <c r="V23" i="25" s="1"/>
  <c r="V24" i="25" s="1"/>
  <c r="V25" i="25" s="1"/>
  <c r="I7" i="25"/>
  <c r="D24" i="25"/>
  <c r="D21" i="25"/>
  <c r="B24" i="25"/>
  <c r="C24" i="25" s="1"/>
  <c r="B21" i="25"/>
  <c r="C21" i="25" s="1"/>
  <c r="D19" i="25"/>
  <c r="D22" i="25"/>
  <c r="B22" i="25"/>
  <c r="B23" i="25"/>
  <c r="C23" i="25" s="1"/>
  <c r="D23" i="25"/>
  <c r="C19" i="25"/>
  <c r="B20" i="25"/>
  <c r="C20" i="25" s="1"/>
  <c r="D20" i="25"/>
  <c r="L36" i="25"/>
  <c r="C37" i="25"/>
  <c r="M7" i="25"/>
  <c r="K19" i="25"/>
  <c r="Y5" i="25"/>
  <c r="Y6" i="25" s="1"/>
  <c r="Y7" i="25" s="1"/>
  <c r="Y8" i="25" s="1"/>
  <c r="Y9" i="25" s="1"/>
  <c r="Y10" i="25" s="1"/>
  <c r="Y11" i="25" s="1"/>
  <c r="Y12" i="25" s="1"/>
  <c r="Y13" i="25" s="1"/>
  <c r="Y14" i="25" s="1"/>
  <c r="Y15" i="25" s="1"/>
  <c r="Y16" i="25" s="1"/>
  <c r="Y17" i="25" s="1"/>
  <c r="Y18" i="25" s="1"/>
  <c r="Y19" i="25" s="1"/>
  <c r="Y20" i="25" s="1"/>
  <c r="Y21" i="25" s="1"/>
  <c r="Y22" i="25" s="1"/>
  <c r="Y23" i="25" s="1"/>
  <c r="Y24" i="25" s="1"/>
  <c r="Y25" i="25" s="1"/>
  <c r="L35" i="25"/>
  <c r="L38" i="25"/>
  <c r="J23" i="25"/>
  <c r="I23" i="25" s="1"/>
  <c r="J20" i="25"/>
  <c r="H20" i="25"/>
  <c r="I20" i="25" s="1"/>
  <c r="J24" i="25"/>
  <c r="H23" i="25"/>
  <c r="J21" i="25"/>
  <c r="H24" i="25"/>
  <c r="J22" i="25"/>
  <c r="H21" i="25"/>
  <c r="I21" i="25" s="1"/>
  <c r="H22" i="25"/>
  <c r="I22" i="25" s="1"/>
  <c r="J19" i="25"/>
  <c r="I19" i="25" s="1"/>
  <c r="M7" i="22"/>
  <c r="C37" i="15"/>
  <c r="C34" i="15"/>
  <c r="L33" i="15"/>
  <c r="C35" i="15"/>
  <c r="L37" i="23"/>
  <c r="L36" i="15"/>
  <c r="C36" i="15"/>
  <c r="L36" i="23"/>
  <c r="L34" i="15"/>
  <c r="J19" i="23"/>
  <c r="H22" i="23"/>
  <c r="J21" i="23"/>
  <c r="H21" i="23"/>
  <c r="J22" i="23"/>
  <c r="H20" i="23"/>
  <c r="H19" i="23"/>
  <c r="J18" i="23"/>
  <c r="I18" i="23" s="1"/>
  <c r="J23" i="23"/>
  <c r="J20" i="23"/>
  <c r="H23" i="23"/>
  <c r="S32" i="23"/>
  <c r="R32" i="23" s="1"/>
  <c r="S35" i="23"/>
  <c r="S37" i="23"/>
  <c r="S33" i="23"/>
  <c r="Q35" i="23"/>
  <c r="Q37" i="23"/>
  <c r="Q36" i="23"/>
  <c r="Q34" i="23"/>
  <c r="Q33" i="23"/>
  <c r="S34" i="23"/>
  <c r="S36" i="23"/>
  <c r="L34" i="23"/>
  <c r="C33" i="15"/>
  <c r="D21" i="23"/>
  <c r="D19" i="23"/>
  <c r="B23" i="23"/>
  <c r="D23" i="23"/>
  <c r="B22" i="23"/>
  <c r="B20" i="23"/>
  <c r="D18" i="23"/>
  <c r="C18" i="23" s="1"/>
  <c r="B19" i="23"/>
  <c r="B21" i="23"/>
  <c r="D22" i="23"/>
  <c r="D20" i="23"/>
  <c r="L35" i="15"/>
  <c r="G20" i="23"/>
  <c r="E23" i="23"/>
  <c r="E22" i="23"/>
  <c r="E20" i="23"/>
  <c r="E19" i="23"/>
  <c r="G18" i="23"/>
  <c r="F18" i="23" s="1"/>
  <c r="G22" i="23"/>
  <c r="E21" i="23"/>
  <c r="G23" i="23"/>
  <c r="G21" i="23"/>
  <c r="G19" i="23"/>
  <c r="K20" i="22"/>
  <c r="K19" i="22"/>
  <c r="M23" i="22"/>
  <c r="M18" i="22"/>
  <c r="L18" i="22" s="1"/>
  <c r="M21" i="22"/>
  <c r="M19" i="22"/>
  <c r="K23" i="22"/>
  <c r="M22" i="22"/>
  <c r="K21" i="22"/>
  <c r="M20" i="22"/>
  <c r="K22" i="22"/>
  <c r="L37" i="15"/>
  <c r="Z5" i="15"/>
  <c r="Z6" i="15" s="1"/>
  <c r="Z7" i="15" s="1"/>
  <c r="Z8" i="15" s="1"/>
  <c r="Z9" i="15" s="1"/>
  <c r="Z10" i="15" s="1"/>
  <c r="Z11" i="15" s="1"/>
  <c r="Z12" i="15" s="1"/>
  <c r="Z13" i="15" s="1"/>
  <c r="Z14" i="15" s="1"/>
  <c r="Z15" i="15" s="1"/>
  <c r="Z16" i="15" s="1"/>
  <c r="Z17" i="15" s="1"/>
  <c r="Z18" i="15" s="1"/>
  <c r="Z19" i="15" s="1"/>
  <c r="Z20" i="15" s="1"/>
  <c r="Z21" i="15" s="1"/>
  <c r="Z22" i="15" s="1"/>
  <c r="Z23" i="15" s="1"/>
  <c r="Z24" i="15" s="1"/>
  <c r="Z25" i="15" s="1"/>
  <c r="N7" i="15"/>
  <c r="N18" i="15"/>
  <c r="L35" i="23"/>
  <c r="B18" i="15"/>
  <c r="V5" i="15"/>
  <c r="V6" i="15" s="1"/>
  <c r="V7" i="15" s="1"/>
  <c r="V8" i="15" s="1"/>
  <c r="V9" i="15" s="1"/>
  <c r="V10" i="15" s="1"/>
  <c r="V11" i="15" s="1"/>
  <c r="V12" i="15" s="1"/>
  <c r="V13" i="15" s="1"/>
  <c r="V14" i="15" s="1"/>
  <c r="V15" i="15" s="1"/>
  <c r="V16" i="15" s="1"/>
  <c r="V17" i="15" s="1"/>
  <c r="V18" i="15" s="1"/>
  <c r="V19" i="15" s="1"/>
  <c r="V20" i="15" s="1"/>
  <c r="V21" i="15" s="1"/>
  <c r="V22" i="15" s="1"/>
  <c r="V23" i="15" s="1"/>
  <c r="V24" i="15" s="1"/>
  <c r="V25" i="15" s="1"/>
  <c r="I7" i="15"/>
  <c r="Q18" i="15"/>
  <c r="O7" i="15"/>
  <c r="AA5" i="15"/>
  <c r="AA6" i="15" s="1"/>
  <c r="AA7" i="15" s="1"/>
  <c r="AA8" i="15" s="1"/>
  <c r="AA9" i="15" s="1"/>
  <c r="AA10" i="15" s="1"/>
  <c r="AA11" i="15" s="1"/>
  <c r="AA12" i="15" s="1"/>
  <c r="AA13" i="15" s="1"/>
  <c r="AA14" i="15" s="1"/>
  <c r="AA15" i="15" s="1"/>
  <c r="AA16" i="15" s="1"/>
  <c r="AA17" i="15" s="1"/>
  <c r="AA18" i="15" s="1"/>
  <c r="AA19" i="15" s="1"/>
  <c r="AA20" i="15" s="1"/>
  <c r="AA21" i="15" s="1"/>
  <c r="AA22" i="15" s="1"/>
  <c r="AA23" i="15" s="1"/>
  <c r="AA24" i="15" s="1"/>
  <c r="AA25" i="15" s="1"/>
  <c r="Q37" i="15"/>
  <c r="Q35" i="15"/>
  <c r="S37" i="15"/>
  <c r="S35" i="15"/>
  <c r="S34" i="15"/>
  <c r="S32" i="15"/>
  <c r="R32" i="15" s="1"/>
  <c r="Q36" i="15"/>
  <c r="Q33" i="15"/>
  <c r="S36" i="15"/>
  <c r="S33" i="15"/>
  <c r="Q34" i="15"/>
  <c r="B18" i="22"/>
  <c r="V5" i="22"/>
  <c r="V6" i="22" s="1"/>
  <c r="V7" i="22" s="1"/>
  <c r="V8" i="22" s="1"/>
  <c r="V9" i="22" s="1"/>
  <c r="V10" i="22" s="1"/>
  <c r="V11" i="22" s="1"/>
  <c r="V12" i="22" s="1"/>
  <c r="V13" i="22" s="1"/>
  <c r="V14" i="22" s="1"/>
  <c r="V15" i="22" s="1"/>
  <c r="V16" i="22" s="1"/>
  <c r="V17" i="22" s="1"/>
  <c r="V18" i="22" s="1"/>
  <c r="V19" i="22" s="1"/>
  <c r="V20" i="22" s="1"/>
  <c r="V21" i="22" s="1"/>
  <c r="V22" i="22" s="1"/>
  <c r="V23" i="22" s="1"/>
  <c r="V24" i="22" s="1"/>
  <c r="V25" i="22" s="1"/>
  <c r="I7" i="22"/>
  <c r="M20" i="15"/>
  <c r="K23" i="15"/>
  <c r="K21" i="15"/>
  <c r="K20" i="15"/>
  <c r="M18" i="15"/>
  <c r="L18" i="15" s="1"/>
  <c r="K19" i="15"/>
  <c r="M23" i="15"/>
  <c r="M22" i="15"/>
  <c r="K22" i="15"/>
  <c r="M21" i="15"/>
  <c r="M19" i="15"/>
  <c r="H19" i="22"/>
  <c r="J19" i="22"/>
  <c r="H20" i="22"/>
  <c r="H22" i="22"/>
  <c r="J23" i="22"/>
  <c r="J18" i="22"/>
  <c r="I18" i="22" s="1"/>
  <c r="J21" i="22"/>
  <c r="J20" i="22"/>
  <c r="H21" i="22"/>
  <c r="H23" i="22"/>
  <c r="J22" i="22"/>
  <c r="O12" i="13"/>
  <c r="O6" i="22" s="1"/>
  <c r="N6" i="22"/>
  <c r="N36" i="23"/>
  <c r="N33" i="23"/>
  <c r="N37" i="23"/>
  <c r="P37" i="23"/>
  <c r="P36" i="23"/>
  <c r="P35" i="23"/>
  <c r="P34" i="23"/>
  <c r="N35" i="23"/>
  <c r="P33" i="23"/>
  <c r="P32" i="23"/>
  <c r="O32" i="23" s="1"/>
  <c r="N34" i="23"/>
  <c r="N13" i="13"/>
  <c r="M6" i="23"/>
  <c r="P32" i="15"/>
  <c r="O32" i="15" s="1"/>
  <c r="P37" i="15"/>
  <c r="N34" i="15"/>
  <c r="P36" i="15"/>
  <c r="P35" i="15"/>
  <c r="P34" i="15"/>
  <c r="P33" i="15"/>
  <c r="N35" i="15"/>
  <c r="N33" i="15"/>
  <c r="N37" i="15"/>
  <c r="N36" i="15"/>
  <c r="L33" i="23"/>
  <c r="Q35" i="22"/>
  <c r="Q33" i="22"/>
  <c r="S37" i="22"/>
  <c r="Q37" i="22"/>
  <c r="R37" i="22" s="1"/>
  <c r="S36" i="22"/>
  <c r="S33" i="22"/>
  <c r="S32" i="22"/>
  <c r="R32" i="22" s="1"/>
  <c r="S35" i="22"/>
  <c r="S34" i="22"/>
  <c r="Q36" i="22"/>
  <c r="Q34" i="22"/>
  <c r="N37" i="22"/>
  <c r="N35" i="22"/>
  <c r="N33" i="22"/>
  <c r="P32" i="22"/>
  <c r="O32" i="22" s="1"/>
  <c r="P36" i="22"/>
  <c r="P33" i="22"/>
  <c r="N36" i="22"/>
  <c r="P35" i="22"/>
  <c r="P34" i="22"/>
  <c r="N34" i="22"/>
  <c r="P37" i="22"/>
  <c r="C22" i="25" l="1"/>
  <c r="K21" i="25"/>
  <c r="L21" i="25" s="1"/>
  <c r="M23" i="25"/>
  <c r="K23" i="25"/>
  <c r="L23" i="25" s="1"/>
  <c r="M22" i="25"/>
  <c r="M21" i="25"/>
  <c r="M20" i="25"/>
  <c r="K24" i="25"/>
  <c r="K20" i="25"/>
  <c r="K22" i="25"/>
  <c r="L22" i="25" s="1"/>
  <c r="M19" i="25"/>
  <c r="L19" i="25" s="1"/>
  <c r="M24" i="25"/>
  <c r="I24" i="25"/>
  <c r="L20" i="22"/>
  <c r="F20" i="23"/>
  <c r="C23" i="23"/>
  <c r="I21" i="23"/>
  <c r="I19" i="22"/>
  <c r="I23" i="23"/>
  <c r="O37" i="15"/>
  <c r="I19" i="23"/>
  <c r="R37" i="23"/>
  <c r="I22" i="23"/>
  <c r="R33" i="15"/>
  <c r="L22" i="15"/>
  <c r="L21" i="22"/>
  <c r="C19" i="23"/>
  <c r="R33" i="23"/>
  <c r="L23" i="22"/>
  <c r="L20" i="15"/>
  <c r="O37" i="23"/>
  <c r="O34" i="15"/>
  <c r="O33" i="22"/>
  <c r="R35" i="15"/>
  <c r="I23" i="22"/>
  <c r="O34" i="23"/>
  <c r="O34" i="22"/>
  <c r="O33" i="15"/>
  <c r="F23" i="23"/>
  <c r="C21" i="23"/>
  <c r="D21" i="22"/>
  <c r="D19" i="22"/>
  <c r="B23" i="22"/>
  <c r="B21" i="22"/>
  <c r="B20" i="22"/>
  <c r="B19" i="22"/>
  <c r="C19" i="22" s="1"/>
  <c r="D18" i="22"/>
  <c r="C18" i="22" s="1"/>
  <c r="B22" i="22"/>
  <c r="D23" i="22"/>
  <c r="D22" i="22"/>
  <c r="D20" i="22"/>
  <c r="R37" i="15"/>
  <c r="L22" i="22"/>
  <c r="R34" i="15"/>
  <c r="R34" i="23"/>
  <c r="N7" i="22"/>
  <c r="N18" i="22"/>
  <c r="Z5" i="22"/>
  <c r="Z6" i="22" s="1"/>
  <c r="Z7" i="22" s="1"/>
  <c r="Z8" i="22" s="1"/>
  <c r="Z9" i="22" s="1"/>
  <c r="Z10" i="22" s="1"/>
  <c r="Z11" i="22" s="1"/>
  <c r="Z12" i="22" s="1"/>
  <c r="Z13" i="22" s="1"/>
  <c r="Z14" i="22" s="1"/>
  <c r="Z15" i="22" s="1"/>
  <c r="Z16" i="22" s="1"/>
  <c r="Z17" i="22" s="1"/>
  <c r="Z18" i="22" s="1"/>
  <c r="Z19" i="22" s="1"/>
  <c r="Z20" i="22" s="1"/>
  <c r="Z21" i="22" s="1"/>
  <c r="Z22" i="22" s="1"/>
  <c r="Z23" i="22" s="1"/>
  <c r="Z24" i="22" s="1"/>
  <c r="Z25" i="22" s="1"/>
  <c r="Q18" i="22"/>
  <c r="O7" i="22"/>
  <c r="AA5" i="22"/>
  <c r="AA6" i="22" s="1"/>
  <c r="AA7" i="22" s="1"/>
  <c r="AA8" i="22" s="1"/>
  <c r="AA9" i="22" s="1"/>
  <c r="AA10" i="22" s="1"/>
  <c r="AA11" i="22" s="1"/>
  <c r="AA12" i="22" s="1"/>
  <c r="AA13" i="22" s="1"/>
  <c r="AA14" i="22" s="1"/>
  <c r="AA15" i="22" s="1"/>
  <c r="AA16" i="22" s="1"/>
  <c r="AA17" i="22" s="1"/>
  <c r="AA18" i="22" s="1"/>
  <c r="AA19" i="22" s="1"/>
  <c r="AA20" i="22" s="1"/>
  <c r="AA21" i="22" s="1"/>
  <c r="AA22" i="22" s="1"/>
  <c r="AA23" i="22" s="1"/>
  <c r="AA24" i="22" s="1"/>
  <c r="AA25" i="22" s="1"/>
  <c r="O35" i="15"/>
  <c r="O36" i="22"/>
  <c r="O35" i="23"/>
  <c r="I21" i="22"/>
  <c r="F21" i="23"/>
  <c r="S19" i="15"/>
  <c r="S22" i="15"/>
  <c r="Q23" i="15"/>
  <c r="Q22" i="15"/>
  <c r="Q21" i="15"/>
  <c r="Q20" i="15"/>
  <c r="S23" i="15"/>
  <c r="S21" i="15"/>
  <c r="Q19" i="15"/>
  <c r="S20" i="15"/>
  <c r="S18" i="15"/>
  <c r="R18" i="15" s="1"/>
  <c r="C20" i="23"/>
  <c r="R36" i="23"/>
  <c r="I20" i="23"/>
  <c r="R36" i="15"/>
  <c r="F19" i="23"/>
  <c r="C22" i="23"/>
  <c r="L19" i="15"/>
  <c r="O35" i="22"/>
  <c r="R33" i="22"/>
  <c r="D18" i="15"/>
  <c r="C18" i="15" s="1"/>
  <c r="B20" i="15"/>
  <c r="B22" i="15"/>
  <c r="B23" i="15"/>
  <c r="D23" i="15"/>
  <c r="B19" i="15"/>
  <c r="D19" i="15"/>
  <c r="D22" i="15"/>
  <c r="D21" i="15"/>
  <c r="D20" i="15"/>
  <c r="B21" i="15"/>
  <c r="R35" i="23"/>
  <c r="F22" i="23"/>
  <c r="O37" i="22"/>
  <c r="R35" i="22"/>
  <c r="I22" i="22"/>
  <c r="L21" i="15"/>
  <c r="R34" i="22"/>
  <c r="K18" i="23"/>
  <c r="M7" i="23"/>
  <c r="Y5" i="23"/>
  <c r="Y6" i="23" s="1"/>
  <c r="Y7" i="23" s="1"/>
  <c r="Y8" i="23" s="1"/>
  <c r="Y9" i="23" s="1"/>
  <c r="Y10" i="23" s="1"/>
  <c r="Y11" i="23" s="1"/>
  <c r="Y12" i="23" s="1"/>
  <c r="Y13" i="23" s="1"/>
  <c r="Y14" i="23" s="1"/>
  <c r="Y15" i="23" s="1"/>
  <c r="Y16" i="23" s="1"/>
  <c r="Y17" i="23" s="1"/>
  <c r="Y18" i="23" s="1"/>
  <c r="Y19" i="23" s="1"/>
  <c r="Y20" i="23" s="1"/>
  <c r="Y21" i="23" s="1"/>
  <c r="Y22" i="23" s="1"/>
  <c r="Y23" i="23" s="1"/>
  <c r="Y24" i="23" s="1"/>
  <c r="Y25" i="23" s="1"/>
  <c r="O33" i="23"/>
  <c r="I20" i="22"/>
  <c r="L23" i="15"/>
  <c r="N20" i="15"/>
  <c r="N19" i="15"/>
  <c r="P22" i="15"/>
  <c r="P23" i="15"/>
  <c r="P21" i="15"/>
  <c r="P20" i="15"/>
  <c r="N22" i="15"/>
  <c r="P18" i="15"/>
  <c r="O18" i="15" s="1"/>
  <c r="P19" i="15"/>
  <c r="N23" i="15"/>
  <c r="N21" i="15"/>
  <c r="R36" i="22"/>
  <c r="O36" i="15"/>
  <c r="O13" i="13"/>
  <c r="O6" i="23" s="1"/>
  <c r="N6" i="23"/>
  <c r="O36" i="23"/>
  <c r="L19" i="22"/>
  <c r="L20" i="25" l="1"/>
  <c r="L24" i="25"/>
  <c r="C19" i="15"/>
  <c r="C20" i="15"/>
  <c r="C22" i="15"/>
  <c r="C21" i="22"/>
  <c r="O19" i="15"/>
  <c r="R19" i="15"/>
  <c r="O21" i="15"/>
  <c r="C23" i="22"/>
  <c r="C21" i="15"/>
  <c r="O23" i="15"/>
  <c r="R21" i="15"/>
  <c r="O22" i="15"/>
  <c r="Q18" i="23"/>
  <c r="O7" i="23"/>
  <c r="AA5" i="23"/>
  <c r="AA6" i="23" s="1"/>
  <c r="AA7" i="23" s="1"/>
  <c r="AA8" i="23" s="1"/>
  <c r="AA9" i="23" s="1"/>
  <c r="AA10" i="23" s="1"/>
  <c r="AA11" i="23" s="1"/>
  <c r="AA12" i="23" s="1"/>
  <c r="AA13" i="23" s="1"/>
  <c r="AA14" i="23" s="1"/>
  <c r="AA15" i="23" s="1"/>
  <c r="AA16" i="23" s="1"/>
  <c r="AA17" i="23" s="1"/>
  <c r="AA18" i="23" s="1"/>
  <c r="AA19" i="23" s="1"/>
  <c r="AA20" i="23" s="1"/>
  <c r="AA21" i="23" s="1"/>
  <c r="AA22" i="23" s="1"/>
  <c r="AA23" i="23" s="1"/>
  <c r="AA24" i="23" s="1"/>
  <c r="AA25" i="23" s="1"/>
  <c r="O20" i="15"/>
  <c r="R20" i="15"/>
  <c r="C22" i="22"/>
  <c r="S19" i="22"/>
  <c r="S23" i="22"/>
  <c r="S22" i="22"/>
  <c r="Q22" i="22"/>
  <c r="Q23" i="22"/>
  <c r="S20" i="22"/>
  <c r="Q20" i="22"/>
  <c r="S21" i="22"/>
  <c r="Q21" i="22"/>
  <c r="Q19" i="22"/>
  <c r="S18" i="22"/>
  <c r="R18" i="22" s="1"/>
  <c r="M19" i="23"/>
  <c r="M21" i="23"/>
  <c r="K22" i="23"/>
  <c r="K21" i="23"/>
  <c r="K20" i="23"/>
  <c r="K19" i="23"/>
  <c r="M23" i="23"/>
  <c r="M22" i="23"/>
  <c r="M18" i="23"/>
  <c r="L18" i="23" s="1"/>
  <c r="M20" i="23"/>
  <c r="K23" i="23"/>
  <c r="R23" i="15"/>
  <c r="P19" i="22"/>
  <c r="N22" i="22"/>
  <c r="N21" i="22"/>
  <c r="N20" i="22"/>
  <c r="N19" i="22"/>
  <c r="P23" i="22"/>
  <c r="P22" i="22"/>
  <c r="P21" i="22"/>
  <c r="P18" i="22"/>
  <c r="O18" i="22" s="1"/>
  <c r="P20" i="22"/>
  <c r="N23" i="22"/>
  <c r="C20" i="22"/>
  <c r="R22" i="15"/>
  <c r="N7" i="23"/>
  <c r="N18" i="23"/>
  <c r="Z5" i="23"/>
  <c r="Z6" i="23" s="1"/>
  <c r="Z7" i="23" s="1"/>
  <c r="Z8" i="23" s="1"/>
  <c r="Z9" i="23" s="1"/>
  <c r="Z10" i="23" s="1"/>
  <c r="Z11" i="23" s="1"/>
  <c r="Z12" i="23" s="1"/>
  <c r="Z13" i="23" s="1"/>
  <c r="Z14" i="23" s="1"/>
  <c r="Z15" i="23" s="1"/>
  <c r="Z16" i="23" s="1"/>
  <c r="Z17" i="23" s="1"/>
  <c r="Z18" i="23" s="1"/>
  <c r="Z19" i="23" s="1"/>
  <c r="Z20" i="23" s="1"/>
  <c r="Z21" i="23" s="1"/>
  <c r="Z22" i="23" s="1"/>
  <c r="Z23" i="23" s="1"/>
  <c r="Z24" i="23" s="1"/>
  <c r="Z25" i="23" s="1"/>
  <c r="C23" i="15"/>
  <c r="O22" i="22" l="1"/>
  <c r="R19" i="22"/>
  <c r="R21" i="22"/>
  <c r="O19" i="22"/>
  <c r="L20" i="23"/>
  <c r="R23" i="22"/>
  <c r="O20" i="22"/>
  <c r="L19" i="23"/>
  <c r="R22" i="22"/>
  <c r="P22" i="23"/>
  <c r="P21" i="23"/>
  <c r="N21" i="23"/>
  <c r="O21" i="23" s="1"/>
  <c r="P19" i="23"/>
  <c r="N22" i="23"/>
  <c r="P20" i="23"/>
  <c r="N23" i="23"/>
  <c r="P18" i="23"/>
  <c r="O18" i="23" s="1"/>
  <c r="P23" i="23"/>
  <c r="N19" i="23"/>
  <c r="N20" i="23"/>
  <c r="L21" i="23"/>
  <c r="O23" i="22"/>
  <c r="O21" i="22"/>
  <c r="L22" i="23"/>
  <c r="L23" i="23"/>
  <c r="R20" i="22"/>
  <c r="S18" i="23"/>
  <c r="R18" i="23" s="1"/>
  <c r="Q21" i="23"/>
  <c r="Q19" i="23"/>
  <c r="S22" i="23"/>
  <c r="Q22" i="23"/>
  <c r="S20" i="23"/>
  <c r="Q20" i="23"/>
  <c r="S23" i="23"/>
  <c r="S21" i="23"/>
  <c r="S19" i="23"/>
  <c r="Q23" i="23"/>
  <c r="R20" i="23" l="1"/>
  <c r="O20" i="23"/>
  <c r="O22" i="23"/>
  <c r="R23" i="23"/>
  <c r="R19" i="23"/>
  <c r="R21" i="23"/>
  <c r="O23" i="23"/>
  <c r="R22" i="23"/>
  <c r="O19" i="23"/>
</calcChain>
</file>

<file path=xl/sharedStrings.xml><?xml version="1.0" encoding="utf-8"?>
<sst xmlns="http://schemas.openxmlformats.org/spreadsheetml/2006/main" count="1759" uniqueCount="388">
  <si>
    <t>Min</t>
  </si>
  <si>
    <t>Median</t>
  </si>
  <si>
    <t>Max</t>
  </si>
  <si>
    <t>0-3 Years</t>
  </si>
  <si>
    <t>4-6 Years</t>
  </si>
  <si>
    <t>7-9 Years</t>
  </si>
  <si>
    <t>10-12 Years</t>
  </si>
  <si>
    <t>Data Supplement</t>
  </si>
  <si>
    <t>Table of Contents (Click on links)</t>
  </si>
  <si>
    <t>A</t>
  </si>
  <si>
    <t>B</t>
  </si>
  <si>
    <t>C</t>
  </si>
  <si>
    <t>Substitute Teacher</t>
  </si>
  <si>
    <t>How to Use the Proposed Wage Scales</t>
  </si>
  <si>
    <t>Base Wage</t>
  </si>
  <si>
    <t>Proposed Models</t>
  </si>
  <si>
    <t xml:space="preserve">We have included a three separate tables that outline the educational requirements for  each role based on setting, as well as the MiRegistry and Power to the Professions Framework. </t>
  </si>
  <si>
    <t>MiRegistry Foundational &amp; Professional Level Overview</t>
  </si>
  <si>
    <t>ECE Level</t>
  </si>
  <si>
    <t>Education Requirement</t>
  </si>
  <si>
    <t>F1 (ECE I)</t>
  </si>
  <si>
    <t>High School Diploma</t>
  </si>
  <si>
    <t>F2 (ECE I)</t>
  </si>
  <si>
    <t>High School Diploma + 60 hrs of training</t>
  </si>
  <si>
    <t>F3 (ECE I)</t>
  </si>
  <si>
    <t>High School Diploma + 90 hrs of training + 6 semesters</t>
  </si>
  <si>
    <t>P1 (ECE I)</t>
  </si>
  <si>
    <t>CDA + 12 semesters</t>
  </si>
  <si>
    <t>P2 (ECE II)</t>
  </si>
  <si>
    <t>Associate Degree in ECE</t>
  </si>
  <si>
    <t>P3 (ECE III)</t>
  </si>
  <si>
    <t>BA in ECE or related field &amp; 30 credit hours in ECE</t>
  </si>
  <si>
    <t>P4 (ECE III)</t>
  </si>
  <si>
    <t>Masters Degree</t>
  </si>
  <si>
    <t>P5 (ECE III)</t>
  </si>
  <si>
    <t>Ph.D or Ed.D. in ECE</t>
  </si>
  <si>
    <t>The following shows at a glance, the licensing requirements required for each role of the Wage Scale for each setting:</t>
  </si>
  <si>
    <t>Position</t>
  </si>
  <si>
    <t>Family/Group Child Care Homes</t>
  </si>
  <si>
    <t>Child Care Centers</t>
  </si>
  <si>
    <t>School-Aged Only</t>
  </si>
  <si>
    <t>Lead Teacher, Infant-Toddler</t>
  </si>
  <si>
    <t>F1</t>
  </si>
  <si>
    <t>P1</t>
  </si>
  <si>
    <t>not applicable</t>
  </si>
  <si>
    <t>Assistant Teacher, Infant-Toddler</t>
  </si>
  <si>
    <t>Aide/floater, Infant-Toddler</t>
  </si>
  <si>
    <t>Substitute, Infant-Toddler</t>
  </si>
  <si>
    <t>Lead Teacher, Preschool</t>
  </si>
  <si>
    <t>P3</t>
  </si>
  <si>
    <t>Assistant Teacher, Preschool</t>
  </si>
  <si>
    <t>Aide/floater, Preschool</t>
  </si>
  <si>
    <t>Substitute, Preschool</t>
  </si>
  <si>
    <t>Varies, but mostly P2/ECE II</t>
  </si>
  <si>
    <t xml:space="preserve">- </t>
  </si>
  <si>
    <t xml:space="preserve">The following Comparison Chart (also located in the accompanying report "Early Childhood Education Wage Scale and Strategy") shows the licensing requirements based on setting.  </t>
  </si>
  <si>
    <t>Comparison Chart</t>
  </si>
  <si>
    <t>Feature</t>
  </si>
  <si>
    <t>School-Based, including Head Start &amp; GSRP</t>
  </si>
  <si>
    <t>Family Care Centers</t>
  </si>
  <si>
    <t>Lead Teacher Minimum Qualifications</t>
  </si>
  <si>
    <t>High School Diploma and Child Development Associate (CDA) credential</t>
  </si>
  <si>
    <t>Assistant Teacher Minimum Qualifications</t>
  </si>
  <si>
    <t>High School Diploma + Child Development Associate (CDA) credential</t>
  </si>
  <si>
    <t>Childcare Aide Minimum Qualifications</t>
  </si>
  <si>
    <t>High School Diploma + 12 early childhood education credit hours</t>
  </si>
  <si>
    <t>Annual Work Schedule</t>
  </si>
  <si>
    <t>10 months each year</t>
  </si>
  <si>
    <t>12 months each year</t>
  </si>
  <si>
    <t>12 months per year</t>
  </si>
  <si>
    <t>Expected Daily Work Schedule</t>
  </si>
  <si>
    <t>8 hours per day</t>
  </si>
  <si>
    <t>Hours may vary from part-time to full-time. In some cases, may include non-traditional hours.</t>
  </si>
  <si>
    <t>Years of Experience/Annual Salary Increase</t>
  </si>
  <si>
    <t xml:space="preserve">Decided by the leadership of the private for-profit business, nonprofit, or faith-based organization.  </t>
  </si>
  <si>
    <t xml:space="preserve">Decided by the owner.  </t>
  </si>
  <si>
    <t>Instructional Staff</t>
  </si>
  <si>
    <t>Proposed Base Wage</t>
  </si>
  <si>
    <t>ECE I</t>
  </si>
  <si>
    <t>ECE II</t>
  </si>
  <si>
    <t>ECE III</t>
  </si>
  <si>
    <t xml:space="preserve">Explanation for Proposed Base Wage </t>
  </si>
  <si>
    <t>Note: All Professional Levels increase by 10% - Infant/Toddler instructional roles are 10% more than Preschool roles</t>
  </si>
  <si>
    <t>25% less than Lead Teacher</t>
  </si>
  <si>
    <t>25% less than Assistant Teacher</t>
  </si>
  <si>
    <t>Lead Teacher</t>
  </si>
  <si>
    <t>Substitute</t>
  </si>
  <si>
    <t>Teaching Assistants, Except Postsecondary</t>
  </si>
  <si>
    <t>Childcare Workers</t>
  </si>
  <si>
    <t>Wage Scale</t>
  </si>
  <si>
    <t>Systemwide Wage Scale</t>
  </si>
  <si>
    <t>Notes</t>
  </si>
  <si>
    <t>Michigan</t>
  </si>
  <si>
    <t>September 2023</t>
  </si>
  <si>
    <t>Lead Teachers</t>
  </si>
  <si>
    <t>Proposed - Pay Parity with K-12 Teachers</t>
  </si>
  <si>
    <t>1B | Systemwide Wage Scale -- Notes</t>
  </si>
  <si>
    <t>Wage Scaling</t>
  </si>
  <si>
    <t>2A | Lead Teacher -- Proposed Wage Scaling</t>
  </si>
  <si>
    <t>Note: All Infant/Toddler instructional roles are 10% more than Preschool roles</t>
  </si>
  <si>
    <t>Current Median Wage</t>
  </si>
  <si>
    <t>Hourly</t>
  </si>
  <si>
    <t>Hourly Wage Increments</t>
  </si>
  <si>
    <t>F1, F2, F3 HSE</t>
  </si>
  <si>
    <t>Years of Experience</t>
  </si>
  <si>
    <t>Proposed Pay Scale for Lead Teacher, Infant-Toddler</t>
  </si>
  <si>
    <t>Proposed Pay Scale for Lead Teacher, Preschool</t>
  </si>
  <si>
    <t>13-15 Years</t>
  </si>
  <si>
    <t>16+ Years</t>
  </si>
  <si>
    <t>D</t>
  </si>
  <si>
    <t>Workforce Demographics</t>
  </si>
  <si>
    <t>Top Comparable Occupations</t>
  </si>
  <si>
    <t>2B | Lead Teacher -- Workforce Demographics</t>
  </si>
  <si>
    <t>2C | Lead Teacher -- Top Comparable Occupations</t>
  </si>
  <si>
    <t>Elementary School Teachers</t>
  </si>
  <si>
    <t>Age</t>
  </si>
  <si>
    <t>Jobs</t>
  </si>
  <si>
    <t>Percentage</t>
  </si>
  <si>
    <t>14-18</t>
  </si>
  <si>
    <t>19-24</t>
  </si>
  <si>
    <t>25-34</t>
  </si>
  <si>
    <t>35-44</t>
  </si>
  <si>
    <t>45-54</t>
  </si>
  <si>
    <t>55-64</t>
  </si>
  <si>
    <t>65+</t>
  </si>
  <si>
    <t>Less than high school</t>
  </si>
  <si>
    <t>High school</t>
  </si>
  <si>
    <t>Some college</t>
  </si>
  <si>
    <t>Associate's degree</t>
  </si>
  <si>
    <t>Bachelor's degree</t>
  </si>
  <si>
    <t>Master's degree</t>
  </si>
  <si>
    <t>Doctoral or professional degree</t>
  </si>
  <si>
    <t>Gender</t>
  </si>
  <si>
    <t>Males</t>
  </si>
  <si>
    <t>Females</t>
  </si>
  <si>
    <t>Race/Ethnicity</t>
  </si>
  <si>
    <t>White</t>
  </si>
  <si>
    <t>Hispanic/Latino (any race)</t>
  </si>
  <si>
    <t>Black/African American</t>
  </si>
  <si>
    <t>Asian</t>
  </si>
  <si>
    <t>Two or More Races</t>
  </si>
  <si>
    <t>American Indian/Alaska Native</t>
  </si>
  <si>
    <t>Native Hawaiian/Other Pacific Islander</t>
  </si>
  <si>
    <t>Share of overlapping skills</t>
  </si>
  <si>
    <t>Previous</t>
  </si>
  <si>
    <t>Following</t>
  </si>
  <si>
    <t>Teaching Assistants</t>
  </si>
  <si>
    <t>Retail Salespersons</t>
  </si>
  <si>
    <t>Social and Human Service Assistants</t>
  </si>
  <si>
    <t>Postsecondary Teachers</t>
  </si>
  <si>
    <t>Secondary School Teachers</t>
  </si>
  <si>
    <t>Secretaries and Admin. Assistants</t>
  </si>
  <si>
    <t>Managers</t>
  </si>
  <si>
    <t>Preschool Teachers</t>
  </si>
  <si>
    <t>2E | Lead Teacher -- Occupation Flows</t>
  </si>
  <si>
    <t>E</t>
  </si>
  <si>
    <t>Occupation Flows</t>
  </si>
  <si>
    <t>#</t>
  </si>
  <si>
    <t xml:space="preserve"> Occupation</t>
  </si>
  <si>
    <t>Employment and Wage Trends</t>
  </si>
  <si>
    <t>F</t>
  </si>
  <si>
    <t>Real-time Demand</t>
  </si>
  <si>
    <t>2F | Lead Teacher -- Real-time Demand</t>
  </si>
  <si>
    <t>2D | Lead Teacher -- Employment and Wage Trends</t>
  </si>
  <si>
    <t>Median Advertised Wage</t>
  </si>
  <si>
    <t>Date</t>
  </si>
  <si>
    <t>Assistant Teachers</t>
  </si>
  <si>
    <t>Years in Lane</t>
  </si>
  <si>
    <t>CDA</t>
  </si>
  <si>
    <t>CDA + Apprenticeship</t>
  </si>
  <si>
    <t>HSE</t>
  </si>
  <si>
    <t>AA</t>
  </si>
  <si>
    <t>BA</t>
  </si>
  <si>
    <t>MA</t>
  </si>
  <si>
    <t>Ed.D. or Ph.D.</t>
  </si>
  <si>
    <t>3A | Assistant Teacher -- Proposed Wage Scaling</t>
  </si>
  <si>
    <t>Proposed Pay Scale for Assistant Teacher, Infant-Toddler</t>
  </si>
  <si>
    <t>Proposed Pay Scale for Assistant Teacher, Preschool</t>
  </si>
  <si>
    <t>4A | Aide/Floater -- Proposed Wage Scaling</t>
  </si>
  <si>
    <t xml:space="preserve"> Aide/Floater</t>
  </si>
  <si>
    <t>Proposed Pay Scale for Aide/Floater, Infant-Toddler</t>
  </si>
  <si>
    <t>Proposed Pay Scale for Aide/Floater, Preschool</t>
  </si>
  <si>
    <t>Aide/Floater, Infant-Toddler</t>
  </si>
  <si>
    <t>United States</t>
  </si>
  <si>
    <t xml:space="preserve">25% less than Assistant Teacher </t>
  </si>
  <si>
    <t>Parity with Assistant Teacher, which has similar responsibilities             (10% increase for long-term assignments)</t>
  </si>
  <si>
    <t>-</t>
  </si>
  <si>
    <t>ECE Wage Scale</t>
  </si>
  <si>
    <t>5A | Substitute -- Proposed Wage Scaling</t>
  </si>
  <si>
    <t>Proposed Pay Scale for Substitute, Infant-Toddler</t>
  </si>
  <si>
    <t>Proposed Pay Scale for Substitute, Preschool</t>
  </si>
  <si>
    <t>Lead Teacher, Employment Growth (Indexed to 2001)</t>
  </si>
  <si>
    <t>Customer Service Representatives</t>
  </si>
  <si>
    <t>Supervisors of Office and Admin. Support Occupations</t>
  </si>
  <si>
    <t>Top Comparable Roles, Lead Teacher</t>
  </si>
  <si>
    <r>
      <t xml:space="preserve">Annual Salary      </t>
    </r>
    <r>
      <rPr>
        <b/>
        <sz val="10"/>
        <rFont val="Arial"/>
        <family val="2"/>
      </rPr>
      <t xml:space="preserve"> </t>
    </r>
    <r>
      <rPr>
        <sz val="10"/>
        <rFont val="Arial"/>
        <family val="2"/>
      </rPr>
      <t>(52 weeks)</t>
    </r>
  </si>
  <si>
    <r>
      <t xml:space="preserve">F1 </t>
    </r>
    <r>
      <rPr>
        <i/>
        <sz val="11"/>
        <color rgb="FFFFFFFF"/>
        <rFont val="Arial"/>
        <family val="2"/>
      </rPr>
      <t>HSE</t>
    </r>
  </si>
  <si>
    <r>
      <t xml:space="preserve">F2 </t>
    </r>
    <r>
      <rPr>
        <i/>
        <sz val="11"/>
        <color rgb="FFFFFFFF"/>
        <rFont val="Arial"/>
        <family val="2"/>
      </rPr>
      <t>HSE</t>
    </r>
  </si>
  <si>
    <r>
      <t xml:space="preserve">F3 </t>
    </r>
    <r>
      <rPr>
        <i/>
        <sz val="11"/>
        <color rgb="FFFFFFFF"/>
        <rFont val="Arial"/>
        <family val="2"/>
      </rPr>
      <t>HSE</t>
    </r>
  </si>
  <si>
    <r>
      <t xml:space="preserve">P1 </t>
    </r>
    <r>
      <rPr>
        <i/>
        <sz val="11"/>
        <color rgb="FFFFFFFF"/>
        <rFont val="Arial"/>
        <family val="2"/>
      </rPr>
      <t>CDA</t>
    </r>
  </si>
  <si>
    <r>
      <t xml:space="preserve">P2 </t>
    </r>
    <r>
      <rPr>
        <i/>
        <sz val="11"/>
        <color rgb="FFFFFFFF"/>
        <rFont val="Arial"/>
        <family val="2"/>
      </rPr>
      <t>AA</t>
    </r>
  </si>
  <si>
    <r>
      <t xml:space="preserve">P3 </t>
    </r>
    <r>
      <rPr>
        <i/>
        <sz val="11"/>
        <color rgb="FFFFFFFF"/>
        <rFont val="Arial"/>
        <family val="2"/>
      </rPr>
      <t>BA</t>
    </r>
  </si>
  <si>
    <r>
      <t xml:space="preserve">P4 </t>
    </r>
    <r>
      <rPr>
        <i/>
        <sz val="11"/>
        <color rgb="FFFFFFFF"/>
        <rFont val="Arial"/>
        <family val="2"/>
      </rPr>
      <t>MA</t>
    </r>
  </si>
  <si>
    <r>
      <t xml:space="preserve">P5 </t>
    </r>
    <r>
      <rPr>
        <i/>
        <sz val="11"/>
        <color rgb="FFFFFFFF"/>
        <rFont val="Arial"/>
        <family val="2"/>
      </rPr>
      <t>Ed.D. or Ph.D.</t>
    </r>
  </si>
  <si>
    <r>
      <t xml:space="preserve">F1, F2, F3 </t>
    </r>
    <r>
      <rPr>
        <i/>
        <sz val="11"/>
        <color rgb="FFFFFFFF"/>
        <rFont val="Arial"/>
        <family val="2"/>
      </rPr>
      <t>HSE</t>
    </r>
  </si>
  <si>
    <r>
      <t>P3 B</t>
    </r>
    <r>
      <rPr>
        <i/>
        <sz val="11"/>
        <color rgb="FFFFFFFF"/>
        <rFont val="Arial"/>
        <family val="2"/>
      </rPr>
      <t>A</t>
    </r>
  </si>
  <si>
    <r>
      <t xml:space="preserve">P5 </t>
    </r>
    <r>
      <rPr>
        <i/>
        <sz val="11"/>
        <color rgb="FFFFFFFF"/>
        <rFont val="Arial"/>
        <family val="2"/>
      </rPr>
      <t>Ed.D or Ph.D</t>
    </r>
  </si>
  <si>
    <r>
      <t xml:space="preserve">P5 </t>
    </r>
    <r>
      <rPr>
        <i/>
        <sz val="11"/>
        <color rgb="FFFFFFFF"/>
        <rFont val="Arial"/>
        <family val="2"/>
      </rPr>
      <t>Ed.D. or Ph.D</t>
    </r>
  </si>
  <si>
    <r>
      <t xml:space="preserve">High School Diploma + one college course in Early Childhood Education </t>
    </r>
    <r>
      <rPr>
        <u/>
        <sz val="11"/>
        <color theme="1"/>
        <rFont val="Arial"/>
        <family val="2"/>
      </rPr>
      <t>or</t>
    </r>
    <r>
      <rPr>
        <sz val="11"/>
        <color theme="1"/>
        <rFont val="Arial"/>
        <family val="2"/>
      </rPr>
      <t xml:space="preserve"> 20 hours of training</t>
    </r>
  </si>
  <si>
    <r>
      <t xml:space="preserve">High School Diploma + Child Development Associate (CDA) credential </t>
    </r>
    <r>
      <rPr>
        <i/>
        <sz val="11"/>
        <color theme="1"/>
        <rFont val="Arial"/>
        <family val="2"/>
      </rPr>
      <t xml:space="preserve">or </t>
    </r>
    <r>
      <rPr>
        <sz val="11"/>
        <color theme="1"/>
        <rFont val="Arial"/>
        <family val="2"/>
      </rPr>
      <t>up to 2 Child Development credits</t>
    </r>
  </si>
  <si>
    <r>
      <t xml:space="preserve">Annual Salary       </t>
    </r>
    <r>
      <rPr>
        <sz val="11"/>
        <rFont val="Arial"/>
        <family val="2"/>
      </rPr>
      <t>(52 weeks)</t>
    </r>
  </si>
  <si>
    <t>Occupation</t>
  </si>
  <si>
    <t>Kindergarten Teacher</t>
  </si>
  <si>
    <t>Median Hourly Wage, 2022</t>
  </si>
  <si>
    <r>
      <t xml:space="preserve">Median Hourly Wage Growth </t>
    </r>
    <r>
      <rPr>
        <sz val="10"/>
        <color theme="0"/>
        <rFont val="Arial"/>
        <family val="2"/>
      </rPr>
      <t>(2005-2022)</t>
    </r>
  </si>
  <si>
    <t>%</t>
  </si>
  <si>
    <t>Lead Teacher (Average of Infant-Toddler and Preschool), Growth in Median Hourly Earnings (2005-2022)</t>
  </si>
  <si>
    <t>Lead Teacher (Average of Infant-Toddler and Preschool), Median Hourly Wage Growth (Indexed to 2005)</t>
  </si>
  <si>
    <t>Job Postings</t>
  </si>
  <si>
    <t>Employer</t>
  </si>
  <si>
    <t>Online Postings</t>
  </si>
  <si>
    <t>Median Posting Duration</t>
  </si>
  <si>
    <t>32 days</t>
  </si>
  <si>
    <t>YMCA</t>
  </si>
  <si>
    <t>36 days</t>
  </si>
  <si>
    <t>37 days</t>
  </si>
  <si>
    <t>3B | Assistant Teacher -- Workforce Demographics</t>
  </si>
  <si>
    <t>3C | Assistant Teacher -- Top Comparable Occupations</t>
  </si>
  <si>
    <t>3D | Assistant Teacher -- Employment and Wage Trends</t>
  </si>
  <si>
    <t>3E | Assistant Teacher -- Occupation Flows</t>
  </si>
  <si>
    <t>3F | Assistant Teacher -- Real-time Demand</t>
  </si>
  <si>
    <t>G</t>
  </si>
  <si>
    <t>Commuting Patterns</t>
  </si>
  <si>
    <t>2G | Lead Teacher -- Commuting Patterns</t>
  </si>
  <si>
    <r>
      <t xml:space="preserve">Employment Growth            </t>
    </r>
    <r>
      <rPr>
        <sz val="10"/>
        <color theme="0"/>
        <rFont val="Arial"/>
        <family val="2"/>
      </rPr>
      <t>(2001-2022)</t>
    </r>
  </si>
  <si>
    <t>Lead Teacher, Employment Trends (2001-2022)</t>
  </si>
  <si>
    <t>3G | Assistant Teacher -- Commuting Patterns</t>
  </si>
  <si>
    <t>Top Comparable Roles, Assistant Teacher</t>
  </si>
  <si>
    <t>Assistant Teacher</t>
  </si>
  <si>
    <t>Assistant Teacher, Employment Trends (2001-2022)</t>
  </si>
  <si>
    <t>Assistant Teacher, Employment Growth (Indexed to 2001)</t>
  </si>
  <si>
    <t xml:space="preserve">Difference from Assistant Teacher Wage            </t>
  </si>
  <si>
    <t>Assistant Teacher, Growth in Median Hourly Earnings (2005-2022)</t>
  </si>
  <si>
    <t>Assistant Teacher, Median Hourly Wage Growth (Indexed to 2005)</t>
  </si>
  <si>
    <t>Life, Physical, and Social Science Technicians</t>
  </si>
  <si>
    <t>Teaching Assistants, Postsecondary</t>
  </si>
  <si>
    <t>Software Developers</t>
  </si>
  <si>
    <t>N/A</t>
  </si>
  <si>
    <t>Top Comparable Roles, Aide/Floater</t>
  </si>
  <si>
    <t xml:space="preserve">Difference from Aide/Floater Wage            </t>
  </si>
  <si>
    <t>Aide/Floater</t>
  </si>
  <si>
    <t>Aide/Floater, Employment Trends (2001-2022)</t>
  </si>
  <si>
    <t>Aide/Floater, Employment Growth (Indexed to 2001)</t>
  </si>
  <si>
    <t>Aide/Floater, Growth in Median Hourly Earnings (2005-2022)</t>
  </si>
  <si>
    <t>Aide/Floater, Median Hourly Wage Growth (Indexed to 2005)</t>
  </si>
  <si>
    <t>Waiters and Waitresses</t>
  </si>
  <si>
    <t>Recreation Workers</t>
  </si>
  <si>
    <t>Cashiers</t>
  </si>
  <si>
    <t>Fast Food and Counter Workers</t>
  </si>
  <si>
    <t>Registered Nurses</t>
  </si>
  <si>
    <t>Difference from  Lead Teacher Wage</t>
  </si>
  <si>
    <t>Library Assistant</t>
  </si>
  <si>
    <t>Library Technician</t>
  </si>
  <si>
    <t>Waiter/Waitress</t>
  </si>
  <si>
    <t>Bank Teller</t>
  </si>
  <si>
    <t>Home Health and Personal Care Aide</t>
  </si>
  <si>
    <t>4B | Aide/Floater -- Workforce Demographics</t>
  </si>
  <si>
    <t>4C | Aide/Floater -- Top Comparable Occupations</t>
  </si>
  <si>
    <t>4D | Aide/Floater -- Employment and Wage Trends</t>
  </si>
  <si>
    <t>4E | Aide/Floater -- Occupation Flows</t>
  </si>
  <si>
    <t>4F | Aide/Floater -- Real-time Demand</t>
  </si>
  <si>
    <t>4G | Aide/Floater -- Commuting Patterns</t>
  </si>
  <si>
    <t>Care Group</t>
  </si>
  <si>
    <t>5B | Substitute -- Workforce Demographics</t>
  </si>
  <si>
    <t>5C | Substitute -- Top Comparable Occupations</t>
  </si>
  <si>
    <t>Top Comparable Roles, Substitute</t>
  </si>
  <si>
    <t xml:space="preserve">Difference from Substitute Wage            </t>
  </si>
  <si>
    <t>Teachers and Instructors</t>
  </si>
  <si>
    <t>Coaches and Scouts</t>
  </si>
  <si>
    <t>Middle School Teachers</t>
  </si>
  <si>
    <t xml:space="preserve">  </t>
  </si>
  <si>
    <t>5D | Substitute -- Employment and Wage Trends</t>
  </si>
  <si>
    <t>Substitute, Employment Trends (2001-2022)</t>
  </si>
  <si>
    <t>Substitute, Employment Growth (Indexed to 2001)</t>
  </si>
  <si>
    <t>Substitute, Growth in Median Hourly Earnings (2005-2022)</t>
  </si>
  <si>
    <t>Substitute, Median Hourly Wage Growth (Indexed to 2005)</t>
  </si>
  <si>
    <t>5E | Substitute -- Occupation Flows</t>
  </si>
  <si>
    <t>5F | Substitute -- Real-time Demand</t>
  </si>
  <si>
    <t>5G | Substitute -- Commuting Patterns</t>
  </si>
  <si>
    <t>AA + Apprenticeship</t>
  </si>
  <si>
    <t>Office Clerk</t>
  </si>
  <si>
    <t>Self-Enrichment Teacher</t>
  </si>
  <si>
    <t>Psychiatric Aide</t>
  </si>
  <si>
    <t>Tutor</t>
  </si>
  <si>
    <t>Administrative Assistant</t>
  </si>
  <si>
    <t>Customer Service Representative</t>
  </si>
  <si>
    <t>Methodology</t>
  </si>
  <si>
    <t>17 days</t>
  </si>
  <si>
    <t>Tutors</t>
  </si>
  <si>
    <t>46 days</t>
  </si>
  <si>
    <t>The proposed wage scale benchmarks ECE wages against comparable K-12 roles by setting the Lead Teacher wage on par with the starting salary of a K-12 teacher, which serves as the base wage. Column P lists which wage/role is the base (also highlighted in yellow). If you change the base wage, the formulas in every cell will reflect this change.</t>
  </si>
  <si>
    <t>42 days</t>
  </si>
  <si>
    <t>n/a</t>
  </si>
  <si>
    <t>41 days</t>
  </si>
  <si>
    <t>Typically negotiated through a union contract. However, less than half of School-based teachers are covered by a contract.</t>
  </si>
  <si>
    <t>Region 7 - Clinton, Eaton, and Ingham Counties</t>
  </si>
  <si>
    <t xml:space="preserve">The proposed wage scale benchmarks ECE wages against comparable K-12 roles by setting the Lead Teacher wage on par with the starting salary of a K-12 teacher in Region 7 (adjusted for the standard school schedule), which serves as the base wage for the systemwide wage scale. The base wage for an Assistant Teacher and Substitute stands 25% below the base wage of a Lead Teacher, while the base wage for an Aide/Floater is 50% less than a Lead Teacher. This scaling reflects the accumulation of responsibility, knowledge, and experience that occurs as one transgresses along the ECE career pathway from Aide to Lead Teacher.
The systemwide wage scale is agnostic to setting (school-based, center-based, family or group childcare home). Thus, wages are based on the specific role, professional level/education, and experience an individual has — irrespective of the setting in which they are employed. The base wages shown below increase by 10% for each professional/educational level an individual has obtained above a Child Development Associate (CDA) credential. This method encourages progression, which is strongly linked to quality, and helps account for the fact that licensing requirements vary across settings for these ECE roles. 
ECE professionals supervising infant- and toddler-aged children will receive a 10% increase from the base wage associated with that role supervising preschool-aged children. This wage bump reflects the intense level of supervision required for infants and toddlers compared to preschoolers, a notion which is further reinforced by the provider-to-child ratios set by the state — which become less restrictive as children age.  
To account for longevity, early educators should receive a 2.5% increase for each year of employment. This reflects the average step increase offered to K-12 educators and is equal to the average rate of inflation forecasted in the state over the next 10 years — ensuring wages rise at a rate equal to the cost of living. </t>
  </si>
  <si>
    <t xml:space="preserve">The Systemwide Wage Scales is agnostic to setting and so all functional and foundational level have a proposed wage. We recommend that Region 7 implements a wage scale that is the same across settings and so utilizing a unified "systemwide" wage scale may make messaging more clear to those both within and outside of the field. We recognize that licensing requirements differ between settings (school-based, center-based, family or group childcare home). Most states who have explored wage scales do so similarly, while utilizing a comparison chart to highlight the different requirements based on settings. The wages are still the same across setting based on the specific role and professional level/education experience an individual has. </t>
  </si>
  <si>
    <t>Bachelor’s Degree with at least 18 hours in Early Childhood Education; sometimes requires valid Region 7 teaching certificate</t>
  </si>
  <si>
    <t>Age Distribution, Region 7, 2022</t>
  </si>
  <si>
    <t>Education, Region 7, 2022</t>
  </si>
  <si>
    <t>Racial/Ethnic Distribution, Region 7, 2022</t>
  </si>
  <si>
    <t>Gender Distribution, Region 7, 2022</t>
  </si>
  <si>
    <t>Lead Teacher, Employment Trends, Region 7 (2001-2022)</t>
  </si>
  <si>
    <t>Lead Teacher, Employment Growth, Region 7 (Indexed to 2001)</t>
  </si>
  <si>
    <t>Lead Teacher, Growth in Median Hourly Earnings, Region 7 (2005-2022)</t>
  </si>
  <si>
    <t>Lead Teacher, Median Hourly Wage Growth, Region 7 (Indexed to 2005)</t>
  </si>
  <si>
    <t>Region 7</t>
  </si>
  <si>
    <t xml:space="preserve">Region 7 </t>
  </si>
  <si>
    <t>Top Preceeding and Superseding Occupations, Region 7, 2022</t>
  </si>
  <si>
    <t>Online Ads and Median Wages, Lead Teacher, Region 7</t>
  </si>
  <si>
    <t>Top Posting Employers, Lead Teacher, Region 7 (Jan. 2022 - Jul. 2023)</t>
  </si>
  <si>
    <t>Assistant Teacher, Employment Trends, Region 7 (2001-2022)</t>
  </si>
  <si>
    <t>Assistant Teacher, Employment Growth, Region 7 (Indexed to 2001)</t>
  </si>
  <si>
    <t>Assistant Teacher, Growth in Median Hourly Earnings, Region 7 (2005-2022)</t>
  </si>
  <si>
    <t>Assistant Teacher, Median Hourly Wage Growth, Region 7 (Indexed to 2005)</t>
  </si>
  <si>
    <t>Top Preceeding and Superseding Occupations, Region 7</t>
  </si>
  <si>
    <t>Online Ads and Median Wages, Assistant Teacher, Region 7</t>
  </si>
  <si>
    <t>Top Posting Employers, Assistant Teacher, Region 7 (Jan. 2022 - Jul. 2023)</t>
  </si>
  <si>
    <t>Aide/Floater, Employment Trends, Region 7 (2001-2022)</t>
  </si>
  <si>
    <t>Aide/Floater, Employment Growth, Region 7 (Indexed to 2001)</t>
  </si>
  <si>
    <t>Aide/Floater, Growth in Median Hourly Earnings, Region 7 (2005-2022)</t>
  </si>
  <si>
    <t>Aide/Floater, Median Hourly Wage Growth, Region 7 (Indexed to 2005)</t>
  </si>
  <si>
    <t>Online Ads and Median Wages, Aide/Floater, Region 7</t>
  </si>
  <si>
    <t>Top Posting Employers, Aide/Floater, Region 7 (Jan. 2022 - Jul. 2023)</t>
  </si>
  <si>
    <t>Substitute, Employment Trends, Region 7 (2001-2022)</t>
  </si>
  <si>
    <t>Substitute, Employment Growth, Region 7 (Indexed to 2001)</t>
  </si>
  <si>
    <t>Substitute, Growth in Median Hourly Earnings, Region 7 (2005-2022)</t>
  </si>
  <si>
    <t>Substitute, Median Hourly Wage Growth, Region 7 (Indexed to 2005)</t>
  </si>
  <si>
    <t>Online Ads and Median Wages, Substitute, Region 7</t>
  </si>
  <si>
    <t>Top Posting Employers, Substitute, Region 7 (Jan. 2022 - Jul. 2023)</t>
  </si>
  <si>
    <t>Median Hourly rate for Step 1 Teacher Salary ($41,800 a year)</t>
  </si>
  <si>
    <t>KinderCare Education</t>
  </si>
  <si>
    <t>Capital Area Community Services</t>
  </si>
  <si>
    <t>Learning Care Group</t>
  </si>
  <si>
    <t>ICF International</t>
  </si>
  <si>
    <t>Spartan Child Development Center</t>
  </si>
  <si>
    <t>Catholic Diocese Of Lansing</t>
  </si>
  <si>
    <t>Cradles To Crayons Child Care</t>
  </si>
  <si>
    <t>Appletree &amp; Gilden Woods Early Care And Preschool</t>
  </si>
  <si>
    <t>Educational Child Care Center</t>
  </si>
  <si>
    <t>Tutor Time Learning Centers</t>
  </si>
  <si>
    <t>31 days</t>
  </si>
  <si>
    <t>34 days</t>
  </si>
  <si>
    <t>38 days</t>
  </si>
  <si>
    <t>33 days</t>
  </si>
  <si>
    <t>29 days</t>
  </si>
  <si>
    <t>59 days</t>
  </si>
  <si>
    <t>Ingham Intermediate School District</t>
  </si>
  <si>
    <t>Michigan State University</t>
  </si>
  <si>
    <t>Mason Public Schools</t>
  </si>
  <si>
    <t>Lansing School District</t>
  </si>
  <si>
    <t>National Heritage Academies</t>
  </si>
  <si>
    <t>Mid-Michigan Leadership Academy</t>
  </si>
  <si>
    <t>30 days</t>
  </si>
  <si>
    <t>35 days</t>
  </si>
  <si>
    <t>28 days</t>
  </si>
  <si>
    <t>39 days</t>
  </si>
  <si>
    <t>Sonshine Early Learning Center</t>
  </si>
  <si>
    <t>St Gerard School</t>
  </si>
  <si>
    <t>Sparrow Health System</t>
  </si>
  <si>
    <t>Safe-At-Home</t>
  </si>
  <si>
    <t>State of Michigan</t>
  </si>
  <si>
    <t>100 Acre Wood Daycare</t>
  </si>
  <si>
    <t>26 days</t>
  </si>
  <si>
    <t>22 days</t>
  </si>
  <si>
    <t>45 days</t>
  </si>
  <si>
    <t>44 days</t>
  </si>
  <si>
    <t>47 days</t>
  </si>
  <si>
    <t>15 days</t>
  </si>
  <si>
    <t>Edustaff</t>
  </si>
  <si>
    <t>Okemos Public Schools</t>
  </si>
  <si>
    <t>4 days</t>
  </si>
  <si>
    <t>20 days</t>
  </si>
  <si>
    <t>19 days</t>
  </si>
  <si>
    <t>Median Hourly rate for Step 1 Teacher Salary ($41,800 a year) + 10%</t>
  </si>
  <si>
    <t>Number of Occupations</t>
  </si>
  <si>
    <t xml:space="preserve">Number of Occupations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</si>
</sst>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Red]\ \(#,##0\)"/>
    <numFmt numFmtId="166" formatCode="0.0%"/>
    <numFmt numFmtId="167" formatCode="0.0%;[Red]\ \(0.0%\)"/>
    <numFmt numFmtId="168" formatCode="&quot;$&quot;#,##0"/>
  </numFmts>
  <fonts count="39" x14ac:knownFonts="1">
    <font>
      <sz val="11"/>
      <color theme="1"/>
      <name val="Calibri"/>
      <family val="2"/>
      <scheme val="minor"/>
    </font>
    <font>
      <sz val="11"/>
      <color theme="1"/>
      <name val="Calibri"/>
      <family val="2"/>
      <scheme val="minor"/>
    </font>
    <font>
      <b/>
      <sz val="18"/>
      <color theme="0"/>
      <name val="Arial"/>
      <family val="2"/>
    </font>
    <font>
      <sz val="11"/>
      <color theme="1"/>
      <name val="Arial"/>
      <family val="2"/>
    </font>
    <font>
      <u/>
      <sz val="11"/>
      <color theme="10"/>
      <name val="Calibri"/>
      <family val="2"/>
      <scheme val="minor"/>
    </font>
    <font>
      <b/>
      <sz val="16"/>
      <color theme="0"/>
      <name val="Arial"/>
      <family val="2"/>
    </font>
    <font>
      <i/>
      <sz val="11"/>
      <color theme="0" tint="-0.249977111117893"/>
      <name val="Arial"/>
      <family val="2"/>
    </font>
    <font>
      <sz val="11"/>
      <color theme="5" tint="0.59999389629810485"/>
      <name val="Arial"/>
      <family val="2"/>
    </font>
    <font>
      <u/>
      <sz val="11"/>
      <color theme="10"/>
      <name val="Arial"/>
      <family val="2"/>
    </font>
    <font>
      <sz val="11"/>
      <color theme="0"/>
      <name val="Arial"/>
      <family val="2"/>
    </font>
    <font>
      <b/>
      <sz val="14"/>
      <color rgb="FFD45D00"/>
      <name val="Arial"/>
      <family val="2"/>
    </font>
    <font>
      <b/>
      <sz val="11"/>
      <color theme="0"/>
      <name val="Arial"/>
      <family val="2"/>
    </font>
    <font>
      <sz val="10"/>
      <color theme="1"/>
      <name val="Arial"/>
      <family val="2"/>
    </font>
    <font>
      <b/>
      <u/>
      <sz val="11"/>
      <color rgb="FFD45D00"/>
      <name val="Arial"/>
      <family val="2"/>
    </font>
    <font>
      <b/>
      <sz val="14"/>
      <color rgb="FFD45D00"/>
      <name val="Calibri"/>
      <family val="2"/>
      <scheme val="minor"/>
    </font>
    <font>
      <b/>
      <sz val="12"/>
      <color rgb="FFD45D00"/>
      <name val="Arial"/>
      <family val="2"/>
    </font>
    <font>
      <sz val="10"/>
      <color theme="0"/>
      <name val="Arial"/>
      <family val="2"/>
    </font>
    <font>
      <b/>
      <sz val="11"/>
      <color rgb="FFD45D00"/>
      <name val="Arial"/>
      <family val="2"/>
    </font>
    <font>
      <i/>
      <sz val="11"/>
      <color theme="1"/>
      <name val="Arial"/>
      <family val="2"/>
    </font>
    <font>
      <b/>
      <i/>
      <sz val="11"/>
      <color theme="1"/>
      <name val="Arial"/>
      <family val="2"/>
    </font>
    <font>
      <b/>
      <sz val="11"/>
      <name val="Arial"/>
      <family val="2"/>
    </font>
    <font>
      <b/>
      <sz val="11"/>
      <color theme="1"/>
      <name val="Arial"/>
      <family val="2"/>
    </font>
    <font>
      <b/>
      <sz val="10"/>
      <name val="Arial"/>
      <family val="2"/>
    </font>
    <font>
      <sz val="10"/>
      <name val="Arial"/>
      <family val="2"/>
    </font>
    <font>
      <b/>
      <sz val="11"/>
      <color rgb="FFFFFFFF"/>
      <name val="Arial"/>
      <family val="2"/>
    </font>
    <font>
      <i/>
      <sz val="11"/>
      <color rgb="FFFFFFFF"/>
      <name val="Arial"/>
      <family val="2"/>
    </font>
    <font>
      <b/>
      <sz val="9"/>
      <color rgb="FFFFFFFF"/>
      <name val="Arial"/>
      <family val="2"/>
    </font>
    <font>
      <b/>
      <sz val="14"/>
      <color rgb="FF346C88"/>
      <name val="Arial"/>
      <family val="2"/>
    </font>
    <font>
      <b/>
      <u/>
      <sz val="11"/>
      <color theme="2" tint="-0.749992370372631"/>
      <name val="Arial"/>
      <family val="2"/>
    </font>
    <font>
      <b/>
      <sz val="11"/>
      <color rgb="FF000000"/>
      <name val="Arial"/>
      <family val="2"/>
    </font>
    <font>
      <sz val="11"/>
      <color rgb="FF000000"/>
      <name val="Arial"/>
      <family val="2"/>
    </font>
    <font>
      <u/>
      <sz val="11"/>
      <color theme="1"/>
      <name val="Arial"/>
      <family val="2"/>
    </font>
    <font>
      <b/>
      <i/>
      <sz val="11"/>
      <color rgb="FF000000"/>
      <name val="Arial"/>
      <family val="2"/>
    </font>
    <font>
      <sz val="11"/>
      <name val="Arial"/>
      <family val="2"/>
    </font>
    <font>
      <sz val="11"/>
      <color rgb="FFFFFFFF"/>
      <name val="Arial"/>
      <family val="2"/>
    </font>
    <font>
      <b/>
      <i/>
      <sz val="9"/>
      <color rgb="FFFFFFFF"/>
      <name val="Arial"/>
      <family val="2"/>
    </font>
    <font>
      <b/>
      <sz val="10"/>
      <color theme="0"/>
      <name val="Arial"/>
      <family val="2"/>
    </font>
    <font>
      <b/>
      <sz val="16"/>
      <color theme="1"/>
      <name val="Arial"/>
      <family val="2"/>
    </font>
    <font>
      <sz val="12"/>
      <color theme="1"/>
      <name val="Arial"/>
      <family val="2"/>
    </font>
  </fonts>
  <fills count="22">
    <fill>
      <patternFill patternType="none"/>
    </fill>
    <fill>
      <patternFill patternType="gray125"/>
    </fill>
    <fill>
      <patternFill patternType="solid">
        <fgColor rgb="FF003E5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A2AE74"/>
        <bgColor indexed="64"/>
      </patternFill>
    </fill>
    <fill>
      <patternFill patternType="solid">
        <fgColor rgb="FF605677"/>
        <bgColor indexed="64"/>
      </patternFill>
    </fill>
    <fill>
      <patternFill patternType="solid">
        <fgColor theme="5" tint="0.79998168889431442"/>
        <bgColor indexed="64"/>
      </patternFill>
    </fill>
    <fill>
      <patternFill patternType="solid">
        <fgColor rgb="FFDAEEF3"/>
        <bgColor indexed="64"/>
      </patternFill>
    </fill>
    <fill>
      <patternFill patternType="solid">
        <fgColor rgb="FFB4C6E7"/>
        <bgColor indexed="64"/>
      </patternFill>
    </fill>
    <fill>
      <patternFill patternType="solid">
        <fgColor theme="0"/>
        <bgColor indexed="64"/>
      </patternFill>
    </fill>
    <fill>
      <patternFill patternType="solid">
        <fgColor theme="9" tint="0.79998168889431442"/>
        <bgColor indexed="64"/>
      </patternFill>
    </fill>
    <fill>
      <patternFill patternType="solid">
        <fgColor rgb="FF006595"/>
        <bgColor indexed="64"/>
      </patternFill>
    </fill>
    <fill>
      <patternFill patternType="solid">
        <fgColor theme="1"/>
        <bgColor indexed="64"/>
      </patternFill>
    </fill>
    <fill>
      <patternFill patternType="solid">
        <fgColor theme="4" tint="0.39997558519241921"/>
        <bgColor indexed="64"/>
      </patternFill>
    </fill>
    <fill>
      <patternFill patternType="solid">
        <fgColor rgb="FF204354"/>
        <bgColor indexed="64"/>
      </patternFill>
    </fill>
    <fill>
      <patternFill patternType="solid">
        <fgColor rgb="FF346C88"/>
        <bgColor indexed="64"/>
      </patternFill>
    </fill>
    <fill>
      <patternFill patternType="solid">
        <fgColor rgb="FFFFFF00"/>
        <bgColor indexed="64"/>
      </patternFill>
    </fill>
    <fill>
      <patternFill patternType="solid">
        <fgColor theme="4" tint="0.79998168889431442"/>
        <bgColor indexed="64"/>
      </patternFill>
    </fill>
    <fill>
      <patternFill patternType="solid">
        <fgColor rgb="FF5E82A3"/>
        <bgColor indexed="64"/>
      </patternFill>
    </fill>
    <fill>
      <patternFill patternType="solid">
        <fgColor rgb="FF609191"/>
        <bgColor indexed="64"/>
      </patternFill>
    </fill>
    <fill>
      <patternFill patternType="solid">
        <fgColor theme="4" tint="0.59999389629810485"/>
        <bgColor indexed="64"/>
      </patternFill>
    </fill>
  </fills>
  <borders count="80">
    <border>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rgb="FF006595"/>
      </left>
      <right style="dotted">
        <color rgb="FFFFFFFF"/>
      </right>
      <top style="medium">
        <color rgb="FF006595"/>
      </top>
      <bottom style="medium">
        <color rgb="FF006595"/>
      </bottom>
      <diagonal/>
    </border>
    <border>
      <left/>
      <right style="dotted">
        <color rgb="FFFFFFFF"/>
      </right>
      <top style="medium">
        <color rgb="FF006595"/>
      </top>
      <bottom style="medium">
        <color rgb="FF006595"/>
      </bottom>
      <diagonal/>
    </border>
    <border>
      <left/>
      <right style="medium">
        <color rgb="FF006595"/>
      </right>
      <top style="medium">
        <color rgb="FF006595"/>
      </top>
      <bottom style="medium">
        <color rgb="FF006595"/>
      </bottom>
      <diagonal/>
    </border>
    <border>
      <left style="medium">
        <color rgb="FF006595"/>
      </left>
      <right style="medium">
        <color rgb="FF006595"/>
      </right>
      <top/>
      <bottom style="medium">
        <color rgb="FF006595"/>
      </bottom>
      <diagonal/>
    </border>
    <border>
      <left/>
      <right style="medium">
        <color rgb="FF006595"/>
      </right>
      <top/>
      <bottom style="medium">
        <color rgb="FF006595"/>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rgb="FFA2AE74"/>
      </right>
      <top/>
      <bottom style="thin">
        <color rgb="FFA2AE74"/>
      </bottom>
      <diagonal/>
    </border>
    <border>
      <left/>
      <right/>
      <top/>
      <bottom style="thin">
        <color rgb="FFA2AE74"/>
      </bottom>
      <diagonal/>
    </border>
    <border>
      <left/>
      <right style="medium">
        <color rgb="FFA2AE74"/>
      </right>
      <top style="thin">
        <color rgb="FFA2AE74"/>
      </top>
      <bottom style="thin">
        <color rgb="FFA2AE74"/>
      </bottom>
      <diagonal/>
    </border>
    <border>
      <left/>
      <right/>
      <top style="thin">
        <color rgb="FFA2AE74"/>
      </top>
      <bottom style="thin">
        <color rgb="FFA2AE7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s>
  <cellStyleXfs count="5">
    <xf numFmtId="0" fontId="0" fillId="0" borderId="0"/>
    <xf numFmtId="44" fontId="1"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31">
    <xf numFmtId="0" fontId="0" fillId="0" borderId="0" xfId="0"/>
    <xf numFmtId="0" fontId="3" fillId="0" borderId="0" xfId="0" applyFont="1"/>
    <xf numFmtId="0" fontId="3" fillId="3" borderId="0" xfId="0" applyFont="1" applyFill="1" applyAlignment="1">
      <alignment horizontal="center"/>
    </xf>
    <xf numFmtId="0" fontId="8" fillId="0" borderId="0" xfId="2" applyFont="1"/>
    <xf numFmtId="0" fontId="3" fillId="4" borderId="0" xfId="0" applyFont="1" applyFill="1"/>
    <xf numFmtId="0" fontId="3" fillId="4" borderId="0" xfId="0" applyFont="1" applyFill="1" applyAlignment="1">
      <alignment horizontal="center"/>
    </xf>
    <xf numFmtId="0" fontId="8" fillId="0" borderId="0" xfId="2" applyFont="1" applyAlignment="1">
      <alignment vertical="center"/>
    </xf>
    <xf numFmtId="0" fontId="3" fillId="5" borderId="0" xfId="0" applyFont="1" applyFill="1" applyAlignment="1">
      <alignment horizontal="center" vertical="center"/>
    </xf>
    <xf numFmtId="17" fontId="6" fillId="2" borderId="0" xfId="0" quotePrefix="1" applyNumberFormat="1" applyFont="1" applyFill="1" applyAlignment="1">
      <alignment horizontal="center"/>
    </xf>
    <xf numFmtId="0" fontId="6" fillId="2" borderId="0" xfId="0" applyFont="1" applyFill="1" applyAlignment="1">
      <alignment horizontal="center"/>
    </xf>
    <xf numFmtId="0" fontId="0" fillId="0" borderId="0" xfId="0" applyAlignment="1">
      <alignment wrapText="1"/>
    </xf>
    <xf numFmtId="0" fontId="0" fillId="13" borderId="0" xfId="0" applyFill="1"/>
    <xf numFmtId="0" fontId="0" fillId="0" borderId="0" xfId="0" applyAlignment="1">
      <alignment horizontal="center"/>
    </xf>
    <xf numFmtId="0" fontId="2" fillId="0" borderId="0" xfId="0" applyFont="1" applyAlignment="1">
      <alignment horizontal="center"/>
    </xf>
    <xf numFmtId="0" fontId="10" fillId="0" borderId="0" xfId="0" applyFont="1"/>
    <xf numFmtId="0" fontId="13" fillId="0" borderId="0" xfId="0" applyFont="1"/>
    <xf numFmtId="0" fontId="11" fillId="2" borderId="0" xfId="0" applyFont="1" applyFill="1" applyAlignment="1" applyProtection="1">
      <alignment horizontal="center" vertical="center" wrapText="1"/>
      <protection locked="0"/>
    </xf>
    <xf numFmtId="0" fontId="3" fillId="7" borderId="49" xfId="0" applyFont="1" applyFill="1" applyBorder="1" applyAlignment="1" applyProtection="1">
      <alignment horizontal="center" vertical="center"/>
      <protection locked="0"/>
    </xf>
    <xf numFmtId="165" fontId="3" fillId="0" borderId="50" xfId="0" applyNumberFormat="1" applyFont="1" applyBorder="1" applyAlignment="1" applyProtection="1">
      <alignment horizontal="center" vertical="center"/>
      <protection locked="0"/>
    </xf>
    <xf numFmtId="167" fontId="3" fillId="0" borderId="50" xfId="0" applyNumberFormat="1" applyFont="1" applyBorder="1" applyAlignment="1" applyProtection="1">
      <alignment horizontal="center" vertical="center"/>
      <protection locked="0"/>
    </xf>
    <xf numFmtId="0" fontId="3" fillId="7" borderId="51" xfId="0" applyFont="1" applyFill="1" applyBorder="1" applyAlignment="1" applyProtection="1">
      <alignment horizontal="center" vertical="center"/>
      <protection locked="0"/>
    </xf>
    <xf numFmtId="165" fontId="3" fillId="0" borderId="52" xfId="0" applyNumberFormat="1" applyFont="1" applyBorder="1" applyAlignment="1" applyProtection="1">
      <alignment horizontal="center" vertical="center"/>
      <protection locked="0"/>
    </xf>
    <xf numFmtId="167" fontId="3" fillId="0" borderId="52" xfId="0" applyNumberFormat="1" applyFont="1" applyBorder="1" applyAlignment="1" applyProtection="1">
      <alignment horizontal="center" vertical="center"/>
      <protection locked="0"/>
    </xf>
    <xf numFmtId="0" fontId="3" fillId="7" borderId="49" xfId="0" applyFont="1" applyFill="1" applyBorder="1" applyAlignment="1" applyProtection="1">
      <alignment horizontal="left" vertical="center"/>
      <protection locked="0"/>
    </xf>
    <xf numFmtId="0" fontId="3" fillId="7" borderId="51" xfId="0" applyFont="1" applyFill="1" applyBorder="1" applyAlignment="1" applyProtection="1">
      <alignment horizontal="left" vertical="center"/>
      <protection locked="0"/>
    </xf>
    <xf numFmtId="0" fontId="11" fillId="2" borderId="0" xfId="0" applyFont="1" applyFill="1" applyAlignment="1" applyProtection="1">
      <alignment horizontal="left" vertical="center" wrapText="1"/>
      <protection locked="0"/>
    </xf>
    <xf numFmtId="0" fontId="3" fillId="20" borderId="0" xfId="0" applyFont="1" applyFill="1" applyAlignment="1">
      <alignment horizontal="center" vertical="center"/>
    </xf>
    <xf numFmtId="0" fontId="3" fillId="19" borderId="0" xfId="0" applyFont="1" applyFill="1" applyAlignment="1">
      <alignment horizontal="center" vertical="center"/>
    </xf>
    <xf numFmtId="0" fontId="15" fillId="0" borderId="0" xfId="0" applyFont="1"/>
    <xf numFmtId="0" fontId="3" fillId="6" borderId="0" xfId="0" applyFont="1" applyFill="1" applyAlignment="1">
      <alignment horizontal="center" vertical="center"/>
    </xf>
    <xf numFmtId="0" fontId="3" fillId="5" borderId="0" xfId="0" applyFont="1" applyFill="1" applyAlignment="1">
      <alignment horizontal="center" vertical="center" wrapText="1"/>
    </xf>
    <xf numFmtId="0" fontId="3" fillId="20" borderId="0" xfId="0" applyFont="1" applyFill="1" applyAlignment="1">
      <alignment horizontal="center" vertical="center" wrapText="1"/>
    </xf>
    <xf numFmtId="0" fontId="3" fillId="19" borderId="0" xfId="0" applyFont="1" applyFill="1" applyAlignment="1">
      <alignment horizontal="center" vertical="center" wrapText="1"/>
    </xf>
    <xf numFmtId="0" fontId="3" fillId="6" borderId="0" xfId="0" applyFont="1" applyFill="1" applyAlignment="1">
      <alignment horizontal="center" vertical="center" wrapText="1"/>
    </xf>
    <xf numFmtId="0" fontId="15" fillId="0" borderId="0" xfId="0" applyFont="1" applyAlignment="1" applyProtection="1">
      <alignment vertical="center"/>
      <protection locked="0"/>
    </xf>
    <xf numFmtId="9" fontId="3" fillId="0" borderId="0" xfId="3" applyFont="1"/>
    <xf numFmtId="44" fontId="3" fillId="0" borderId="0" xfId="1" applyFont="1"/>
    <xf numFmtId="0" fontId="9" fillId="2" borderId="0" xfId="0" applyFont="1" applyFill="1" applyAlignment="1">
      <alignment horizontal="center" vertical="center" wrapText="1"/>
    </xf>
    <xf numFmtId="14" fontId="18" fillId="0" borderId="0" xfId="0" applyNumberFormat="1" applyFont="1"/>
    <xf numFmtId="0" fontId="3" fillId="0" borderId="0" xfId="0" applyFont="1" applyAlignment="1">
      <alignment horizontal="center"/>
    </xf>
    <xf numFmtId="0" fontId="3" fillId="0" borderId="0" xfId="0" applyFont="1" applyAlignment="1">
      <alignment wrapText="1"/>
    </xf>
    <xf numFmtId="0" fontId="21" fillId="19" borderId="2" xfId="0" applyFont="1" applyFill="1" applyBorder="1" applyAlignment="1">
      <alignment horizontal="center"/>
    </xf>
    <xf numFmtId="0" fontId="21" fillId="19" borderId="18" xfId="0" applyFont="1" applyFill="1" applyBorder="1" applyAlignment="1">
      <alignment horizontal="center"/>
    </xf>
    <xf numFmtId="0" fontId="21" fillId="19" borderId="3" xfId="0" applyFont="1" applyFill="1" applyBorder="1" applyAlignment="1">
      <alignment horizontal="center"/>
    </xf>
    <xf numFmtId="0" fontId="21" fillId="0" borderId="0" xfId="0" applyFont="1"/>
    <xf numFmtId="0" fontId="26" fillId="2" borderId="69" xfId="0" applyFont="1" applyFill="1" applyBorder="1" applyAlignment="1">
      <alignment horizontal="center" vertical="center" wrapText="1"/>
    </xf>
    <xf numFmtId="164" fontId="3" fillId="0" borderId="0" xfId="0" applyNumberFormat="1" applyFont="1"/>
    <xf numFmtId="0" fontId="3" fillId="7" borderId="24" xfId="0" applyFont="1" applyFill="1" applyBorder="1" applyAlignment="1">
      <alignment vertical="center"/>
    </xf>
    <xf numFmtId="8" fontId="3" fillId="0" borderId="28" xfId="0" applyNumberFormat="1" applyFont="1" applyBorder="1" applyAlignment="1">
      <alignment horizontal="center" vertical="center"/>
    </xf>
    <xf numFmtId="6" fontId="3" fillId="0" borderId="41" xfId="0" applyNumberFormat="1" applyFont="1" applyBorder="1" applyAlignment="1">
      <alignment horizontal="center" vertical="center"/>
    </xf>
    <xf numFmtId="164" fontId="3" fillId="0" borderId="28" xfId="1" applyNumberFormat="1" applyFont="1" applyBorder="1" applyAlignment="1">
      <alignment horizontal="center" vertical="center"/>
    </xf>
    <xf numFmtId="164" fontId="3" fillId="0" borderId="28" xfId="1" quotePrefix="1" applyNumberFormat="1" applyFont="1" applyBorder="1" applyAlignment="1">
      <alignment horizontal="center" vertical="center"/>
    </xf>
    <xf numFmtId="164" fontId="3" fillId="0" borderId="40" xfId="1" quotePrefix="1" applyNumberFormat="1" applyFont="1" applyBorder="1" applyAlignment="1">
      <alignment horizontal="center" vertical="center"/>
    </xf>
    <xf numFmtId="164" fontId="3" fillId="0" borderId="40" xfId="1" applyNumberFormat="1" applyFont="1" applyBorder="1" applyAlignment="1">
      <alignment horizontal="center" vertical="center"/>
    </xf>
    <xf numFmtId="164" fontId="3" fillId="0" borderId="40" xfId="1" applyNumberFormat="1" applyFont="1" applyFill="1" applyBorder="1" applyAlignment="1">
      <alignment horizontal="center" vertical="center"/>
    </xf>
    <xf numFmtId="164" fontId="3" fillId="21" borderId="6" xfId="1" applyNumberFormat="1" applyFont="1" applyFill="1" applyBorder="1" applyAlignment="1">
      <alignment horizontal="center" vertical="center"/>
    </xf>
    <xf numFmtId="0" fontId="3" fillId="7" borderId="24" xfId="0" applyFont="1" applyFill="1" applyBorder="1"/>
    <xf numFmtId="7" fontId="3" fillId="0" borderId="27" xfId="1" applyNumberFormat="1" applyFont="1" applyBorder="1" applyAlignment="1">
      <alignment horizontal="center" vertical="center"/>
    </xf>
    <xf numFmtId="5" fontId="3" fillId="0" borderId="24" xfId="1" applyNumberFormat="1" applyFont="1" applyBorder="1" applyAlignment="1">
      <alignment horizontal="center" vertical="center"/>
    </xf>
    <xf numFmtId="164" fontId="3" fillId="0" borderId="27" xfId="1" applyNumberFormat="1" applyFont="1" applyBorder="1" applyAlignment="1">
      <alignment horizontal="center" vertical="center"/>
    </xf>
    <xf numFmtId="164" fontId="3" fillId="0" borderId="6" xfId="1" applyNumberFormat="1" applyFont="1" applyBorder="1" applyAlignment="1">
      <alignment horizontal="center" vertical="center"/>
    </xf>
    <xf numFmtId="164" fontId="3" fillId="0" borderId="6" xfId="0" applyNumberFormat="1" applyFont="1" applyBorder="1" applyAlignment="1">
      <alignment horizontal="center" vertical="center"/>
    </xf>
    <xf numFmtId="164" fontId="3" fillId="0" borderId="6" xfId="0" applyNumberFormat="1" applyFont="1" applyBorder="1" applyAlignment="1">
      <alignment horizontal="center" vertical="center" wrapText="1"/>
    </xf>
    <xf numFmtId="44" fontId="21" fillId="0" borderId="0" xfId="1" applyFont="1" applyFill="1" applyBorder="1" applyAlignment="1">
      <alignment horizontal="center"/>
    </xf>
    <xf numFmtId="0" fontId="24" fillId="0" borderId="0" xfId="0" applyFont="1" applyAlignment="1">
      <alignment horizontal="center" vertical="center"/>
    </xf>
    <xf numFmtId="44" fontId="3" fillId="0" borderId="47" xfId="1" applyFont="1" applyBorder="1" applyAlignment="1">
      <alignment horizontal="center" vertical="center"/>
    </xf>
    <xf numFmtId="44" fontId="3" fillId="0" borderId="48" xfId="1" applyFont="1" applyBorder="1" applyAlignment="1">
      <alignment horizontal="center" vertical="center"/>
    </xf>
    <xf numFmtId="44" fontId="3" fillId="0" borderId="47" xfId="1" applyFont="1" applyBorder="1" applyAlignment="1">
      <alignment horizontal="center"/>
    </xf>
    <xf numFmtId="44" fontId="3" fillId="0" borderId="48" xfId="1" applyFont="1" applyBorder="1" applyAlignment="1">
      <alignment horizontal="center"/>
    </xf>
    <xf numFmtId="44" fontId="3" fillId="0" borderId="5" xfId="1" applyFont="1" applyBorder="1" applyAlignment="1">
      <alignment horizontal="center"/>
    </xf>
    <xf numFmtId="44" fontId="3" fillId="0" borderId="5" xfId="1" applyFont="1" applyBorder="1" applyAlignment="1">
      <alignment horizontal="center" vertical="center"/>
    </xf>
    <xf numFmtId="44" fontId="3" fillId="0" borderId="0" xfId="1" applyFont="1" applyFill="1" applyBorder="1" applyAlignment="1">
      <alignment horizontal="center" vertical="center"/>
    </xf>
    <xf numFmtId="0" fontId="3" fillId="7" borderId="56" xfId="0" applyFont="1" applyFill="1" applyBorder="1"/>
    <xf numFmtId="164" fontId="3" fillId="0" borderId="0" xfId="0" applyNumberFormat="1" applyFont="1" applyAlignment="1">
      <alignment horizontal="center" vertical="center"/>
    </xf>
    <xf numFmtId="164" fontId="3" fillId="0" borderId="39" xfId="0" applyNumberFormat="1" applyFont="1" applyBorder="1" applyAlignment="1">
      <alignment horizontal="center" vertical="center"/>
    </xf>
    <xf numFmtId="164" fontId="3" fillId="0" borderId="37" xfId="0" applyNumberFormat="1" applyFont="1" applyBorder="1" applyAlignment="1">
      <alignment horizontal="center" vertical="center"/>
    </xf>
    <xf numFmtId="0" fontId="3" fillId="7" borderId="37" xfId="0" applyFont="1" applyFill="1" applyBorder="1"/>
    <xf numFmtId="0" fontId="3" fillId="7" borderId="62" xfId="0" applyFont="1" applyFill="1" applyBorder="1"/>
    <xf numFmtId="164" fontId="3" fillId="0" borderId="64" xfId="0" applyNumberFormat="1" applyFont="1" applyBorder="1" applyAlignment="1">
      <alignment horizontal="center" vertical="center"/>
    </xf>
    <xf numFmtId="164" fontId="3" fillId="0" borderId="19" xfId="0" applyNumberFormat="1" applyFont="1" applyBorder="1" applyAlignment="1">
      <alignment horizontal="center" vertical="center"/>
    </xf>
    <xf numFmtId="164" fontId="3" fillId="0" borderId="62" xfId="0" applyNumberFormat="1" applyFont="1" applyBorder="1" applyAlignment="1">
      <alignment horizontal="center" vertical="center"/>
    </xf>
    <xf numFmtId="44" fontId="3" fillId="0" borderId="0" xfId="1" applyFont="1" applyBorder="1"/>
    <xf numFmtId="7" fontId="3" fillId="0" borderId="0" xfId="1" applyNumberFormat="1" applyFont="1"/>
    <xf numFmtId="164" fontId="3" fillId="0" borderId="0" xfId="0" applyNumberFormat="1" applyFont="1" applyAlignment="1">
      <alignment horizontal="center"/>
    </xf>
    <xf numFmtId="0" fontId="3" fillId="13" borderId="0" xfId="0" applyFont="1" applyFill="1"/>
    <xf numFmtId="0" fontId="9" fillId="0" borderId="0" xfId="0" applyFont="1"/>
    <xf numFmtId="0" fontId="9" fillId="0" borderId="0" xfId="0" applyFont="1" applyAlignment="1">
      <alignment wrapText="1"/>
    </xf>
    <xf numFmtId="0" fontId="27" fillId="0" borderId="0" xfId="0" applyFont="1"/>
    <xf numFmtId="0" fontId="28" fillId="0" borderId="0" xfId="0" applyFont="1"/>
    <xf numFmtId="0" fontId="3" fillId="0" borderId="0" xfId="0" applyFont="1" applyAlignment="1">
      <alignment horizontal="left" wrapText="1"/>
    </xf>
    <xf numFmtId="0" fontId="29" fillId="8" borderId="4" xfId="0" applyFont="1" applyFill="1" applyBorder="1" applyAlignment="1">
      <alignment horizontal="justify" vertical="center"/>
    </xf>
    <xf numFmtId="0" fontId="29" fillId="8" borderId="5" xfId="0" applyFont="1" applyFill="1" applyBorder="1" applyAlignment="1">
      <alignment horizontal="justify" vertical="center"/>
    </xf>
    <xf numFmtId="0" fontId="30" fillId="9" borderId="4" xfId="0" applyFont="1" applyFill="1" applyBorder="1" applyAlignment="1">
      <alignment horizontal="justify" vertical="center" wrapText="1"/>
    </xf>
    <xf numFmtId="0" fontId="30" fillId="0" borderId="5" xfId="0" applyFont="1" applyBorder="1" applyAlignment="1">
      <alignment horizontal="justify" vertical="center"/>
    </xf>
    <xf numFmtId="0" fontId="21" fillId="11" borderId="0" xfId="0" applyFont="1" applyFill="1"/>
    <xf numFmtId="0" fontId="29" fillId="11" borderId="0" xfId="0" applyFont="1" applyFill="1" applyAlignment="1">
      <alignment vertical="center"/>
    </xf>
    <xf numFmtId="0" fontId="3" fillId="0" borderId="6" xfId="0" applyFont="1" applyBorder="1" applyAlignment="1">
      <alignment vertical="center"/>
    </xf>
    <xf numFmtId="0" fontId="3" fillId="0" borderId="6" xfId="0" applyFont="1" applyBorder="1"/>
    <xf numFmtId="0" fontId="3" fillId="0" borderId="0" xfId="0" applyFont="1" applyAlignment="1">
      <alignment vertical="center"/>
    </xf>
    <xf numFmtId="0" fontId="24" fillId="12" borderId="7" xfId="0" applyFont="1" applyFill="1" applyBorder="1" applyAlignment="1">
      <alignment vertical="center" wrapText="1"/>
    </xf>
    <xf numFmtId="0" fontId="24" fillId="12" borderId="8" xfId="0" applyFont="1" applyFill="1" applyBorder="1" applyAlignment="1">
      <alignment vertical="center" wrapText="1"/>
    </xf>
    <xf numFmtId="0" fontId="24" fillId="12" borderId="9" xfId="0" applyFont="1" applyFill="1" applyBorder="1" applyAlignment="1">
      <alignment vertical="center" wrapText="1"/>
    </xf>
    <xf numFmtId="0" fontId="29" fillId="8" borderId="10" xfId="0" applyFont="1" applyFill="1" applyBorder="1" applyAlignment="1">
      <alignment vertical="center" wrapText="1"/>
    </xf>
    <xf numFmtId="0" fontId="3" fillId="0" borderId="11" xfId="0" applyFont="1" applyBorder="1" applyAlignment="1">
      <alignment vertical="center" wrapText="1"/>
    </xf>
    <xf numFmtId="0" fontId="32" fillId="8" borderId="10" xfId="0" applyFont="1" applyFill="1" applyBorder="1" applyAlignment="1">
      <alignment vertical="center" wrapText="1"/>
    </xf>
    <xf numFmtId="0" fontId="21" fillId="13" borderId="15" xfId="0" applyFont="1" applyFill="1" applyBorder="1" applyAlignment="1">
      <alignment horizontal="center"/>
    </xf>
    <xf numFmtId="0" fontId="24" fillId="15" borderId="17" xfId="0" applyFont="1" applyFill="1" applyBorder="1" applyAlignment="1">
      <alignment horizontal="center" vertical="center" wrapText="1"/>
    </xf>
    <xf numFmtId="0" fontId="21" fillId="13" borderId="0" xfId="0" applyFont="1" applyFill="1" applyAlignment="1">
      <alignment horizontal="center"/>
    </xf>
    <xf numFmtId="0" fontId="24" fillId="13" borderId="1" xfId="0" applyFont="1" applyFill="1" applyBorder="1" applyAlignment="1">
      <alignment horizontal="right" vertical="center" wrapText="1"/>
    </xf>
    <xf numFmtId="0" fontId="35" fillId="15" borderId="40" xfId="0" applyFont="1" applyFill="1" applyBorder="1" applyAlignment="1">
      <alignment horizontal="center" vertical="center" wrapText="1"/>
    </xf>
    <xf numFmtId="0" fontId="24" fillId="13" borderId="0" xfId="0" applyFont="1" applyFill="1" applyAlignment="1">
      <alignment horizontal="right" vertical="center" wrapText="1"/>
    </xf>
    <xf numFmtId="0" fontId="3" fillId="7" borderId="23" xfId="0" applyFont="1" applyFill="1" applyBorder="1" applyAlignment="1">
      <alignment vertical="center"/>
    </xf>
    <xf numFmtId="8" fontId="3" fillId="0" borderId="22" xfId="0" applyNumberFormat="1" applyFont="1" applyBorder="1" applyAlignment="1">
      <alignment horizontal="center" vertical="center"/>
    </xf>
    <xf numFmtId="6" fontId="3" fillId="0" borderId="24" xfId="0" applyNumberFormat="1" applyFont="1" applyBorder="1" applyAlignment="1">
      <alignment horizontal="center" vertical="center"/>
    </xf>
    <xf numFmtId="168" fontId="3" fillId="0" borderId="24" xfId="1" applyNumberFormat="1" applyFont="1" applyBorder="1" applyAlignment="1">
      <alignment horizontal="center" vertical="center"/>
    </xf>
    <xf numFmtId="164" fontId="3" fillId="0" borderId="27" xfId="1" quotePrefix="1" applyNumberFormat="1" applyFont="1" applyBorder="1" applyAlignment="1">
      <alignment horizontal="center" vertical="center"/>
    </xf>
    <xf numFmtId="164" fontId="3" fillId="0" borderId="6" xfId="1" applyNumberFormat="1" applyFont="1" applyFill="1" applyBorder="1" applyAlignment="1">
      <alignment horizontal="center" vertical="center"/>
    </xf>
    <xf numFmtId="164" fontId="3" fillId="0" borderId="24" xfId="1" applyNumberFormat="1" applyFont="1" applyBorder="1" applyAlignment="1">
      <alignment horizontal="center" vertical="center"/>
    </xf>
    <xf numFmtId="0" fontId="18" fillId="0" borderId="26" xfId="0" applyFont="1" applyBorder="1" applyAlignment="1">
      <alignment horizontal="right"/>
    </xf>
    <xf numFmtId="0" fontId="18" fillId="0" borderId="26" xfId="0" applyFont="1" applyBorder="1" applyAlignment="1">
      <alignment horizontal="right" wrapText="1"/>
    </xf>
    <xf numFmtId="44" fontId="3" fillId="13" borderId="27" xfId="1" applyFont="1" applyFill="1" applyBorder="1"/>
    <xf numFmtId="44" fontId="3" fillId="13" borderId="28" xfId="1" applyFont="1" applyFill="1" applyBorder="1"/>
    <xf numFmtId="164" fontId="3" fillId="0" borderId="6" xfId="1" quotePrefix="1" applyNumberFormat="1" applyFont="1" applyBorder="1" applyAlignment="1">
      <alignment horizontal="center" vertical="center"/>
    </xf>
    <xf numFmtId="164" fontId="3" fillId="0" borderId="24" xfId="1" quotePrefix="1" applyNumberFormat="1" applyFont="1" applyBorder="1" applyAlignment="1">
      <alignment horizontal="center" vertical="center"/>
    </xf>
    <xf numFmtId="0" fontId="3" fillId="13" borderId="16" xfId="0" applyFont="1" applyFill="1" applyBorder="1" applyAlignment="1">
      <alignment vertical="center"/>
    </xf>
    <xf numFmtId="8" fontId="3" fillId="13" borderId="29" xfId="0" applyNumberFormat="1" applyFont="1" applyFill="1" applyBorder="1" applyAlignment="1">
      <alignment horizontal="center" vertical="center"/>
    </xf>
    <xf numFmtId="8" fontId="3" fillId="13" borderId="20" xfId="0" applyNumberFormat="1" applyFont="1" applyFill="1" applyBorder="1" applyAlignment="1">
      <alignment horizontal="center" vertical="center"/>
    </xf>
    <xf numFmtId="44" fontId="3" fillId="13" borderId="30" xfId="1" applyFont="1" applyFill="1" applyBorder="1"/>
    <xf numFmtId="44" fontId="3" fillId="13" borderId="21" xfId="1" applyFont="1" applyFill="1" applyBorder="1"/>
    <xf numFmtId="44" fontId="3" fillId="13" borderId="1" xfId="1" applyFont="1" applyFill="1" applyBorder="1"/>
    <xf numFmtId="44" fontId="3" fillId="13" borderId="31" xfId="1" applyFont="1" applyFill="1" applyBorder="1"/>
    <xf numFmtId="44" fontId="3" fillId="13" borderId="32" xfId="1" applyFont="1" applyFill="1" applyBorder="1"/>
    <xf numFmtId="44" fontId="3" fillId="13" borderId="24" xfId="1" applyFont="1" applyFill="1" applyBorder="1" applyAlignment="1">
      <alignment wrapText="1"/>
    </xf>
    <xf numFmtId="0" fontId="21" fillId="14" borderId="2" xfId="0" applyFont="1" applyFill="1" applyBorder="1" applyAlignment="1">
      <alignment horizontal="center"/>
    </xf>
    <xf numFmtId="0" fontId="21" fillId="14" borderId="18" xfId="0" applyFont="1" applyFill="1" applyBorder="1" applyAlignment="1">
      <alignment horizontal="center"/>
    </xf>
    <xf numFmtId="0" fontId="24" fillId="13" borderId="27" xfId="0" applyFont="1" applyFill="1" applyBorder="1" applyAlignment="1">
      <alignment horizontal="right" vertical="center" wrapText="1"/>
    </xf>
    <xf numFmtId="164" fontId="3" fillId="17" borderId="27" xfId="1" applyNumberFormat="1" applyFont="1" applyFill="1" applyBorder="1" applyAlignment="1">
      <alignment horizontal="center" vertical="center"/>
    </xf>
    <xf numFmtId="0" fontId="18" fillId="17" borderId="26" xfId="0" applyFont="1" applyFill="1" applyBorder="1" applyAlignment="1">
      <alignment horizontal="right" wrapText="1"/>
    </xf>
    <xf numFmtId="164" fontId="3" fillId="0" borderId="22" xfId="1" applyNumberFormat="1" applyFont="1" applyBorder="1" applyAlignment="1">
      <alignment horizontal="center" vertical="center"/>
    </xf>
    <xf numFmtId="0" fontId="18" fillId="0" borderId="0" xfId="0" applyFont="1" applyAlignment="1">
      <alignment vertical="center"/>
    </xf>
    <xf numFmtId="168" fontId="3" fillId="0" borderId="0" xfId="0" applyNumberFormat="1" applyFont="1"/>
    <xf numFmtId="5" fontId="3" fillId="0" borderId="41" xfId="1" applyNumberFormat="1" applyFont="1" applyBorder="1" applyAlignment="1">
      <alignment horizontal="center" vertical="center"/>
    </xf>
    <xf numFmtId="0" fontId="3" fillId="0" borderId="0" xfId="0" applyFont="1" applyProtection="1">
      <protection locked="0"/>
    </xf>
    <xf numFmtId="0" fontId="3" fillId="7" borderId="0" xfId="0" applyFont="1" applyFill="1" applyProtection="1">
      <protection locked="0"/>
    </xf>
    <xf numFmtId="165" fontId="3" fillId="0" borderId="0" xfId="0" applyNumberFormat="1" applyFont="1" applyAlignment="1" applyProtection="1">
      <alignment horizontal="right" vertical="center"/>
      <protection locked="0"/>
    </xf>
    <xf numFmtId="165" fontId="3" fillId="0" borderId="0" xfId="0" applyNumberFormat="1" applyFont="1" applyProtection="1">
      <protection locked="0"/>
    </xf>
    <xf numFmtId="3" fontId="3" fillId="0" borderId="0" xfId="0" applyNumberFormat="1" applyFont="1" applyProtection="1">
      <protection locked="0"/>
    </xf>
    <xf numFmtId="166" fontId="3" fillId="0" borderId="0" xfId="3" applyNumberFormat="1" applyFont="1" applyAlignment="1" applyProtection="1">
      <alignment horizontal="right" vertical="center"/>
      <protection locked="0"/>
    </xf>
    <xf numFmtId="166" fontId="3" fillId="0" borderId="0" xfId="3" applyNumberFormat="1" applyFont="1" applyProtection="1">
      <protection locked="0"/>
    </xf>
    <xf numFmtId="0" fontId="15" fillId="0" borderId="0" xfId="0" applyFont="1" applyProtection="1">
      <protection locked="0"/>
    </xf>
    <xf numFmtId="164" fontId="3" fillId="0" borderId="0" xfId="0" applyNumberFormat="1" applyFont="1" applyAlignment="1" applyProtection="1">
      <alignment horizontal="right" vertical="center"/>
      <protection locked="0"/>
    </xf>
    <xf numFmtId="7" fontId="3" fillId="0" borderId="0" xfId="0" applyNumberFormat="1" applyFont="1" applyAlignment="1" applyProtection="1">
      <alignment horizontal="right" vertical="center"/>
      <protection locked="0"/>
    </xf>
    <xf numFmtId="164" fontId="3" fillId="0" borderId="0" xfId="0" applyNumberFormat="1" applyFont="1" applyProtection="1">
      <protection locked="0"/>
    </xf>
    <xf numFmtId="7" fontId="3" fillId="0" borderId="0" xfId="0" applyNumberFormat="1" applyFont="1" applyProtection="1">
      <protection locked="0"/>
    </xf>
    <xf numFmtId="0" fontId="9" fillId="2" borderId="0" xfId="0" applyFont="1" applyFill="1" applyAlignment="1">
      <alignment horizontal="left"/>
    </xf>
    <xf numFmtId="0" fontId="9" fillId="2" borderId="37" xfId="0" applyFont="1" applyFill="1" applyBorder="1" applyAlignment="1">
      <alignment horizontal="center"/>
    </xf>
    <xf numFmtId="0" fontId="9" fillId="2" borderId="0" xfId="0" applyFont="1" applyFill="1" applyAlignment="1">
      <alignment horizontal="center"/>
    </xf>
    <xf numFmtId="166" fontId="3" fillId="0" borderId="37" xfId="3" applyNumberFormat="1" applyFont="1" applyBorder="1"/>
    <xf numFmtId="166" fontId="3" fillId="0" borderId="0" xfId="3" applyNumberFormat="1" applyFont="1"/>
    <xf numFmtId="3" fontId="3" fillId="0" borderId="0" xfId="0" applyNumberFormat="1" applyFont="1"/>
    <xf numFmtId="17" fontId="3" fillId="0" borderId="0" xfId="0" applyNumberFormat="1" applyFont="1"/>
    <xf numFmtId="7" fontId="3" fillId="0" borderId="0" xfId="0" applyNumberFormat="1" applyFont="1"/>
    <xf numFmtId="164" fontId="3" fillId="0" borderId="71" xfId="1" applyNumberFormat="1" applyFont="1" applyBorder="1" applyAlignment="1">
      <alignment horizontal="center" vertical="center"/>
    </xf>
    <xf numFmtId="0" fontId="36" fillId="2" borderId="0" xfId="0" applyFont="1" applyFill="1" applyAlignment="1">
      <alignment horizontal="center" vertical="center" wrapText="1"/>
    </xf>
    <xf numFmtId="9" fontId="3" fillId="0" borderId="0" xfId="3" applyFont="1" applyBorder="1" applyAlignment="1">
      <alignment horizontal="center" vertical="center"/>
    </xf>
    <xf numFmtId="0" fontId="3" fillId="7" borderId="72" xfId="0" applyFont="1" applyFill="1" applyBorder="1" applyProtection="1">
      <protection locked="0"/>
    </xf>
    <xf numFmtId="165" fontId="3" fillId="0" borderId="72" xfId="0" applyNumberFormat="1" applyFont="1" applyBorder="1" applyAlignment="1" applyProtection="1">
      <alignment horizontal="right" vertical="center"/>
      <protection locked="0"/>
    </xf>
    <xf numFmtId="166" fontId="3" fillId="0" borderId="72" xfId="3" applyNumberFormat="1" applyFont="1" applyBorder="1" applyAlignment="1" applyProtection="1">
      <alignment horizontal="right" vertical="center"/>
      <protection locked="0"/>
    </xf>
    <xf numFmtId="164" fontId="3" fillId="0" borderId="72" xfId="0" applyNumberFormat="1" applyFont="1" applyBorder="1" applyAlignment="1" applyProtection="1">
      <alignment horizontal="right" vertical="center"/>
      <protection locked="0"/>
    </xf>
    <xf numFmtId="7" fontId="3" fillId="0" borderId="72" xfId="0" applyNumberFormat="1" applyFont="1" applyBorder="1" applyAlignment="1" applyProtection="1">
      <alignment horizontal="right" vertical="center"/>
      <protection locked="0"/>
    </xf>
    <xf numFmtId="166" fontId="3" fillId="0" borderId="0" xfId="3" applyNumberFormat="1" applyFont="1" applyBorder="1" applyAlignment="1" applyProtection="1">
      <alignment horizontal="right" vertical="center"/>
      <protection locked="0"/>
    </xf>
    <xf numFmtId="0" fontId="37" fillId="0" borderId="0" xfId="0" applyFont="1" applyAlignment="1">
      <alignment horizontal="center"/>
    </xf>
    <xf numFmtId="9" fontId="3" fillId="0" borderId="0" xfId="3" applyFont="1" applyFill="1" applyBorder="1" applyAlignment="1">
      <alignment horizontal="center" vertical="center"/>
    </xf>
    <xf numFmtId="9" fontId="3" fillId="0" borderId="1" xfId="3" applyFont="1" applyFill="1" applyBorder="1" applyAlignment="1">
      <alignment horizontal="center" vertical="center"/>
    </xf>
    <xf numFmtId="3" fontId="3" fillId="0" borderId="0" xfId="3" applyNumberFormat="1" applyFont="1" applyFill="1" applyBorder="1" applyAlignment="1">
      <alignment horizontal="center" vertical="center"/>
    </xf>
    <xf numFmtId="164" fontId="3" fillId="0" borderId="0" xfId="3" applyNumberFormat="1" applyFont="1" applyBorder="1" applyAlignment="1">
      <alignment horizontal="center" vertical="center"/>
    </xf>
    <xf numFmtId="164" fontId="3" fillId="0" borderId="0" xfId="3" applyNumberFormat="1" applyFont="1" applyFill="1" applyBorder="1" applyAlignment="1">
      <alignment horizontal="center" vertical="center"/>
    </xf>
    <xf numFmtId="9" fontId="3" fillId="0" borderId="37" xfId="3" applyFont="1" applyBorder="1" applyAlignment="1">
      <alignment horizontal="center" vertical="center"/>
    </xf>
    <xf numFmtId="0" fontId="3" fillId="7" borderId="39" xfId="0" applyFont="1" applyFill="1" applyBorder="1" applyAlignment="1">
      <alignment vertical="center"/>
    </xf>
    <xf numFmtId="0" fontId="3" fillId="7" borderId="47" xfId="0" applyFont="1" applyFill="1" applyBorder="1" applyAlignment="1">
      <alignment vertical="center"/>
    </xf>
    <xf numFmtId="9" fontId="3" fillId="0" borderId="48" xfId="3" applyFont="1" applyBorder="1" applyAlignment="1">
      <alignment horizontal="center" vertical="center"/>
    </xf>
    <xf numFmtId="3" fontId="3" fillId="0" borderId="48" xfId="3" applyNumberFormat="1" applyFont="1" applyFill="1" applyBorder="1" applyAlignment="1">
      <alignment horizontal="center" vertical="center"/>
    </xf>
    <xf numFmtId="9" fontId="3" fillId="0" borderId="73" xfId="3" applyFont="1" applyFill="1" applyBorder="1" applyAlignment="1">
      <alignment horizontal="center" vertical="center"/>
    </xf>
    <xf numFmtId="164" fontId="3" fillId="0" borderId="48" xfId="3" applyNumberFormat="1" applyFont="1" applyBorder="1" applyAlignment="1">
      <alignment horizontal="center" vertical="center"/>
    </xf>
    <xf numFmtId="9" fontId="3" fillId="0" borderId="5" xfId="3" applyFont="1" applyBorder="1" applyAlignment="1">
      <alignment horizontal="center" vertical="center"/>
    </xf>
    <xf numFmtId="7" fontId="3" fillId="0" borderId="66" xfId="1" applyNumberFormat="1" applyFont="1" applyBorder="1" applyAlignment="1">
      <alignment horizontal="center" vertical="center"/>
    </xf>
    <xf numFmtId="7" fontId="3" fillId="0" borderId="67" xfId="1" applyNumberFormat="1" applyFont="1" applyBorder="1" applyAlignment="1">
      <alignment horizontal="center" vertical="center"/>
    </xf>
    <xf numFmtId="7" fontId="3" fillId="11" borderId="54" xfId="1" applyNumberFormat="1" applyFont="1" applyFill="1" applyBorder="1" applyAlignment="1">
      <alignment horizontal="center" vertical="center"/>
    </xf>
    <xf numFmtId="7" fontId="3" fillId="11" borderId="68" xfId="1" applyNumberFormat="1" applyFont="1" applyFill="1" applyBorder="1" applyAlignment="1">
      <alignment horizontal="center" vertical="center"/>
    </xf>
    <xf numFmtId="0" fontId="9" fillId="2" borderId="0" xfId="0" applyFont="1" applyFill="1" applyProtection="1">
      <protection locked="0"/>
    </xf>
    <xf numFmtId="0" fontId="9" fillId="2" borderId="0" xfId="0" applyFont="1" applyFill="1" applyAlignment="1" applyProtection="1">
      <alignment horizontal="center" vertical="center" wrapText="1"/>
      <protection locked="0"/>
    </xf>
    <xf numFmtId="0" fontId="9" fillId="2" borderId="0" xfId="0" applyFont="1" applyFill="1" applyAlignment="1">
      <alignment vertical="center"/>
    </xf>
    <xf numFmtId="0" fontId="9" fillId="2" borderId="0" xfId="0" applyFont="1" applyFill="1" applyAlignment="1">
      <alignment vertical="center" wrapText="1"/>
    </xf>
    <xf numFmtId="0" fontId="17" fillId="0" borderId="0" xfId="0" applyFont="1"/>
    <xf numFmtId="3" fontId="3" fillId="0" borderId="0" xfId="4" applyNumberFormat="1" applyFont="1"/>
    <xf numFmtId="0" fontId="3" fillId="7" borderId="74" xfId="0" applyFont="1" applyFill="1" applyBorder="1" applyAlignment="1">
      <alignment vertical="center"/>
    </xf>
    <xf numFmtId="9" fontId="3" fillId="0" borderId="75" xfId="3" applyFont="1" applyBorder="1" applyAlignment="1">
      <alignment horizontal="center" vertical="center"/>
    </xf>
    <xf numFmtId="7" fontId="3" fillId="0" borderId="76" xfId="1" applyNumberFormat="1" applyFont="1" applyBorder="1" applyAlignment="1">
      <alignment horizontal="center" vertical="center"/>
    </xf>
    <xf numFmtId="7" fontId="3" fillId="0" borderId="77" xfId="1" applyNumberFormat="1" applyFont="1" applyBorder="1" applyAlignment="1">
      <alignment horizontal="center" vertical="center"/>
    </xf>
    <xf numFmtId="3" fontId="3" fillId="0" borderId="75" xfId="3" applyNumberFormat="1" applyFont="1" applyBorder="1" applyAlignment="1">
      <alignment horizontal="center" vertical="center"/>
    </xf>
    <xf numFmtId="9" fontId="3" fillId="0" borderId="78" xfId="3" applyFont="1" applyBorder="1" applyAlignment="1">
      <alignment horizontal="center" vertical="center"/>
    </xf>
    <xf numFmtId="164" fontId="3" fillId="0" borderId="75" xfId="3" applyNumberFormat="1" applyFont="1" applyBorder="1" applyAlignment="1">
      <alignment horizontal="center" vertical="center"/>
    </xf>
    <xf numFmtId="9" fontId="3" fillId="0" borderId="79" xfId="3" applyFont="1" applyBorder="1" applyAlignment="1">
      <alignment horizontal="center" vertical="center"/>
    </xf>
    <xf numFmtId="0" fontId="3" fillId="0" borderId="0" xfId="0" applyFont="1" applyAlignment="1">
      <alignment horizontal="right"/>
    </xf>
    <xf numFmtId="8" fontId="3" fillId="11" borderId="54" xfId="1" applyNumberFormat="1" applyFont="1" applyFill="1" applyBorder="1" applyAlignment="1">
      <alignment horizontal="center" vertical="center"/>
    </xf>
    <xf numFmtId="8" fontId="3" fillId="11" borderId="68" xfId="1" applyNumberFormat="1" applyFont="1" applyFill="1" applyBorder="1" applyAlignment="1">
      <alignment horizontal="center" vertical="center"/>
    </xf>
    <xf numFmtId="0" fontId="21" fillId="14" borderId="3" xfId="0" applyFont="1" applyFill="1" applyBorder="1" applyAlignment="1">
      <alignment horizontal="center"/>
    </xf>
    <xf numFmtId="0" fontId="35" fillId="2" borderId="40" xfId="0" applyFont="1" applyFill="1" applyBorder="1" applyAlignment="1">
      <alignment horizontal="center" vertical="center" wrapText="1"/>
    </xf>
    <xf numFmtId="0" fontId="35" fillId="2" borderId="69" xfId="0" applyFont="1" applyFill="1" applyBorder="1" applyAlignment="1">
      <alignment horizontal="center" vertical="center" wrapText="1"/>
    </xf>
    <xf numFmtId="164" fontId="3" fillId="0" borderId="0" xfId="1" applyNumberFormat="1" applyFont="1"/>
    <xf numFmtId="8" fontId="33" fillId="11" borderId="54" xfId="1" applyNumberFormat="1" applyFont="1" applyFill="1" applyBorder="1" applyAlignment="1">
      <alignment horizontal="center" vertical="center"/>
    </xf>
    <xf numFmtId="0" fontId="21" fillId="19" borderId="18" xfId="0" applyFont="1" applyFill="1" applyBorder="1" applyAlignment="1">
      <alignment horizontal="center" vertical="center"/>
    </xf>
    <xf numFmtId="0" fontId="21" fillId="19" borderId="2" xfId="0" applyFont="1" applyFill="1" applyBorder="1" applyAlignment="1">
      <alignment horizontal="center" vertical="center"/>
    </xf>
    <xf numFmtId="0" fontId="21" fillId="19" borderId="3" xfId="0" applyFont="1" applyFill="1" applyBorder="1" applyAlignment="1">
      <alignment horizontal="center" vertical="center"/>
    </xf>
    <xf numFmtId="44" fontId="0" fillId="0" borderId="0" xfId="1" applyFont="1"/>
    <xf numFmtId="164" fontId="0" fillId="0" borderId="0" xfId="0" applyNumberFormat="1"/>
    <xf numFmtId="164" fontId="0" fillId="0" borderId="0" xfId="1" applyNumberFormat="1" applyFont="1"/>
    <xf numFmtId="7" fontId="33" fillId="11" borderId="54" xfId="1" applyNumberFormat="1" applyFont="1" applyFill="1" applyBorder="1" applyAlignment="1">
      <alignment horizontal="center" vertical="center"/>
    </xf>
    <xf numFmtId="7" fontId="3" fillId="0" borderId="0" xfId="1" applyNumberFormat="1" applyFont="1" applyAlignment="1">
      <alignment horizontal="right"/>
    </xf>
    <xf numFmtId="7" fontId="3" fillId="0" borderId="0" xfId="0" applyNumberFormat="1" applyFont="1" applyAlignment="1" applyProtection="1">
      <alignment vertical="center"/>
      <protection locked="0"/>
    </xf>
    <xf numFmtId="9" fontId="0" fillId="0" borderId="0" xfId="3" applyFont="1"/>
    <xf numFmtId="7" fontId="0" fillId="0" borderId="0" xfId="0" applyNumberFormat="1"/>
    <xf numFmtId="0" fontId="38" fillId="0" borderId="0" xfId="0" applyFont="1"/>
    <xf numFmtId="0" fontId="3" fillId="5" borderId="0" xfId="0" applyFont="1" applyFill="1" applyAlignment="1">
      <alignment horizontal="center" vertical="center" wrapText="1"/>
    </xf>
    <xf numFmtId="0" fontId="3" fillId="20" borderId="0" xfId="0" applyFont="1" applyFill="1" applyAlignment="1">
      <alignment horizontal="center" vertical="center" wrapText="1"/>
    </xf>
    <xf numFmtId="0" fontId="3" fillId="19" borderId="0" xfId="0" applyFont="1" applyFill="1" applyAlignment="1">
      <alignment horizontal="center" vertical="center" wrapText="1"/>
    </xf>
    <xf numFmtId="0" fontId="3" fillId="6" borderId="0" xfId="0" applyFont="1" applyFill="1" applyAlignment="1">
      <alignment horizontal="center" vertical="center" wrapText="1"/>
    </xf>
    <xf numFmtId="0" fontId="5" fillId="2" borderId="0" xfId="0" applyFont="1" applyFill="1" applyAlignment="1">
      <alignment horizontal="center"/>
    </xf>
    <xf numFmtId="17" fontId="6" fillId="2" borderId="0" xfId="0" quotePrefix="1" applyNumberFormat="1" applyFont="1" applyFill="1" applyAlignment="1">
      <alignment horizontal="center" vertical="center" wrapText="1"/>
    </xf>
    <xf numFmtId="0" fontId="6" fillId="2" borderId="0" xfId="0" applyFont="1" applyFill="1" applyAlignment="1">
      <alignment horizontal="center" vertical="center" wrapText="1"/>
    </xf>
    <xf numFmtId="0" fontId="7" fillId="2" borderId="0" xfId="0" applyFont="1" applyFill="1" applyAlignment="1">
      <alignment horizontal="center"/>
    </xf>
    <xf numFmtId="0" fontId="7" fillId="2" borderId="0" xfId="0" applyFont="1" applyFill="1" applyAlignment="1">
      <alignment horizontal="center" vertical="center"/>
    </xf>
    <xf numFmtId="0" fontId="3" fillId="3" borderId="0" xfId="0" applyFont="1" applyFill="1" applyAlignment="1">
      <alignment horizontal="center" vertical="center" wrapText="1"/>
    </xf>
    <xf numFmtId="17" fontId="6" fillId="2" borderId="0" xfId="0" quotePrefix="1" applyNumberFormat="1" applyFont="1" applyFill="1" applyAlignment="1">
      <alignment horizontal="center"/>
    </xf>
    <xf numFmtId="0" fontId="6" fillId="2" borderId="0" xfId="0" applyFont="1" applyFill="1" applyAlignment="1">
      <alignment horizontal="center"/>
    </xf>
    <xf numFmtId="0" fontId="34" fillId="15" borderId="56" xfId="0" applyFont="1" applyFill="1" applyBorder="1" applyAlignment="1">
      <alignment horizontal="center" vertical="center" wrapText="1"/>
    </xf>
    <xf numFmtId="0" fontId="34" fillId="15" borderId="62" xfId="0" applyFont="1" applyFill="1" applyBorder="1" applyAlignment="1">
      <alignment horizontal="center" vertical="center" wrapText="1"/>
    </xf>
    <xf numFmtId="0" fontId="21" fillId="19" borderId="18" xfId="0" applyFont="1" applyFill="1" applyBorder="1" applyAlignment="1">
      <alignment horizontal="center"/>
    </xf>
    <xf numFmtId="0" fontId="19" fillId="0" borderId="57" xfId="0" applyFont="1" applyBorder="1" applyAlignment="1">
      <alignment horizontal="left" vertical="center"/>
    </xf>
    <xf numFmtId="0" fontId="19" fillId="0" borderId="53" xfId="0" applyFont="1" applyBorder="1" applyAlignment="1">
      <alignment horizontal="left" vertical="center"/>
    </xf>
    <xf numFmtId="0" fontId="19" fillId="0" borderId="58" xfId="0" applyFont="1" applyBorder="1" applyAlignment="1">
      <alignment horizontal="left" vertical="center"/>
    </xf>
    <xf numFmtId="0" fontId="20" fillId="5" borderId="33"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28" xfId="0" applyFont="1" applyFill="1" applyBorder="1" applyAlignment="1">
      <alignment horizontal="center" vertical="center" wrapText="1"/>
    </xf>
    <xf numFmtId="0" fontId="20" fillId="5" borderId="59" xfId="0" applyFont="1" applyFill="1" applyBorder="1" applyAlignment="1">
      <alignment horizontal="center" vertical="center" wrapText="1"/>
    </xf>
    <xf numFmtId="0" fontId="20" fillId="5" borderId="54" xfId="0" applyFont="1" applyFill="1" applyBorder="1" applyAlignment="1">
      <alignment horizontal="center" vertical="center" wrapText="1"/>
    </xf>
    <xf numFmtId="0" fontId="20" fillId="5" borderId="41" xfId="0" applyFont="1" applyFill="1" applyBorder="1" applyAlignment="1">
      <alignment horizontal="center" vertical="center" wrapText="1"/>
    </xf>
    <xf numFmtId="0" fontId="24" fillId="16" borderId="66" xfId="0" applyFont="1" applyFill="1" applyBorder="1" applyAlignment="1">
      <alignment horizontal="center" vertical="center" wrapText="1"/>
    </xf>
    <xf numFmtId="0" fontId="24" fillId="16" borderId="61" xfId="0" applyFont="1" applyFill="1" applyBorder="1" applyAlignment="1">
      <alignment horizontal="center" vertical="center" wrapText="1"/>
    </xf>
    <xf numFmtId="0" fontId="24" fillId="16" borderId="31" xfId="0" applyFont="1" applyFill="1" applyBorder="1" applyAlignment="1">
      <alignment horizontal="center" vertical="center" wrapText="1"/>
    </xf>
    <xf numFmtId="0" fontId="24" fillId="16" borderId="40" xfId="0" applyFont="1" applyFill="1" applyBorder="1" applyAlignment="1">
      <alignment horizontal="center" vertical="center" wrapText="1"/>
    </xf>
    <xf numFmtId="0" fontId="20" fillId="20" borderId="65" xfId="0" applyFont="1" applyFill="1" applyBorder="1" applyAlignment="1">
      <alignment horizontal="center" vertical="center" wrapText="1"/>
    </xf>
    <xf numFmtId="0" fontId="20" fillId="20" borderId="66" xfId="0" applyFont="1" applyFill="1" applyBorder="1" applyAlignment="1">
      <alignment horizontal="center" vertical="center" wrapText="1"/>
    </xf>
    <xf numFmtId="0" fontId="20" fillId="20" borderId="55" xfId="0" applyFont="1" applyFill="1" applyBorder="1" applyAlignment="1">
      <alignment horizontal="center" vertical="center" wrapText="1"/>
    </xf>
    <xf numFmtId="0" fontId="20" fillId="20" borderId="54" xfId="0" applyFont="1" applyFill="1" applyBorder="1" applyAlignment="1">
      <alignment horizontal="center" vertical="center" wrapText="1"/>
    </xf>
    <xf numFmtId="0" fontId="24" fillId="15" borderId="54" xfId="0" applyFont="1" applyFill="1" applyBorder="1" applyAlignment="1">
      <alignment horizontal="center" vertical="center" wrapText="1"/>
    </xf>
    <xf numFmtId="0" fontId="24" fillId="15" borderId="41" xfId="0" applyFont="1" applyFill="1" applyBorder="1" applyAlignment="1">
      <alignment horizontal="center" vertical="center" wrapText="1"/>
    </xf>
    <xf numFmtId="0" fontId="24" fillId="15" borderId="31" xfId="0" applyFont="1" applyFill="1" applyBorder="1" applyAlignment="1">
      <alignment horizontal="center" vertical="center" wrapText="1"/>
    </xf>
    <xf numFmtId="0" fontId="24" fillId="15" borderId="40" xfId="0" applyFont="1" applyFill="1" applyBorder="1" applyAlignment="1">
      <alignment horizontal="center" vertical="center" wrapText="1"/>
    </xf>
    <xf numFmtId="0" fontId="21" fillId="14" borderId="18" xfId="0" applyFont="1" applyFill="1" applyBorder="1" applyAlignment="1">
      <alignment horizontal="center"/>
    </xf>
    <xf numFmtId="0" fontId="20" fillId="20" borderId="12" xfId="0" applyFont="1" applyFill="1" applyBorder="1" applyAlignment="1">
      <alignment horizontal="center" vertical="center" wrapText="1"/>
    </xf>
    <xf numFmtId="0" fontId="20" fillId="20" borderId="14" xfId="0" applyFont="1" applyFill="1" applyBorder="1" applyAlignment="1">
      <alignment horizontal="center" vertical="center" wrapText="1"/>
    </xf>
    <xf numFmtId="0" fontId="2" fillId="2" borderId="0" xfId="0" applyFont="1" applyFill="1" applyAlignment="1">
      <alignment horizontal="center"/>
    </xf>
    <xf numFmtId="0" fontId="11" fillId="2" borderId="12" xfId="0" applyFont="1" applyFill="1" applyBorder="1" applyAlignment="1">
      <alignment horizontal="left"/>
    </xf>
    <xf numFmtId="0" fontId="11" fillId="2" borderId="13" xfId="0" applyFont="1" applyFill="1" applyBorder="1" applyAlignment="1">
      <alignment horizontal="left"/>
    </xf>
    <xf numFmtId="0" fontId="11" fillId="2" borderId="14" xfId="0" applyFont="1" applyFill="1" applyBorder="1" applyAlignment="1">
      <alignment horizontal="left"/>
    </xf>
    <xf numFmtId="0" fontId="24" fillId="15" borderId="45" xfId="0" applyFont="1" applyFill="1" applyBorder="1" applyAlignment="1">
      <alignment horizontal="center" vertical="center" wrapText="1"/>
    </xf>
    <xf numFmtId="0" fontId="24" fillId="15" borderId="28" xfId="0" applyFont="1" applyFill="1" applyBorder="1" applyAlignment="1">
      <alignment horizontal="center" vertical="center" wrapText="1"/>
    </xf>
    <xf numFmtId="14" fontId="12" fillId="18" borderId="0" xfId="0" applyNumberFormat="1" applyFont="1" applyFill="1" applyAlignment="1">
      <alignment horizontal="left" vertical="center" wrapText="1"/>
    </xf>
    <xf numFmtId="0" fontId="29" fillId="0" borderId="2" xfId="0" applyFont="1" applyBorder="1" applyAlignment="1">
      <alignment horizontal="justify" vertical="center"/>
    </xf>
    <xf numFmtId="0" fontId="29" fillId="0" borderId="3" xfId="0" applyFont="1" applyBorder="1" applyAlignment="1">
      <alignment horizontal="justify" vertical="center"/>
    </xf>
    <xf numFmtId="0" fontId="30" fillId="10" borderId="0" xfId="0" applyFont="1" applyFill="1" applyAlignment="1">
      <alignment horizontal="left" vertical="center" wrapText="1"/>
    </xf>
    <xf numFmtId="0" fontId="3" fillId="0" borderId="0" xfId="0" applyFont="1" applyAlignment="1">
      <alignment horizontal="left" wrapText="1"/>
    </xf>
    <xf numFmtId="0" fontId="3" fillId="0" borderId="0" xfId="0" applyFont="1" applyAlignment="1">
      <alignment horizontal="center"/>
    </xf>
    <xf numFmtId="0" fontId="19" fillId="0" borderId="44" xfId="0" applyFont="1" applyBorder="1" applyAlignment="1">
      <alignment horizontal="left" vertical="center"/>
    </xf>
    <xf numFmtId="0" fontId="19" fillId="0" borderId="32" xfId="0" applyFont="1" applyBorder="1" applyAlignment="1">
      <alignment horizontal="left" vertical="center"/>
    </xf>
    <xf numFmtId="0" fontId="19" fillId="0" borderId="45" xfId="0" applyFont="1" applyBorder="1" applyAlignment="1">
      <alignment horizontal="left" vertical="center"/>
    </xf>
    <xf numFmtId="44" fontId="21" fillId="19" borderId="2" xfId="1" applyFont="1" applyFill="1" applyBorder="1" applyAlignment="1">
      <alignment horizontal="center"/>
    </xf>
    <xf numFmtId="44" fontId="21" fillId="19" borderId="18" xfId="1" applyFont="1" applyFill="1" applyBorder="1" applyAlignment="1">
      <alignment horizontal="center"/>
    </xf>
    <xf numFmtId="44" fontId="21" fillId="19" borderId="3" xfId="1" applyFont="1" applyFill="1" applyBorder="1" applyAlignment="1">
      <alignment horizontal="center"/>
    </xf>
    <xf numFmtId="0" fontId="24" fillId="16" borderId="39" xfId="0" applyFont="1" applyFill="1" applyBorder="1" applyAlignment="1">
      <alignment horizontal="center" vertical="center"/>
    </xf>
    <xf numFmtId="0" fontId="24" fillId="16" borderId="0" xfId="0" applyFont="1" applyFill="1" applyAlignment="1">
      <alignment horizontal="center" vertical="center"/>
    </xf>
    <xf numFmtId="0" fontId="24" fillId="16" borderId="37" xfId="0" applyFont="1" applyFill="1" applyBorder="1" applyAlignment="1">
      <alignment horizontal="center" vertical="center"/>
    </xf>
    <xf numFmtId="0" fontId="24" fillId="2" borderId="39" xfId="0" applyFont="1" applyFill="1" applyBorder="1" applyAlignment="1">
      <alignment horizontal="center" vertical="center"/>
    </xf>
    <xf numFmtId="0" fontId="24" fillId="2" borderId="0" xfId="0" applyFont="1" applyFill="1" applyAlignment="1">
      <alignment horizontal="center" vertical="center"/>
    </xf>
    <xf numFmtId="0" fontId="24" fillId="2" borderId="37" xfId="0" applyFont="1" applyFill="1" applyBorder="1" applyAlignment="1">
      <alignment horizontal="center" vertical="center"/>
    </xf>
    <xf numFmtId="0" fontId="3" fillId="21" borderId="25" xfId="0" applyFont="1" applyFill="1" applyBorder="1" applyAlignment="1">
      <alignment horizontal="right" vertical="center"/>
    </xf>
    <xf numFmtId="0" fontId="3" fillId="21" borderId="15" xfId="0" applyFont="1" applyFill="1" applyBorder="1" applyAlignment="1">
      <alignment horizontal="right" vertical="center"/>
    </xf>
    <xf numFmtId="0" fontId="3" fillId="21" borderId="27" xfId="0" applyFont="1" applyFill="1" applyBorder="1" applyAlignment="1">
      <alignment horizontal="right" vertical="center"/>
    </xf>
    <xf numFmtId="0" fontId="20" fillId="20" borderId="68" xfId="0" applyFont="1" applyFill="1" applyBorder="1" applyAlignment="1">
      <alignment horizontal="center" vertical="center" wrapText="1"/>
    </xf>
    <xf numFmtId="0" fontId="20" fillId="5" borderId="65" xfId="0" applyFont="1" applyFill="1" applyBorder="1" applyAlignment="1">
      <alignment horizontal="center" vertical="center" wrapText="1"/>
    </xf>
    <xf numFmtId="0" fontId="20" fillId="5" borderId="67" xfId="0" applyFont="1" applyFill="1" applyBorder="1" applyAlignment="1">
      <alignment horizontal="center" vertical="center" wrapText="1"/>
    </xf>
    <xf numFmtId="0" fontId="20" fillId="5" borderId="55" xfId="0" applyFont="1" applyFill="1" applyBorder="1" applyAlignment="1">
      <alignment horizontal="center" vertical="center" wrapText="1"/>
    </xf>
    <xf numFmtId="0" fontId="20" fillId="5" borderId="68" xfId="0" applyFont="1" applyFill="1" applyBorder="1" applyAlignment="1">
      <alignment horizontal="center" vertical="center" wrapText="1"/>
    </xf>
    <xf numFmtId="0" fontId="24" fillId="2" borderId="46"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36" xfId="0" applyFont="1" applyFill="1" applyBorder="1" applyAlignment="1">
      <alignment horizontal="center" vertical="center"/>
    </xf>
    <xf numFmtId="0" fontId="20" fillId="5" borderId="3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19" fillId="0" borderId="63" xfId="0" applyFont="1" applyBorder="1" applyAlignment="1">
      <alignment horizontal="left" vertical="center"/>
    </xf>
    <xf numFmtId="0" fontId="19" fillId="0" borderId="0" xfId="0" applyFont="1" applyAlignment="1">
      <alignment horizontal="left" vertical="center"/>
    </xf>
    <xf numFmtId="0" fontId="19" fillId="0" borderId="64" xfId="0" applyFont="1" applyBorder="1" applyAlignment="1">
      <alignment horizontal="left" vertical="center"/>
    </xf>
    <xf numFmtId="0" fontId="20" fillId="20" borderId="67" xfId="0" applyFont="1" applyFill="1" applyBorder="1" applyAlignment="1">
      <alignment horizontal="center" vertical="center" wrapText="1"/>
    </xf>
    <xf numFmtId="0" fontId="21" fillId="19" borderId="18" xfId="0" applyFont="1" applyFill="1" applyBorder="1" applyAlignment="1">
      <alignment horizontal="center" vertical="center"/>
    </xf>
    <xf numFmtId="0" fontId="24" fillId="2" borderId="43" xfId="0" applyFont="1" applyFill="1" applyBorder="1" applyAlignment="1">
      <alignment horizontal="center" vertical="center" wrapText="1"/>
    </xf>
    <xf numFmtId="0" fontId="24" fillId="2" borderId="42" xfId="0" applyFont="1" applyFill="1" applyBorder="1" applyAlignment="1">
      <alignment horizontal="center" vertical="center" wrapText="1"/>
    </xf>
    <xf numFmtId="0" fontId="24" fillId="2" borderId="59"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24" fillId="16" borderId="34" xfId="0" applyFont="1" applyFill="1" applyBorder="1" applyAlignment="1">
      <alignment horizontal="center" vertical="center" wrapText="1"/>
    </xf>
    <xf numFmtId="0" fontId="24" fillId="16" borderId="69" xfId="0" applyFont="1" applyFill="1" applyBorder="1" applyAlignment="1">
      <alignment horizontal="center" vertical="center" wrapText="1"/>
    </xf>
    <xf numFmtId="0" fontId="24" fillId="16" borderId="60" xfId="0" applyFont="1" applyFill="1" applyBorder="1" applyAlignment="1">
      <alignment horizontal="center" vertical="center" wrapText="1"/>
    </xf>
    <xf numFmtId="0" fontId="24" fillId="16" borderId="67"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69" xfId="0" applyFont="1" applyFill="1" applyBorder="1" applyAlignment="1">
      <alignment horizontal="center" vertical="center" wrapText="1"/>
    </xf>
    <xf numFmtId="0" fontId="15" fillId="0" borderId="0" xfId="0" applyFont="1" applyAlignment="1" applyProtection="1">
      <alignment horizontal="center" vertical="center"/>
      <protection locked="0"/>
    </xf>
    <xf numFmtId="0" fontId="15" fillId="0" borderId="0" xfId="0" applyFont="1" applyAlignment="1" applyProtection="1">
      <alignment horizontal="center"/>
      <protection locked="0"/>
    </xf>
    <xf numFmtId="0" fontId="11" fillId="2" borderId="0" xfId="0" applyFont="1" applyFill="1" applyAlignment="1">
      <alignment horizontal="left" vertical="center"/>
    </xf>
    <xf numFmtId="0" fontId="36" fillId="2" borderId="0" xfId="0" applyFont="1" applyFill="1" applyAlignment="1">
      <alignment horizontal="center" vertical="center" wrapText="1"/>
    </xf>
    <xf numFmtId="0" fontId="14" fillId="0" borderId="0" xfId="0" applyFont="1" applyAlignment="1">
      <alignment horizontal="center"/>
    </xf>
    <xf numFmtId="0" fontId="36" fillId="2" borderId="48" xfId="0" applyFont="1" applyFill="1" applyBorder="1" applyAlignment="1">
      <alignment horizontal="center" vertical="center" wrapText="1"/>
    </xf>
    <xf numFmtId="0" fontId="17" fillId="0" borderId="0" xfId="0" applyFont="1" applyAlignment="1">
      <alignment horizontal="center"/>
    </xf>
    <xf numFmtId="0" fontId="11" fillId="2" borderId="0" xfId="0" applyFont="1" applyFill="1" applyAlignment="1">
      <alignment horizontal="center"/>
    </xf>
    <xf numFmtId="0" fontId="11" fillId="2" borderId="37" xfId="0" applyFont="1" applyFill="1" applyBorder="1" applyAlignment="1">
      <alignment horizontal="center"/>
    </xf>
    <xf numFmtId="0" fontId="20" fillId="20" borderId="56" xfId="0" applyFont="1" applyFill="1" applyBorder="1" applyAlignment="1">
      <alignment horizontal="center" vertical="center" wrapText="1"/>
    </xf>
    <xf numFmtId="0" fontId="20" fillId="20" borderId="5"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70" xfId="0" applyFont="1" applyFill="1" applyBorder="1" applyAlignment="1">
      <alignment horizontal="center" vertical="center" wrapText="1"/>
    </xf>
    <xf numFmtId="0" fontId="19" fillId="0" borderId="56" xfId="0" applyFont="1" applyBorder="1" applyAlignment="1">
      <alignment horizontal="left" vertical="center"/>
    </xf>
    <xf numFmtId="0" fontId="19" fillId="0" borderId="37" xfId="0" applyFont="1" applyBorder="1" applyAlignment="1">
      <alignment horizontal="left" vertical="center"/>
    </xf>
    <xf numFmtId="0" fontId="19" fillId="0" borderId="62" xfId="0" applyFont="1" applyBorder="1" applyAlignment="1">
      <alignment horizontal="left" vertical="center"/>
    </xf>
    <xf numFmtId="0" fontId="20" fillId="20" borderId="38" xfId="0" applyFont="1" applyFill="1" applyBorder="1" applyAlignment="1">
      <alignment horizontal="center" vertical="center" wrapText="1"/>
    </xf>
  </cellXfs>
  <cellStyles count="5">
    <cellStyle name="Comma" xfId="4" builtinId="3"/>
    <cellStyle name="Currency" xfId="1" builtinId="4"/>
    <cellStyle name="Hyperlink" xfId="2" builtinId="8"/>
    <cellStyle name="Normal" xfId="0" builtinId="0"/>
    <cellStyle name="Percent" xfId="3" builtinId="5"/>
  </cellStyles>
  <dxfs count="0"/>
  <tableStyles count="0" defaultTableStyle="TableStyleMedium2" defaultPivotStyle="PivotStyleLight16"/>
  <colors>
    <mruColors>
      <color rgb="FFD45D00"/>
      <color rgb="FF003E51"/>
      <color rgb="FFA2AE74"/>
      <color rgb="FF605677"/>
      <color rgb="FF60605B"/>
      <color rgb="FF5E82A3"/>
      <color rgb="FF609191"/>
      <color rgb="FF204354"/>
      <color rgb="FFEEEEEE"/>
      <color rgb="FFDCD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0.xml"/><Relationship Id="rId1" Type="http://schemas.microsoft.com/office/2011/relationships/chartStyle" Target="style10.xml"/><Relationship Id="rId4" Type="http://schemas.openxmlformats.org/officeDocument/2006/relationships/chartUserShapes" Target="../drawings/drawing9.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23.xml"/><Relationship Id="rId1" Type="http://schemas.microsoft.com/office/2011/relationships/chartStyle" Target="style23.xml"/><Relationship Id="rId4" Type="http://schemas.openxmlformats.org/officeDocument/2006/relationships/chartUserShapes" Target="../drawings/drawing17.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24.xml"/><Relationship Id="rId1" Type="http://schemas.microsoft.com/office/2011/relationships/chartStyle" Target="style24.xml"/><Relationship Id="rId4" Type="http://schemas.openxmlformats.org/officeDocument/2006/relationships/chartUserShapes" Target="../drawings/drawing18.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37.xml"/><Relationship Id="rId1" Type="http://schemas.microsoft.com/office/2011/relationships/chartStyle" Target="style37.xml"/><Relationship Id="rId4" Type="http://schemas.openxmlformats.org/officeDocument/2006/relationships/chartUserShapes" Target="../drawings/drawing26.xml"/></Relationships>
</file>

<file path=xl/charts/_rels/chart38.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38.xml"/><Relationship Id="rId1" Type="http://schemas.microsoft.com/office/2011/relationships/chartStyle" Target="style38.xml"/><Relationship Id="rId4" Type="http://schemas.openxmlformats.org/officeDocument/2006/relationships/chartUserShapes" Target="../drawings/drawing27.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51.xml"/><Relationship Id="rId1" Type="http://schemas.microsoft.com/office/2011/relationships/chartStyle" Target="style51.xml"/><Relationship Id="rId4" Type="http://schemas.openxmlformats.org/officeDocument/2006/relationships/chartUserShapes" Target="../drawings/drawing35.xml"/></Relationships>
</file>

<file path=xl/charts/_rels/chart52.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52.xml"/><Relationship Id="rId1" Type="http://schemas.microsoft.com/office/2011/relationships/chartStyle" Target="style52.xml"/><Relationship Id="rId4" Type="http://schemas.openxmlformats.org/officeDocument/2006/relationships/chartUserShapes" Target="../drawings/drawing36.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9.xml"/><Relationship Id="rId1" Type="http://schemas.microsoft.com/office/2011/relationships/chartStyle" Target="style9.xml"/><Relationship Id="rId4"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Lead Teacher,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7</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2779508914548357"/>
          <c:w val="0.87985636974531278"/>
          <c:h val="0.77032143707742484"/>
        </c:manualLayout>
      </c:layout>
      <c:lineChart>
        <c:grouping val="standard"/>
        <c:varyColors val="0"/>
        <c:ser>
          <c:idx val="0"/>
          <c:order val="0"/>
          <c:tx>
            <c:strRef>
              <c:f>'2A'!$V$4</c:f>
              <c:strCache>
                <c:ptCount val="1"/>
                <c:pt idx="0">
                  <c:v>HSE</c:v>
                </c:pt>
              </c:strCache>
            </c:strRef>
          </c:tx>
          <c:spPr>
            <a:ln w="28575" cap="rnd">
              <a:solidFill>
                <a:schemeClr val="accent6"/>
              </a:solidFill>
              <a:round/>
            </a:ln>
            <a:effectLst/>
          </c:spPr>
          <c:marker>
            <c:symbol val="none"/>
          </c:marker>
          <c:dPt>
            <c:idx val="3"/>
            <c:marker>
              <c:symbol val="none"/>
            </c:marker>
            <c:bubble3D val="0"/>
            <c:spPr>
              <a:ln w="28575" cap="rnd">
                <a:solidFill>
                  <a:srgbClr val="A2AE74"/>
                </a:solidFill>
                <a:round/>
              </a:ln>
              <a:effectLst/>
            </c:spPr>
            <c:extLst>
              <c:ext xmlns:c16="http://schemas.microsoft.com/office/drawing/2014/chart" uri="{C3380CC4-5D6E-409C-BE32-E72D297353CC}">
                <c16:uniqueId val="{00000007-2EC7-4418-903F-6F108D530CD4}"/>
              </c:ext>
            </c:extLst>
          </c:dPt>
          <c:dPt>
            <c:idx val="4"/>
            <c:marker>
              <c:symbol val="none"/>
            </c:marker>
            <c:bubble3D val="0"/>
            <c:extLst>
              <c:ext xmlns:c16="http://schemas.microsoft.com/office/drawing/2014/chart" uri="{C3380CC4-5D6E-409C-BE32-E72D297353CC}">
                <c16:uniqueId val="{00000008-2EC7-4418-903F-6F108D530CD4}"/>
              </c:ext>
            </c:extLst>
          </c:dPt>
          <c:dPt>
            <c:idx val="5"/>
            <c:marker>
              <c:symbol val="none"/>
            </c:marker>
            <c:bubble3D val="0"/>
            <c:spPr>
              <a:ln w="28575" cap="rnd">
                <a:solidFill>
                  <a:srgbClr val="A2AE74"/>
                </a:solidFill>
                <a:round/>
              </a:ln>
              <a:effectLst/>
            </c:spPr>
            <c:extLst>
              <c:ext xmlns:c16="http://schemas.microsoft.com/office/drawing/2014/chart" uri="{C3380CC4-5D6E-409C-BE32-E72D297353CC}">
                <c16:uniqueId val="{00000009-2EC7-4418-903F-6F108D530CD4}"/>
              </c:ext>
            </c:extLst>
          </c:dPt>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'2A'!$V$5:$V$25</c:f>
              <c:numCache>
                <c:formatCode>"$"#,##0.00</c:formatCode>
                <c:ptCount val="21"/>
                <c:pt idx="0">
                  <c:v>21.868026740373882</c:v>
                </c:pt>
                <c:pt idx="1">
                  <c:v>22.414727408883227</c:v>
                </c:pt>
                <c:pt idx="2">
                  <c:v>22.975095594105305</c:v>
                </c:pt>
                <c:pt idx="3">
                  <c:v>23.549472983957937</c:v>
                </c:pt>
                <c:pt idx="4">
                  <c:v>24.138209808556883</c:v>
                </c:pt>
                <c:pt idx="5">
                  <c:v>24.741665053770802</c:v>
                </c:pt>
                <c:pt idx="6">
                  <c:v>25.36020668011507</c:v>
                </c:pt>
                <c:pt idx="7">
                  <c:v>25.994211847117946</c:v>
                </c:pt>
                <c:pt idx="8">
                  <c:v>26.644067143295892</c:v>
                </c:pt>
                <c:pt idx="9">
                  <c:v>27.310168821878285</c:v>
                </c:pt>
                <c:pt idx="10">
                  <c:v>27.99292304242524</c:v>
                </c:pt>
                <c:pt idx="11">
                  <c:v>28.692746118485868</c:v>
                </c:pt>
                <c:pt idx="12">
                  <c:v>29.410064771448013</c:v>
                </c:pt>
                <c:pt idx="13">
                  <c:v>30.145316390734212</c:v>
                </c:pt>
                <c:pt idx="14">
                  <c:v>30.898949300502565</c:v>
                </c:pt>
                <c:pt idx="15">
                  <c:v>31.671423033015127</c:v>
                </c:pt>
                <c:pt idx="16">
                  <c:v>32.463208608840503</c:v>
                </c:pt>
                <c:pt idx="17">
                  <c:v>33.27478882406151</c:v>
                </c:pt>
                <c:pt idx="18">
                  <c:v>34.106658544663041</c:v>
                </c:pt>
                <c:pt idx="19">
                  <c:v>34.959325008279613</c:v>
                </c:pt>
                <c:pt idx="20">
                  <c:v>35.833308133486604</c:v>
                </c:pt>
              </c:numCache>
            </c:numRef>
          </c:val>
          <c:smooth val="0"/>
          <c:extLst>
            <c:ext xmlns:c16="http://schemas.microsoft.com/office/drawing/2014/chart" uri="{C3380CC4-5D6E-409C-BE32-E72D297353CC}">
              <c16:uniqueId val="{00000000-2EC7-4418-903F-6F108D530CD4}"/>
            </c:ext>
          </c:extLst>
        </c:ser>
        <c:ser>
          <c:idx val="1"/>
          <c:order val="1"/>
          <c:tx>
            <c:strRef>
              <c:f>'2A'!$W$4</c:f>
              <c:strCache>
                <c:ptCount val="1"/>
                <c:pt idx="0">
                  <c:v>CDA</c:v>
                </c:pt>
              </c:strCache>
            </c:strRef>
          </c:tx>
          <c:spPr>
            <a:ln w="28575" cap="rnd">
              <a:solidFill>
                <a:schemeClr val="accent5"/>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'2A'!$W$5:$W$25</c:f>
              <c:numCache>
                <c:formatCode>"$"#,##0.00</c:formatCode>
                <c:ptCount val="21"/>
                <c:pt idx="0">
                  <c:v>27.36904761904762</c:v>
                </c:pt>
                <c:pt idx="1">
                  <c:v>28.053273809523809</c:v>
                </c:pt>
                <c:pt idx="2">
                  <c:v>28.754605654761903</c:v>
                </c:pt>
                <c:pt idx="3">
                  <c:v>29.473470796130947</c:v>
                </c:pt>
                <c:pt idx="4">
                  <c:v>30.210307566034217</c:v>
                </c:pt>
                <c:pt idx="5">
                  <c:v>30.965565255185069</c:v>
                </c:pt>
                <c:pt idx="6">
                  <c:v>31.739704386564693</c:v>
                </c:pt>
                <c:pt idx="7">
                  <c:v>32.53319699622881</c:v>
                </c:pt>
                <c:pt idx="8">
                  <c:v>33.346526921134526</c:v>
                </c:pt>
                <c:pt idx="9">
                  <c:v>34.180190094162889</c:v>
                </c:pt>
                <c:pt idx="10">
                  <c:v>35.034694846516956</c:v>
                </c:pt>
                <c:pt idx="11">
                  <c:v>35.910562217679875</c:v>
                </c:pt>
                <c:pt idx="12">
                  <c:v>36.808326273121871</c:v>
                </c:pt>
                <c:pt idx="13">
                  <c:v>37.728534429949917</c:v>
                </c:pt>
                <c:pt idx="14">
                  <c:v>38.67174779069866</c:v>
                </c:pt>
                <c:pt idx="15">
                  <c:v>39.638541485466121</c:v>
                </c:pt>
                <c:pt idx="16">
                  <c:v>40.629505022602771</c:v>
                </c:pt>
                <c:pt idx="17">
                  <c:v>41.645242648167837</c:v>
                </c:pt>
                <c:pt idx="18">
                  <c:v>42.686373714372031</c:v>
                </c:pt>
                <c:pt idx="19">
                  <c:v>43.75353305723133</c:v>
                </c:pt>
                <c:pt idx="20">
                  <c:v>44.847371383662107</c:v>
                </c:pt>
              </c:numCache>
            </c:numRef>
          </c:val>
          <c:smooth val="0"/>
          <c:extLst>
            <c:ext xmlns:c16="http://schemas.microsoft.com/office/drawing/2014/chart" uri="{C3380CC4-5D6E-409C-BE32-E72D297353CC}">
              <c16:uniqueId val="{00000001-2EC7-4418-903F-6F108D530CD4}"/>
            </c:ext>
          </c:extLst>
        </c:ser>
        <c:ser>
          <c:idx val="2"/>
          <c:order val="2"/>
          <c:tx>
            <c:strRef>
              <c:f>'2A'!$X$4</c:f>
              <c:strCache>
                <c:ptCount val="1"/>
                <c:pt idx="0">
                  <c:v>AA</c:v>
                </c:pt>
              </c:strCache>
            </c:strRef>
          </c:tx>
          <c:spPr>
            <a:ln w="28575" cap="rnd">
              <a:solidFill>
                <a:schemeClr val="accent4"/>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'2A'!$X$5:$X$25</c:f>
              <c:numCache>
                <c:formatCode>"$"#,##0.00</c:formatCode>
                <c:ptCount val="21"/>
                <c:pt idx="0">
                  <c:v>30.105952380952385</c:v>
                </c:pt>
                <c:pt idx="1">
                  <c:v>30.858601190476193</c:v>
                </c:pt>
                <c:pt idx="2">
                  <c:v>31.630066220238096</c:v>
                </c:pt>
                <c:pt idx="3">
                  <c:v>32.420817875744042</c:v>
                </c:pt>
                <c:pt idx="4">
                  <c:v>33.23133832263764</c:v>
                </c:pt>
                <c:pt idx="5">
                  <c:v>34.062121780703578</c:v>
                </c:pt>
                <c:pt idx="6">
                  <c:v>34.913674825221165</c:v>
                </c:pt>
                <c:pt idx="7">
                  <c:v>35.786516695851688</c:v>
                </c:pt>
                <c:pt idx="8">
                  <c:v>36.681179613247977</c:v>
                </c:pt>
                <c:pt idx="9">
                  <c:v>37.598209103579173</c:v>
                </c:pt>
                <c:pt idx="10">
                  <c:v>38.538164331168652</c:v>
                </c:pt>
                <c:pt idx="11">
                  <c:v>39.501618439447867</c:v>
                </c:pt>
                <c:pt idx="12">
                  <c:v>40.489158900434063</c:v>
                </c:pt>
                <c:pt idx="13">
                  <c:v>41.50138787294491</c:v>
                </c:pt>
                <c:pt idx="14">
                  <c:v>42.53892256976853</c:v>
                </c:pt>
                <c:pt idx="15">
                  <c:v>43.602395634012737</c:v>
                </c:pt>
                <c:pt idx="16">
                  <c:v>44.69245552486305</c:v>
                </c:pt>
                <c:pt idx="17">
                  <c:v>45.809766912984621</c:v>
                </c:pt>
                <c:pt idx="18">
                  <c:v>46.955011085809232</c:v>
                </c:pt>
                <c:pt idx="19">
                  <c:v>48.128886362954461</c:v>
                </c:pt>
                <c:pt idx="20">
                  <c:v>49.332108522028321</c:v>
                </c:pt>
              </c:numCache>
            </c:numRef>
          </c:val>
          <c:smooth val="0"/>
          <c:extLst>
            <c:ext xmlns:c16="http://schemas.microsoft.com/office/drawing/2014/chart" uri="{C3380CC4-5D6E-409C-BE32-E72D297353CC}">
              <c16:uniqueId val="{00000002-2EC7-4418-903F-6F108D530CD4}"/>
            </c:ext>
          </c:extLst>
        </c:ser>
        <c:ser>
          <c:idx val="3"/>
          <c:order val="3"/>
          <c:tx>
            <c:strRef>
              <c:f>'2A'!$Y$4</c:f>
              <c:strCache>
                <c:ptCount val="1"/>
                <c:pt idx="0">
                  <c:v>BA</c:v>
                </c:pt>
              </c:strCache>
            </c:strRef>
          </c:tx>
          <c:spPr>
            <a:ln w="28575" cap="rnd">
              <a:solidFill>
                <a:schemeClr val="accent6">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'2A'!$Y$5:$Y$25</c:f>
              <c:numCache>
                <c:formatCode>"$"#,##0.00</c:formatCode>
                <c:ptCount val="21"/>
                <c:pt idx="0">
                  <c:v>33.116547619047623</c:v>
                </c:pt>
                <c:pt idx="1">
                  <c:v>33.94446130952381</c:v>
                </c:pt>
                <c:pt idx="2">
                  <c:v>34.7930728422619</c:v>
                </c:pt>
                <c:pt idx="3">
                  <c:v>35.662899663318441</c:v>
                </c:pt>
                <c:pt idx="4">
                  <c:v>36.554472154901397</c:v>
                </c:pt>
                <c:pt idx="5">
                  <c:v>37.468333958773925</c:v>
                </c:pt>
                <c:pt idx="6">
                  <c:v>38.405042307743273</c:v>
                </c:pt>
                <c:pt idx="7">
                  <c:v>39.365168365436851</c:v>
                </c:pt>
                <c:pt idx="8">
                  <c:v>40.349297574572766</c:v>
                </c:pt>
                <c:pt idx="9">
                  <c:v>41.358030013937082</c:v>
                </c:pt>
                <c:pt idx="10">
                  <c:v>42.391980764285506</c:v>
                </c:pt>
                <c:pt idx="11">
                  <c:v>43.451780283392637</c:v>
                </c:pt>
                <c:pt idx="12">
                  <c:v>44.538074790477452</c:v>
                </c:pt>
                <c:pt idx="13">
                  <c:v>45.651526660239384</c:v>
                </c:pt>
                <c:pt idx="14">
                  <c:v>46.792814826745364</c:v>
                </c:pt>
                <c:pt idx="15">
                  <c:v>47.962635197413995</c:v>
                </c:pt>
                <c:pt idx="16">
                  <c:v>49.161701077349342</c:v>
                </c:pt>
                <c:pt idx="17">
                  <c:v>50.390743604283074</c:v>
                </c:pt>
                <c:pt idx="18">
                  <c:v>51.650512194390146</c:v>
                </c:pt>
                <c:pt idx="19">
                  <c:v>52.941774999249894</c:v>
                </c:pt>
                <c:pt idx="20">
                  <c:v>54.26531937423114</c:v>
                </c:pt>
              </c:numCache>
            </c:numRef>
          </c:val>
          <c:smooth val="0"/>
          <c:extLst>
            <c:ext xmlns:c16="http://schemas.microsoft.com/office/drawing/2014/chart" uri="{C3380CC4-5D6E-409C-BE32-E72D297353CC}">
              <c16:uniqueId val="{00000003-2EC7-4418-903F-6F108D530CD4}"/>
            </c:ext>
          </c:extLst>
        </c:ser>
        <c:ser>
          <c:idx val="4"/>
          <c:order val="4"/>
          <c:tx>
            <c:strRef>
              <c:f>'2A'!$Z$4</c:f>
              <c:strCache>
                <c:ptCount val="1"/>
                <c:pt idx="0">
                  <c:v>MA</c:v>
                </c:pt>
              </c:strCache>
            </c:strRef>
          </c:tx>
          <c:spPr>
            <a:ln w="28575" cap="rnd">
              <a:solidFill>
                <a:schemeClr val="accent5">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'2A'!$Z$5:$Z$25</c:f>
              <c:numCache>
                <c:formatCode>"$"#,##0.00</c:formatCode>
                <c:ptCount val="21"/>
                <c:pt idx="0">
                  <c:v>36.428202380952385</c:v>
                </c:pt>
                <c:pt idx="1">
                  <c:v>37.338907440476191</c:v>
                </c:pt>
                <c:pt idx="2">
                  <c:v>38.272380126488095</c:v>
                </c:pt>
                <c:pt idx="3">
                  <c:v>39.229189629650293</c:v>
                </c:pt>
                <c:pt idx="4">
                  <c:v>40.209919370391546</c:v>
                </c:pt>
                <c:pt idx="5">
                  <c:v>41.215167354651328</c:v>
                </c:pt>
                <c:pt idx="6">
                  <c:v>42.245546538517608</c:v>
                </c:pt>
                <c:pt idx="7">
                  <c:v>43.301685201980547</c:v>
                </c:pt>
                <c:pt idx="8">
                  <c:v>44.384227332030058</c:v>
                </c:pt>
                <c:pt idx="9">
                  <c:v>45.493833015330807</c:v>
                </c:pt>
                <c:pt idx="10">
                  <c:v>46.631178840714071</c:v>
                </c:pt>
                <c:pt idx="11">
                  <c:v>47.79695831173192</c:v>
                </c:pt>
                <c:pt idx="12">
                  <c:v>48.991882269525213</c:v>
                </c:pt>
                <c:pt idx="13">
                  <c:v>50.216679326263339</c:v>
                </c:pt>
                <c:pt idx="14">
                  <c:v>51.472096309419918</c:v>
                </c:pt>
                <c:pt idx="15">
                  <c:v>52.758898717155411</c:v>
                </c:pt>
                <c:pt idx="16">
                  <c:v>54.077871185084291</c:v>
                </c:pt>
                <c:pt idx="17">
                  <c:v>55.429817964711397</c:v>
                </c:pt>
                <c:pt idx="18">
                  <c:v>56.815563413829175</c:v>
                </c:pt>
                <c:pt idx="19">
                  <c:v>58.2359524991749</c:v>
                </c:pt>
                <c:pt idx="20">
                  <c:v>59.691851311654268</c:v>
                </c:pt>
              </c:numCache>
            </c:numRef>
          </c:val>
          <c:smooth val="0"/>
          <c:extLst>
            <c:ext xmlns:c16="http://schemas.microsoft.com/office/drawing/2014/chart" uri="{C3380CC4-5D6E-409C-BE32-E72D297353CC}">
              <c16:uniqueId val="{00000004-2EC7-4418-903F-6F108D530CD4}"/>
            </c:ext>
          </c:extLst>
        </c:ser>
        <c:ser>
          <c:idx val="5"/>
          <c:order val="5"/>
          <c:tx>
            <c:strRef>
              <c:f>'2A'!$AA$4</c:f>
              <c:strCache>
                <c:ptCount val="1"/>
                <c:pt idx="0">
                  <c:v>Ed.D. or Ph.D.</c:v>
                </c:pt>
              </c:strCache>
            </c:strRef>
          </c:tx>
          <c:spPr>
            <a:ln w="28575" cap="rnd">
              <a:solidFill>
                <a:schemeClr val="accent4">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'2A'!$AA$5:$AA$25</c:f>
              <c:numCache>
                <c:formatCode>"$"#,##0.00</c:formatCode>
                <c:ptCount val="21"/>
                <c:pt idx="0">
                  <c:v>40.071022619047625</c:v>
                </c:pt>
                <c:pt idx="1">
                  <c:v>41.072798184523812</c:v>
                </c:pt>
                <c:pt idx="2">
                  <c:v>42.099618139136901</c:v>
                </c:pt>
                <c:pt idx="3">
                  <c:v>43.152108592615321</c:v>
                </c:pt>
                <c:pt idx="4">
                  <c:v>44.230911307430702</c:v>
                </c:pt>
                <c:pt idx="5">
                  <c:v>45.336684090116464</c:v>
                </c:pt>
                <c:pt idx="6">
                  <c:v>46.47010119236937</c:v>
                </c:pt>
                <c:pt idx="7">
                  <c:v>47.631853722178597</c:v>
                </c:pt>
                <c:pt idx="8">
                  <c:v>48.822650065233056</c:v>
                </c:pt>
                <c:pt idx="9">
                  <c:v>50.043216316863877</c:v>
                </c:pt>
                <c:pt idx="10">
                  <c:v>51.294296724785468</c:v>
                </c:pt>
                <c:pt idx="11">
                  <c:v>52.576654142905099</c:v>
                </c:pt>
                <c:pt idx="12">
                  <c:v>53.891070496477724</c:v>
                </c:pt>
                <c:pt idx="13">
                  <c:v>55.238347258889661</c:v>
                </c:pt>
                <c:pt idx="14">
                  <c:v>56.619305940361897</c:v>
                </c:pt>
                <c:pt idx="15">
                  <c:v>58.034788588870938</c:v>
                </c:pt>
                <c:pt idx="16">
                  <c:v>59.485658303592707</c:v>
                </c:pt>
                <c:pt idx="17">
                  <c:v>60.972799761182522</c:v>
                </c:pt>
                <c:pt idx="18">
                  <c:v>62.497119755212083</c:v>
                </c:pt>
                <c:pt idx="19">
                  <c:v>64.059547749092374</c:v>
                </c:pt>
                <c:pt idx="20">
                  <c:v>65.661036442819679</c:v>
                </c:pt>
              </c:numCache>
            </c:numRef>
          </c:val>
          <c:smooth val="0"/>
          <c:extLst>
            <c:ext xmlns:c16="http://schemas.microsoft.com/office/drawing/2014/chart" uri="{C3380CC4-5D6E-409C-BE32-E72D297353CC}">
              <c16:uniqueId val="{00000005-2EC7-4418-903F-6F108D530CD4}"/>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layout>
            <c:manualLayout>
              <c:xMode val="edge"/>
              <c:yMode val="edge"/>
              <c:x val="0.4340928068030584"/>
              <c:y val="0.9500044108772036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70"/>
          <c:min val="2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876609072074458"/>
          <c:y val="8.0200847784230408E-2"/>
          <c:w val="0.48131262093866933"/>
          <c:h val="3.94464845698167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'2D'!$A$25</c:f>
              <c:strCache>
                <c:ptCount val="1"/>
                <c:pt idx="0">
                  <c:v>Region 7 </c:v>
                </c:pt>
              </c:strCache>
            </c:strRef>
          </c:tx>
          <c:spPr>
            <a:ln w="28575" cap="rnd">
              <a:solidFill>
                <a:srgbClr val="D45D00"/>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'2D'!$B$25:$S$25</c:f>
              <c:numCache>
                <c:formatCode>0.0%</c:formatCode>
                <c:ptCount val="18"/>
                <c:pt idx="0">
                  <c:v>0</c:v>
                </c:pt>
                <c:pt idx="1">
                  <c:v>2.7978339350180549E-2</c:v>
                </c:pt>
                <c:pt idx="2">
                  <c:v>-6.3176895306859146E-2</c:v>
                </c:pt>
                <c:pt idx="3">
                  <c:v>0.26714801444043312</c:v>
                </c:pt>
                <c:pt idx="4">
                  <c:v>0.38357400722021662</c:v>
                </c:pt>
                <c:pt idx="5">
                  <c:v>0.60198555956678701</c:v>
                </c:pt>
                <c:pt idx="6">
                  <c:v>0.35198555956678701</c:v>
                </c:pt>
                <c:pt idx="7">
                  <c:v>9.9277978339350148E-2</c:v>
                </c:pt>
                <c:pt idx="8">
                  <c:v>-7.2202166064982013E-3</c:v>
                </c:pt>
                <c:pt idx="9">
                  <c:v>9.2057761732851948E-2</c:v>
                </c:pt>
                <c:pt idx="10">
                  <c:v>0.20667870036101074</c:v>
                </c:pt>
                <c:pt idx="11">
                  <c:v>0.63898916967509023</c:v>
                </c:pt>
                <c:pt idx="12">
                  <c:v>0.27888086642599275</c:v>
                </c:pt>
                <c:pt idx="13">
                  <c:v>0.35379061371841153</c:v>
                </c:pt>
                <c:pt idx="14">
                  <c:v>0.47924187725631773</c:v>
                </c:pt>
                <c:pt idx="15">
                  <c:v>0.73916967509025266</c:v>
                </c:pt>
                <c:pt idx="16">
                  <c:v>0.58664259927797813</c:v>
                </c:pt>
                <c:pt idx="17">
                  <c:v>0.44133574007220222</c:v>
                </c:pt>
              </c:numCache>
            </c:numRef>
          </c:val>
          <c:smooth val="0"/>
          <c:extLst>
            <c:ext xmlns:c16="http://schemas.microsoft.com/office/drawing/2014/chart" uri="{C3380CC4-5D6E-409C-BE32-E72D297353CC}">
              <c16:uniqueId val="{00000000-882D-45CF-921E-994BB1E99697}"/>
            </c:ext>
          </c:extLst>
        </c:ser>
        <c:ser>
          <c:idx val="2"/>
          <c:order val="1"/>
          <c:tx>
            <c:strRef>
              <c:f>'2D'!$A$26</c:f>
              <c:strCache>
                <c:ptCount val="1"/>
                <c:pt idx="0">
                  <c:v>Michigan</c:v>
                </c:pt>
              </c:strCache>
            </c:strRef>
          </c:tx>
          <c:spPr>
            <a:ln w="28575" cap="rnd">
              <a:solidFill>
                <a:srgbClr val="A2AE74"/>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'2D'!$B$26:$S$26</c:f>
              <c:numCache>
                <c:formatCode>0.0%</c:formatCode>
                <c:ptCount val="18"/>
                <c:pt idx="0">
                  <c:v>0</c:v>
                </c:pt>
                <c:pt idx="1">
                  <c:v>6.6170388751033968E-2</c:v>
                </c:pt>
                <c:pt idx="2">
                  <c:v>0.12985938792390408</c:v>
                </c:pt>
                <c:pt idx="3">
                  <c:v>0.12406947890818859</c:v>
                </c:pt>
                <c:pt idx="4">
                  <c:v>0.13730355665839539</c:v>
                </c:pt>
                <c:pt idx="5">
                  <c:v>0.11083540115798179</c:v>
                </c:pt>
                <c:pt idx="6">
                  <c:v>0.23904052936311007</c:v>
                </c:pt>
                <c:pt idx="7">
                  <c:v>0.19354838709677419</c:v>
                </c:pt>
                <c:pt idx="8">
                  <c:v>0.14309346567411088</c:v>
                </c:pt>
                <c:pt idx="9">
                  <c:v>9.4292803970223368E-2</c:v>
                </c:pt>
                <c:pt idx="10">
                  <c:v>0.10339123242349049</c:v>
                </c:pt>
                <c:pt idx="11">
                  <c:v>0.10090984284532677</c:v>
                </c:pt>
                <c:pt idx="12">
                  <c:v>0.1530190239867659</c:v>
                </c:pt>
                <c:pt idx="13">
                  <c:v>0.24813895781637718</c:v>
                </c:pt>
                <c:pt idx="14">
                  <c:v>0.23159636062861874</c:v>
                </c:pt>
                <c:pt idx="15">
                  <c:v>0.21009098428453274</c:v>
                </c:pt>
                <c:pt idx="16">
                  <c:v>0.1885856079404466</c:v>
                </c:pt>
                <c:pt idx="17">
                  <c:v>0.33498759305210923</c:v>
                </c:pt>
              </c:numCache>
            </c:numRef>
          </c:val>
          <c:smooth val="0"/>
          <c:extLst>
            <c:ext xmlns:c16="http://schemas.microsoft.com/office/drawing/2014/chart" uri="{C3380CC4-5D6E-409C-BE32-E72D297353CC}">
              <c16:uniqueId val="{00000000-7B70-469E-97C6-0611DA745BC1}"/>
            </c:ext>
          </c:extLst>
        </c:ser>
        <c:ser>
          <c:idx val="1"/>
          <c:order val="2"/>
          <c:tx>
            <c:strRef>
              <c:f>'2D'!$A$27</c:f>
              <c:strCache>
                <c:ptCount val="1"/>
                <c:pt idx="0">
                  <c:v>United States</c:v>
                </c:pt>
              </c:strCache>
            </c:strRef>
          </c:tx>
          <c:spPr>
            <a:ln w="28575" cap="rnd">
              <a:solidFill>
                <a:srgbClr val="003E51"/>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'2D'!$B$27:$S$27</c:f>
              <c:numCache>
                <c:formatCode>0.0%</c:formatCode>
                <c:ptCount val="18"/>
                <c:pt idx="0">
                  <c:v>0</c:v>
                </c:pt>
                <c:pt idx="1">
                  <c:v>3.2166508987701029E-2</c:v>
                </c:pt>
                <c:pt idx="2">
                  <c:v>5.2034058656575108E-2</c:v>
                </c:pt>
                <c:pt idx="3">
                  <c:v>8.6092715231788089E-2</c:v>
                </c:pt>
                <c:pt idx="4">
                  <c:v>0.11636707663197733</c:v>
                </c:pt>
                <c:pt idx="5">
                  <c:v>0.16840113528855244</c:v>
                </c:pt>
                <c:pt idx="6">
                  <c:v>0.21097445600756862</c:v>
                </c:pt>
                <c:pt idx="7">
                  <c:v>0.23368022705771038</c:v>
                </c:pt>
                <c:pt idx="8">
                  <c:v>0.25449385052034051</c:v>
                </c:pt>
                <c:pt idx="9">
                  <c:v>0.27909176915799427</c:v>
                </c:pt>
                <c:pt idx="10">
                  <c:v>0.29990539262062438</c:v>
                </c:pt>
                <c:pt idx="11">
                  <c:v>0.30936613055818352</c:v>
                </c:pt>
                <c:pt idx="12">
                  <c:v>0.3188268684957426</c:v>
                </c:pt>
                <c:pt idx="13">
                  <c:v>0.35477767265846732</c:v>
                </c:pt>
                <c:pt idx="14">
                  <c:v>0.38789025543992428</c:v>
                </c:pt>
                <c:pt idx="15">
                  <c:v>0.45222327341532631</c:v>
                </c:pt>
                <c:pt idx="16">
                  <c:v>0.37369914853358555</c:v>
                </c:pt>
                <c:pt idx="17">
                  <c:v>0.60737937559129596</c:v>
                </c:pt>
              </c:numCache>
            </c:numRef>
          </c:val>
          <c:smooth val="0"/>
          <c:extLst>
            <c:ext xmlns:c16="http://schemas.microsoft.com/office/drawing/2014/chart" uri="{C3380CC4-5D6E-409C-BE32-E72D297353CC}">
              <c16:uniqueId val="{00000001-882D-45CF-921E-994BB1E99697}"/>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73398943932197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'2E'!$A$5:$B$5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'2E'!$A$7:$A$16</c:f>
              <c:strCache>
                <c:ptCount val="10"/>
                <c:pt idx="0">
                  <c:v>Preschool Teachers</c:v>
                </c:pt>
                <c:pt idx="1">
                  <c:v>Teaching Assistants</c:v>
                </c:pt>
                <c:pt idx="2">
                  <c:v>Postsecondary Teachers</c:v>
                </c:pt>
                <c:pt idx="3">
                  <c:v>Social and Human Service Assistants</c:v>
                </c:pt>
                <c:pt idx="4">
                  <c:v>Secondary School Teachers</c:v>
                </c:pt>
                <c:pt idx="5">
                  <c:v>Elementary School Teachers</c:v>
                </c:pt>
                <c:pt idx="6">
                  <c:v>Childcare Workers</c:v>
                </c:pt>
                <c:pt idx="7">
                  <c:v>Managers</c:v>
                </c:pt>
                <c:pt idx="8">
                  <c:v>Retail Salespersons</c:v>
                </c:pt>
                <c:pt idx="9">
                  <c:v>Secretaries and Admin. Assistants</c:v>
                </c:pt>
              </c:strCache>
            </c:strRef>
          </c:cat>
          <c:val>
            <c:numRef>
              <c:f>'2E'!$B$7:$B$16</c:f>
              <c:numCache>
                <c:formatCode>0.0%</c:formatCode>
                <c:ptCount val="10"/>
                <c:pt idx="0">
                  <c:v>0.2079</c:v>
                </c:pt>
                <c:pt idx="1">
                  <c:v>0.13219</c:v>
                </c:pt>
                <c:pt idx="2">
                  <c:v>8.3325999999999997E-2</c:v>
                </c:pt>
                <c:pt idx="3">
                  <c:v>7.8700000000000006E-2</c:v>
                </c:pt>
                <c:pt idx="4">
                  <c:v>6.7979999999999999E-2</c:v>
                </c:pt>
                <c:pt idx="5">
                  <c:v>6.6890000000000005E-2</c:v>
                </c:pt>
                <c:pt idx="6">
                  <c:v>6.6500000000000004E-2</c:v>
                </c:pt>
                <c:pt idx="7">
                  <c:v>6.6299999999999998E-2</c:v>
                </c:pt>
                <c:pt idx="8">
                  <c:v>6.565E-2</c:v>
                </c:pt>
                <c:pt idx="9">
                  <c:v>6.0319999999999999E-2</c:v>
                </c:pt>
              </c:numCache>
            </c:numRef>
          </c:val>
          <c:extLst>
            <c:ext xmlns:c16="http://schemas.microsoft.com/office/drawing/2014/chart" uri="{C3380CC4-5D6E-409C-BE32-E72D297353CC}">
              <c16:uniqueId val="{00000000-5054-484E-9424-6C4313391516}"/>
            </c:ext>
          </c:extLst>
        </c:ser>
        <c:ser>
          <c:idx val="1"/>
          <c:order val="1"/>
          <c:spPr>
            <a:solidFill>
              <a:schemeClr val="accent2"/>
            </a:solidFill>
            <a:ln>
              <a:noFill/>
            </a:ln>
            <a:effectLst/>
          </c:spPr>
          <c:invertIfNegative val="0"/>
          <c:dLbls>
            <c:delete val="1"/>
          </c:dLbls>
          <c:cat>
            <c:strRef>
              <c:f>'2E'!$A$7:$A$16</c:f>
              <c:strCache>
                <c:ptCount val="10"/>
                <c:pt idx="0">
                  <c:v>Preschool Teachers</c:v>
                </c:pt>
                <c:pt idx="1">
                  <c:v>Teaching Assistants</c:v>
                </c:pt>
                <c:pt idx="2">
                  <c:v>Postsecondary Teachers</c:v>
                </c:pt>
                <c:pt idx="3">
                  <c:v>Social and Human Service Assistants</c:v>
                </c:pt>
                <c:pt idx="4">
                  <c:v>Secondary School Teachers</c:v>
                </c:pt>
                <c:pt idx="5">
                  <c:v>Elementary School Teachers</c:v>
                </c:pt>
                <c:pt idx="6">
                  <c:v>Childcare Workers</c:v>
                </c:pt>
                <c:pt idx="7">
                  <c:v>Managers</c:v>
                </c:pt>
                <c:pt idx="8">
                  <c:v>Retail Salespersons</c:v>
                </c:pt>
                <c:pt idx="9">
                  <c:v>Secretaries and Admin. Assistants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5054-484E-9424-6C4313391516}"/>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'2E'!$C$5:$D$5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'2E'!$C$7:$C$16</c:f>
              <c:strCache>
                <c:ptCount val="10"/>
                <c:pt idx="0">
                  <c:v>Preschool Teachers</c:v>
                </c:pt>
                <c:pt idx="1">
                  <c:v>Teaching Assistants</c:v>
                </c:pt>
                <c:pt idx="2">
                  <c:v>Social and Human Service Assistants</c:v>
                </c:pt>
                <c:pt idx="3">
                  <c:v>Managers</c:v>
                </c:pt>
                <c:pt idx="4">
                  <c:v>Elementary School Teachers</c:v>
                </c:pt>
                <c:pt idx="5">
                  <c:v>Postsecondary Teachers</c:v>
                </c:pt>
                <c:pt idx="6">
                  <c:v>Secretaries and Admin. Assistants</c:v>
                </c:pt>
                <c:pt idx="7">
                  <c:v>Customer Service Representatives</c:v>
                </c:pt>
                <c:pt idx="8">
                  <c:v>Secondary School Teachers</c:v>
                </c:pt>
                <c:pt idx="9">
                  <c:v>Supervisors of Office and Admin. Support Occupations</c:v>
                </c:pt>
              </c:strCache>
            </c:strRef>
          </c:cat>
          <c:val>
            <c:numRef>
              <c:f>'2E'!$D$7:$D$16</c:f>
              <c:numCache>
                <c:formatCode>0.0%</c:formatCode>
                <c:ptCount val="10"/>
                <c:pt idx="0">
                  <c:v>0.15029899999999999</c:v>
                </c:pt>
                <c:pt idx="1">
                  <c:v>0.14140315000000001</c:v>
                </c:pt>
                <c:pt idx="2">
                  <c:v>0.11953</c:v>
                </c:pt>
                <c:pt idx="3">
                  <c:v>0.10111000000000001</c:v>
                </c:pt>
                <c:pt idx="4">
                  <c:v>9.7350000000000006E-2</c:v>
                </c:pt>
                <c:pt idx="5">
                  <c:v>9.1445890000000002E-2</c:v>
                </c:pt>
                <c:pt idx="6">
                  <c:v>8.9149999999999993E-2</c:v>
                </c:pt>
                <c:pt idx="7">
                  <c:v>7.17E-2</c:v>
                </c:pt>
                <c:pt idx="8">
                  <c:v>6.9260000000000002E-2</c:v>
                </c:pt>
                <c:pt idx="9">
                  <c:v>6.8640000000000007E-2</c:v>
                </c:pt>
              </c:numCache>
            </c:numRef>
          </c:val>
          <c:extLst>
            <c:ext xmlns:c16="http://schemas.microsoft.com/office/drawing/2014/chart" uri="{C3380CC4-5D6E-409C-BE32-E72D297353CC}">
              <c16:uniqueId val="{00000000-5F7B-4FBA-B7D9-D5D0C2E3DAD3}"/>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25"/>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740455904481891E-2"/>
          <c:y val="0.12381337038752507"/>
          <c:w val="0.89070518031849721"/>
          <c:h val="0.80762620796732609"/>
        </c:manualLayout>
      </c:layout>
      <c:areaChart>
        <c:grouping val="stacked"/>
        <c:varyColors val="0"/>
        <c:ser>
          <c:idx val="0"/>
          <c:order val="0"/>
          <c:tx>
            <c:strRef>
              <c:f>'2F'!$B$4</c:f>
              <c:strCache>
                <c:ptCount val="1"/>
                <c:pt idx="0">
                  <c:v>Job Postings</c:v>
                </c:pt>
              </c:strCache>
            </c:strRef>
          </c:tx>
          <c:spPr>
            <a:solidFill>
              <a:srgbClr val="003E51"/>
            </a:solidFill>
            <a:ln w="25400">
              <a:noFill/>
            </a:ln>
            <a:effectLst/>
          </c:spPr>
          <c:cat>
            <c:numRef>
              <c:f>'2F'!$A$5:$A$64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'2F'!$B$5:$B$64</c:f>
              <c:numCache>
                <c:formatCode>General</c:formatCode>
                <c:ptCount val="60"/>
                <c:pt idx="0">
                  <c:v>13</c:v>
                </c:pt>
                <c:pt idx="1">
                  <c:v>24</c:v>
                </c:pt>
                <c:pt idx="2">
                  <c:v>17</c:v>
                </c:pt>
                <c:pt idx="3">
                  <c:v>11</c:v>
                </c:pt>
                <c:pt idx="4">
                  <c:v>9</c:v>
                </c:pt>
                <c:pt idx="5">
                  <c:v>18</c:v>
                </c:pt>
                <c:pt idx="6">
                  <c:v>24</c:v>
                </c:pt>
                <c:pt idx="7">
                  <c:v>18</c:v>
                </c:pt>
                <c:pt idx="8">
                  <c:v>11</c:v>
                </c:pt>
                <c:pt idx="9">
                  <c:v>16</c:v>
                </c:pt>
                <c:pt idx="10">
                  <c:v>10</c:v>
                </c:pt>
                <c:pt idx="11">
                  <c:v>10</c:v>
                </c:pt>
                <c:pt idx="12">
                  <c:v>17</c:v>
                </c:pt>
                <c:pt idx="13">
                  <c:v>11</c:v>
                </c:pt>
                <c:pt idx="14">
                  <c:v>25</c:v>
                </c:pt>
                <c:pt idx="15">
                  <c:v>27</c:v>
                </c:pt>
                <c:pt idx="16">
                  <c:v>15</c:v>
                </c:pt>
                <c:pt idx="17">
                  <c:v>15</c:v>
                </c:pt>
                <c:pt idx="18">
                  <c:v>13</c:v>
                </c:pt>
                <c:pt idx="19">
                  <c:v>5</c:v>
                </c:pt>
                <c:pt idx="20">
                  <c:v>2</c:v>
                </c:pt>
                <c:pt idx="21">
                  <c:v>0</c:v>
                </c:pt>
                <c:pt idx="22">
                  <c:v>13</c:v>
                </c:pt>
                <c:pt idx="23">
                  <c:v>21</c:v>
                </c:pt>
                <c:pt idx="24">
                  <c:v>14</c:v>
                </c:pt>
                <c:pt idx="25">
                  <c:v>6</c:v>
                </c:pt>
                <c:pt idx="26">
                  <c:v>12</c:v>
                </c:pt>
                <c:pt idx="27">
                  <c:v>10</c:v>
                </c:pt>
                <c:pt idx="28">
                  <c:v>6</c:v>
                </c:pt>
                <c:pt idx="29">
                  <c:v>15</c:v>
                </c:pt>
                <c:pt idx="30">
                  <c:v>9</c:v>
                </c:pt>
                <c:pt idx="31">
                  <c:v>18</c:v>
                </c:pt>
                <c:pt idx="32">
                  <c:v>10</c:v>
                </c:pt>
                <c:pt idx="33">
                  <c:v>19</c:v>
                </c:pt>
                <c:pt idx="34">
                  <c:v>20</c:v>
                </c:pt>
                <c:pt idx="35">
                  <c:v>21</c:v>
                </c:pt>
                <c:pt idx="36">
                  <c:v>15</c:v>
                </c:pt>
                <c:pt idx="37">
                  <c:v>19</c:v>
                </c:pt>
                <c:pt idx="38">
                  <c:v>21</c:v>
                </c:pt>
                <c:pt idx="39">
                  <c:v>22</c:v>
                </c:pt>
                <c:pt idx="40">
                  <c:v>12</c:v>
                </c:pt>
                <c:pt idx="41">
                  <c:v>15</c:v>
                </c:pt>
                <c:pt idx="42">
                  <c:v>17</c:v>
                </c:pt>
                <c:pt idx="43">
                  <c:v>22</c:v>
                </c:pt>
                <c:pt idx="44">
                  <c:v>15</c:v>
                </c:pt>
                <c:pt idx="45">
                  <c:v>16</c:v>
                </c:pt>
                <c:pt idx="46">
                  <c:v>15</c:v>
                </c:pt>
                <c:pt idx="47">
                  <c:v>18</c:v>
                </c:pt>
                <c:pt idx="48">
                  <c:v>28</c:v>
                </c:pt>
                <c:pt idx="49">
                  <c:v>17</c:v>
                </c:pt>
                <c:pt idx="50">
                  <c:v>24</c:v>
                </c:pt>
                <c:pt idx="51">
                  <c:v>11</c:v>
                </c:pt>
                <c:pt idx="52">
                  <c:v>22</c:v>
                </c:pt>
                <c:pt idx="53">
                  <c:v>15</c:v>
                </c:pt>
                <c:pt idx="54">
                  <c:v>22</c:v>
                </c:pt>
                <c:pt idx="55">
                  <c:v>38</c:v>
                </c:pt>
                <c:pt idx="56">
                  <c:v>27</c:v>
                </c:pt>
                <c:pt idx="57">
                  <c:v>27</c:v>
                </c:pt>
                <c:pt idx="58">
                  <c:v>40</c:v>
                </c:pt>
                <c:pt idx="59">
                  <c:v>27</c:v>
                </c:pt>
              </c:numCache>
            </c:numRef>
          </c:val>
          <c:extLst>
            <c:ext xmlns:c16="http://schemas.microsoft.com/office/drawing/2014/chart" uri="{C3380CC4-5D6E-409C-BE32-E72D297353CC}">
              <c16:uniqueId val="{00000000-D092-4181-B896-8121D23C48CC}"/>
            </c:ext>
          </c:extLst>
        </c:ser>
        <c:dLbls>
          <c:showLegendKey val="0"/>
          <c:showVal val="0"/>
          <c:showCatName val="0"/>
          <c:showSerName val="0"/>
          <c:showPercent val="0"/>
          <c:showBubbleSize val="0"/>
        </c:dLbls>
        <c:axId val="309875983"/>
        <c:axId val="309892623"/>
      </c:area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7229390260960291"/>
                      <c:h val="0.11995534481685467"/>
                    </c:manualLayout>
                  </c15:layout>
                </c:ext>
                <c:ext xmlns:c16="http://schemas.microsoft.com/office/drawing/2014/chart" uri="{C3380CC4-5D6E-409C-BE32-E72D297353CC}">
                  <c16:uniqueId val="{00000000-C604-4F5B-8A35-BFD459203F1C}"/>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90752713374640392"/>
                      <c:h val="0.1723382047594956"/>
                    </c:manualLayout>
                  </c15:layout>
                </c:ext>
                <c:ext xmlns:c16="http://schemas.microsoft.com/office/drawing/2014/chart" uri="{C3380CC4-5D6E-409C-BE32-E72D297353CC}">
                  <c16:uniqueId val="{00000001-C604-4F5B-8A35-BFD459203F1C}"/>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C604-4F5B-8A35-BFD459203F1C}"/>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C604-4F5B-8A35-BFD459203F1C}"/>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C604-4F5B-8A35-BFD459203F1C}"/>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C604-4F5B-8A35-BFD459203F1C}"/>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C604-4F5B-8A35-BFD459203F1C}"/>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C604-4F5B-8A35-BFD459203F1C}"/>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C604-4F5B-8A35-BFD459203F1C}"/>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C604-4F5B-8A35-BFD459203F1C}"/>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'2F'!$F$5:$F$14</c:f>
              <c:strCache>
                <c:ptCount val="10"/>
                <c:pt idx="0">
                  <c:v>KinderCare Education</c:v>
                </c:pt>
                <c:pt idx="1">
                  <c:v>Capital Area Community Services</c:v>
                </c:pt>
                <c:pt idx="2">
                  <c:v>Learning Care Group</c:v>
                </c:pt>
                <c:pt idx="3">
                  <c:v>ICF International</c:v>
                </c:pt>
                <c:pt idx="4">
                  <c:v>Spartan Child Development Center</c:v>
                </c:pt>
                <c:pt idx="5">
                  <c:v>Catholic Diocese Of Lansing</c:v>
                </c:pt>
                <c:pt idx="6">
                  <c:v>Cradles To Crayons Child Care</c:v>
                </c:pt>
                <c:pt idx="7">
                  <c:v>Appletree &amp; Gilden Woods Early Care And Preschool</c:v>
                </c:pt>
                <c:pt idx="8">
                  <c:v>Educational Child Care Center</c:v>
                </c:pt>
                <c:pt idx="9">
                  <c:v>Tutor Time Learning Centers</c:v>
                </c:pt>
              </c:strCache>
            </c:strRef>
          </c:cat>
          <c:val>
            <c:numRef>
              <c:f>'2F'!$G$5:$G$14</c:f>
              <c:numCache>
                <c:formatCode>#,##0</c:formatCode>
                <c:ptCount val="10"/>
                <c:pt idx="0">
                  <c:v>78</c:v>
                </c:pt>
                <c:pt idx="1">
                  <c:v>28</c:v>
                </c:pt>
                <c:pt idx="2">
                  <c:v>27</c:v>
                </c:pt>
                <c:pt idx="3">
                  <c:v>26</c:v>
                </c:pt>
                <c:pt idx="4">
                  <c:v>20</c:v>
                </c:pt>
                <c:pt idx="5">
                  <c:v>14</c:v>
                </c:pt>
                <c:pt idx="6">
                  <c:v>10</c:v>
                </c:pt>
                <c:pt idx="7">
                  <c:v>8</c:v>
                </c:pt>
                <c:pt idx="8">
                  <c:v>8</c:v>
                </c:pt>
                <c:pt idx="9">
                  <c:v>7</c:v>
                </c:pt>
              </c:numCache>
            </c:numRef>
          </c:val>
          <c:extLst>
            <c:ext xmlns:c16="http://schemas.microsoft.com/office/drawing/2014/chart" uri="{C3380CC4-5D6E-409C-BE32-E72D297353CC}">
              <c16:uniqueId val="{0000000A-C604-4F5B-8A35-BFD459203F1C}"/>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Assistant Teacher,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7</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4745979303418866"/>
          <c:w val="0.87985636974531278"/>
          <c:h val="0.75065675016131306"/>
        </c:manualLayout>
      </c:layout>
      <c:lineChart>
        <c:grouping val="standard"/>
        <c:varyColors val="0"/>
        <c:ser>
          <c:idx val="0"/>
          <c:order val="0"/>
          <c:tx>
            <c:strRef>
              <c:f>'3A'!$V$4</c:f>
              <c:strCache>
                <c:ptCount val="1"/>
                <c:pt idx="0">
                  <c:v>HSE</c:v>
                </c:pt>
              </c:strCache>
            </c:strRef>
          </c:tx>
          <c:spPr>
            <a:ln w="28575" cap="rnd">
              <a:solidFill>
                <a:schemeClr val="accent6"/>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'3A'!$V$5:$V$25</c:f>
              <c:numCache>
                <c:formatCode>"$"#,##0.00</c:formatCode>
                <c:ptCount val="21"/>
                <c:pt idx="0">
                  <c:v>17.494421392299106</c:v>
                </c:pt>
                <c:pt idx="1">
                  <c:v>17.931781927106581</c:v>
                </c:pt>
                <c:pt idx="2">
                  <c:v>18.380076475284245</c:v>
                </c:pt>
                <c:pt idx="3">
                  <c:v>18.839578387166348</c:v>
                </c:pt>
                <c:pt idx="4">
                  <c:v>19.310567846845505</c:v>
                </c:pt>
                <c:pt idx="5">
                  <c:v>19.79333204301664</c:v>
                </c:pt>
                <c:pt idx="6">
                  <c:v>20.288165344092054</c:v>
                </c:pt>
                <c:pt idx="7">
                  <c:v>20.795369477694354</c:v>
                </c:pt>
                <c:pt idx="8">
                  <c:v>21.315253714636711</c:v>
                </c:pt>
                <c:pt idx="9">
                  <c:v>21.848135057502628</c:v>
                </c:pt>
                <c:pt idx="10">
                  <c:v>22.394338433940192</c:v>
                </c:pt>
                <c:pt idx="11">
                  <c:v>22.954196894788694</c:v>
                </c:pt>
                <c:pt idx="12">
                  <c:v>23.52805181715841</c:v>
                </c:pt>
                <c:pt idx="13">
                  <c:v>24.116253112587369</c:v>
                </c:pt>
                <c:pt idx="14">
                  <c:v>24.719159440402052</c:v>
                </c:pt>
                <c:pt idx="15">
                  <c:v>25.3371384264121</c:v>
                </c:pt>
                <c:pt idx="16">
                  <c:v>25.970566887072401</c:v>
                </c:pt>
                <c:pt idx="17">
                  <c:v>26.619831059249208</c:v>
                </c:pt>
                <c:pt idx="18">
                  <c:v>27.285326835730437</c:v>
                </c:pt>
                <c:pt idx="19">
                  <c:v>27.967460006623696</c:v>
                </c:pt>
                <c:pt idx="20">
                  <c:v>28.666646506789288</c:v>
                </c:pt>
              </c:numCache>
            </c:numRef>
          </c:val>
          <c:smooth val="0"/>
          <c:extLst>
            <c:ext xmlns:c16="http://schemas.microsoft.com/office/drawing/2014/chart" uri="{C3380CC4-5D6E-409C-BE32-E72D297353CC}">
              <c16:uniqueId val="{00000000-F9AD-414A-B9A1-C7DD8750975C}"/>
            </c:ext>
          </c:extLst>
        </c:ser>
        <c:ser>
          <c:idx val="1"/>
          <c:order val="1"/>
          <c:tx>
            <c:strRef>
              <c:f>'3A'!$W$4</c:f>
              <c:strCache>
                <c:ptCount val="1"/>
                <c:pt idx="0">
                  <c:v>CDA</c:v>
                </c:pt>
              </c:strCache>
            </c:strRef>
          </c:tx>
          <c:spPr>
            <a:ln w="28575" cap="rnd">
              <a:solidFill>
                <a:schemeClr val="accent5"/>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'3A'!$W$5:$W$25</c:f>
              <c:numCache>
                <c:formatCode>"$"#,##0.00</c:formatCode>
                <c:ptCount val="21"/>
                <c:pt idx="0">
                  <c:v>20.526785714285715</c:v>
                </c:pt>
                <c:pt idx="1">
                  <c:v>21.039955357142855</c:v>
                </c:pt>
                <c:pt idx="2">
                  <c:v>21.565954241071424</c:v>
                </c:pt>
                <c:pt idx="3">
                  <c:v>22.105103097098208</c:v>
                </c:pt>
                <c:pt idx="4">
                  <c:v>22.657730674525663</c:v>
                </c:pt>
                <c:pt idx="5">
                  <c:v>23.224173941388802</c:v>
                </c:pt>
                <c:pt idx="6">
                  <c:v>23.804778289923519</c:v>
                </c:pt>
                <c:pt idx="7">
                  <c:v>24.399897747171604</c:v>
                </c:pt>
                <c:pt idx="8">
                  <c:v>25.009895190850891</c:v>
                </c:pt>
                <c:pt idx="9">
                  <c:v>25.635142570622161</c:v>
                </c:pt>
                <c:pt idx="10">
                  <c:v>26.276021134887714</c:v>
                </c:pt>
                <c:pt idx="11">
                  <c:v>26.932921663259904</c:v>
                </c:pt>
                <c:pt idx="12">
                  <c:v>27.606244704841398</c:v>
                </c:pt>
                <c:pt idx="13">
                  <c:v>28.296400822462431</c:v>
                </c:pt>
                <c:pt idx="14">
                  <c:v>29.003810843023988</c:v>
                </c:pt>
                <c:pt idx="15">
                  <c:v>29.728906114099587</c:v>
                </c:pt>
                <c:pt idx="16">
                  <c:v>30.472128766952075</c:v>
                </c:pt>
                <c:pt idx="17">
                  <c:v>31.233931986125874</c:v>
                </c:pt>
                <c:pt idx="18">
                  <c:v>32.014780285779018</c:v>
                </c:pt>
                <c:pt idx="19">
                  <c:v>32.815149792923492</c:v>
                </c:pt>
                <c:pt idx="20">
                  <c:v>33.635528537746573</c:v>
                </c:pt>
              </c:numCache>
            </c:numRef>
          </c:val>
          <c:smooth val="0"/>
          <c:extLst>
            <c:ext xmlns:c16="http://schemas.microsoft.com/office/drawing/2014/chart" uri="{C3380CC4-5D6E-409C-BE32-E72D297353CC}">
              <c16:uniqueId val="{00000001-F9AD-414A-B9A1-C7DD8750975C}"/>
            </c:ext>
          </c:extLst>
        </c:ser>
        <c:ser>
          <c:idx val="2"/>
          <c:order val="2"/>
          <c:tx>
            <c:strRef>
              <c:f>'3A'!$X$4</c:f>
              <c:strCache>
                <c:ptCount val="1"/>
                <c:pt idx="0">
                  <c:v>AA</c:v>
                </c:pt>
              </c:strCache>
            </c:strRef>
          </c:tx>
          <c:spPr>
            <a:ln w="28575" cap="rnd">
              <a:solidFill>
                <a:schemeClr val="accent4"/>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'3A'!$X$5:$X$25</c:f>
              <c:numCache>
                <c:formatCode>"$"#,##0.00</c:formatCode>
                <c:ptCount val="21"/>
                <c:pt idx="0">
                  <c:v>22.579464285714288</c:v>
                </c:pt>
                <c:pt idx="1">
                  <c:v>23.143950892857141</c:v>
                </c:pt>
                <c:pt idx="2">
                  <c:v>23.722549665178569</c:v>
                </c:pt>
                <c:pt idx="3">
                  <c:v>24.31561340680803</c:v>
                </c:pt>
                <c:pt idx="4">
                  <c:v>24.92350374197823</c:v>
                </c:pt>
                <c:pt idx="5">
                  <c:v>25.546591335527683</c:v>
                </c:pt>
                <c:pt idx="6">
                  <c:v>26.185256118915873</c:v>
                </c:pt>
                <c:pt idx="7">
                  <c:v>26.83988752188877</c:v>
                </c:pt>
                <c:pt idx="8">
                  <c:v>27.510884709935986</c:v>
                </c:pt>
                <c:pt idx="9">
                  <c:v>28.198656827684385</c:v>
                </c:pt>
                <c:pt idx="10">
                  <c:v>28.903623248376491</c:v>
                </c:pt>
                <c:pt idx="11">
                  <c:v>29.6262138295859</c:v>
                </c:pt>
                <c:pt idx="12">
                  <c:v>30.366869175325544</c:v>
                </c:pt>
                <c:pt idx="13">
                  <c:v>31.126040904708681</c:v>
                </c:pt>
                <c:pt idx="14">
                  <c:v>31.904191927326394</c:v>
                </c:pt>
                <c:pt idx="15">
                  <c:v>32.701796725509553</c:v>
                </c:pt>
                <c:pt idx="16">
                  <c:v>33.519341643647287</c:v>
                </c:pt>
                <c:pt idx="17">
                  <c:v>34.357325184738464</c:v>
                </c:pt>
                <c:pt idx="18">
                  <c:v>35.216258314356921</c:v>
                </c:pt>
                <c:pt idx="19">
                  <c:v>36.096664772215838</c:v>
                </c:pt>
                <c:pt idx="20">
                  <c:v>36.99908139152123</c:v>
                </c:pt>
              </c:numCache>
            </c:numRef>
          </c:val>
          <c:smooth val="0"/>
          <c:extLst>
            <c:ext xmlns:c16="http://schemas.microsoft.com/office/drawing/2014/chart" uri="{C3380CC4-5D6E-409C-BE32-E72D297353CC}">
              <c16:uniqueId val="{00000002-F9AD-414A-B9A1-C7DD8750975C}"/>
            </c:ext>
          </c:extLst>
        </c:ser>
        <c:ser>
          <c:idx val="3"/>
          <c:order val="3"/>
          <c:tx>
            <c:strRef>
              <c:f>'3A'!$Y$4</c:f>
              <c:strCache>
                <c:ptCount val="1"/>
                <c:pt idx="0">
                  <c:v>BA</c:v>
                </c:pt>
              </c:strCache>
            </c:strRef>
          </c:tx>
          <c:spPr>
            <a:ln w="28575" cap="rnd">
              <a:solidFill>
                <a:schemeClr val="accent6">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'3A'!$Y$5:$Y$25</c:f>
              <c:numCache>
                <c:formatCode>"$"#,##0.00</c:formatCode>
                <c:ptCount val="21"/>
                <c:pt idx="0">
                  <c:v>24.837410714285717</c:v>
                </c:pt>
                <c:pt idx="1">
                  <c:v>25.458345982142859</c:v>
                </c:pt>
                <c:pt idx="2">
                  <c:v>26.094804631696427</c:v>
                </c:pt>
                <c:pt idx="3">
                  <c:v>26.747174747488835</c:v>
                </c:pt>
                <c:pt idx="4">
                  <c:v>27.415854116176053</c:v>
                </c:pt>
                <c:pt idx="5">
                  <c:v>28.101250469080451</c:v>
                </c:pt>
                <c:pt idx="6">
                  <c:v>28.803781730807462</c:v>
                </c:pt>
                <c:pt idx="7">
                  <c:v>29.523876274077647</c:v>
                </c:pt>
                <c:pt idx="8">
                  <c:v>30.261973180929587</c:v>
                </c:pt>
                <c:pt idx="9">
                  <c:v>31.018522510452826</c:v>
                </c:pt>
                <c:pt idx="10">
                  <c:v>31.793985573214144</c:v>
                </c:pt>
                <c:pt idx="11">
                  <c:v>32.588835212544495</c:v>
                </c:pt>
                <c:pt idx="12">
                  <c:v>33.403556092858103</c:v>
                </c:pt>
                <c:pt idx="13">
                  <c:v>34.238644995179556</c:v>
                </c:pt>
                <c:pt idx="14">
                  <c:v>35.094611120059042</c:v>
                </c:pt>
                <c:pt idx="15">
                  <c:v>35.971976398060512</c:v>
                </c:pt>
                <c:pt idx="16">
                  <c:v>36.871275808012022</c:v>
                </c:pt>
                <c:pt idx="17">
                  <c:v>37.79305770321232</c:v>
                </c:pt>
                <c:pt idx="18">
                  <c:v>38.737884145792627</c:v>
                </c:pt>
                <c:pt idx="19">
                  <c:v>39.70633124943744</c:v>
                </c:pt>
                <c:pt idx="20">
                  <c:v>40.698989530673373</c:v>
                </c:pt>
              </c:numCache>
            </c:numRef>
          </c:val>
          <c:smooth val="0"/>
          <c:extLst>
            <c:ext xmlns:c16="http://schemas.microsoft.com/office/drawing/2014/chart" uri="{C3380CC4-5D6E-409C-BE32-E72D297353CC}">
              <c16:uniqueId val="{00000003-F9AD-414A-B9A1-C7DD8750975C}"/>
            </c:ext>
          </c:extLst>
        </c:ser>
        <c:ser>
          <c:idx val="4"/>
          <c:order val="4"/>
          <c:tx>
            <c:strRef>
              <c:f>'3A'!$Z$4</c:f>
              <c:strCache>
                <c:ptCount val="1"/>
                <c:pt idx="0">
                  <c:v>MA</c:v>
                </c:pt>
              </c:strCache>
            </c:strRef>
          </c:tx>
          <c:spPr>
            <a:ln w="28575" cap="rnd">
              <a:solidFill>
                <a:schemeClr val="accent5">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'3A'!$Z$5:$Z$25</c:f>
              <c:numCache>
                <c:formatCode>"$"#,##0.00</c:formatCode>
                <c:ptCount val="21"/>
                <c:pt idx="0">
                  <c:v>27.321151785714292</c:v>
                </c:pt>
                <c:pt idx="1">
                  <c:v>28.004180580357147</c:v>
                </c:pt>
                <c:pt idx="2">
                  <c:v>28.704285094866073</c:v>
                </c:pt>
                <c:pt idx="3">
                  <c:v>29.421892222237723</c:v>
                </c:pt>
                <c:pt idx="4">
                  <c:v>30.157439527793663</c:v>
                </c:pt>
                <c:pt idx="5">
                  <c:v>30.911375515988503</c:v>
                </c:pt>
                <c:pt idx="6">
                  <c:v>31.684159903888212</c:v>
                </c:pt>
                <c:pt idx="7">
                  <c:v>32.476263901485417</c:v>
                </c:pt>
                <c:pt idx="8">
                  <c:v>33.288170499022549</c:v>
                </c:pt>
                <c:pt idx="9">
                  <c:v>34.120374761498113</c:v>
                </c:pt>
                <c:pt idx="10">
                  <c:v>34.973384130535564</c:v>
                </c:pt>
                <c:pt idx="11">
                  <c:v>35.847718733798949</c:v>
                </c:pt>
                <c:pt idx="12">
                  <c:v>36.743911702143919</c:v>
                </c:pt>
                <c:pt idx="13">
                  <c:v>37.662509494697517</c:v>
                </c:pt>
                <c:pt idx="14">
                  <c:v>38.604072232064951</c:v>
                </c:pt>
                <c:pt idx="15">
                  <c:v>39.569174037866574</c:v>
                </c:pt>
                <c:pt idx="16">
                  <c:v>40.558403388813232</c:v>
                </c:pt>
                <c:pt idx="17">
                  <c:v>41.572363473533557</c:v>
                </c:pt>
                <c:pt idx="18">
                  <c:v>42.611672560371893</c:v>
                </c:pt>
                <c:pt idx="19">
                  <c:v>43.676964374381186</c:v>
                </c:pt>
                <c:pt idx="20">
                  <c:v>44.76888848374071</c:v>
                </c:pt>
              </c:numCache>
            </c:numRef>
          </c:val>
          <c:smooth val="0"/>
          <c:extLst>
            <c:ext xmlns:c16="http://schemas.microsoft.com/office/drawing/2014/chart" uri="{C3380CC4-5D6E-409C-BE32-E72D297353CC}">
              <c16:uniqueId val="{00000004-F9AD-414A-B9A1-C7DD8750975C}"/>
            </c:ext>
          </c:extLst>
        </c:ser>
        <c:ser>
          <c:idx val="5"/>
          <c:order val="5"/>
          <c:tx>
            <c:strRef>
              <c:f>'3A'!$AA$4</c:f>
              <c:strCache>
                <c:ptCount val="1"/>
                <c:pt idx="0">
                  <c:v>Ed.D. or Ph.D.</c:v>
                </c:pt>
              </c:strCache>
            </c:strRef>
          </c:tx>
          <c:spPr>
            <a:ln w="28575" cap="rnd">
              <a:solidFill>
                <a:schemeClr val="accent4">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'3A'!$AA$5:$AA$25</c:f>
              <c:numCache>
                <c:formatCode>"$"#,##0.00</c:formatCode>
                <c:ptCount val="21"/>
                <c:pt idx="0">
                  <c:v>30.053266964285722</c:v>
                </c:pt>
                <c:pt idx="1">
                  <c:v>30.804598638392864</c:v>
                </c:pt>
                <c:pt idx="2">
                  <c:v>31.574713604352684</c:v>
                </c:pt>
                <c:pt idx="3">
                  <c:v>32.364081444461497</c:v>
                </c:pt>
                <c:pt idx="4">
                  <c:v>33.17318348057303</c:v>
                </c:pt>
                <c:pt idx="5">
                  <c:v>34.002513067587351</c:v>
                </c:pt>
                <c:pt idx="6">
                  <c:v>34.852575894277031</c:v>
                </c:pt>
                <c:pt idx="7">
                  <c:v>35.723890291633957</c:v>
                </c:pt>
                <c:pt idx="8">
                  <c:v>36.616987548924804</c:v>
                </c:pt>
                <c:pt idx="9">
                  <c:v>37.532412237647918</c:v>
                </c:pt>
                <c:pt idx="10">
                  <c:v>38.470722543589112</c:v>
                </c:pt>
                <c:pt idx="11">
                  <c:v>39.432490607178835</c:v>
                </c:pt>
                <c:pt idx="12">
                  <c:v>40.418302872358304</c:v>
                </c:pt>
                <c:pt idx="13">
                  <c:v>41.42876044416726</c:v>
                </c:pt>
                <c:pt idx="14">
                  <c:v>42.464479455271437</c:v>
                </c:pt>
                <c:pt idx="15">
                  <c:v>43.526091441653222</c:v>
                </c:pt>
                <c:pt idx="16">
                  <c:v>44.61424372769455</c:v>
                </c:pt>
                <c:pt idx="17">
                  <c:v>45.729599820886911</c:v>
                </c:pt>
                <c:pt idx="18">
                  <c:v>46.872839816409076</c:v>
                </c:pt>
                <c:pt idx="19">
                  <c:v>48.044660811819298</c:v>
                </c:pt>
                <c:pt idx="20">
                  <c:v>49.245777332114777</c:v>
                </c:pt>
              </c:numCache>
            </c:numRef>
          </c:val>
          <c:smooth val="0"/>
          <c:extLst>
            <c:ext xmlns:c16="http://schemas.microsoft.com/office/drawing/2014/chart" uri="{C3380CC4-5D6E-409C-BE32-E72D297353CC}">
              <c16:uniqueId val="{00000005-F9AD-414A-B9A1-C7DD8750975C}"/>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59"/>
          <c:min val="19"/>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Assistant Teacher,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7</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760150591157619"/>
          <c:w val="0.87985636974531278"/>
          <c:h val="0.76051503728392533"/>
        </c:manualLayout>
      </c:layout>
      <c:lineChart>
        <c:grouping val="standard"/>
        <c:varyColors val="0"/>
        <c:ser>
          <c:idx val="0"/>
          <c:order val="0"/>
          <c:tx>
            <c:strRef>
              <c:f>'3A'!$V$4</c:f>
              <c:strCache>
                <c:ptCount val="1"/>
                <c:pt idx="0">
                  <c:v>HSE</c:v>
                </c:pt>
              </c:strCache>
            </c:strRef>
          </c:tx>
          <c:spPr>
            <a:ln w="28575" cap="rnd">
              <a:solidFill>
                <a:schemeClr val="accent6"/>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'3A'!$V$30:$V$50</c:f>
              <c:numCache>
                <c:formatCode>"$"#,##0.00</c:formatCode>
                <c:ptCount val="21"/>
                <c:pt idx="0">
                  <c:v>15.904019447544641</c:v>
                </c:pt>
                <c:pt idx="1">
                  <c:v>16.301619933733257</c:v>
                </c:pt>
                <c:pt idx="2">
                  <c:v>16.709160432076587</c:v>
                </c:pt>
                <c:pt idx="3">
                  <c:v>17.1268894428785</c:v>
                </c:pt>
                <c:pt idx="4">
                  <c:v>17.555061678950462</c:v>
                </c:pt>
                <c:pt idx="5">
                  <c:v>17.993938220924221</c:v>
                </c:pt>
                <c:pt idx="6">
                  <c:v>18.443786676447324</c:v>
                </c:pt>
                <c:pt idx="7">
                  <c:v>18.904881343358504</c:v>
                </c:pt>
                <c:pt idx="8">
                  <c:v>19.377503376942464</c:v>
                </c:pt>
                <c:pt idx="9">
                  <c:v>19.861940961366024</c:v>
                </c:pt>
                <c:pt idx="10">
                  <c:v>20.358489485400174</c:v>
                </c:pt>
                <c:pt idx="11">
                  <c:v>20.867451722535176</c:v>
                </c:pt>
                <c:pt idx="12">
                  <c:v>21.389138015598554</c:v>
                </c:pt>
                <c:pt idx="13">
                  <c:v>21.923866465988517</c:v>
                </c:pt>
                <c:pt idx="14">
                  <c:v>22.471963127638229</c:v>
                </c:pt>
                <c:pt idx="15">
                  <c:v>23.033762205829184</c:v>
                </c:pt>
                <c:pt idx="16">
                  <c:v>23.60960626097491</c:v>
                </c:pt>
                <c:pt idx="17">
                  <c:v>24.19984641749928</c:v>
                </c:pt>
                <c:pt idx="18">
                  <c:v>24.804842577936761</c:v>
                </c:pt>
                <c:pt idx="19">
                  <c:v>25.424963642385176</c:v>
                </c:pt>
                <c:pt idx="20">
                  <c:v>26.060587733444802</c:v>
                </c:pt>
              </c:numCache>
            </c:numRef>
          </c:val>
          <c:smooth val="0"/>
          <c:extLst>
            <c:ext xmlns:c16="http://schemas.microsoft.com/office/drawing/2014/chart" uri="{C3380CC4-5D6E-409C-BE32-E72D297353CC}">
              <c16:uniqueId val="{00000000-C3A0-4794-A79F-875D27EC5DE8}"/>
            </c:ext>
          </c:extLst>
        </c:ser>
        <c:ser>
          <c:idx val="1"/>
          <c:order val="1"/>
          <c:tx>
            <c:strRef>
              <c:f>'3A'!$W$4</c:f>
              <c:strCache>
                <c:ptCount val="1"/>
                <c:pt idx="0">
                  <c:v>CDA</c:v>
                </c:pt>
              </c:strCache>
            </c:strRef>
          </c:tx>
          <c:spPr>
            <a:ln w="28575" cap="rnd">
              <a:solidFill>
                <a:schemeClr val="accent5"/>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'3A'!$W$30:$W$50</c:f>
              <c:numCache>
                <c:formatCode>"$"#,##0.00</c:formatCode>
                <c:ptCount val="21"/>
                <c:pt idx="0">
                  <c:v>18.660714285714285</c:v>
                </c:pt>
                <c:pt idx="1">
                  <c:v>19.127232142857139</c:v>
                </c:pt>
                <c:pt idx="2">
                  <c:v>19.605412946428565</c:v>
                </c:pt>
                <c:pt idx="3">
                  <c:v>20.095548270089278</c:v>
                </c:pt>
                <c:pt idx="4">
                  <c:v>20.59793697684151</c:v>
                </c:pt>
                <c:pt idx="5">
                  <c:v>21.112885401262545</c:v>
                </c:pt>
                <c:pt idx="6">
                  <c:v>21.640707536294109</c:v>
                </c:pt>
                <c:pt idx="7">
                  <c:v>22.181725224701459</c:v>
                </c:pt>
                <c:pt idx="8">
                  <c:v>22.736268355318995</c:v>
                </c:pt>
                <c:pt idx="9">
                  <c:v>23.304675064201966</c:v>
                </c:pt>
                <c:pt idx="10">
                  <c:v>23.887291940807014</c:v>
                </c:pt>
                <c:pt idx="11">
                  <c:v>24.484474239327188</c:v>
                </c:pt>
                <c:pt idx="12">
                  <c:v>25.096586095310364</c:v>
                </c:pt>
                <c:pt idx="13">
                  <c:v>25.724000747693122</c:v>
                </c:pt>
                <c:pt idx="14">
                  <c:v>26.367100766385448</c:v>
                </c:pt>
                <c:pt idx="15">
                  <c:v>27.026278285545082</c:v>
                </c:pt>
                <c:pt idx="16">
                  <c:v>27.701935242683707</c:v>
                </c:pt>
                <c:pt idx="17">
                  <c:v>28.394483623750798</c:v>
                </c:pt>
                <c:pt idx="18">
                  <c:v>29.104345714344564</c:v>
                </c:pt>
                <c:pt idx="19">
                  <c:v>29.831954357203177</c:v>
                </c:pt>
                <c:pt idx="20">
                  <c:v>30.577753216133253</c:v>
                </c:pt>
              </c:numCache>
            </c:numRef>
          </c:val>
          <c:smooth val="0"/>
          <c:extLst>
            <c:ext xmlns:c16="http://schemas.microsoft.com/office/drawing/2014/chart" uri="{C3380CC4-5D6E-409C-BE32-E72D297353CC}">
              <c16:uniqueId val="{00000001-C3A0-4794-A79F-875D27EC5DE8}"/>
            </c:ext>
          </c:extLst>
        </c:ser>
        <c:ser>
          <c:idx val="2"/>
          <c:order val="2"/>
          <c:tx>
            <c:strRef>
              <c:f>'3A'!$X$4</c:f>
              <c:strCache>
                <c:ptCount val="1"/>
                <c:pt idx="0">
                  <c:v>AA</c:v>
                </c:pt>
              </c:strCache>
            </c:strRef>
          </c:tx>
          <c:spPr>
            <a:ln w="28575" cap="rnd">
              <a:solidFill>
                <a:schemeClr val="accent4"/>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'3A'!$X$30:$X$50</c:f>
              <c:numCache>
                <c:formatCode>"$"#,##0.00</c:formatCode>
                <c:ptCount val="21"/>
                <c:pt idx="0">
                  <c:v>20.526785714285715</c:v>
                </c:pt>
                <c:pt idx="1">
                  <c:v>21.039955357142855</c:v>
                </c:pt>
                <c:pt idx="2">
                  <c:v>21.565954241071424</c:v>
                </c:pt>
                <c:pt idx="3">
                  <c:v>22.105103097098208</c:v>
                </c:pt>
                <c:pt idx="4">
                  <c:v>22.657730674525663</c:v>
                </c:pt>
                <c:pt idx="5">
                  <c:v>23.224173941388802</c:v>
                </c:pt>
                <c:pt idx="6">
                  <c:v>23.804778289923519</c:v>
                </c:pt>
                <c:pt idx="7">
                  <c:v>24.399897747171604</c:v>
                </c:pt>
                <c:pt idx="8">
                  <c:v>25.009895190850891</c:v>
                </c:pt>
                <c:pt idx="9">
                  <c:v>25.635142570622161</c:v>
                </c:pt>
                <c:pt idx="10">
                  <c:v>26.276021134887714</c:v>
                </c:pt>
                <c:pt idx="11">
                  <c:v>26.932921663259904</c:v>
                </c:pt>
                <c:pt idx="12">
                  <c:v>27.606244704841398</c:v>
                </c:pt>
                <c:pt idx="13">
                  <c:v>28.296400822462431</c:v>
                </c:pt>
                <c:pt idx="14">
                  <c:v>29.003810843023988</c:v>
                </c:pt>
                <c:pt idx="15">
                  <c:v>29.728906114099587</c:v>
                </c:pt>
                <c:pt idx="16">
                  <c:v>30.472128766952075</c:v>
                </c:pt>
                <c:pt idx="17">
                  <c:v>31.233931986125874</c:v>
                </c:pt>
                <c:pt idx="18">
                  <c:v>32.014780285779018</c:v>
                </c:pt>
                <c:pt idx="19">
                  <c:v>32.815149792923492</c:v>
                </c:pt>
                <c:pt idx="20">
                  <c:v>33.635528537746573</c:v>
                </c:pt>
              </c:numCache>
            </c:numRef>
          </c:val>
          <c:smooth val="0"/>
          <c:extLst>
            <c:ext xmlns:c16="http://schemas.microsoft.com/office/drawing/2014/chart" uri="{C3380CC4-5D6E-409C-BE32-E72D297353CC}">
              <c16:uniqueId val="{00000002-C3A0-4794-A79F-875D27EC5DE8}"/>
            </c:ext>
          </c:extLst>
        </c:ser>
        <c:ser>
          <c:idx val="3"/>
          <c:order val="3"/>
          <c:tx>
            <c:strRef>
              <c:f>'3A'!$Y$4</c:f>
              <c:strCache>
                <c:ptCount val="1"/>
                <c:pt idx="0">
                  <c:v>BA</c:v>
                </c:pt>
              </c:strCache>
            </c:strRef>
          </c:tx>
          <c:spPr>
            <a:ln w="28575" cap="rnd">
              <a:solidFill>
                <a:schemeClr val="accent6">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'3A'!$Y$30:$Y$50</c:f>
              <c:numCache>
                <c:formatCode>"$"#,##0.00</c:formatCode>
                <c:ptCount val="21"/>
                <c:pt idx="0">
                  <c:v>22.579464285714288</c:v>
                </c:pt>
                <c:pt idx="1">
                  <c:v>23.143950892857141</c:v>
                </c:pt>
                <c:pt idx="2">
                  <c:v>23.722549665178569</c:v>
                </c:pt>
                <c:pt idx="3">
                  <c:v>24.31561340680803</c:v>
                </c:pt>
                <c:pt idx="4">
                  <c:v>24.92350374197823</c:v>
                </c:pt>
                <c:pt idx="5">
                  <c:v>25.546591335527683</c:v>
                </c:pt>
                <c:pt idx="6">
                  <c:v>26.185256118915873</c:v>
                </c:pt>
                <c:pt idx="7">
                  <c:v>26.83988752188877</c:v>
                </c:pt>
                <c:pt idx="8">
                  <c:v>27.510884709935986</c:v>
                </c:pt>
                <c:pt idx="9">
                  <c:v>28.198656827684385</c:v>
                </c:pt>
                <c:pt idx="10">
                  <c:v>28.903623248376491</c:v>
                </c:pt>
                <c:pt idx="11">
                  <c:v>29.6262138295859</c:v>
                </c:pt>
                <c:pt idx="12">
                  <c:v>30.366869175325544</c:v>
                </c:pt>
                <c:pt idx="13">
                  <c:v>31.126040904708681</c:v>
                </c:pt>
                <c:pt idx="14">
                  <c:v>31.904191927326394</c:v>
                </c:pt>
                <c:pt idx="15">
                  <c:v>32.701796725509553</c:v>
                </c:pt>
                <c:pt idx="16">
                  <c:v>33.519341643647287</c:v>
                </c:pt>
                <c:pt idx="17">
                  <c:v>34.357325184738464</c:v>
                </c:pt>
                <c:pt idx="18">
                  <c:v>35.216258314356921</c:v>
                </c:pt>
                <c:pt idx="19">
                  <c:v>36.096664772215838</c:v>
                </c:pt>
                <c:pt idx="20">
                  <c:v>36.99908139152123</c:v>
                </c:pt>
              </c:numCache>
            </c:numRef>
          </c:val>
          <c:smooth val="0"/>
          <c:extLst>
            <c:ext xmlns:c16="http://schemas.microsoft.com/office/drawing/2014/chart" uri="{C3380CC4-5D6E-409C-BE32-E72D297353CC}">
              <c16:uniqueId val="{00000003-C3A0-4794-A79F-875D27EC5DE8}"/>
            </c:ext>
          </c:extLst>
        </c:ser>
        <c:ser>
          <c:idx val="4"/>
          <c:order val="4"/>
          <c:tx>
            <c:strRef>
              <c:f>'3A'!$Z$4</c:f>
              <c:strCache>
                <c:ptCount val="1"/>
                <c:pt idx="0">
                  <c:v>MA</c:v>
                </c:pt>
              </c:strCache>
            </c:strRef>
          </c:tx>
          <c:spPr>
            <a:ln w="28575" cap="rnd">
              <a:solidFill>
                <a:schemeClr val="accent5">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'3A'!$Z$30:$Z$50</c:f>
              <c:numCache>
                <c:formatCode>"$"#,##0.00</c:formatCode>
                <c:ptCount val="21"/>
                <c:pt idx="0">
                  <c:v>24.837410714285717</c:v>
                </c:pt>
                <c:pt idx="1">
                  <c:v>25.458345982142859</c:v>
                </c:pt>
                <c:pt idx="2">
                  <c:v>26.094804631696427</c:v>
                </c:pt>
                <c:pt idx="3">
                  <c:v>26.747174747488835</c:v>
                </c:pt>
                <c:pt idx="4">
                  <c:v>27.415854116176053</c:v>
                </c:pt>
                <c:pt idx="5">
                  <c:v>28.101250469080451</c:v>
                </c:pt>
                <c:pt idx="6">
                  <c:v>28.803781730807462</c:v>
                </c:pt>
                <c:pt idx="7">
                  <c:v>29.523876274077647</c:v>
                </c:pt>
                <c:pt idx="8">
                  <c:v>30.261973180929587</c:v>
                </c:pt>
                <c:pt idx="9">
                  <c:v>31.018522510452826</c:v>
                </c:pt>
                <c:pt idx="10">
                  <c:v>31.793985573214144</c:v>
                </c:pt>
                <c:pt idx="11">
                  <c:v>32.588835212544495</c:v>
                </c:pt>
                <c:pt idx="12">
                  <c:v>33.403556092858103</c:v>
                </c:pt>
                <c:pt idx="13">
                  <c:v>34.238644995179556</c:v>
                </c:pt>
                <c:pt idx="14">
                  <c:v>35.094611120059042</c:v>
                </c:pt>
                <c:pt idx="15">
                  <c:v>35.971976398060512</c:v>
                </c:pt>
                <c:pt idx="16">
                  <c:v>36.871275808012022</c:v>
                </c:pt>
                <c:pt idx="17">
                  <c:v>37.79305770321232</c:v>
                </c:pt>
                <c:pt idx="18">
                  <c:v>38.737884145792627</c:v>
                </c:pt>
                <c:pt idx="19">
                  <c:v>39.70633124943744</c:v>
                </c:pt>
                <c:pt idx="20">
                  <c:v>40.698989530673373</c:v>
                </c:pt>
              </c:numCache>
            </c:numRef>
          </c:val>
          <c:smooth val="0"/>
          <c:extLst>
            <c:ext xmlns:c16="http://schemas.microsoft.com/office/drawing/2014/chart" uri="{C3380CC4-5D6E-409C-BE32-E72D297353CC}">
              <c16:uniqueId val="{00000004-C3A0-4794-A79F-875D27EC5DE8}"/>
            </c:ext>
          </c:extLst>
        </c:ser>
        <c:ser>
          <c:idx val="5"/>
          <c:order val="5"/>
          <c:tx>
            <c:strRef>
              <c:f>'3A'!$AA$4</c:f>
              <c:strCache>
                <c:ptCount val="1"/>
                <c:pt idx="0">
                  <c:v>Ed.D. or Ph.D.</c:v>
                </c:pt>
              </c:strCache>
            </c:strRef>
          </c:tx>
          <c:spPr>
            <a:ln w="28575" cap="rnd">
              <a:solidFill>
                <a:schemeClr val="accent4">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'3A'!$AA$30:$AA$50</c:f>
              <c:numCache>
                <c:formatCode>"$"#,##0.00</c:formatCode>
                <c:ptCount val="21"/>
                <c:pt idx="0">
                  <c:v>27.321151785714292</c:v>
                </c:pt>
                <c:pt idx="1">
                  <c:v>28.004180580357147</c:v>
                </c:pt>
                <c:pt idx="2">
                  <c:v>28.704285094866073</c:v>
                </c:pt>
                <c:pt idx="3">
                  <c:v>29.421892222237723</c:v>
                </c:pt>
                <c:pt idx="4">
                  <c:v>30.157439527793663</c:v>
                </c:pt>
                <c:pt idx="5">
                  <c:v>30.911375515988503</c:v>
                </c:pt>
                <c:pt idx="6">
                  <c:v>31.684159903888212</c:v>
                </c:pt>
                <c:pt idx="7">
                  <c:v>32.476263901485417</c:v>
                </c:pt>
                <c:pt idx="8">
                  <c:v>33.288170499022549</c:v>
                </c:pt>
                <c:pt idx="9">
                  <c:v>34.120374761498113</c:v>
                </c:pt>
                <c:pt idx="10">
                  <c:v>34.973384130535564</c:v>
                </c:pt>
                <c:pt idx="11">
                  <c:v>35.847718733798949</c:v>
                </c:pt>
                <c:pt idx="12">
                  <c:v>36.743911702143919</c:v>
                </c:pt>
                <c:pt idx="13">
                  <c:v>37.662509494697517</c:v>
                </c:pt>
                <c:pt idx="14">
                  <c:v>38.604072232064951</c:v>
                </c:pt>
                <c:pt idx="15">
                  <c:v>39.569174037866574</c:v>
                </c:pt>
                <c:pt idx="16">
                  <c:v>40.558403388813232</c:v>
                </c:pt>
                <c:pt idx="17">
                  <c:v>41.572363473533557</c:v>
                </c:pt>
                <c:pt idx="18">
                  <c:v>42.611672560371893</c:v>
                </c:pt>
                <c:pt idx="19">
                  <c:v>43.676964374381186</c:v>
                </c:pt>
                <c:pt idx="20">
                  <c:v>44.76888848374071</c:v>
                </c:pt>
              </c:numCache>
            </c:numRef>
          </c:val>
          <c:smooth val="0"/>
          <c:extLst>
            <c:ext xmlns:c16="http://schemas.microsoft.com/office/drawing/2014/chart" uri="{C3380CC4-5D6E-409C-BE32-E72D297353CC}">
              <c16:uniqueId val="{00000005-C3A0-4794-A79F-875D27EC5DE8}"/>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151589764634468"/>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53"/>
          <c:min val="18"/>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166149426761398"/>
          <c:y val="8.7750010915918317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9.0090947988817296E-2"/>
          <c:w val="0.88364242704955998"/>
          <c:h val="0.75700640528637198"/>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'3B'!$A$7:$A$13</c:f>
              <c:strCache>
                <c:ptCount val="7"/>
                <c:pt idx="0">
                  <c:v>14-18</c:v>
                </c:pt>
                <c:pt idx="1">
                  <c:v>19-24</c:v>
                </c:pt>
                <c:pt idx="2">
                  <c:v>25-34</c:v>
                </c:pt>
                <c:pt idx="3">
                  <c:v>35-44</c:v>
                </c:pt>
                <c:pt idx="4">
                  <c:v>45-54</c:v>
                </c:pt>
                <c:pt idx="5">
                  <c:v>55-64</c:v>
                </c:pt>
                <c:pt idx="6">
                  <c:v>65+</c:v>
                </c:pt>
              </c:strCache>
            </c:strRef>
          </c:cat>
          <c:val>
            <c:numRef>
              <c:f>'3B'!$C$7:$C$13</c:f>
              <c:numCache>
                <c:formatCode>0.0%;[Red]\ \(0.0%\)</c:formatCode>
                <c:ptCount val="7"/>
                <c:pt idx="0">
                  <c:v>4.0650406504065045E-3</c:v>
                </c:pt>
                <c:pt idx="1">
                  <c:v>6.4363143631436318E-2</c:v>
                </c:pt>
                <c:pt idx="2">
                  <c:v>0.17073170731707318</c:v>
                </c:pt>
                <c:pt idx="3">
                  <c:v>0.25677506775067749</c:v>
                </c:pt>
                <c:pt idx="4">
                  <c:v>0.28590785907859079</c:v>
                </c:pt>
                <c:pt idx="5">
                  <c:v>0.17615176151761516</c:v>
                </c:pt>
                <c:pt idx="6">
                  <c:v>4.2682926829268296E-2</c:v>
                </c:pt>
              </c:numCache>
            </c:numRef>
          </c:val>
          <c:extLst>
            <c:ext xmlns:c16="http://schemas.microsoft.com/office/drawing/2014/chart" uri="{C3380CC4-5D6E-409C-BE32-E72D297353CC}">
              <c16:uniqueId val="{00000000-DC29-4937-AF72-A64BC0BFD291}"/>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2706-414A-B180-9BCB9C23396F}"/>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2706-414A-B180-9BCB9C23396F}"/>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2706-414A-B180-9BCB9C23396F}"/>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2706-414A-B180-9BCB9C23396F}"/>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2706-414A-B180-9BCB9C23396F}"/>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2706-414A-B180-9BCB9C23396F}"/>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2706-414A-B180-9BCB9C23396F}"/>
              </c:ext>
            </c:extLst>
          </c:dPt>
          <c:dLbls>
            <c:dLbl>
              <c:idx val="0"/>
              <c:layout>
                <c:manualLayout>
                  <c:x val="2.0210566859517869E-2"/>
                  <c:y val="6.060175865830411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06-414A-B180-9BCB9C23396F}"/>
                </c:ext>
              </c:extLst>
            </c:dLbl>
            <c:dLbl>
              <c:idx val="2"/>
              <c:layout>
                <c:manualLayout>
                  <c:x val="-9.3299732654192488E-2"/>
                  <c:y val="-0.121213224275648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06-414A-B180-9BCB9C23396F}"/>
                </c:ext>
              </c:extLst>
            </c:dLbl>
            <c:dLbl>
              <c:idx val="3"/>
              <c:layout>
                <c:manualLayout>
                  <c:x val="0.13400388240885081"/>
                  <c:y val="-0.1625533427733510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706-414A-B180-9BCB9C23396F}"/>
                </c:ext>
              </c:extLst>
            </c:dLbl>
            <c:dLbl>
              <c:idx val="5"/>
              <c:layout>
                <c:manualLayout>
                  <c:x val="8.8322970723766742E-2"/>
                  <c:y val="0.125693592557674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706-414A-B180-9BCB9C23396F}"/>
                </c:ext>
              </c:extLst>
            </c:dLbl>
            <c:dLbl>
              <c:idx val="6"/>
              <c:layout>
                <c:manualLayout>
                  <c:x val="-3.1980079771712605E-2"/>
                  <c:y val="5.8945508772057544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706-414A-B180-9BCB9C23396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'3B'!$G$7:$G$13</c:f>
              <c:numCache>
                <c:formatCode>0.0%;[Red]\ \(0.0%\)</c:formatCode>
                <c:ptCount val="7"/>
                <c:pt idx="0">
                  <c:v>4.2000000000000003E-2</c:v>
                </c:pt>
                <c:pt idx="1">
                  <c:v>0.25700000000000001</c:v>
                </c:pt>
                <c:pt idx="2">
                  <c:v>0.24399999999999999</c:v>
                </c:pt>
                <c:pt idx="3">
                  <c:v>0.14399999999999999</c:v>
                </c:pt>
                <c:pt idx="4">
                  <c:v>0.22800000000000001</c:v>
                </c:pt>
                <c:pt idx="5">
                  <c:v>7.0999999999999994E-2</c:v>
                </c:pt>
                <c:pt idx="6">
                  <c:v>1.4E-2</c:v>
                </c:pt>
              </c:numCache>
            </c:numRef>
          </c:val>
          <c:extLst>
            <c:ext xmlns:c16="http://schemas.microsoft.com/office/drawing/2014/chart" uri="{C3380CC4-5D6E-409C-BE32-E72D297353CC}">
              <c16:uniqueId val="{0000000E-2706-414A-B180-9BCB9C23396F}"/>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3396494452277976"/>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5EB3-4B7A-9868-AA5F1E9031A8}"/>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5EB3-4B7A-9868-AA5F1E9031A8}"/>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5EB3-4B7A-9868-AA5F1E9031A8}"/>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5EB3-4B7A-9868-AA5F1E9031A8}"/>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5EB3-4B7A-9868-AA5F1E9031A8}"/>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5EB3-4B7A-9868-AA5F1E9031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EB3-4B7A-9868-AA5F1E9031A8}"/>
              </c:ext>
            </c:extLst>
          </c:dPt>
          <c:dLbls>
            <c:dLbl>
              <c:idx val="2"/>
              <c:layout>
                <c:manualLayout>
                  <c:x val="-4.4746906636670414E-2"/>
                  <c:y val="4.2247227939871124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B3-4B7A-9868-AA5F1E9031A8}"/>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B3-4B7A-9868-AA5F1E9031A8}"/>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EB3-4B7A-9868-AA5F1E9031A8}"/>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EB3-4B7A-9868-AA5F1E9031A8}"/>
                </c:ext>
              </c:extLst>
            </c:dLbl>
            <c:dLbl>
              <c:idx val="6"/>
              <c:delete val="1"/>
              <c:extLst>
                <c:ext xmlns:c15="http://schemas.microsoft.com/office/drawing/2012/chart" uri="{CE6537A1-D6FC-4f65-9D91-7224C49458BB}"/>
                <c:ext xmlns:c16="http://schemas.microsoft.com/office/drawing/2014/chart" uri="{C3380CC4-5D6E-409C-BE32-E72D297353CC}">
                  <c16:uniqueId val="{0000000D-5EB3-4B7A-9868-AA5F1E9031A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'3B'!$K$7:$K$13</c:f>
              <c:numCache>
                <c:formatCode>0.0%;[Red]\ \(0.0%\)</c:formatCode>
                <c:ptCount val="7"/>
                <c:pt idx="0">
                  <c:v>0.76693766937669372</c:v>
                </c:pt>
                <c:pt idx="1">
                  <c:v>0.12330623306233063</c:v>
                </c:pt>
                <c:pt idx="2">
                  <c:v>6.6395663956639567E-2</c:v>
                </c:pt>
                <c:pt idx="3">
                  <c:v>2.4390243902439025E-2</c:v>
                </c:pt>
                <c:pt idx="4">
                  <c:v>1.6260162601626018E-2</c:v>
                </c:pt>
                <c:pt idx="5">
                  <c:v>2.7100271002710027E-3</c:v>
                </c:pt>
                <c:pt idx="6">
                  <c:v>0</c:v>
                </c:pt>
              </c:numCache>
            </c:numRef>
          </c:val>
          <c:extLst>
            <c:ext xmlns:c16="http://schemas.microsoft.com/office/drawing/2014/chart" uri="{C3380CC4-5D6E-409C-BE32-E72D297353CC}">
              <c16:uniqueId val="{0000000E-5EB3-4B7A-9868-AA5F1E9031A8}"/>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Lead Teacher,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7</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426343316586281"/>
          <c:w val="0.87985636974531278"/>
          <c:h val="0.75548219456428023"/>
        </c:manualLayout>
      </c:layout>
      <c:lineChart>
        <c:grouping val="standard"/>
        <c:varyColors val="0"/>
        <c:ser>
          <c:idx val="0"/>
          <c:order val="0"/>
          <c:tx>
            <c:strRef>
              <c:f>'2A'!$V$4</c:f>
              <c:strCache>
                <c:ptCount val="1"/>
                <c:pt idx="0">
                  <c:v>HSE</c:v>
                </c:pt>
              </c:strCache>
            </c:strRef>
          </c:tx>
          <c:spPr>
            <a:ln w="28575" cap="rnd">
              <a:solidFill>
                <a:schemeClr val="accent6"/>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'2A'!$V$31:$V$51</c:f>
              <c:numCache>
                <c:formatCode>"$"#,##0.00</c:formatCode>
                <c:ptCount val="21"/>
                <c:pt idx="0">
                  <c:v>20.377024917166569</c:v>
                </c:pt>
                <c:pt idx="1">
                  <c:v>20.88645054009573</c:v>
                </c:pt>
                <c:pt idx="2">
                  <c:v>21.40861180359812</c:v>
                </c:pt>
                <c:pt idx="3">
                  <c:v>21.943827098688072</c:v>
                </c:pt>
                <c:pt idx="4">
                  <c:v>22.492422776155273</c:v>
                </c:pt>
                <c:pt idx="5">
                  <c:v>23.054733345559153</c:v>
                </c:pt>
                <c:pt idx="6">
                  <c:v>23.631101679198132</c:v>
                </c:pt>
                <c:pt idx="7">
                  <c:v>24.221879221178082</c:v>
                </c:pt>
                <c:pt idx="8">
                  <c:v>24.827426201707532</c:v>
                </c:pt>
                <c:pt idx="9">
                  <c:v>25.448111856750216</c:v>
                </c:pt>
                <c:pt idx="10">
                  <c:v>26.08431465316897</c:v>
                </c:pt>
                <c:pt idx="11">
                  <c:v>26.736422519498191</c:v>
                </c:pt>
                <c:pt idx="12">
                  <c:v>27.404833082485645</c:v>
                </c:pt>
                <c:pt idx="13">
                  <c:v>28.089953909547784</c:v>
                </c:pt>
                <c:pt idx="14">
                  <c:v>28.792202757286475</c:v>
                </c:pt>
                <c:pt idx="15">
                  <c:v>29.512007826218635</c:v>
                </c:pt>
                <c:pt idx="16">
                  <c:v>30.249808021874099</c:v>
                </c:pt>
                <c:pt idx="17">
                  <c:v>31.006053222420949</c:v>
                </c:pt>
                <c:pt idx="18">
                  <c:v>31.781204552981471</c:v>
                </c:pt>
                <c:pt idx="19">
                  <c:v>32.575734666806007</c:v>
                </c:pt>
              </c:numCache>
            </c:numRef>
          </c:val>
          <c:smooth val="0"/>
          <c:extLst>
            <c:ext xmlns:c16="http://schemas.microsoft.com/office/drawing/2014/chart" uri="{C3380CC4-5D6E-409C-BE32-E72D297353CC}">
              <c16:uniqueId val="{00000005-F661-45DB-B06C-B1FDC448639D}"/>
            </c:ext>
          </c:extLst>
        </c:ser>
        <c:ser>
          <c:idx val="1"/>
          <c:order val="1"/>
          <c:tx>
            <c:strRef>
              <c:f>'2A'!$W$4</c:f>
              <c:strCache>
                <c:ptCount val="1"/>
                <c:pt idx="0">
                  <c:v>CDA</c:v>
                </c:pt>
              </c:strCache>
            </c:strRef>
          </c:tx>
          <c:spPr>
            <a:ln w="28575" cap="rnd">
              <a:solidFill>
                <a:schemeClr val="accent5"/>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'2A'!$W$31:$W$51</c:f>
              <c:numCache>
                <c:formatCode>"$"#,##0.00</c:formatCode>
                <c:ptCount val="21"/>
                <c:pt idx="0">
                  <c:v>25.502976190476186</c:v>
                </c:pt>
                <c:pt idx="1">
                  <c:v>26.140550595238089</c:v>
                </c:pt>
                <c:pt idx="2">
                  <c:v>26.794064360119037</c:v>
                </c:pt>
                <c:pt idx="3">
                  <c:v>27.463915969122009</c:v>
                </c:pt>
                <c:pt idx="4">
                  <c:v>28.150513868350057</c:v>
                </c:pt>
                <c:pt idx="5">
                  <c:v>28.854276715058806</c:v>
                </c:pt>
                <c:pt idx="6">
                  <c:v>29.575633632935272</c:v>
                </c:pt>
                <c:pt idx="7">
                  <c:v>30.315024473758651</c:v>
                </c:pt>
                <c:pt idx="8">
                  <c:v>31.072900085602615</c:v>
                </c:pt>
                <c:pt idx="9">
                  <c:v>31.849722587742679</c:v>
                </c:pt>
                <c:pt idx="10">
                  <c:v>32.645965652436246</c:v>
                </c:pt>
                <c:pt idx="11">
                  <c:v>33.462114793747148</c:v>
                </c:pt>
                <c:pt idx="12">
                  <c:v>34.298667663590827</c:v>
                </c:pt>
                <c:pt idx="13">
                  <c:v>35.156134355180598</c:v>
                </c:pt>
                <c:pt idx="14">
                  <c:v>36.03503771406011</c:v>
                </c:pt>
                <c:pt idx="15">
                  <c:v>36.935913656911609</c:v>
                </c:pt>
                <c:pt idx="16">
                  <c:v>37.859311498334392</c:v>
                </c:pt>
                <c:pt idx="17">
                  <c:v>38.80579428579275</c:v>
                </c:pt>
                <c:pt idx="18">
                  <c:v>39.775939142937567</c:v>
                </c:pt>
                <c:pt idx="19">
                  <c:v>40.770337621511004</c:v>
                </c:pt>
              </c:numCache>
            </c:numRef>
          </c:val>
          <c:smooth val="0"/>
          <c:extLst>
            <c:ext xmlns:c16="http://schemas.microsoft.com/office/drawing/2014/chart" uri="{C3380CC4-5D6E-409C-BE32-E72D297353CC}">
              <c16:uniqueId val="{00000006-F661-45DB-B06C-B1FDC448639D}"/>
            </c:ext>
          </c:extLst>
        </c:ser>
        <c:ser>
          <c:idx val="2"/>
          <c:order val="2"/>
          <c:tx>
            <c:strRef>
              <c:f>'2A'!$X$4</c:f>
              <c:strCache>
                <c:ptCount val="1"/>
                <c:pt idx="0">
                  <c:v>AA</c:v>
                </c:pt>
              </c:strCache>
            </c:strRef>
          </c:tx>
          <c:spPr>
            <a:ln w="28575" cap="rnd">
              <a:solidFill>
                <a:schemeClr val="accent4"/>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'2A'!$X$31:$X$51</c:f>
              <c:numCache>
                <c:formatCode>"$"#,##0.00</c:formatCode>
                <c:ptCount val="21"/>
                <c:pt idx="0">
                  <c:v>28.053273809523809</c:v>
                </c:pt>
                <c:pt idx="1">
                  <c:v>28.754605654761903</c:v>
                </c:pt>
                <c:pt idx="2">
                  <c:v>29.473470796130947</c:v>
                </c:pt>
                <c:pt idx="3">
                  <c:v>30.210307566034217</c:v>
                </c:pt>
                <c:pt idx="4">
                  <c:v>30.965565255185069</c:v>
                </c:pt>
                <c:pt idx="5">
                  <c:v>31.739704386564693</c:v>
                </c:pt>
                <c:pt idx="6">
                  <c:v>32.53319699622881</c:v>
                </c:pt>
                <c:pt idx="7">
                  <c:v>33.346526921134526</c:v>
                </c:pt>
                <c:pt idx="8">
                  <c:v>34.180190094162889</c:v>
                </c:pt>
                <c:pt idx="9">
                  <c:v>35.034694846516956</c:v>
                </c:pt>
                <c:pt idx="10">
                  <c:v>35.910562217679875</c:v>
                </c:pt>
                <c:pt idx="11">
                  <c:v>36.808326273121871</c:v>
                </c:pt>
                <c:pt idx="12">
                  <c:v>37.728534429949917</c:v>
                </c:pt>
                <c:pt idx="13">
                  <c:v>38.67174779069866</c:v>
                </c:pt>
                <c:pt idx="14">
                  <c:v>39.638541485466121</c:v>
                </c:pt>
                <c:pt idx="15">
                  <c:v>40.629505022602771</c:v>
                </c:pt>
                <c:pt idx="16">
                  <c:v>41.645242648167837</c:v>
                </c:pt>
                <c:pt idx="17">
                  <c:v>42.686373714372031</c:v>
                </c:pt>
                <c:pt idx="18">
                  <c:v>43.75353305723133</c:v>
                </c:pt>
                <c:pt idx="19">
                  <c:v>44.847371383662107</c:v>
                </c:pt>
              </c:numCache>
            </c:numRef>
          </c:val>
          <c:smooth val="0"/>
          <c:extLst>
            <c:ext xmlns:c16="http://schemas.microsoft.com/office/drawing/2014/chart" uri="{C3380CC4-5D6E-409C-BE32-E72D297353CC}">
              <c16:uniqueId val="{00000007-F661-45DB-B06C-B1FDC448639D}"/>
            </c:ext>
          </c:extLst>
        </c:ser>
        <c:ser>
          <c:idx val="3"/>
          <c:order val="3"/>
          <c:tx>
            <c:strRef>
              <c:f>'2A'!$Y$4</c:f>
              <c:strCache>
                <c:ptCount val="1"/>
                <c:pt idx="0">
                  <c:v>BA</c:v>
                </c:pt>
              </c:strCache>
            </c:strRef>
          </c:tx>
          <c:spPr>
            <a:ln w="28575" cap="rnd">
              <a:solidFill>
                <a:schemeClr val="accent6">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'2A'!$Y$31:$Y$51</c:f>
              <c:numCache>
                <c:formatCode>"$"#,##0.00</c:formatCode>
                <c:ptCount val="21"/>
                <c:pt idx="0">
                  <c:v>30.858601190476193</c:v>
                </c:pt>
                <c:pt idx="1">
                  <c:v>31.630066220238096</c:v>
                </c:pt>
                <c:pt idx="2">
                  <c:v>32.420817875744042</c:v>
                </c:pt>
                <c:pt idx="3">
                  <c:v>33.23133832263764</c:v>
                </c:pt>
                <c:pt idx="4">
                  <c:v>34.062121780703578</c:v>
                </c:pt>
                <c:pt idx="5">
                  <c:v>34.913674825221165</c:v>
                </c:pt>
                <c:pt idx="6">
                  <c:v>35.786516695851688</c:v>
                </c:pt>
                <c:pt idx="7">
                  <c:v>36.681179613247977</c:v>
                </c:pt>
                <c:pt idx="8">
                  <c:v>37.598209103579173</c:v>
                </c:pt>
                <c:pt idx="9">
                  <c:v>38.538164331168652</c:v>
                </c:pt>
                <c:pt idx="10">
                  <c:v>39.501618439447867</c:v>
                </c:pt>
                <c:pt idx="11">
                  <c:v>40.489158900434063</c:v>
                </c:pt>
                <c:pt idx="12">
                  <c:v>41.50138787294491</c:v>
                </c:pt>
                <c:pt idx="13">
                  <c:v>42.53892256976853</c:v>
                </c:pt>
                <c:pt idx="14">
                  <c:v>43.602395634012737</c:v>
                </c:pt>
                <c:pt idx="15">
                  <c:v>44.69245552486305</c:v>
                </c:pt>
                <c:pt idx="16">
                  <c:v>45.809766912984621</c:v>
                </c:pt>
                <c:pt idx="17">
                  <c:v>46.955011085809232</c:v>
                </c:pt>
                <c:pt idx="18">
                  <c:v>48.128886362954461</c:v>
                </c:pt>
                <c:pt idx="19">
                  <c:v>49.332108522028321</c:v>
                </c:pt>
              </c:numCache>
            </c:numRef>
          </c:val>
          <c:smooth val="0"/>
          <c:extLst>
            <c:ext xmlns:c16="http://schemas.microsoft.com/office/drawing/2014/chart" uri="{C3380CC4-5D6E-409C-BE32-E72D297353CC}">
              <c16:uniqueId val="{00000008-F661-45DB-B06C-B1FDC448639D}"/>
            </c:ext>
          </c:extLst>
        </c:ser>
        <c:ser>
          <c:idx val="4"/>
          <c:order val="4"/>
          <c:tx>
            <c:strRef>
              <c:f>'2A'!$Z$4</c:f>
              <c:strCache>
                <c:ptCount val="1"/>
                <c:pt idx="0">
                  <c:v>MA</c:v>
                </c:pt>
              </c:strCache>
            </c:strRef>
          </c:tx>
          <c:spPr>
            <a:ln w="28575" cap="rnd">
              <a:solidFill>
                <a:schemeClr val="accent5">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'2A'!$Z$31:$Z$51</c:f>
              <c:numCache>
                <c:formatCode>"$"#,##0.00</c:formatCode>
                <c:ptCount val="21"/>
                <c:pt idx="0">
                  <c:v>33.94446130952381</c:v>
                </c:pt>
                <c:pt idx="1">
                  <c:v>34.7930728422619</c:v>
                </c:pt>
                <c:pt idx="2">
                  <c:v>35.662899663318441</c:v>
                </c:pt>
                <c:pt idx="3">
                  <c:v>36.554472154901397</c:v>
                </c:pt>
                <c:pt idx="4">
                  <c:v>37.468333958773925</c:v>
                </c:pt>
                <c:pt idx="5">
                  <c:v>38.405042307743273</c:v>
                </c:pt>
                <c:pt idx="6">
                  <c:v>39.365168365436851</c:v>
                </c:pt>
                <c:pt idx="7">
                  <c:v>40.349297574572766</c:v>
                </c:pt>
                <c:pt idx="8">
                  <c:v>41.358030013937082</c:v>
                </c:pt>
                <c:pt idx="9">
                  <c:v>42.391980764285506</c:v>
                </c:pt>
                <c:pt idx="10">
                  <c:v>43.451780283392637</c:v>
                </c:pt>
                <c:pt idx="11">
                  <c:v>44.538074790477452</c:v>
                </c:pt>
                <c:pt idx="12">
                  <c:v>45.651526660239384</c:v>
                </c:pt>
                <c:pt idx="13">
                  <c:v>46.792814826745364</c:v>
                </c:pt>
                <c:pt idx="14">
                  <c:v>47.962635197413995</c:v>
                </c:pt>
                <c:pt idx="15">
                  <c:v>49.161701077349342</c:v>
                </c:pt>
                <c:pt idx="16">
                  <c:v>50.390743604283074</c:v>
                </c:pt>
                <c:pt idx="17">
                  <c:v>51.650512194390146</c:v>
                </c:pt>
                <c:pt idx="18">
                  <c:v>52.941774999249894</c:v>
                </c:pt>
                <c:pt idx="19">
                  <c:v>54.26531937423114</c:v>
                </c:pt>
              </c:numCache>
            </c:numRef>
          </c:val>
          <c:smooth val="0"/>
          <c:extLst>
            <c:ext xmlns:c16="http://schemas.microsoft.com/office/drawing/2014/chart" uri="{C3380CC4-5D6E-409C-BE32-E72D297353CC}">
              <c16:uniqueId val="{00000009-F661-45DB-B06C-B1FDC448639D}"/>
            </c:ext>
          </c:extLst>
        </c:ser>
        <c:ser>
          <c:idx val="5"/>
          <c:order val="5"/>
          <c:tx>
            <c:strRef>
              <c:f>'2A'!$AA$4</c:f>
              <c:strCache>
                <c:ptCount val="1"/>
                <c:pt idx="0">
                  <c:v>Ed.D. or Ph.D.</c:v>
                </c:pt>
              </c:strCache>
            </c:strRef>
          </c:tx>
          <c:spPr>
            <a:ln w="28575" cap="rnd">
              <a:solidFill>
                <a:schemeClr val="accent4">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'2A'!$AA$31:$AA$51</c:f>
              <c:numCache>
                <c:formatCode>"$"#,##0.00</c:formatCode>
                <c:ptCount val="21"/>
                <c:pt idx="0">
                  <c:v>37.338907440476191</c:v>
                </c:pt>
                <c:pt idx="1">
                  <c:v>38.272380126488095</c:v>
                </c:pt>
                <c:pt idx="2">
                  <c:v>39.229189629650293</c:v>
                </c:pt>
                <c:pt idx="3">
                  <c:v>40.209919370391546</c:v>
                </c:pt>
                <c:pt idx="4">
                  <c:v>41.215167354651328</c:v>
                </c:pt>
                <c:pt idx="5">
                  <c:v>42.245546538517608</c:v>
                </c:pt>
                <c:pt idx="6">
                  <c:v>43.301685201980547</c:v>
                </c:pt>
                <c:pt idx="7">
                  <c:v>44.384227332030058</c:v>
                </c:pt>
                <c:pt idx="8">
                  <c:v>45.493833015330807</c:v>
                </c:pt>
                <c:pt idx="9">
                  <c:v>46.631178840714071</c:v>
                </c:pt>
                <c:pt idx="10">
                  <c:v>47.79695831173192</c:v>
                </c:pt>
                <c:pt idx="11">
                  <c:v>48.991882269525213</c:v>
                </c:pt>
                <c:pt idx="12">
                  <c:v>50.216679326263339</c:v>
                </c:pt>
                <c:pt idx="13">
                  <c:v>51.472096309419918</c:v>
                </c:pt>
                <c:pt idx="14">
                  <c:v>52.758898717155411</c:v>
                </c:pt>
                <c:pt idx="15">
                  <c:v>54.077871185084291</c:v>
                </c:pt>
                <c:pt idx="16">
                  <c:v>55.429817964711397</c:v>
                </c:pt>
                <c:pt idx="17">
                  <c:v>56.815563413829175</c:v>
                </c:pt>
                <c:pt idx="18">
                  <c:v>58.2359524991749</c:v>
                </c:pt>
                <c:pt idx="19">
                  <c:v>59.691851311654268</c:v>
                </c:pt>
              </c:numCache>
            </c:numRef>
          </c:val>
          <c:smooth val="0"/>
          <c:extLst>
            <c:ext xmlns:c16="http://schemas.microsoft.com/office/drawing/2014/chart" uri="{C3380CC4-5D6E-409C-BE32-E72D297353CC}">
              <c16:uniqueId val="{0000000A-F661-45DB-B06C-B1FDC448639D}"/>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layout>
            <c:manualLayout>
              <c:xMode val="edge"/>
              <c:yMode val="edge"/>
              <c:x val="0.43950721143570409"/>
              <c:y val="0.95495082504825191"/>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876609072074458"/>
          <c:y val="8.2674054869754487E-2"/>
          <c:w val="0.48131262093866933"/>
          <c:h val="3.94464845698167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Lbls>
            <c:dLbl>
              <c:idx val="0"/>
              <c:layout>
                <c:manualLayout>
                  <c:x val="-0.1552790865070017"/>
                  <c:y val="1.8985275020693949E-7"/>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8693493029977923"/>
                      <c:h val="0.17709274686553106"/>
                    </c:manualLayout>
                  </c15:layout>
                </c:ext>
                <c:ext xmlns:c16="http://schemas.microsoft.com/office/drawing/2014/chart" uri="{C3380CC4-5D6E-409C-BE32-E72D297353CC}">
                  <c16:uniqueId val="{00000000-2B40-4728-ADC5-403C3CF22D69}"/>
                </c:ext>
              </c:extLst>
            </c:dLbl>
            <c:dLbl>
              <c:idx val="1"/>
              <c:layout>
                <c:manualLayout>
                  <c:x val="2.2664803909292004E-2"/>
                  <c:y val="-2.808263910511025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2B40-4728-ADC5-403C3CF22D69}"/>
                </c:ext>
              </c:extLst>
            </c:dLbl>
            <c:dLbl>
              <c:idx val="2"/>
              <c:layout>
                <c:manualLayout>
                  <c:x val="-2.6441981653995857E-2"/>
                  <c:y val="-3.00119227527147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48927436913"/>
                      <c:h val="0.18340497110441142"/>
                    </c:manualLayout>
                  </c15:layout>
                </c:ext>
                <c:ext xmlns:c16="http://schemas.microsoft.com/office/drawing/2014/chart" uri="{C3380CC4-5D6E-409C-BE32-E72D297353CC}">
                  <c16:uniqueId val="{00000002-2B40-4728-ADC5-403C3CF22D69}"/>
                </c:ext>
              </c:extLst>
            </c:dLbl>
            <c:dLbl>
              <c:idx val="3"/>
              <c:layout>
                <c:manualLayout>
                  <c:x val="-6.799428323279913E-2"/>
                  <c:y val="-4.8222598552562631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690562872541667"/>
                      <c:h val="0.21401189237627297"/>
                    </c:manualLayout>
                  </c15:layout>
                </c:ext>
                <c:ext xmlns:c16="http://schemas.microsoft.com/office/drawing/2014/chart" uri="{C3380CC4-5D6E-409C-BE32-E72D297353CC}">
                  <c16:uniqueId val="{00000006-2B40-4728-ADC5-403C3CF22D69}"/>
                </c:ext>
              </c:extLst>
            </c:dLbl>
            <c:dLbl>
              <c:idx val="4"/>
              <c:layout>
                <c:manualLayout>
                  <c:x val="-7.5549220116357937E-2"/>
                  <c:y val="7.87471237308343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662585810995701"/>
                      <c:h val="0.1924271534997456"/>
                    </c:manualLayout>
                  </c15:layout>
                </c:ext>
                <c:ext xmlns:c16="http://schemas.microsoft.com/office/drawing/2014/chart" uri="{C3380CC4-5D6E-409C-BE32-E72D297353CC}">
                  <c16:uniqueId val="{00000003-2B40-4728-ADC5-403C3CF22D69}"/>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'3C'!$A$8:$A$12</c:f>
              <c:strCache>
                <c:ptCount val="5"/>
                <c:pt idx="0">
                  <c:v>Self-Enrichment Teacher</c:v>
                </c:pt>
                <c:pt idx="1">
                  <c:v>Tutor</c:v>
                </c:pt>
                <c:pt idx="2">
                  <c:v>Kindergarten Teacher</c:v>
                </c:pt>
                <c:pt idx="3">
                  <c:v>Administrative Assistant</c:v>
                </c:pt>
                <c:pt idx="4">
                  <c:v>Customer Service Representative</c:v>
                </c:pt>
              </c:strCache>
            </c:strRef>
          </c:cat>
          <c:val>
            <c:numRef>
              <c:f>'3C'!$B$8:$B$12</c:f>
              <c:numCache>
                <c:formatCode>0%</c:formatCode>
                <c:ptCount val="5"/>
                <c:pt idx="0">
                  <c:v>0.95</c:v>
                </c:pt>
                <c:pt idx="1">
                  <c:v>0.95</c:v>
                </c:pt>
                <c:pt idx="2">
                  <c:v>0.94</c:v>
                </c:pt>
                <c:pt idx="3">
                  <c:v>0.92</c:v>
                </c:pt>
                <c:pt idx="4">
                  <c:v>0.92</c:v>
                </c:pt>
              </c:numCache>
            </c:numRef>
          </c:val>
          <c:extLst>
            <c:ext xmlns:c16="http://schemas.microsoft.com/office/drawing/2014/chart" uri="{C3380CC4-5D6E-409C-BE32-E72D297353CC}">
              <c16:uniqueId val="{00000005-2B40-4728-ADC5-403C3CF22D69}"/>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162162495395E-2"/>
          <c:y val="0.1585057807098412"/>
          <c:w val="0.92815048118985122"/>
          <c:h val="0.7208317830194843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'3C'!$A$8:$A$12</c:f>
              <c:strCache>
                <c:ptCount val="5"/>
                <c:pt idx="0">
                  <c:v>Self-Enrichment Teacher</c:v>
                </c:pt>
                <c:pt idx="1">
                  <c:v>Tutor</c:v>
                </c:pt>
                <c:pt idx="2">
                  <c:v>Kindergarten Teacher</c:v>
                </c:pt>
                <c:pt idx="3">
                  <c:v>Administrative Assistant</c:v>
                </c:pt>
                <c:pt idx="4">
                  <c:v>Customer Service Representative</c:v>
                </c:pt>
              </c:strCache>
            </c:strRef>
          </c:cat>
          <c:val>
            <c:numRef>
              <c:f>'3C'!$C$8:$C$12</c:f>
              <c:numCache>
                <c:formatCode>"$"#,##0.00_);\("$"#,##0.00\)</c:formatCode>
                <c:ptCount val="5"/>
                <c:pt idx="0">
                  <c:v>21.03</c:v>
                </c:pt>
                <c:pt idx="1">
                  <c:v>18.14</c:v>
                </c:pt>
                <c:pt idx="2">
                  <c:v>29.74</c:v>
                </c:pt>
                <c:pt idx="3">
                  <c:v>22.66</c:v>
                </c:pt>
                <c:pt idx="4">
                  <c:v>17.84</c:v>
                </c:pt>
              </c:numCache>
            </c:numRef>
          </c:val>
          <c:extLst>
            <c:ext xmlns:c16="http://schemas.microsoft.com/office/drawing/2014/chart" uri="{C3380CC4-5D6E-409C-BE32-E72D297353CC}">
              <c16:uniqueId val="{00000000-CD4C-4585-9303-EF56ABDC6BE0}"/>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30"/>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1"/>
            <c:invertIfNegative val="0"/>
            <c:bubble3D val="0"/>
            <c:spPr>
              <a:solidFill>
                <a:srgbClr val="D45D00"/>
              </a:solidFill>
              <a:ln>
                <a:noFill/>
              </a:ln>
              <a:effectLst/>
            </c:spPr>
            <c:extLst>
              <c:ext xmlns:c16="http://schemas.microsoft.com/office/drawing/2014/chart" uri="{C3380CC4-5D6E-409C-BE32-E72D297353CC}">
                <c16:uniqueId val="{00000001-7764-434C-B3AF-0E82277610C1}"/>
              </c:ext>
            </c:extLst>
          </c:dPt>
          <c:dPt>
            <c:idx val="3"/>
            <c:invertIfNegative val="0"/>
            <c:bubble3D val="0"/>
            <c:spPr>
              <a:solidFill>
                <a:srgbClr val="003E51"/>
              </a:solidFill>
              <a:ln>
                <a:noFill/>
              </a:ln>
              <a:effectLst/>
            </c:spPr>
            <c:extLst>
              <c:ext xmlns:c16="http://schemas.microsoft.com/office/drawing/2014/chart" uri="{C3380CC4-5D6E-409C-BE32-E72D297353CC}">
                <c16:uniqueId val="{00000003-1376-4E23-985E-A49F8123A941}"/>
              </c:ext>
            </c:extLst>
          </c:dPt>
          <c:dPt>
            <c:idx val="5"/>
            <c:invertIfNegative val="0"/>
            <c:bubble3D val="0"/>
            <c:spPr>
              <a:solidFill>
                <a:srgbClr val="003E51"/>
              </a:solidFill>
              <a:ln>
                <a:noFill/>
              </a:ln>
              <a:effectLst/>
            </c:spPr>
            <c:extLst>
              <c:ext xmlns:c16="http://schemas.microsoft.com/office/drawing/2014/chart" uri="{C3380CC4-5D6E-409C-BE32-E72D297353CC}">
                <c16:uniqueId val="{00000004-AF4B-4067-898C-1E58CD33383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'3C'!$Y$29:$Y$34</c:f>
              <c:strCache>
                <c:ptCount val="6"/>
                <c:pt idx="0">
                  <c:v>Customer Service Representative</c:v>
                </c:pt>
                <c:pt idx="1">
                  <c:v>Assistant Teacher</c:v>
                </c:pt>
                <c:pt idx="2">
                  <c:v>Tutor</c:v>
                </c:pt>
                <c:pt idx="3">
                  <c:v>Self-Enrichment Teacher</c:v>
                </c:pt>
                <c:pt idx="4">
                  <c:v>Kindergarten Teacher</c:v>
                </c:pt>
                <c:pt idx="5">
                  <c:v>Administrative Assistant</c:v>
                </c:pt>
              </c:strCache>
            </c:strRef>
          </c:cat>
          <c:val>
            <c:numRef>
              <c:f>'3C'!$Z$29:$Z$34</c:f>
              <c:numCache>
                <c:formatCode>_("$"* #,##0.00_);_("$"* \(#,##0.00\);_("$"* "-"??_);_(@_)</c:formatCode>
                <c:ptCount val="6"/>
                <c:pt idx="0">
                  <c:v>3.41</c:v>
                </c:pt>
                <c:pt idx="1">
                  <c:v>3.72</c:v>
                </c:pt>
                <c:pt idx="2">
                  <c:v>5.14</c:v>
                </c:pt>
                <c:pt idx="3">
                  <c:v>5.54</c:v>
                </c:pt>
                <c:pt idx="4">
                  <c:v>7.2</c:v>
                </c:pt>
                <c:pt idx="5">
                  <c:v>8</c:v>
                </c:pt>
              </c:numCache>
            </c:numRef>
          </c:val>
          <c:extLst>
            <c:ext xmlns:c16="http://schemas.microsoft.com/office/drawing/2014/chart" uri="{C3380CC4-5D6E-409C-BE32-E72D297353CC}">
              <c16:uniqueId val="{00000000-2934-4FC4-A0A1-D2762B93414A}"/>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350"/>
        <c:noMultiLvlLbl val="0"/>
      </c:catAx>
      <c:valAx>
        <c:axId val="2021862368"/>
        <c:scaling>
          <c:orientation val="minMax"/>
        </c:scaling>
        <c:delete val="1"/>
        <c:axPos val="b"/>
        <c:numFmt formatCode="_(&quot;$&quot;* #,##0.00_);_(&quot;$&quot;* \(#,##0.00\);_(&quot;$&quot;* &quot;-&quot;??_);_(@_)" sourceLinked="1"/>
        <c:majorTickMark val="out"/>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'3D'!$A$12</c:f>
              <c:strCache>
                <c:ptCount val="1"/>
                <c:pt idx="0">
                  <c:v>Region 7</c:v>
                </c:pt>
              </c:strCache>
            </c:strRef>
          </c:tx>
          <c:spPr>
            <a:ln w="28575" cap="rnd">
              <a:solidFill>
                <a:srgbClr val="D45D00"/>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'3D'!$B$12:$W$12</c:f>
              <c:numCache>
                <c:formatCode>0.0%</c:formatCode>
                <c:ptCount val="22"/>
                <c:pt idx="0">
                  <c:v>0</c:v>
                </c:pt>
                <c:pt idx="1">
                  <c:v>2.004008016032064E-2</c:v>
                </c:pt>
                <c:pt idx="2">
                  <c:v>1.1523046092184368E-2</c:v>
                </c:pt>
                <c:pt idx="3">
                  <c:v>-9.5190380761523054E-3</c:v>
                </c:pt>
                <c:pt idx="4">
                  <c:v>-3.3066132264529056E-2</c:v>
                </c:pt>
                <c:pt idx="5">
                  <c:v>-2.004008016032064E-2</c:v>
                </c:pt>
                <c:pt idx="6">
                  <c:v>-3.9579158316633264E-2</c:v>
                </c:pt>
                <c:pt idx="7">
                  <c:v>-4.1082164328657314E-2</c:v>
                </c:pt>
                <c:pt idx="8">
                  <c:v>-1.7034068136272545E-2</c:v>
                </c:pt>
                <c:pt idx="9">
                  <c:v>-1.002004008016032E-2</c:v>
                </c:pt>
                <c:pt idx="10">
                  <c:v>-3.256513026052104E-2</c:v>
                </c:pt>
                <c:pt idx="11">
                  <c:v>-0.14228456913827656</c:v>
                </c:pt>
                <c:pt idx="12">
                  <c:v>-0.11623246492985972</c:v>
                </c:pt>
                <c:pt idx="13">
                  <c:v>-0.1718436873747495</c:v>
                </c:pt>
                <c:pt idx="14">
                  <c:v>-0.16282565130260521</c:v>
                </c:pt>
                <c:pt idx="15">
                  <c:v>-0.17084168336673347</c:v>
                </c:pt>
                <c:pt idx="16">
                  <c:v>-0.10971943887775551</c:v>
                </c:pt>
                <c:pt idx="17">
                  <c:v>-2.004008016032064E-3</c:v>
                </c:pt>
                <c:pt idx="18">
                  <c:v>-2.004008016032064E-2</c:v>
                </c:pt>
                <c:pt idx="19">
                  <c:v>-0.1718436873747495</c:v>
                </c:pt>
                <c:pt idx="20">
                  <c:v>-0.26002004008016033</c:v>
                </c:pt>
                <c:pt idx="21">
                  <c:v>-0.26052104208416832</c:v>
                </c:pt>
              </c:numCache>
            </c:numRef>
          </c:val>
          <c:smooth val="0"/>
          <c:extLst>
            <c:ext xmlns:c16="http://schemas.microsoft.com/office/drawing/2014/chart" uri="{C3380CC4-5D6E-409C-BE32-E72D297353CC}">
              <c16:uniqueId val="{00000000-B332-4E27-89CF-3353025F1B0D}"/>
            </c:ext>
          </c:extLst>
        </c:ser>
        <c:ser>
          <c:idx val="2"/>
          <c:order val="1"/>
          <c:tx>
            <c:strRef>
              <c:f>'3D'!$A$13</c:f>
              <c:strCache>
                <c:ptCount val="1"/>
                <c:pt idx="0">
                  <c:v>Michigan</c:v>
                </c:pt>
              </c:strCache>
            </c:strRef>
          </c:tx>
          <c:spPr>
            <a:ln w="28575" cap="rnd">
              <a:solidFill>
                <a:srgbClr val="A2AE74"/>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'3D'!$B$13:$W$13</c:f>
              <c:numCache>
                <c:formatCode>0.0%</c:formatCode>
                <c:ptCount val="22"/>
                <c:pt idx="0">
                  <c:v>0</c:v>
                </c:pt>
                <c:pt idx="1">
                  <c:v>9.8578148950790208E-3</c:v>
                </c:pt>
                <c:pt idx="2">
                  <c:v>-2.5899889000475713E-3</c:v>
                </c:pt>
                <c:pt idx="3">
                  <c:v>-1.5302077276811672E-2</c:v>
                </c:pt>
                <c:pt idx="4">
                  <c:v>-2.3759183889211902E-2</c:v>
                </c:pt>
                <c:pt idx="5">
                  <c:v>-3.9404831122152331E-2</c:v>
                </c:pt>
                <c:pt idx="6">
                  <c:v>-5.5579047518367779E-2</c:v>
                </c:pt>
                <c:pt idx="7">
                  <c:v>-6.7630424441038103E-2</c:v>
                </c:pt>
                <c:pt idx="8">
                  <c:v>-8.4148210793382319E-2</c:v>
                </c:pt>
                <c:pt idx="9">
                  <c:v>-7.5691104180982086E-2</c:v>
                </c:pt>
                <c:pt idx="10">
                  <c:v>-7.5400391141180828E-2</c:v>
                </c:pt>
                <c:pt idx="11">
                  <c:v>-0.12421375336962842</c:v>
                </c:pt>
                <c:pt idx="12">
                  <c:v>-0.13695227020455628</c:v>
                </c:pt>
                <c:pt idx="13">
                  <c:v>-0.17310640097256727</c:v>
                </c:pt>
                <c:pt idx="14">
                  <c:v>-0.17014641365822719</c:v>
                </c:pt>
                <c:pt idx="15">
                  <c:v>-0.17997780009514244</c:v>
                </c:pt>
                <c:pt idx="16">
                  <c:v>-0.17929066018288492</c:v>
                </c:pt>
                <c:pt idx="17">
                  <c:v>-0.15553147629367303</c:v>
                </c:pt>
                <c:pt idx="18">
                  <c:v>-0.15584861779163803</c:v>
                </c:pt>
                <c:pt idx="19">
                  <c:v>-0.23825255034621282</c:v>
                </c:pt>
                <c:pt idx="20">
                  <c:v>-0.25699032718431208</c:v>
                </c:pt>
                <c:pt idx="21">
                  <c:v>-0.2249590358898462</c:v>
                </c:pt>
              </c:numCache>
            </c:numRef>
          </c:val>
          <c:smooth val="0"/>
          <c:extLst>
            <c:ext xmlns:c16="http://schemas.microsoft.com/office/drawing/2014/chart" uri="{C3380CC4-5D6E-409C-BE32-E72D297353CC}">
              <c16:uniqueId val="{00000000-198F-48B4-875F-DAF53E15AFEA}"/>
            </c:ext>
          </c:extLst>
        </c:ser>
        <c:ser>
          <c:idx val="1"/>
          <c:order val="2"/>
          <c:tx>
            <c:strRef>
              <c:f>'3D'!$A$14</c:f>
              <c:strCache>
                <c:ptCount val="1"/>
                <c:pt idx="0">
                  <c:v>United States</c:v>
                </c:pt>
              </c:strCache>
            </c:strRef>
          </c:tx>
          <c:spPr>
            <a:ln w="28575" cap="rnd">
              <a:solidFill>
                <a:srgbClr val="003E51"/>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'3D'!$B$14:$W$14</c:f>
              <c:numCache>
                <c:formatCode>0.0%</c:formatCode>
                <c:ptCount val="22"/>
                <c:pt idx="0">
                  <c:v>0</c:v>
                </c:pt>
                <c:pt idx="1">
                  <c:v>1.5099419502301445E-2</c:v>
                </c:pt>
                <c:pt idx="2">
                  <c:v>1.3933138327938147E-2</c:v>
                </c:pt>
                <c:pt idx="3">
                  <c:v>1.683861072722917E-2</c:v>
                </c:pt>
                <c:pt idx="4">
                  <c:v>2.5560143193410854E-2</c:v>
                </c:pt>
                <c:pt idx="5">
                  <c:v>1.3912677254703703E-2</c:v>
                </c:pt>
                <c:pt idx="6">
                  <c:v>2.1732217409133652E-2</c:v>
                </c:pt>
                <c:pt idx="7">
                  <c:v>3.2342988970628983E-2</c:v>
                </c:pt>
                <c:pt idx="8">
                  <c:v>3.0781979591784539E-2</c:v>
                </c:pt>
                <c:pt idx="9">
                  <c:v>4.3300746232391753E-3</c:v>
                </c:pt>
                <c:pt idx="10">
                  <c:v>-2.2808981388096259E-2</c:v>
                </c:pt>
                <c:pt idx="11">
                  <c:v>-4.1449871649392692E-2</c:v>
                </c:pt>
                <c:pt idx="12">
                  <c:v>-3.2363450043863429E-2</c:v>
                </c:pt>
                <c:pt idx="13">
                  <c:v>-2.8957533895046631E-2</c:v>
                </c:pt>
                <c:pt idx="14">
                  <c:v>2.0520751364710957E-3</c:v>
                </c:pt>
                <c:pt idx="15">
                  <c:v>3.0423058265463668E-2</c:v>
                </c:pt>
                <c:pt idx="16">
                  <c:v>5.9238217192587296E-2</c:v>
                </c:pt>
                <c:pt idx="17">
                  <c:v>8.4454784864603116E-2</c:v>
                </c:pt>
                <c:pt idx="18">
                  <c:v>9.8057135841917747E-2</c:v>
                </c:pt>
                <c:pt idx="19">
                  <c:v>2.7762266200267869E-2</c:v>
                </c:pt>
                <c:pt idx="20">
                  <c:v>-1.3803551530786669E-2</c:v>
                </c:pt>
                <c:pt idx="21">
                  <c:v>3.0747025258342362E-2</c:v>
                </c:pt>
              </c:numCache>
            </c:numRef>
          </c:val>
          <c:smooth val="0"/>
          <c:extLst>
            <c:ext xmlns:c16="http://schemas.microsoft.com/office/drawing/2014/chart" uri="{C3380CC4-5D6E-409C-BE32-E72D297353CC}">
              <c16:uniqueId val="{00000001-B332-4E27-89CF-3353025F1B0D}"/>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913816658446851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'3D'!$A$25</c:f>
              <c:strCache>
                <c:ptCount val="1"/>
                <c:pt idx="0">
                  <c:v>Region 7 </c:v>
                </c:pt>
              </c:strCache>
            </c:strRef>
          </c:tx>
          <c:spPr>
            <a:ln w="28575" cap="rnd">
              <a:solidFill>
                <a:srgbClr val="D45D00"/>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'3D'!$B$25:$S$25</c:f>
              <c:numCache>
                <c:formatCode>0.0%</c:formatCode>
                <c:ptCount val="18"/>
                <c:pt idx="0">
                  <c:v>0</c:v>
                </c:pt>
                <c:pt idx="1">
                  <c:v>-5.4894784995425895E-3</c:v>
                </c:pt>
                <c:pt idx="2">
                  <c:v>-5.7639524245196617E-2</c:v>
                </c:pt>
                <c:pt idx="3">
                  <c:v>-0.17749313815187553</c:v>
                </c:pt>
                <c:pt idx="4">
                  <c:v>-0.18847209515096072</c:v>
                </c:pt>
                <c:pt idx="5">
                  <c:v>-7.5937785910338521E-2</c:v>
                </c:pt>
                <c:pt idx="6">
                  <c:v>0.10247026532479424</c:v>
                </c:pt>
                <c:pt idx="7">
                  <c:v>8.3257090576395257E-2</c:v>
                </c:pt>
                <c:pt idx="8">
                  <c:v>8.4172003659652328E-2</c:v>
                </c:pt>
                <c:pt idx="9">
                  <c:v>0.1235132662397072</c:v>
                </c:pt>
                <c:pt idx="10">
                  <c:v>8.5086916742909399E-2</c:v>
                </c:pt>
                <c:pt idx="11">
                  <c:v>0.131747483989021</c:v>
                </c:pt>
                <c:pt idx="12">
                  <c:v>0.16376944190301931</c:v>
                </c:pt>
                <c:pt idx="13">
                  <c:v>0.23970722781335782</c:v>
                </c:pt>
                <c:pt idx="14">
                  <c:v>0.23147301006404403</c:v>
                </c:pt>
                <c:pt idx="15">
                  <c:v>0.31564501372369635</c:v>
                </c:pt>
                <c:pt idx="16">
                  <c:v>0.26623970722781337</c:v>
                </c:pt>
                <c:pt idx="17">
                  <c:v>0.34034766697163776</c:v>
                </c:pt>
              </c:numCache>
            </c:numRef>
          </c:val>
          <c:smooth val="0"/>
          <c:extLst>
            <c:ext xmlns:c16="http://schemas.microsoft.com/office/drawing/2014/chart" uri="{C3380CC4-5D6E-409C-BE32-E72D297353CC}">
              <c16:uniqueId val="{00000000-F919-47A0-916D-CBBA935407E8}"/>
            </c:ext>
          </c:extLst>
        </c:ser>
        <c:ser>
          <c:idx val="1"/>
          <c:order val="1"/>
          <c:tx>
            <c:strRef>
              <c:f>'3D'!$A$26</c:f>
              <c:strCache>
                <c:ptCount val="1"/>
                <c:pt idx="0">
                  <c:v>Michigan</c:v>
                </c:pt>
              </c:strCache>
            </c:strRef>
          </c:tx>
          <c:spPr>
            <a:ln w="28575" cap="rnd">
              <a:solidFill>
                <a:srgbClr val="A2AE74"/>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'3D'!$B$26:$S$26</c:f>
              <c:numCache>
                <c:formatCode>0.0%</c:formatCode>
                <c:ptCount val="18"/>
                <c:pt idx="0">
                  <c:v>0</c:v>
                </c:pt>
                <c:pt idx="1">
                  <c:v>6.8609022556390842E-2</c:v>
                </c:pt>
                <c:pt idx="2">
                  <c:v>4.1353383458646566E-2</c:v>
                </c:pt>
                <c:pt idx="3">
                  <c:v>4.3233082706766832E-2</c:v>
                </c:pt>
                <c:pt idx="4">
                  <c:v>5.6390977443608985E-2</c:v>
                </c:pt>
                <c:pt idx="5">
                  <c:v>0.12593984962406013</c:v>
                </c:pt>
                <c:pt idx="6">
                  <c:v>0.15601503759398497</c:v>
                </c:pt>
                <c:pt idx="7">
                  <c:v>0.15319548872180441</c:v>
                </c:pt>
                <c:pt idx="8">
                  <c:v>0.14849624060150377</c:v>
                </c:pt>
                <c:pt idx="9">
                  <c:v>0.12124060150375932</c:v>
                </c:pt>
                <c:pt idx="10">
                  <c:v>0.11842105263157893</c:v>
                </c:pt>
                <c:pt idx="11">
                  <c:v>0.12312030075187957</c:v>
                </c:pt>
                <c:pt idx="12">
                  <c:v>0.14097744360902256</c:v>
                </c:pt>
                <c:pt idx="13">
                  <c:v>0.19454887218045114</c:v>
                </c:pt>
                <c:pt idx="14">
                  <c:v>0.23120300751879688</c:v>
                </c:pt>
                <c:pt idx="15">
                  <c:v>0.26973684210526305</c:v>
                </c:pt>
                <c:pt idx="16">
                  <c:v>0.31296992481203006</c:v>
                </c:pt>
                <c:pt idx="17">
                  <c:v>0.32518796992481191</c:v>
                </c:pt>
              </c:numCache>
            </c:numRef>
          </c:val>
          <c:smooth val="0"/>
          <c:extLst>
            <c:ext xmlns:c16="http://schemas.microsoft.com/office/drawing/2014/chart" uri="{C3380CC4-5D6E-409C-BE32-E72D297353CC}">
              <c16:uniqueId val="{00000001-F919-47A0-916D-CBBA935407E8}"/>
            </c:ext>
          </c:extLst>
        </c:ser>
        <c:ser>
          <c:idx val="2"/>
          <c:order val="2"/>
          <c:tx>
            <c:strRef>
              <c:f>'3D'!$A$27</c:f>
              <c:strCache>
                <c:ptCount val="1"/>
                <c:pt idx="0">
                  <c:v>United States</c:v>
                </c:pt>
              </c:strCache>
            </c:strRef>
          </c:tx>
          <c:spPr>
            <a:ln w="28575" cap="rnd">
              <a:solidFill>
                <a:srgbClr val="003E51"/>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'3D'!$B$27:$S$27</c:f>
              <c:numCache>
                <c:formatCode>0.0%</c:formatCode>
                <c:ptCount val="18"/>
                <c:pt idx="0">
                  <c:v>0</c:v>
                </c:pt>
                <c:pt idx="1">
                  <c:v>1.9407558733401564E-2</c:v>
                </c:pt>
                <c:pt idx="2">
                  <c:v>5.924412665985701E-2</c:v>
                </c:pt>
                <c:pt idx="3">
                  <c:v>9.0909090909090981E-2</c:v>
                </c:pt>
                <c:pt idx="4">
                  <c:v>0.12155260469867225</c:v>
                </c:pt>
                <c:pt idx="5">
                  <c:v>0.14504596527068456</c:v>
                </c:pt>
                <c:pt idx="6">
                  <c:v>0.1613891726251277</c:v>
                </c:pt>
                <c:pt idx="7">
                  <c:v>0.16445352400408594</c:v>
                </c:pt>
                <c:pt idx="8">
                  <c:v>0.18181818181818196</c:v>
                </c:pt>
                <c:pt idx="9">
                  <c:v>0.20122574055158332</c:v>
                </c:pt>
                <c:pt idx="10">
                  <c:v>0.21961184882533202</c:v>
                </c:pt>
                <c:pt idx="11">
                  <c:v>0.24208375893769166</c:v>
                </c:pt>
                <c:pt idx="12">
                  <c:v>0.27783452502553635</c:v>
                </c:pt>
                <c:pt idx="13">
                  <c:v>0.31664964249233929</c:v>
                </c:pt>
                <c:pt idx="14">
                  <c:v>0.37078651685393271</c:v>
                </c:pt>
                <c:pt idx="15">
                  <c:v>0.41879468845760998</c:v>
                </c:pt>
                <c:pt idx="16">
                  <c:v>0.4422880490296221</c:v>
                </c:pt>
                <c:pt idx="17">
                  <c:v>0.51889683350357518</c:v>
                </c:pt>
              </c:numCache>
            </c:numRef>
          </c:val>
          <c:smooth val="0"/>
          <c:extLst>
            <c:ext xmlns:c16="http://schemas.microsoft.com/office/drawing/2014/chart" uri="{C3380CC4-5D6E-409C-BE32-E72D297353CC}">
              <c16:uniqueId val="{00000000-6A81-47D8-87BC-D6824412DCA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0737777711810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'3E'!$A$5:$B$5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'3E'!$A$7:$A$16</c:f>
              <c:strCache>
                <c:ptCount val="10"/>
                <c:pt idx="0">
                  <c:v>Life, Physical, and Social Science Technicians</c:v>
                </c:pt>
                <c:pt idx="1">
                  <c:v>Postsecondary Teachers</c:v>
                </c:pt>
                <c:pt idx="2">
                  <c:v>Social and Human Service Assistants</c:v>
                </c:pt>
                <c:pt idx="3">
                  <c:v>Secretaries and Admin. Assistants</c:v>
                </c:pt>
                <c:pt idx="4">
                  <c:v>Teaching Assistants, Postsecondary</c:v>
                </c:pt>
                <c:pt idx="5">
                  <c:v>Retail Salespersons</c:v>
                </c:pt>
                <c:pt idx="6">
                  <c:v>Software Developers</c:v>
                </c:pt>
                <c:pt idx="7">
                  <c:v>Managers</c:v>
                </c:pt>
                <c:pt idx="8">
                  <c:v>Tutors</c:v>
                </c:pt>
                <c:pt idx="9">
                  <c:v>Customer Service Representatives</c:v>
                </c:pt>
              </c:strCache>
            </c:strRef>
          </c:cat>
          <c:val>
            <c:numRef>
              <c:f>'3E'!$B$7:$B$16</c:f>
              <c:numCache>
                <c:formatCode>0.0%</c:formatCode>
                <c:ptCount val="10"/>
                <c:pt idx="0">
                  <c:v>0.16608000000000001</c:v>
                </c:pt>
                <c:pt idx="1">
                  <c:v>9.7317000000000001E-2</c:v>
                </c:pt>
                <c:pt idx="2">
                  <c:v>9.2609999999999998E-2</c:v>
                </c:pt>
                <c:pt idx="3">
                  <c:v>8.8580000000000006E-2</c:v>
                </c:pt>
                <c:pt idx="4">
                  <c:v>7.6490000000000002E-2</c:v>
                </c:pt>
                <c:pt idx="5">
                  <c:v>7.349E-2</c:v>
                </c:pt>
                <c:pt idx="6">
                  <c:v>6.0699999999999997E-2</c:v>
                </c:pt>
                <c:pt idx="7">
                  <c:v>5.4769999999999999E-2</c:v>
                </c:pt>
                <c:pt idx="8">
                  <c:v>5.3159999999999999E-2</c:v>
                </c:pt>
                <c:pt idx="9">
                  <c:v>5.3150000000000003E-2</c:v>
                </c:pt>
              </c:numCache>
            </c:numRef>
          </c:val>
          <c:extLst>
            <c:ext xmlns:c16="http://schemas.microsoft.com/office/drawing/2014/chart" uri="{C3380CC4-5D6E-409C-BE32-E72D297353CC}">
              <c16:uniqueId val="{00000000-C9BC-46DC-B64C-EB197ADE411F}"/>
            </c:ext>
          </c:extLst>
        </c:ser>
        <c:ser>
          <c:idx val="1"/>
          <c:order val="1"/>
          <c:spPr>
            <a:solidFill>
              <a:schemeClr val="accent2"/>
            </a:solidFill>
            <a:ln>
              <a:noFill/>
            </a:ln>
            <a:effectLst/>
          </c:spPr>
          <c:invertIfNegative val="0"/>
          <c:dLbls>
            <c:delete val="1"/>
          </c:dLbls>
          <c:cat>
            <c:strRef>
              <c:f>'3E'!$A$7:$A$16</c:f>
              <c:strCache>
                <c:ptCount val="10"/>
                <c:pt idx="0">
                  <c:v>Life, Physical, and Social Science Technicians</c:v>
                </c:pt>
                <c:pt idx="1">
                  <c:v>Postsecondary Teachers</c:v>
                </c:pt>
                <c:pt idx="2">
                  <c:v>Social and Human Service Assistants</c:v>
                </c:pt>
                <c:pt idx="3">
                  <c:v>Secretaries and Admin. Assistants</c:v>
                </c:pt>
                <c:pt idx="4">
                  <c:v>Teaching Assistants, Postsecondary</c:v>
                </c:pt>
                <c:pt idx="5">
                  <c:v>Retail Salespersons</c:v>
                </c:pt>
                <c:pt idx="6">
                  <c:v>Software Developers</c:v>
                </c:pt>
                <c:pt idx="7">
                  <c:v>Managers</c:v>
                </c:pt>
                <c:pt idx="8">
                  <c:v>Tutors</c:v>
                </c:pt>
                <c:pt idx="9">
                  <c:v>Customer Service Representatives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C9BC-46DC-B64C-EB197ADE411F}"/>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'3E'!$C$5:$D$5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'3E'!$C$7:$C$16</c:f>
              <c:strCache>
                <c:ptCount val="10"/>
                <c:pt idx="0">
                  <c:v>Life, Physical, and Social Science Technicians</c:v>
                </c:pt>
                <c:pt idx="1">
                  <c:v>Postsecondary Teachers</c:v>
                </c:pt>
                <c:pt idx="2">
                  <c:v>Software Developers</c:v>
                </c:pt>
                <c:pt idx="3">
                  <c:v>Social and Human Service Assistants</c:v>
                </c:pt>
                <c:pt idx="4">
                  <c:v>Teaching Assistants, Postsecondary</c:v>
                </c:pt>
                <c:pt idx="5">
                  <c:v>Secretaries and Admin. Assistants</c:v>
                </c:pt>
                <c:pt idx="6">
                  <c:v>Customer Service Representatives</c:v>
                </c:pt>
                <c:pt idx="7">
                  <c:v>Retail Salespersons</c:v>
                </c:pt>
                <c:pt idx="8">
                  <c:v>Preschool Teachers</c:v>
                </c:pt>
                <c:pt idx="9">
                  <c:v>Secondary School Teachers</c:v>
                </c:pt>
              </c:strCache>
            </c:strRef>
          </c:cat>
          <c:val>
            <c:numRef>
              <c:f>'3E'!$D$7:$D$16</c:f>
              <c:numCache>
                <c:formatCode>0.0%</c:formatCode>
                <c:ptCount val="10"/>
                <c:pt idx="0">
                  <c:v>0.17022999999999999</c:v>
                </c:pt>
                <c:pt idx="1">
                  <c:v>0.15162500000000001</c:v>
                </c:pt>
                <c:pt idx="2">
                  <c:v>0.1263</c:v>
                </c:pt>
                <c:pt idx="3">
                  <c:v>0.10639</c:v>
                </c:pt>
                <c:pt idx="4">
                  <c:v>0.102299</c:v>
                </c:pt>
                <c:pt idx="5">
                  <c:v>9.5112790000000003E-2</c:v>
                </c:pt>
                <c:pt idx="6">
                  <c:v>8.523E-2</c:v>
                </c:pt>
                <c:pt idx="7">
                  <c:v>5.6765999999999997E-2</c:v>
                </c:pt>
                <c:pt idx="8">
                  <c:v>5.3042600000000002E-2</c:v>
                </c:pt>
                <c:pt idx="9">
                  <c:v>5.2964450000000003E-2</c:v>
                </c:pt>
              </c:numCache>
            </c:numRef>
          </c:val>
          <c:extLst>
            <c:ext xmlns:c16="http://schemas.microsoft.com/office/drawing/2014/chart" uri="{C3380CC4-5D6E-409C-BE32-E72D297353CC}">
              <c16:uniqueId val="{00000000-2D0D-4ADC-ACAF-3ABE7AC53998}"/>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'3F'!$B$4</c:f>
              <c:strCache>
                <c:ptCount val="1"/>
                <c:pt idx="0">
                  <c:v>Job Postings</c:v>
                </c:pt>
              </c:strCache>
            </c:strRef>
          </c:tx>
          <c:spPr>
            <a:solidFill>
              <a:srgbClr val="003E51"/>
            </a:solidFill>
            <a:ln w="25400">
              <a:noFill/>
            </a:ln>
            <a:effectLst/>
          </c:spPr>
          <c:cat>
            <c:numRef>
              <c:f>'3F'!$A$5:$A$64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'3F'!$B$5:$B$64</c:f>
              <c:numCache>
                <c:formatCode>General</c:formatCode>
                <c:ptCount val="60"/>
                <c:pt idx="0">
                  <c:v>12</c:v>
                </c:pt>
                <c:pt idx="1">
                  <c:v>29</c:v>
                </c:pt>
                <c:pt idx="2">
                  <c:v>10</c:v>
                </c:pt>
                <c:pt idx="3">
                  <c:v>11</c:v>
                </c:pt>
                <c:pt idx="4">
                  <c:v>9</c:v>
                </c:pt>
                <c:pt idx="5">
                  <c:v>5</c:v>
                </c:pt>
                <c:pt idx="6">
                  <c:v>11</c:v>
                </c:pt>
                <c:pt idx="7">
                  <c:v>17</c:v>
                </c:pt>
                <c:pt idx="8">
                  <c:v>4</c:v>
                </c:pt>
                <c:pt idx="9">
                  <c:v>12</c:v>
                </c:pt>
                <c:pt idx="10">
                  <c:v>6</c:v>
                </c:pt>
                <c:pt idx="11">
                  <c:v>18</c:v>
                </c:pt>
                <c:pt idx="12">
                  <c:v>11</c:v>
                </c:pt>
                <c:pt idx="13">
                  <c:v>25</c:v>
                </c:pt>
                <c:pt idx="14">
                  <c:v>25</c:v>
                </c:pt>
                <c:pt idx="15">
                  <c:v>29</c:v>
                </c:pt>
                <c:pt idx="16">
                  <c:v>18</c:v>
                </c:pt>
                <c:pt idx="17">
                  <c:v>18</c:v>
                </c:pt>
                <c:pt idx="18">
                  <c:v>15</c:v>
                </c:pt>
                <c:pt idx="19">
                  <c:v>14</c:v>
                </c:pt>
                <c:pt idx="20">
                  <c:v>8</c:v>
                </c:pt>
                <c:pt idx="21">
                  <c:v>1</c:v>
                </c:pt>
                <c:pt idx="22">
                  <c:v>16</c:v>
                </c:pt>
                <c:pt idx="23">
                  <c:v>19</c:v>
                </c:pt>
                <c:pt idx="24">
                  <c:v>12</c:v>
                </c:pt>
                <c:pt idx="25">
                  <c:v>7</c:v>
                </c:pt>
                <c:pt idx="26">
                  <c:v>14</c:v>
                </c:pt>
                <c:pt idx="27">
                  <c:v>15</c:v>
                </c:pt>
                <c:pt idx="28">
                  <c:v>5</c:v>
                </c:pt>
                <c:pt idx="29">
                  <c:v>13</c:v>
                </c:pt>
                <c:pt idx="30">
                  <c:v>10</c:v>
                </c:pt>
                <c:pt idx="31">
                  <c:v>12</c:v>
                </c:pt>
                <c:pt idx="32">
                  <c:v>14</c:v>
                </c:pt>
                <c:pt idx="33">
                  <c:v>17</c:v>
                </c:pt>
                <c:pt idx="34">
                  <c:v>22</c:v>
                </c:pt>
                <c:pt idx="35">
                  <c:v>17</c:v>
                </c:pt>
                <c:pt idx="36">
                  <c:v>22</c:v>
                </c:pt>
                <c:pt idx="37">
                  <c:v>20</c:v>
                </c:pt>
                <c:pt idx="38">
                  <c:v>20</c:v>
                </c:pt>
                <c:pt idx="39">
                  <c:v>15</c:v>
                </c:pt>
                <c:pt idx="40">
                  <c:v>30</c:v>
                </c:pt>
                <c:pt idx="41">
                  <c:v>19</c:v>
                </c:pt>
                <c:pt idx="42">
                  <c:v>11</c:v>
                </c:pt>
                <c:pt idx="43">
                  <c:v>18</c:v>
                </c:pt>
                <c:pt idx="44">
                  <c:v>13</c:v>
                </c:pt>
                <c:pt idx="45">
                  <c:v>19</c:v>
                </c:pt>
                <c:pt idx="46">
                  <c:v>14</c:v>
                </c:pt>
                <c:pt idx="47">
                  <c:v>21</c:v>
                </c:pt>
                <c:pt idx="48">
                  <c:v>27</c:v>
                </c:pt>
                <c:pt idx="49">
                  <c:v>11</c:v>
                </c:pt>
                <c:pt idx="50">
                  <c:v>20</c:v>
                </c:pt>
                <c:pt idx="51">
                  <c:v>22</c:v>
                </c:pt>
                <c:pt idx="52">
                  <c:v>17</c:v>
                </c:pt>
                <c:pt idx="53">
                  <c:v>19</c:v>
                </c:pt>
                <c:pt idx="54">
                  <c:v>16</c:v>
                </c:pt>
                <c:pt idx="55">
                  <c:v>31</c:v>
                </c:pt>
                <c:pt idx="56">
                  <c:v>23</c:v>
                </c:pt>
                <c:pt idx="57">
                  <c:v>21</c:v>
                </c:pt>
                <c:pt idx="58">
                  <c:v>27</c:v>
                </c:pt>
                <c:pt idx="59">
                  <c:v>37</c:v>
                </c:pt>
              </c:numCache>
            </c:numRef>
          </c:val>
          <c:extLst>
            <c:ext xmlns:c16="http://schemas.microsoft.com/office/drawing/2014/chart" uri="{C3380CC4-5D6E-409C-BE32-E72D297353CC}">
              <c16:uniqueId val="{00000000-7F74-4B31-9050-32EB6FD8A760}"/>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'3F'!$C$4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'3F'!$C$5:$C$64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7F74-4B31-9050-32EB6FD8A760}"/>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0027748059715029"/>
                      <c:h val="0.11995538102664333"/>
                    </c:manualLayout>
                  </c15:layout>
                </c:ext>
                <c:ext xmlns:c16="http://schemas.microsoft.com/office/drawing/2014/chart" uri="{C3380CC4-5D6E-409C-BE32-E72D297353CC}">
                  <c16:uniqueId val="{00000000-F97B-4A24-A3C0-81BEEDDDB83D}"/>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96994136615719617"/>
                      <c:h val="0.17233799191480581"/>
                    </c:manualLayout>
                  </c15:layout>
                </c:ext>
                <c:ext xmlns:c16="http://schemas.microsoft.com/office/drawing/2014/chart" uri="{C3380CC4-5D6E-409C-BE32-E72D297353CC}">
                  <c16:uniqueId val="{00000001-F97B-4A24-A3C0-81BEEDDDB83D}"/>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F97B-4A24-A3C0-81BEEDDDB83D}"/>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F97B-4A24-A3C0-81BEEDDDB83D}"/>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F97B-4A24-A3C0-81BEEDDDB83D}"/>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F97B-4A24-A3C0-81BEEDDDB83D}"/>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F97B-4A24-A3C0-81BEEDDDB83D}"/>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F97B-4A24-A3C0-81BEEDDDB83D}"/>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F97B-4A24-A3C0-81BEEDDDB83D}"/>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F97B-4A24-A3C0-81BEEDDDB83D}"/>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'3F'!$F$5:$F$14</c:f>
              <c:strCache>
                <c:ptCount val="10"/>
                <c:pt idx="0">
                  <c:v>Learning Care Group</c:v>
                </c:pt>
                <c:pt idx="1">
                  <c:v>Capital Area Community Services</c:v>
                </c:pt>
                <c:pt idx="2">
                  <c:v>Ingham Intermediate School District</c:v>
                </c:pt>
                <c:pt idx="3">
                  <c:v>KinderCare Education</c:v>
                </c:pt>
                <c:pt idx="4">
                  <c:v>Michigan State University</c:v>
                </c:pt>
                <c:pt idx="5">
                  <c:v>Mason Public Schools</c:v>
                </c:pt>
                <c:pt idx="6">
                  <c:v>Lansing School District</c:v>
                </c:pt>
                <c:pt idx="7">
                  <c:v>National Heritage Academies</c:v>
                </c:pt>
                <c:pt idx="8">
                  <c:v>Mid-Michigan Leadership Academy</c:v>
                </c:pt>
                <c:pt idx="9">
                  <c:v>YMCA</c:v>
                </c:pt>
              </c:strCache>
            </c:strRef>
          </c:cat>
          <c:val>
            <c:numRef>
              <c:f>'3F'!$G$5:$G$14</c:f>
              <c:numCache>
                <c:formatCode>#,##0</c:formatCode>
                <c:ptCount val="10"/>
                <c:pt idx="0">
                  <c:v>28</c:v>
                </c:pt>
                <c:pt idx="1">
                  <c:v>24</c:v>
                </c:pt>
                <c:pt idx="2">
                  <c:v>20</c:v>
                </c:pt>
                <c:pt idx="3">
                  <c:v>18</c:v>
                </c:pt>
                <c:pt idx="4">
                  <c:v>16</c:v>
                </c:pt>
                <c:pt idx="5">
                  <c:v>15</c:v>
                </c:pt>
                <c:pt idx="6">
                  <c:v>13</c:v>
                </c:pt>
                <c:pt idx="7">
                  <c:v>12</c:v>
                </c:pt>
                <c:pt idx="8">
                  <c:v>11</c:v>
                </c:pt>
                <c:pt idx="9">
                  <c:v>9</c:v>
                </c:pt>
              </c:numCache>
            </c:numRef>
          </c:val>
          <c:extLst>
            <c:ext xmlns:c16="http://schemas.microsoft.com/office/drawing/2014/chart" uri="{C3380CC4-5D6E-409C-BE32-E72D297353CC}">
              <c16:uniqueId val="{0000000A-F97B-4A24-A3C0-81BEEDDDB83D}"/>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Aide/Floater,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7</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02077905696169"/>
          <c:w val="0.87985636974531278"/>
          <c:h val="0.76790875262588476"/>
        </c:manualLayout>
      </c:layout>
      <c:lineChart>
        <c:grouping val="standard"/>
        <c:varyColors val="0"/>
        <c:ser>
          <c:idx val="0"/>
          <c:order val="0"/>
          <c:tx>
            <c:strRef>
              <c:f>'4A'!$V$4</c:f>
              <c:strCache>
                <c:ptCount val="1"/>
                <c:pt idx="0">
                  <c:v>HSE</c:v>
                </c:pt>
              </c:strCache>
            </c:strRef>
          </c:tx>
          <c:spPr>
            <a:ln w="28575" cap="rnd">
              <a:solidFill>
                <a:schemeClr val="accent6"/>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'4A'!$V$5:$V$25</c:f>
              <c:numCache>
                <c:formatCode>"$"#,##0.00</c:formatCode>
                <c:ptCount val="21"/>
                <c:pt idx="0">
                  <c:v>13.995537113839285</c:v>
                </c:pt>
                <c:pt idx="1">
                  <c:v>14.345425541685266</c:v>
                </c:pt>
                <c:pt idx="2">
                  <c:v>14.704061180227397</c:v>
                </c:pt>
                <c:pt idx="3">
                  <c:v>15.071662709733081</c:v>
                </c:pt>
                <c:pt idx="4">
                  <c:v>15.448454277476406</c:v>
                </c:pt>
                <c:pt idx="5">
                  <c:v>15.834665634413316</c:v>
                </c:pt>
                <c:pt idx="6">
                  <c:v>16.230532275273646</c:v>
                </c:pt>
                <c:pt idx="7">
                  <c:v>16.636295582155487</c:v>
                </c:pt>
                <c:pt idx="8">
                  <c:v>17.052202971709374</c:v>
                </c:pt>
                <c:pt idx="9">
                  <c:v>17.478508046002105</c:v>
                </c:pt>
                <c:pt idx="10">
                  <c:v>17.915470747152156</c:v>
                </c:pt>
                <c:pt idx="11">
                  <c:v>18.363357515830959</c:v>
                </c:pt>
                <c:pt idx="12">
                  <c:v>18.822441453726732</c:v>
                </c:pt>
                <c:pt idx="13">
                  <c:v>19.293002490069899</c:v>
                </c:pt>
                <c:pt idx="14">
                  <c:v>19.775327552321645</c:v>
                </c:pt>
                <c:pt idx="15">
                  <c:v>20.269710741129686</c:v>
                </c:pt>
                <c:pt idx="16">
                  <c:v>20.776453509657927</c:v>
                </c:pt>
                <c:pt idx="17">
                  <c:v>21.295864847399372</c:v>
                </c:pt>
                <c:pt idx="18">
                  <c:v>21.828261468584355</c:v>
                </c:pt>
                <c:pt idx="19">
                  <c:v>22.373968005298963</c:v>
                </c:pt>
                <c:pt idx="20">
                  <c:v>22.933317205431436</c:v>
                </c:pt>
              </c:numCache>
            </c:numRef>
          </c:val>
          <c:smooth val="0"/>
          <c:extLst>
            <c:ext xmlns:c16="http://schemas.microsoft.com/office/drawing/2014/chart" uri="{C3380CC4-5D6E-409C-BE32-E72D297353CC}">
              <c16:uniqueId val="{00000000-3B65-4ABB-A59A-30E1F4FB47AD}"/>
            </c:ext>
          </c:extLst>
        </c:ser>
        <c:ser>
          <c:idx val="1"/>
          <c:order val="1"/>
          <c:tx>
            <c:strRef>
              <c:f>'4A'!$W$4</c:f>
              <c:strCache>
                <c:ptCount val="1"/>
                <c:pt idx="0">
                  <c:v>CDA</c:v>
                </c:pt>
              </c:strCache>
            </c:strRef>
          </c:tx>
          <c:spPr>
            <a:ln w="28575" cap="rnd">
              <a:solidFill>
                <a:schemeClr val="accent5"/>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'4A'!$W$5:$W$25</c:f>
              <c:numCache>
                <c:formatCode>"$"#,##0.00</c:formatCode>
                <c:ptCount val="21"/>
                <c:pt idx="0">
                  <c:v>15.395089285714286</c:v>
                </c:pt>
                <c:pt idx="1">
                  <c:v>15.779966517857142</c:v>
                </c:pt>
                <c:pt idx="2">
                  <c:v>16.174465680803568</c:v>
                </c:pt>
                <c:pt idx="3">
                  <c:v>16.578827322823656</c:v>
                </c:pt>
                <c:pt idx="4">
                  <c:v>16.993298005894246</c:v>
                </c:pt>
                <c:pt idx="5">
                  <c:v>17.418130456041602</c:v>
                </c:pt>
                <c:pt idx="6">
                  <c:v>17.853583717442643</c:v>
                </c:pt>
                <c:pt idx="7">
                  <c:v>18.299923310378706</c:v>
                </c:pt>
                <c:pt idx="8">
                  <c:v>18.75742139313817</c:v>
                </c:pt>
                <c:pt idx="9">
                  <c:v>19.226356927966624</c:v>
                </c:pt>
                <c:pt idx="10">
                  <c:v>19.707015851165789</c:v>
                </c:pt>
                <c:pt idx="11">
                  <c:v>20.199691247444932</c:v>
                </c:pt>
                <c:pt idx="12">
                  <c:v>20.704683528631055</c:v>
                </c:pt>
                <c:pt idx="13">
                  <c:v>21.22230061684683</c:v>
                </c:pt>
                <c:pt idx="14">
                  <c:v>21.752858132267999</c:v>
                </c:pt>
                <c:pt idx="15">
                  <c:v>22.296679585574697</c:v>
                </c:pt>
                <c:pt idx="16">
                  <c:v>22.854096575214061</c:v>
                </c:pt>
                <c:pt idx="17">
                  <c:v>23.425448989594411</c:v>
                </c:pt>
                <c:pt idx="18">
                  <c:v>24.011085214334269</c:v>
                </c:pt>
                <c:pt idx="19">
                  <c:v>24.611362344692623</c:v>
                </c:pt>
                <c:pt idx="20">
                  <c:v>25.226646403309935</c:v>
                </c:pt>
              </c:numCache>
            </c:numRef>
          </c:val>
          <c:smooth val="0"/>
          <c:extLst>
            <c:ext xmlns:c16="http://schemas.microsoft.com/office/drawing/2014/chart" uri="{C3380CC4-5D6E-409C-BE32-E72D297353CC}">
              <c16:uniqueId val="{00000001-3B65-4ABB-A59A-30E1F4FB47AD}"/>
            </c:ext>
          </c:extLst>
        </c:ser>
        <c:ser>
          <c:idx val="2"/>
          <c:order val="2"/>
          <c:tx>
            <c:strRef>
              <c:f>'4A'!$X$4</c:f>
              <c:strCache>
                <c:ptCount val="1"/>
                <c:pt idx="0">
                  <c:v>AA</c:v>
                </c:pt>
              </c:strCache>
            </c:strRef>
          </c:tx>
          <c:spPr>
            <a:ln w="28575" cap="rnd">
              <a:solidFill>
                <a:schemeClr val="accent4"/>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'4A'!$X$5:$X$25</c:f>
              <c:numCache>
                <c:formatCode>"$"#,##0.00</c:formatCode>
                <c:ptCount val="21"/>
                <c:pt idx="0">
                  <c:v>16.934598214285717</c:v>
                </c:pt>
                <c:pt idx="1">
                  <c:v>17.357963169642858</c:v>
                </c:pt>
                <c:pt idx="2">
                  <c:v>17.791912248883929</c:v>
                </c:pt>
                <c:pt idx="3">
                  <c:v>18.236710055106027</c:v>
                </c:pt>
                <c:pt idx="4">
                  <c:v>18.692627806483674</c:v>
                </c:pt>
                <c:pt idx="5">
                  <c:v>19.159943501645763</c:v>
                </c:pt>
                <c:pt idx="6">
                  <c:v>19.638942089186905</c:v>
                </c:pt>
                <c:pt idx="7">
                  <c:v>20.129915641416577</c:v>
                </c:pt>
                <c:pt idx="8">
                  <c:v>20.633163532451992</c:v>
                </c:pt>
                <c:pt idx="9">
                  <c:v>21.148992620763291</c:v>
                </c:pt>
                <c:pt idx="10">
                  <c:v>21.677717436282371</c:v>
                </c:pt>
                <c:pt idx="11">
                  <c:v>22.219660372189431</c:v>
                </c:pt>
                <c:pt idx="12">
                  <c:v>22.775151881494164</c:v>
                </c:pt>
                <c:pt idx="13">
                  <c:v>23.344530678531516</c:v>
                </c:pt>
                <c:pt idx="14">
                  <c:v>23.928143945494803</c:v>
                </c:pt>
                <c:pt idx="15">
                  <c:v>24.526347544132172</c:v>
                </c:pt>
                <c:pt idx="16">
                  <c:v>25.139506232735474</c:v>
                </c:pt>
                <c:pt idx="17">
                  <c:v>25.76799388855386</c:v>
                </c:pt>
                <c:pt idx="18">
                  <c:v>26.412193735767705</c:v>
                </c:pt>
                <c:pt idx="19">
                  <c:v>27.072498579161895</c:v>
                </c:pt>
                <c:pt idx="20">
                  <c:v>27.74931104364094</c:v>
                </c:pt>
              </c:numCache>
            </c:numRef>
          </c:val>
          <c:smooth val="0"/>
          <c:extLst>
            <c:ext xmlns:c16="http://schemas.microsoft.com/office/drawing/2014/chart" uri="{C3380CC4-5D6E-409C-BE32-E72D297353CC}">
              <c16:uniqueId val="{00000002-3B65-4ABB-A59A-30E1F4FB47AD}"/>
            </c:ext>
          </c:extLst>
        </c:ser>
        <c:ser>
          <c:idx val="3"/>
          <c:order val="3"/>
          <c:tx>
            <c:strRef>
              <c:f>'4A'!$Y$4</c:f>
              <c:strCache>
                <c:ptCount val="1"/>
                <c:pt idx="0">
                  <c:v>BA</c:v>
                </c:pt>
              </c:strCache>
            </c:strRef>
          </c:tx>
          <c:spPr>
            <a:ln w="28575" cap="rnd">
              <a:solidFill>
                <a:schemeClr val="accent6">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'4A'!$Y$5:$Y$25</c:f>
              <c:numCache>
                <c:formatCode>"$"#,##0.00</c:formatCode>
                <c:ptCount val="21"/>
                <c:pt idx="0">
                  <c:v>18.62805803571429</c:v>
                </c:pt>
                <c:pt idx="1">
                  <c:v>19.093759486607144</c:v>
                </c:pt>
                <c:pt idx="2">
                  <c:v>19.571103473772322</c:v>
                </c:pt>
                <c:pt idx="3">
                  <c:v>20.060381060616628</c:v>
                </c:pt>
                <c:pt idx="4">
                  <c:v>20.561890587132041</c:v>
                </c:pt>
                <c:pt idx="5">
                  <c:v>21.075937851810341</c:v>
                </c:pt>
                <c:pt idx="6">
                  <c:v>21.602836298105597</c:v>
                </c:pt>
                <c:pt idx="7">
                  <c:v>22.142907205558235</c:v>
                </c:pt>
                <c:pt idx="8">
                  <c:v>22.696479885697187</c:v>
                </c:pt>
                <c:pt idx="9">
                  <c:v>23.263891882839616</c:v>
                </c:pt>
                <c:pt idx="10">
                  <c:v>23.845489179910604</c:v>
                </c:pt>
                <c:pt idx="11">
                  <c:v>24.441626409408368</c:v>
                </c:pt>
                <c:pt idx="12">
                  <c:v>25.052667069643576</c:v>
                </c:pt>
                <c:pt idx="13">
                  <c:v>25.678983746384663</c:v>
                </c:pt>
                <c:pt idx="14">
                  <c:v>26.320958340044278</c:v>
                </c:pt>
                <c:pt idx="15">
                  <c:v>26.978982298545382</c:v>
                </c:pt>
                <c:pt idx="16">
                  <c:v>27.653456856009015</c:v>
                </c:pt>
                <c:pt idx="17">
                  <c:v>28.344793277409238</c:v>
                </c:pt>
                <c:pt idx="18">
                  <c:v>29.053413109344465</c:v>
                </c:pt>
                <c:pt idx="19">
                  <c:v>29.779748437078073</c:v>
                </c:pt>
                <c:pt idx="20">
                  <c:v>30.524242148005023</c:v>
                </c:pt>
              </c:numCache>
            </c:numRef>
          </c:val>
          <c:smooth val="0"/>
          <c:extLst>
            <c:ext xmlns:c16="http://schemas.microsoft.com/office/drawing/2014/chart" uri="{C3380CC4-5D6E-409C-BE32-E72D297353CC}">
              <c16:uniqueId val="{00000003-3B65-4ABB-A59A-30E1F4FB47AD}"/>
            </c:ext>
          </c:extLst>
        </c:ser>
        <c:ser>
          <c:idx val="4"/>
          <c:order val="4"/>
          <c:tx>
            <c:strRef>
              <c:f>'4A'!$Z$4</c:f>
              <c:strCache>
                <c:ptCount val="1"/>
                <c:pt idx="0">
                  <c:v>MA</c:v>
                </c:pt>
              </c:strCache>
            </c:strRef>
          </c:tx>
          <c:spPr>
            <a:ln w="28575" cap="rnd">
              <a:solidFill>
                <a:schemeClr val="accent5">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'4A'!$Z$5:$Z$25</c:f>
              <c:numCache>
                <c:formatCode>"$"#,##0.00</c:formatCode>
                <c:ptCount val="21"/>
                <c:pt idx="0">
                  <c:v>20.490863839285719</c:v>
                </c:pt>
                <c:pt idx="1">
                  <c:v>21.003135435267861</c:v>
                </c:pt>
                <c:pt idx="2">
                  <c:v>21.528213821149556</c:v>
                </c:pt>
                <c:pt idx="3">
                  <c:v>22.066419166678294</c:v>
                </c:pt>
                <c:pt idx="4">
                  <c:v>22.618079645845249</c:v>
                </c:pt>
                <c:pt idx="5">
                  <c:v>23.183531636991379</c:v>
                </c:pt>
                <c:pt idx="6">
                  <c:v>23.763119927916161</c:v>
                </c:pt>
                <c:pt idx="7">
                  <c:v>24.357197926114065</c:v>
                </c:pt>
                <c:pt idx="8">
                  <c:v>24.966127874266913</c:v>
                </c:pt>
                <c:pt idx="9">
                  <c:v>25.590281071123584</c:v>
                </c:pt>
                <c:pt idx="10">
                  <c:v>26.230038097901673</c:v>
                </c:pt>
                <c:pt idx="11">
                  <c:v>26.885789050349214</c:v>
                </c:pt>
                <c:pt idx="12">
                  <c:v>27.557933776607943</c:v>
                </c:pt>
                <c:pt idx="13">
                  <c:v>28.246882121023138</c:v>
                </c:pt>
                <c:pt idx="14">
                  <c:v>28.953054174048713</c:v>
                </c:pt>
                <c:pt idx="15">
                  <c:v>29.676880528399927</c:v>
                </c:pt>
                <c:pt idx="16">
                  <c:v>30.418802541609924</c:v>
                </c:pt>
                <c:pt idx="17">
                  <c:v>31.179272605150171</c:v>
                </c:pt>
                <c:pt idx="18">
                  <c:v>31.958754420278922</c:v>
                </c:pt>
                <c:pt idx="19">
                  <c:v>32.757723280785889</c:v>
                </c:pt>
                <c:pt idx="20">
                  <c:v>33.576666362805533</c:v>
                </c:pt>
              </c:numCache>
            </c:numRef>
          </c:val>
          <c:smooth val="0"/>
          <c:extLst>
            <c:ext xmlns:c16="http://schemas.microsoft.com/office/drawing/2014/chart" uri="{C3380CC4-5D6E-409C-BE32-E72D297353CC}">
              <c16:uniqueId val="{00000004-3B65-4ABB-A59A-30E1F4FB47AD}"/>
            </c:ext>
          </c:extLst>
        </c:ser>
        <c:ser>
          <c:idx val="5"/>
          <c:order val="5"/>
          <c:tx>
            <c:strRef>
              <c:f>'4A'!$AA$4</c:f>
              <c:strCache>
                <c:ptCount val="1"/>
                <c:pt idx="0">
                  <c:v>Ed.D. or Ph.D.</c:v>
                </c:pt>
              </c:strCache>
            </c:strRef>
          </c:tx>
          <c:spPr>
            <a:ln w="28575" cap="rnd">
              <a:solidFill>
                <a:schemeClr val="accent4">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'4A'!$AA$5:$AA$25</c:f>
              <c:numCache>
                <c:formatCode>"$"#,##0.00</c:formatCode>
                <c:ptCount val="21"/>
                <c:pt idx="0">
                  <c:v>22.539950223214294</c:v>
                </c:pt>
                <c:pt idx="1">
                  <c:v>23.103448978794649</c:v>
                </c:pt>
                <c:pt idx="2">
                  <c:v>23.681035203264514</c:v>
                </c:pt>
                <c:pt idx="3">
                  <c:v>24.273061083346125</c:v>
                </c:pt>
                <c:pt idx="4">
                  <c:v>24.879887610429776</c:v>
                </c:pt>
                <c:pt idx="5">
                  <c:v>25.501884800690519</c:v>
                </c:pt>
                <c:pt idx="6">
                  <c:v>26.139431920707779</c:v>
                </c:pt>
                <c:pt idx="7">
                  <c:v>26.792917718725469</c:v>
                </c:pt>
                <c:pt idx="8">
                  <c:v>27.462740661693605</c:v>
                </c:pt>
                <c:pt idx="9">
                  <c:v>28.149309178235942</c:v>
                </c:pt>
                <c:pt idx="10">
                  <c:v>28.853041907691839</c:v>
                </c:pt>
                <c:pt idx="11">
                  <c:v>29.574367955384133</c:v>
                </c:pt>
                <c:pt idx="12">
                  <c:v>30.313727154268733</c:v>
                </c:pt>
                <c:pt idx="13">
                  <c:v>31.07157033312545</c:v>
                </c:pt>
                <c:pt idx="14">
                  <c:v>31.848359591453583</c:v>
                </c:pt>
                <c:pt idx="15">
                  <c:v>32.644568581239923</c:v>
                </c:pt>
                <c:pt idx="16">
                  <c:v>33.460682795770921</c:v>
                </c:pt>
                <c:pt idx="17">
                  <c:v>34.297199865665192</c:v>
                </c:pt>
                <c:pt idx="18">
                  <c:v>35.15462986230682</c:v>
                </c:pt>
                <c:pt idx="19">
                  <c:v>36.033495608864484</c:v>
                </c:pt>
                <c:pt idx="20">
                  <c:v>36.934332999086095</c:v>
                </c:pt>
              </c:numCache>
            </c:numRef>
          </c:val>
          <c:smooth val="0"/>
          <c:extLst>
            <c:ext xmlns:c16="http://schemas.microsoft.com/office/drawing/2014/chart" uri="{C3380CC4-5D6E-409C-BE32-E72D297353CC}">
              <c16:uniqueId val="{00000005-3B65-4ABB-A59A-30E1F4FB47AD}"/>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006819587290995"/>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442298540044056"/>
          <c:y val="8.0356295573959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'2B'!$A$7:$A$13</c:f>
              <c:strCache>
                <c:ptCount val="7"/>
                <c:pt idx="0">
                  <c:v>14-18</c:v>
                </c:pt>
                <c:pt idx="1">
                  <c:v>19-24</c:v>
                </c:pt>
                <c:pt idx="2">
                  <c:v>25-34</c:v>
                </c:pt>
                <c:pt idx="3">
                  <c:v>35-44</c:v>
                </c:pt>
                <c:pt idx="4">
                  <c:v>45-54</c:v>
                </c:pt>
                <c:pt idx="5">
                  <c:v>55-64</c:v>
                </c:pt>
                <c:pt idx="6">
                  <c:v>65+</c:v>
                </c:pt>
              </c:strCache>
            </c:strRef>
          </c:cat>
          <c:val>
            <c:numRef>
              <c:f>'2B'!$C$7:$C$13</c:f>
              <c:numCache>
                <c:formatCode>0.0%;[Red]\ \(0.0%\)</c:formatCode>
                <c:ptCount val="7"/>
                <c:pt idx="0">
                  <c:v>2.3980815347721821E-3</c:v>
                </c:pt>
                <c:pt idx="1">
                  <c:v>0.1750599520383693</c:v>
                </c:pt>
                <c:pt idx="2">
                  <c:v>0.29736211031175058</c:v>
                </c:pt>
                <c:pt idx="3">
                  <c:v>0.22302158273381295</c:v>
                </c:pt>
                <c:pt idx="4">
                  <c:v>0.1750599520383693</c:v>
                </c:pt>
                <c:pt idx="5">
                  <c:v>0.10071942446043165</c:v>
                </c:pt>
                <c:pt idx="6">
                  <c:v>2.6378896882494004E-2</c:v>
                </c:pt>
              </c:numCache>
            </c:numRef>
          </c:val>
          <c:extLst>
            <c:ext xmlns:c16="http://schemas.microsoft.com/office/drawing/2014/chart" uri="{C3380CC4-5D6E-409C-BE32-E72D297353CC}">
              <c16:uniqueId val="{00000000-3FCD-457D-88EE-09FE72CFC2B6}"/>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Aide/Floater,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7</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513693413092309"/>
          <c:w val="0.87985636974531278"/>
          <c:h val="0.76297960906457862"/>
        </c:manualLayout>
      </c:layout>
      <c:lineChart>
        <c:grouping val="standard"/>
        <c:varyColors val="0"/>
        <c:ser>
          <c:idx val="0"/>
          <c:order val="0"/>
          <c:tx>
            <c:strRef>
              <c:f>'4A'!$V$4</c:f>
              <c:strCache>
                <c:ptCount val="1"/>
                <c:pt idx="0">
                  <c:v>HSE</c:v>
                </c:pt>
              </c:strCache>
            </c:strRef>
          </c:tx>
          <c:spPr>
            <a:ln w="28575" cap="rnd">
              <a:solidFill>
                <a:schemeClr val="accent6"/>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'4A'!$V$30:$V$50</c:f>
              <c:numCache>
                <c:formatCode>"$"#,##0.00</c:formatCode>
                <c:ptCount val="21"/>
                <c:pt idx="0">
                  <c:v>12.723215558035713</c:v>
                </c:pt>
                <c:pt idx="1">
                  <c:v>13.041295946986605</c:v>
                </c:pt>
                <c:pt idx="2">
                  <c:v>13.367328345661269</c:v>
                </c:pt>
                <c:pt idx="3">
                  <c:v>13.701511554302799</c:v>
                </c:pt>
                <c:pt idx="4">
                  <c:v>14.044049343160369</c:v>
                </c:pt>
                <c:pt idx="5">
                  <c:v>14.395150576739377</c:v>
                </c:pt>
                <c:pt idx="6">
                  <c:v>14.75502934115786</c:v>
                </c:pt>
                <c:pt idx="7">
                  <c:v>15.123905074686805</c:v>
                </c:pt>
                <c:pt idx="8">
                  <c:v>15.502002701553973</c:v>
                </c:pt>
                <c:pt idx="9">
                  <c:v>15.889552769092822</c:v>
                </c:pt>
                <c:pt idx="10">
                  <c:v>16.286791588320142</c:v>
                </c:pt>
                <c:pt idx="11">
                  <c:v>16.693961378028146</c:v>
                </c:pt>
                <c:pt idx="12">
                  <c:v>17.111310412478847</c:v>
                </c:pt>
                <c:pt idx="13">
                  <c:v>17.539093172790817</c:v>
                </c:pt>
                <c:pt idx="14">
                  <c:v>17.977570502110588</c:v>
                </c:pt>
                <c:pt idx="15">
                  <c:v>18.42700976466335</c:v>
                </c:pt>
                <c:pt idx="16">
                  <c:v>18.887685008779933</c:v>
                </c:pt>
                <c:pt idx="17">
                  <c:v>19.359877133999429</c:v>
                </c:pt>
                <c:pt idx="18">
                  <c:v>19.843874062349414</c:v>
                </c:pt>
                <c:pt idx="19">
                  <c:v>20.339970913908147</c:v>
                </c:pt>
                <c:pt idx="20">
                  <c:v>20.848470186755847</c:v>
                </c:pt>
              </c:numCache>
            </c:numRef>
          </c:val>
          <c:smooth val="0"/>
          <c:extLst>
            <c:ext xmlns:c16="http://schemas.microsoft.com/office/drawing/2014/chart" uri="{C3380CC4-5D6E-409C-BE32-E72D297353CC}">
              <c16:uniqueId val="{00000000-F2CE-464D-A368-0A50BA051182}"/>
            </c:ext>
          </c:extLst>
        </c:ser>
        <c:ser>
          <c:idx val="1"/>
          <c:order val="1"/>
          <c:tx>
            <c:strRef>
              <c:f>'4A'!$W$4</c:f>
              <c:strCache>
                <c:ptCount val="1"/>
                <c:pt idx="0">
                  <c:v>CDA</c:v>
                </c:pt>
              </c:strCache>
            </c:strRef>
          </c:tx>
          <c:spPr>
            <a:ln w="28575" cap="rnd">
              <a:solidFill>
                <a:schemeClr val="accent5"/>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'4A'!$W$30:$W$50</c:f>
              <c:numCache>
                <c:formatCode>"$"#,##0.00</c:formatCode>
                <c:ptCount val="21"/>
                <c:pt idx="0">
                  <c:v>13.995535714285714</c:v>
                </c:pt>
                <c:pt idx="1">
                  <c:v>14.345424107142856</c:v>
                </c:pt>
                <c:pt idx="2">
                  <c:v>14.704059709821426</c:v>
                </c:pt>
                <c:pt idx="3">
                  <c:v>15.071661202566959</c:v>
                </c:pt>
                <c:pt idx="4">
                  <c:v>15.448452732631132</c:v>
                </c:pt>
                <c:pt idx="5">
                  <c:v>15.834664050946909</c:v>
                </c:pt>
                <c:pt idx="6">
                  <c:v>16.23053065222058</c:v>
                </c:pt>
                <c:pt idx="7">
                  <c:v>16.636293918526093</c:v>
                </c:pt>
                <c:pt idx="8">
                  <c:v>17.052201266489245</c:v>
                </c:pt>
                <c:pt idx="9">
                  <c:v>17.478506298151476</c:v>
                </c:pt>
                <c:pt idx="10">
                  <c:v>17.915468955605263</c:v>
                </c:pt>
                <c:pt idx="11">
                  <c:v>18.363355679495392</c:v>
                </c:pt>
                <c:pt idx="12">
                  <c:v>18.822439571482775</c:v>
                </c:pt>
                <c:pt idx="13">
                  <c:v>19.293000560769844</c:v>
                </c:pt>
                <c:pt idx="14">
                  <c:v>19.77532557478909</c:v>
                </c:pt>
                <c:pt idx="15">
                  <c:v>20.269708714158813</c:v>
                </c:pt>
                <c:pt idx="16">
                  <c:v>20.776451432012781</c:v>
                </c:pt>
                <c:pt idx="17">
                  <c:v>21.295862717813097</c:v>
                </c:pt>
                <c:pt idx="18">
                  <c:v>21.828259285758424</c:v>
                </c:pt>
                <c:pt idx="19">
                  <c:v>22.373965767902384</c:v>
                </c:pt>
                <c:pt idx="20">
                  <c:v>22.933314912099942</c:v>
                </c:pt>
              </c:numCache>
            </c:numRef>
          </c:val>
          <c:smooth val="0"/>
          <c:extLst>
            <c:ext xmlns:c16="http://schemas.microsoft.com/office/drawing/2014/chart" uri="{C3380CC4-5D6E-409C-BE32-E72D297353CC}">
              <c16:uniqueId val="{00000001-F2CE-464D-A368-0A50BA051182}"/>
            </c:ext>
          </c:extLst>
        </c:ser>
        <c:ser>
          <c:idx val="2"/>
          <c:order val="2"/>
          <c:tx>
            <c:strRef>
              <c:f>'4A'!$X$4</c:f>
              <c:strCache>
                <c:ptCount val="1"/>
                <c:pt idx="0">
                  <c:v>AA</c:v>
                </c:pt>
              </c:strCache>
            </c:strRef>
          </c:tx>
          <c:spPr>
            <a:ln w="28575" cap="rnd">
              <a:solidFill>
                <a:schemeClr val="accent4"/>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'4A'!$X$30:$X$50</c:f>
              <c:numCache>
                <c:formatCode>"$"#,##0.00</c:formatCode>
                <c:ptCount val="21"/>
                <c:pt idx="0">
                  <c:v>15.395089285714286</c:v>
                </c:pt>
                <c:pt idx="1">
                  <c:v>15.779966517857142</c:v>
                </c:pt>
                <c:pt idx="2">
                  <c:v>16.174465680803568</c:v>
                </c:pt>
                <c:pt idx="3">
                  <c:v>16.578827322823656</c:v>
                </c:pt>
                <c:pt idx="4">
                  <c:v>16.993298005894246</c:v>
                </c:pt>
                <c:pt idx="5">
                  <c:v>17.418130456041602</c:v>
                </c:pt>
                <c:pt idx="6">
                  <c:v>17.853583717442643</c:v>
                </c:pt>
                <c:pt idx="7">
                  <c:v>18.299923310378706</c:v>
                </c:pt>
                <c:pt idx="8">
                  <c:v>18.75742139313817</c:v>
                </c:pt>
                <c:pt idx="9">
                  <c:v>19.226356927966624</c:v>
                </c:pt>
                <c:pt idx="10">
                  <c:v>19.707015851165789</c:v>
                </c:pt>
                <c:pt idx="11">
                  <c:v>20.199691247444932</c:v>
                </c:pt>
                <c:pt idx="12">
                  <c:v>20.704683528631055</c:v>
                </c:pt>
                <c:pt idx="13">
                  <c:v>21.22230061684683</c:v>
                </c:pt>
                <c:pt idx="14">
                  <c:v>21.752858132267999</c:v>
                </c:pt>
                <c:pt idx="15">
                  <c:v>22.296679585574697</c:v>
                </c:pt>
                <c:pt idx="16">
                  <c:v>22.854096575214061</c:v>
                </c:pt>
                <c:pt idx="17">
                  <c:v>23.425448989594411</c:v>
                </c:pt>
                <c:pt idx="18">
                  <c:v>24.011085214334269</c:v>
                </c:pt>
                <c:pt idx="19">
                  <c:v>24.611362344692623</c:v>
                </c:pt>
                <c:pt idx="20">
                  <c:v>25.226646403309935</c:v>
                </c:pt>
              </c:numCache>
            </c:numRef>
          </c:val>
          <c:smooth val="0"/>
          <c:extLst>
            <c:ext xmlns:c16="http://schemas.microsoft.com/office/drawing/2014/chart" uri="{C3380CC4-5D6E-409C-BE32-E72D297353CC}">
              <c16:uniqueId val="{00000002-F2CE-464D-A368-0A50BA051182}"/>
            </c:ext>
          </c:extLst>
        </c:ser>
        <c:ser>
          <c:idx val="3"/>
          <c:order val="3"/>
          <c:tx>
            <c:strRef>
              <c:f>'4A'!$Y$4</c:f>
              <c:strCache>
                <c:ptCount val="1"/>
                <c:pt idx="0">
                  <c:v>BA</c:v>
                </c:pt>
              </c:strCache>
            </c:strRef>
          </c:tx>
          <c:spPr>
            <a:ln w="28575" cap="rnd">
              <a:solidFill>
                <a:schemeClr val="accent6">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'4A'!$Y$30:$Y$50</c:f>
              <c:numCache>
                <c:formatCode>"$"#,##0.00</c:formatCode>
                <c:ptCount val="21"/>
                <c:pt idx="0">
                  <c:v>16.934598214285717</c:v>
                </c:pt>
                <c:pt idx="1">
                  <c:v>17.357963169642858</c:v>
                </c:pt>
                <c:pt idx="2">
                  <c:v>17.791912248883929</c:v>
                </c:pt>
                <c:pt idx="3">
                  <c:v>18.236710055106027</c:v>
                </c:pt>
                <c:pt idx="4">
                  <c:v>18.692627806483674</c:v>
                </c:pt>
                <c:pt idx="5">
                  <c:v>19.159943501645763</c:v>
                </c:pt>
                <c:pt idx="6">
                  <c:v>19.638942089186905</c:v>
                </c:pt>
                <c:pt idx="7">
                  <c:v>20.129915641416577</c:v>
                </c:pt>
                <c:pt idx="8">
                  <c:v>20.633163532451992</c:v>
                </c:pt>
                <c:pt idx="9">
                  <c:v>21.148992620763291</c:v>
                </c:pt>
                <c:pt idx="10">
                  <c:v>21.677717436282371</c:v>
                </c:pt>
                <c:pt idx="11">
                  <c:v>22.219660372189431</c:v>
                </c:pt>
                <c:pt idx="12">
                  <c:v>22.775151881494164</c:v>
                </c:pt>
                <c:pt idx="13">
                  <c:v>23.344530678531516</c:v>
                </c:pt>
                <c:pt idx="14">
                  <c:v>23.928143945494803</c:v>
                </c:pt>
                <c:pt idx="15">
                  <c:v>24.526347544132172</c:v>
                </c:pt>
                <c:pt idx="16">
                  <c:v>25.139506232735474</c:v>
                </c:pt>
                <c:pt idx="17">
                  <c:v>25.76799388855386</c:v>
                </c:pt>
                <c:pt idx="18">
                  <c:v>26.412193735767705</c:v>
                </c:pt>
                <c:pt idx="19">
                  <c:v>27.072498579161895</c:v>
                </c:pt>
                <c:pt idx="20">
                  <c:v>27.74931104364094</c:v>
                </c:pt>
              </c:numCache>
            </c:numRef>
          </c:val>
          <c:smooth val="0"/>
          <c:extLst>
            <c:ext xmlns:c16="http://schemas.microsoft.com/office/drawing/2014/chart" uri="{C3380CC4-5D6E-409C-BE32-E72D297353CC}">
              <c16:uniqueId val="{00000003-F2CE-464D-A368-0A50BA051182}"/>
            </c:ext>
          </c:extLst>
        </c:ser>
        <c:ser>
          <c:idx val="4"/>
          <c:order val="4"/>
          <c:tx>
            <c:strRef>
              <c:f>'4A'!$Z$4</c:f>
              <c:strCache>
                <c:ptCount val="1"/>
                <c:pt idx="0">
                  <c:v>MA</c:v>
                </c:pt>
              </c:strCache>
            </c:strRef>
          </c:tx>
          <c:spPr>
            <a:ln w="28575" cap="rnd">
              <a:solidFill>
                <a:schemeClr val="accent5">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'4A'!$Z$30:$Z$50</c:f>
              <c:numCache>
                <c:formatCode>"$"#,##0.00</c:formatCode>
                <c:ptCount val="21"/>
                <c:pt idx="0">
                  <c:v>18.62805803571429</c:v>
                </c:pt>
                <c:pt idx="1">
                  <c:v>19.093759486607144</c:v>
                </c:pt>
                <c:pt idx="2">
                  <c:v>19.571103473772322</c:v>
                </c:pt>
                <c:pt idx="3">
                  <c:v>20.060381060616628</c:v>
                </c:pt>
                <c:pt idx="4">
                  <c:v>20.561890587132041</c:v>
                </c:pt>
                <c:pt idx="5">
                  <c:v>21.075937851810341</c:v>
                </c:pt>
                <c:pt idx="6">
                  <c:v>21.602836298105597</c:v>
                </c:pt>
                <c:pt idx="7">
                  <c:v>22.142907205558235</c:v>
                </c:pt>
                <c:pt idx="8">
                  <c:v>22.696479885697187</c:v>
                </c:pt>
                <c:pt idx="9">
                  <c:v>23.263891882839616</c:v>
                </c:pt>
                <c:pt idx="10">
                  <c:v>23.845489179910604</c:v>
                </c:pt>
                <c:pt idx="11">
                  <c:v>24.441626409408368</c:v>
                </c:pt>
                <c:pt idx="12">
                  <c:v>25.052667069643576</c:v>
                </c:pt>
                <c:pt idx="13">
                  <c:v>25.678983746384663</c:v>
                </c:pt>
                <c:pt idx="14">
                  <c:v>26.320958340044278</c:v>
                </c:pt>
                <c:pt idx="15">
                  <c:v>26.978982298545382</c:v>
                </c:pt>
                <c:pt idx="16">
                  <c:v>27.653456856009015</c:v>
                </c:pt>
                <c:pt idx="17">
                  <c:v>28.344793277409238</c:v>
                </c:pt>
                <c:pt idx="18">
                  <c:v>29.053413109344465</c:v>
                </c:pt>
                <c:pt idx="19">
                  <c:v>29.779748437078073</c:v>
                </c:pt>
                <c:pt idx="20">
                  <c:v>30.524242148005023</c:v>
                </c:pt>
              </c:numCache>
            </c:numRef>
          </c:val>
          <c:smooth val="0"/>
          <c:extLst>
            <c:ext xmlns:c16="http://schemas.microsoft.com/office/drawing/2014/chart" uri="{C3380CC4-5D6E-409C-BE32-E72D297353CC}">
              <c16:uniqueId val="{00000004-F2CE-464D-A368-0A50BA051182}"/>
            </c:ext>
          </c:extLst>
        </c:ser>
        <c:ser>
          <c:idx val="5"/>
          <c:order val="5"/>
          <c:tx>
            <c:strRef>
              <c:f>'4A'!$AA$4</c:f>
              <c:strCache>
                <c:ptCount val="1"/>
                <c:pt idx="0">
                  <c:v>Ed.D. or Ph.D.</c:v>
                </c:pt>
              </c:strCache>
            </c:strRef>
          </c:tx>
          <c:spPr>
            <a:ln w="28575" cap="rnd">
              <a:solidFill>
                <a:schemeClr val="accent4">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'4A'!$AA$30:$AA$50</c:f>
              <c:numCache>
                <c:formatCode>"$"#,##0.00</c:formatCode>
                <c:ptCount val="21"/>
                <c:pt idx="0">
                  <c:v>20.490863839285719</c:v>
                </c:pt>
                <c:pt idx="1">
                  <c:v>21.003135435267861</c:v>
                </c:pt>
                <c:pt idx="2">
                  <c:v>21.528213821149556</c:v>
                </c:pt>
                <c:pt idx="3">
                  <c:v>22.066419166678294</c:v>
                </c:pt>
                <c:pt idx="4">
                  <c:v>22.618079645845249</c:v>
                </c:pt>
                <c:pt idx="5">
                  <c:v>23.183531636991379</c:v>
                </c:pt>
                <c:pt idx="6">
                  <c:v>23.763119927916161</c:v>
                </c:pt>
                <c:pt idx="7">
                  <c:v>24.357197926114065</c:v>
                </c:pt>
                <c:pt idx="8">
                  <c:v>24.966127874266913</c:v>
                </c:pt>
                <c:pt idx="9">
                  <c:v>25.590281071123584</c:v>
                </c:pt>
                <c:pt idx="10">
                  <c:v>26.230038097901673</c:v>
                </c:pt>
                <c:pt idx="11">
                  <c:v>26.885789050349214</c:v>
                </c:pt>
                <c:pt idx="12">
                  <c:v>27.557933776607943</c:v>
                </c:pt>
                <c:pt idx="13">
                  <c:v>28.246882121023138</c:v>
                </c:pt>
                <c:pt idx="14">
                  <c:v>28.953054174048713</c:v>
                </c:pt>
                <c:pt idx="15">
                  <c:v>29.676880528399927</c:v>
                </c:pt>
                <c:pt idx="16">
                  <c:v>30.418802541609924</c:v>
                </c:pt>
                <c:pt idx="17">
                  <c:v>31.179272605150171</c:v>
                </c:pt>
                <c:pt idx="18">
                  <c:v>31.958754420278922</c:v>
                </c:pt>
                <c:pt idx="19">
                  <c:v>32.757723280785889</c:v>
                </c:pt>
                <c:pt idx="20">
                  <c:v>33.576666362805533</c:v>
                </c:pt>
              </c:numCache>
            </c:numRef>
          </c:val>
          <c:smooth val="0"/>
          <c:extLst>
            <c:ext xmlns:c16="http://schemas.microsoft.com/office/drawing/2014/chart" uri="{C3380CC4-5D6E-409C-BE32-E72D297353CC}">
              <c16:uniqueId val="{00000005-F2CE-464D-A368-0A50BA051182}"/>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4"/>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'4B'!$A$7:$A$13</c:f>
              <c:strCache>
                <c:ptCount val="7"/>
                <c:pt idx="0">
                  <c:v>14-18</c:v>
                </c:pt>
                <c:pt idx="1">
                  <c:v>19-24</c:v>
                </c:pt>
                <c:pt idx="2">
                  <c:v>25-34</c:v>
                </c:pt>
                <c:pt idx="3">
                  <c:v>35-44</c:v>
                </c:pt>
                <c:pt idx="4">
                  <c:v>45-54</c:v>
                </c:pt>
                <c:pt idx="5">
                  <c:v>55-64</c:v>
                </c:pt>
                <c:pt idx="6">
                  <c:v>65+</c:v>
                </c:pt>
              </c:strCache>
            </c:strRef>
          </c:cat>
          <c:val>
            <c:numRef>
              <c:f>'4B'!$C$7:$C$13</c:f>
              <c:numCache>
                <c:formatCode>0.0%;[Red]\ \(0.0%\)</c:formatCode>
                <c:ptCount val="7"/>
                <c:pt idx="0">
                  <c:v>4.3132803632236094E-2</c:v>
                </c:pt>
                <c:pt idx="1">
                  <c:v>0.30760499432463112</c:v>
                </c:pt>
                <c:pt idx="2">
                  <c:v>0.2043132803632236</c:v>
                </c:pt>
                <c:pt idx="3">
                  <c:v>0.14982973893303064</c:v>
                </c:pt>
                <c:pt idx="4">
                  <c:v>0.13847900113507378</c:v>
                </c:pt>
                <c:pt idx="5">
                  <c:v>0.10329171396140749</c:v>
                </c:pt>
                <c:pt idx="6">
                  <c:v>5.3348467650397274E-2</c:v>
                </c:pt>
              </c:numCache>
            </c:numRef>
          </c:val>
          <c:extLst>
            <c:ext xmlns:c16="http://schemas.microsoft.com/office/drawing/2014/chart" uri="{C3380CC4-5D6E-409C-BE32-E72D297353CC}">
              <c16:uniqueId val="{00000000-EBCB-4DE3-8CF0-97746BFEFF76}"/>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E24E-4661-8880-5313F7D11D54}"/>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E24E-4661-8880-5313F7D11D54}"/>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E24E-4661-8880-5313F7D11D54}"/>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E24E-4661-8880-5313F7D11D54}"/>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E24E-4661-8880-5313F7D11D54}"/>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E24E-4661-8880-5313F7D11D54}"/>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E24E-4661-8880-5313F7D11D54}"/>
              </c:ext>
            </c:extLst>
          </c:dPt>
          <c:dLbls>
            <c:dLbl>
              <c:idx val="0"/>
              <c:layout>
                <c:manualLayout>
                  <c:x val="-9.8545910498235037E-2"/>
                  <c:y val="0.1582207839215246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4E-4661-8880-5313F7D11D54}"/>
                </c:ext>
              </c:extLst>
            </c:dLbl>
            <c:dLbl>
              <c:idx val="2"/>
              <c:layout>
                <c:manualLayout>
                  <c:x val="0.1016713395243788"/>
                  <c:y val="-0.121213477931318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24E-4661-8880-5313F7D11D54}"/>
                </c:ext>
              </c:extLst>
            </c:dLbl>
            <c:dLbl>
              <c:idx val="3"/>
              <c:layout>
                <c:manualLayout>
                  <c:x val="0.16574334140090041"/>
                  <c:y val="-2.640964748881029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24E-4661-8880-5313F7D11D54}"/>
                </c:ext>
              </c:extLst>
            </c:dLbl>
            <c:dLbl>
              <c:idx val="4"/>
              <c:layout>
                <c:manualLayout>
                  <c:x val="0.12792621871259044"/>
                  <c:y val="0.1489965456400528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24E-4661-8880-5313F7D11D54}"/>
                </c:ext>
              </c:extLst>
            </c:dLbl>
            <c:dLbl>
              <c:idx val="5"/>
              <c:layout>
                <c:manualLayout>
                  <c:x val="-2.0498206308766236E-2"/>
                  <c:y val="5.5668290640437578E-3"/>
                </c:manualLayout>
              </c:layout>
              <c:tx>
                <c:rich>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fld id="{ABE924FB-1D3A-48C8-A768-E4F6E16640F4}" type="VALUE">
                      <a:rPr lang="en-US">
                        <a:solidFill>
                          <a:srgbClr val="A2AE74"/>
                        </a:solidFill>
                      </a:rPr>
                      <a:pPr>
                        <a:defRPr sz="1000" b="1">
                          <a:solidFill>
                            <a:srgbClr val="605677"/>
                          </a:solidFill>
                        </a:defRPr>
                      </a:pPr>
                      <a:t>[VALUE]</a:t>
                    </a:fld>
                    <a:endParaRPr lang="en-US"/>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E24E-4661-8880-5313F7D11D54}"/>
                </c:ext>
              </c:extLst>
            </c:dLbl>
            <c:dLbl>
              <c:idx val="6"/>
              <c:layout>
                <c:manualLayout>
                  <c:x val="5.8704115207531216E-2"/>
                  <c:y val="1.8905022127325766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13053994961669846"/>
                      <c:h val="9.2097347621612008E-2"/>
                    </c:manualLayout>
                  </c15:layout>
                </c:ext>
                <c:ext xmlns:c16="http://schemas.microsoft.com/office/drawing/2014/chart" uri="{C3380CC4-5D6E-409C-BE32-E72D297353CC}">
                  <c16:uniqueId val="{0000000D-E24E-4661-8880-5313F7D11D5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'4B'!$G$7:$G$13</c:f>
              <c:numCache>
                <c:formatCode>0.0%;[Red]\ \(0.0%\)</c:formatCode>
                <c:ptCount val="7"/>
                <c:pt idx="0">
                  <c:v>0.11700000000000001</c:v>
                </c:pt>
                <c:pt idx="1">
                  <c:v>0.32</c:v>
                </c:pt>
                <c:pt idx="2">
                  <c:v>0.254</c:v>
                </c:pt>
                <c:pt idx="3">
                  <c:v>0.113</c:v>
                </c:pt>
                <c:pt idx="4">
                  <c:v>0.159</c:v>
                </c:pt>
                <c:pt idx="5">
                  <c:v>3.1E-2</c:v>
                </c:pt>
                <c:pt idx="6">
                  <c:v>6.0000000000000001E-3</c:v>
                </c:pt>
              </c:numCache>
            </c:numRef>
          </c:val>
          <c:extLst>
            <c:ext xmlns:c16="http://schemas.microsoft.com/office/drawing/2014/chart" uri="{C3380CC4-5D6E-409C-BE32-E72D297353CC}">
              <c16:uniqueId val="{0000000E-E24E-4661-8880-5313F7D11D5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5210185770639508"/>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1F96-4B05-A3D5-E4E720C2453A}"/>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1F96-4B05-A3D5-E4E720C2453A}"/>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1F96-4B05-A3D5-E4E720C2453A}"/>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1F96-4B05-A3D5-E4E720C2453A}"/>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1F96-4B05-A3D5-E4E720C2453A}"/>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1F96-4B05-A3D5-E4E720C2453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F96-4B05-A3D5-E4E720C2453A}"/>
              </c:ext>
            </c:extLst>
          </c:dPt>
          <c:dLbls>
            <c:dLbl>
              <c:idx val="2"/>
              <c:layout>
                <c:manualLayout>
                  <c:x val="-4.4746906636670414E-2"/>
                  <c:y val="4.2247227939871124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F96-4B05-A3D5-E4E720C2453A}"/>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F96-4B05-A3D5-E4E720C2453A}"/>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F96-4B05-A3D5-E4E720C2453A}"/>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F96-4B05-A3D5-E4E720C2453A}"/>
                </c:ext>
              </c:extLst>
            </c:dLbl>
            <c:dLbl>
              <c:idx val="6"/>
              <c:delete val="1"/>
              <c:extLst>
                <c:ext xmlns:c15="http://schemas.microsoft.com/office/drawing/2012/chart" uri="{CE6537A1-D6FC-4f65-9D91-7224C49458BB}"/>
                <c:ext xmlns:c16="http://schemas.microsoft.com/office/drawing/2014/chart" uri="{C3380CC4-5D6E-409C-BE32-E72D297353CC}">
                  <c16:uniqueId val="{0000000D-1F96-4B05-A3D5-E4E720C2453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'4B'!$K$7:$K$13</c:f>
              <c:numCache>
                <c:formatCode>0.0%;[Red]\ \(0.0%\)</c:formatCode>
                <c:ptCount val="7"/>
                <c:pt idx="0">
                  <c:v>0.72190692395005673</c:v>
                </c:pt>
                <c:pt idx="1">
                  <c:v>0.13393870601589103</c:v>
                </c:pt>
                <c:pt idx="2">
                  <c:v>7.9455164585698068E-2</c:v>
                </c:pt>
                <c:pt idx="3">
                  <c:v>3.0646992054483541E-2</c:v>
                </c:pt>
                <c:pt idx="4">
                  <c:v>3.0646992054483541E-2</c:v>
                </c:pt>
                <c:pt idx="5">
                  <c:v>2.2701475595913734E-3</c:v>
                </c:pt>
                <c:pt idx="6">
                  <c:v>0</c:v>
                </c:pt>
              </c:numCache>
            </c:numRef>
          </c:val>
          <c:extLst>
            <c:ext xmlns:c16="http://schemas.microsoft.com/office/drawing/2014/chart" uri="{C3380CC4-5D6E-409C-BE32-E72D297353CC}">
              <c16:uniqueId val="{0000000E-1F96-4B05-A3D5-E4E720C2453A}"/>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06538730793378"/>
          <c:y val="1.2780718018365981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Pt>
            <c:idx val="0"/>
            <c:marker>
              <c:symbol val="none"/>
            </c:marker>
            <c:bubble3D val="0"/>
            <c:extLst>
              <c:ext xmlns:c16="http://schemas.microsoft.com/office/drawing/2014/chart" uri="{C3380CC4-5D6E-409C-BE32-E72D297353CC}">
                <c16:uniqueId val="{00000000-6176-4274-99E1-E2C8D4371E61}"/>
              </c:ext>
            </c:extLst>
          </c:dPt>
          <c:dLbls>
            <c:dLbl>
              <c:idx val="0"/>
              <c:layout>
                <c:manualLayout>
                  <c:x val="-0.20037124979250717"/>
                  <c:y val="2.35375752368399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8517310315461284"/>
                      <c:h val="0.1751558854687536"/>
                    </c:manualLayout>
                  </c15:layout>
                </c:ext>
                <c:ext xmlns:c16="http://schemas.microsoft.com/office/drawing/2014/chart" uri="{C3380CC4-5D6E-409C-BE32-E72D297353CC}">
                  <c16:uniqueId val="{00000000-6176-4274-99E1-E2C8D4371E61}"/>
                </c:ext>
              </c:extLst>
            </c:dLbl>
            <c:dLbl>
              <c:idx val="1"/>
              <c:layout>
                <c:manualLayout>
                  <c:x val="3.4886654782439248E-2"/>
                  <c:y val="-9.3043849575990042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994472405303799"/>
                      <c:h val="0.25512829501742013"/>
                    </c:manualLayout>
                  </c15:layout>
                </c:ext>
                <c:ext xmlns:c16="http://schemas.microsoft.com/office/drawing/2014/chart" uri="{C3380CC4-5D6E-409C-BE32-E72D297353CC}">
                  <c16:uniqueId val="{00000001-6176-4274-99E1-E2C8D4371E61}"/>
                </c:ext>
              </c:extLst>
            </c:dLbl>
            <c:dLbl>
              <c:idx val="2"/>
              <c:layout>
                <c:manualLayout>
                  <c:x val="4.5828852690911456E-2"/>
                  <c:y val="-1.3615653265940499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147150311419689"/>
                      <c:h val="0.16022045997240728"/>
                    </c:manualLayout>
                  </c15:layout>
                </c:ext>
                <c:ext xmlns:c16="http://schemas.microsoft.com/office/drawing/2014/chart" uri="{C3380CC4-5D6E-409C-BE32-E72D297353CC}">
                  <c16:uniqueId val="{00000002-6176-4274-99E1-E2C8D4371E61}"/>
                </c:ext>
              </c:extLst>
            </c:dLbl>
            <c:dLbl>
              <c:idx val="3"/>
              <c:layout>
                <c:manualLayout>
                  <c:x val="-2.3331865847761604E-2"/>
                  <c:y val="-1.086583433846810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36458115315"/>
                      <c:h val="0.19683899631331145"/>
                    </c:manualLayout>
                  </c15:layout>
                </c:ext>
                <c:ext xmlns:c16="http://schemas.microsoft.com/office/drawing/2014/chart" uri="{C3380CC4-5D6E-409C-BE32-E72D297353CC}">
                  <c16:uniqueId val="{00000003-6176-4274-99E1-E2C8D4371E61}"/>
                </c:ext>
              </c:extLst>
            </c:dLbl>
            <c:dLbl>
              <c:idx val="4"/>
              <c:layout>
                <c:manualLayout>
                  <c:x val="-1.3721519352766691E-2"/>
                  <c:y val="-6.8789026967759825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762932757886532"/>
                      <c:h val="0.18220900328932982"/>
                    </c:manualLayout>
                  </c15:layout>
                </c:ext>
                <c:ext xmlns:c16="http://schemas.microsoft.com/office/drawing/2014/chart" uri="{C3380CC4-5D6E-409C-BE32-E72D297353CC}">
                  <c16:uniqueId val="{00000004-6176-4274-99E1-E2C8D4371E6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'4C'!$A$8:$A$12</c:f>
              <c:strCache>
                <c:ptCount val="5"/>
                <c:pt idx="0">
                  <c:v>Home Health and Personal Care Aide</c:v>
                </c:pt>
                <c:pt idx="1">
                  <c:v>Library Assistant</c:v>
                </c:pt>
                <c:pt idx="2">
                  <c:v>Waiter/Waitress</c:v>
                </c:pt>
                <c:pt idx="3">
                  <c:v>Library Technician</c:v>
                </c:pt>
                <c:pt idx="4">
                  <c:v>Bank Teller</c:v>
                </c:pt>
              </c:strCache>
            </c:strRef>
          </c:cat>
          <c:val>
            <c:numRef>
              <c:f>'4C'!$B$8:$B$12</c:f>
              <c:numCache>
                <c:formatCode>0%</c:formatCode>
                <c:ptCount val="5"/>
                <c:pt idx="0">
                  <c:v>0.97</c:v>
                </c:pt>
                <c:pt idx="1">
                  <c:v>0.95</c:v>
                </c:pt>
                <c:pt idx="2">
                  <c:v>0.95</c:v>
                </c:pt>
                <c:pt idx="3">
                  <c:v>0.95</c:v>
                </c:pt>
                <c:pt idx="4">
                  <c:v>0.94</c:v>
                </c:pt>
              </c:numCache>
            </c:numRef>
          </c:val>
          <c:extLst>
            <c:ext xmlns:c16="http://schemas.microsoft.com/office/drawing/2014/chart" uri="{C3380CC4-5D6E-409C-BE32-E72D297353CC}">
              <c16:uniqueId val="{00000006-6176-4274-99E1-E2C8D4371E61}"/>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217222847145E-2"/>
          <c:y val="9.8310276004164643E-2"/>
          <c:w val="0.92815048118985122"/>
          <c:h val="0.70973668409601531"/>
        </c:manualLayout>
      </c:layout>
      <c:barChart>
        <c:barDir val="col"/>
        <c:grouping val="clustered"/>
        <c:varyColors val="0"/>
        <c:ser>
          <c:idx val="0"/>
          <c:order val="0"/>
          <c:spPr>
            <a:solidFill>
              <a:srgbClr val="003E51"/>
            </a:solidFill>
            <a:ln>
              <a:noFill/>
            </a:ln>
            <a:effectLst/>
          </c:spPr>
          <c:invertIfNegative val="0"/>
          <c:dLbls>
            <c:dLbl>
              <c:idx val="3"/>
              <c:layout>
                <c:manualLayout>
                  <c:x val="0"/>
                  <c:y val="9.305096152049666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4CD-461C-8B14-ECAD541E0484}"/>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'4C'!$A$8:$A$12</c:f>
              <c:strCache>
                <c:ptCount val="5"/>
                <c:pt idx="0">
                  <c:v>Home Health and Personal Care Aide</c:v>
                </c:pt>
                <c:pt idx="1">
                  <c:v>Library Assistant</c:v>
                </c:pt>
                <c:pt idx="2">
                  <c:v>Waiter/Waitress</c:v>
                </c:pt>
                <c:pt idx="3">
                  <c:v>Library Technician</c:v>
                </c:pt>
                <c:pt idx="4">
                  <c:v>Bank Teller</c:v>
                </c:pt>
              </c:strCache>
            </c:strRef>
          </c:cat>
          <c:val>
            <c:numRef>
              <c:f>'4C'!$C$8:$C$12</c:f>
              <c:numCache>
                <c:formatCode>"$"#,##0.00_);\("$"#,##0.00\)</c:formatCode>
                <c:ptCount val="5"/>
                <c:pt idx="0">
                  <c:v>13.92</c:v>
                </c:pt>
                <c:pt idx="1">
                  <c:v>13.53</c:v>
                </c:pt>
                <c:pt idx="2">
                  <c:v>14.45</c:v>
                </c:pt>
                <c:pt idx="3">
                  <c:v>19.41</c:v>
                </c:pt>
                <c:pt idx="4">
                  <c:v>17.66</c:v>
                </c:pt>
              </c:numCache>
            </c:numRef>
          </c:val>
          <c:extLst>
            <c:ext xmlns:c16="http://schemas.microsoft.com/office/drawing/2014/chart" uri="{C3380CC4-5D6E-409C-BE32-E72D297353CC}">
              <c16:uniqueId val="{00000000-B731-4F12-82DC-DFCC31C0D937}"/>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20"/>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1"/>
            <c:invertIfNegative val="0"/>
            <c:bubble3D val="0"/>
            <c:spPr>
              <a:solidFill>
                <a:srgbClr val="D45D00"/>
              </a:solidFill>
              <a:ln>
                <a:noFill/>
              </a:ln>
              <a:effectLst/>
            </c:spPr>
            <c:extLst>
              <c:ext xmlns:c16="http://schemas.microsoft.com/office/drawing/2014/chart" uri="{C3380CC4-5D6E-409C-BE32-E72D297353CC}">
                <c16:uniqueId val="{00000001-F6ED-486E-9738-73E027D527C1}"/>
              </c:ext>
            </c:extLst>
          </c:dPt>
          <c:dPt>
            <c:idx val="2"/>
            <c:invertIfNegative val="0"/>
            <c:bubble3D val="0"/>
            <c:spPr>
              <a:solidFill>
                <a:srgbClr val="003E51"/>
              </a:solidFill>
              <a:ln>
                <a:noFill/>
              </a:ln>
              <a:effectLst/>
            </c:spPr>
            <c:extLst>
              <c:ext xmlns:c16="http://schemas.microsoft.com/office/drawing/2014/chart" uri="{C3380CC4-5D6E-409C-BE32-E72D297353CC}">
                <c16:uniqueId val="{00000003-AC4E-49A2-9F82-27A36077CB6B}"/>
              </c:ext>
            </c:extLst>
          </c:dPt>
          <c:dPt>
            <c:idx val="4"/>
            <c:invertIfNegative val="0"/>
            <c:bubble3D val="0"/>
            <c:spPr>
              <a:solidFill>
                <a:srgbClr val="003E51"/>
              </a:solidFill>
              <a:ln>
                <a:noFill/>
              </a:ln>
              <a:effectLst/>
            </c:spPr>
            <c:extLst>
              <c:ext xmlns:c16="http://schemas.microsoft.com/office/drawing/2014/chart" uri="{C3380CC4-5D6E-409C-BE32-E72D297353CC}">
                <c16:uniqueId val="{00000005-342B-4C69-B272-F8B5E664BC4F}"/>
              </c:ext>
            </c:extLst>
          </c:dPt>
          <c:dLbls>
            <c:dLbl>
              <c:idx val="0"/>
              <c:layout>
                <c:manualLayout>
                  <c:x val="-0.14573512187198098"/>
                  <c:y val="-1.1640077173046852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52E-4BBC-97DE-BCB9267DD89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'4C'!$Y$29:$Y$34</c:f>
              <c:strCache>
                <c:ptCount val="6"/>
                <c:pt idx="0">
                  <c:v>Library Assistant</c:v>
                </c:pt>
                <c:pt idx="1">
                  <c:v>Aide/Floater</c:v>
                </c:pt>
                <c:pt idx="2">
                  <c:v>Home Health and Personal Care Aide</c:v>
                </c:pt>
                <c:pt idx="3">
                  <c:v>Bank Teller</c:v>
                </c:pt>
                <c:pt idx="4">
                  <c:v>Waiter/Waitress</c:v>
                </c:pt>
                <c:pt idx="5">
                  <c:v>Library Technician</c:v>
                </c:pt>
              </c:strCache>
            </c:strRef>
          </c:cat>
          <c:val>
            <c:numRef>
              <c:f>'4C'!$Z$29:$Z$34</c:f>
              <c:numCache>
                <c:formatCode>_("$"* #,##0.00_);_("$"* \(#,##0.00\);_("$"* "-"??_);_(@_)</c:formatCode>
                <c:ptCount val="6"/>
                <c:pt idx="0">
                  <c:v>2.94</c:v>
                </c:pt>
                <c:pt idx="1">
                  <c:v>4.0999999999999996</c:v>
                </c:pt>
                <c:pt idx="2">
                  <c:v>5.09</c:v>
                </c:pt>
                <c:pt idx="3">
                  <c:v>5.86</c:v>
                </c:pt>
                <c:pt idx="4">
                  <c:v>7.94</c:v>
                </c:pt>
                <c:pt idx="5">
                  <c:v>8.15</c:v>
                </c:pt>
              </c:numCache>
            </c:numRef>
          </c:val>
          <c:extLst>
            <c:ext xmlns:c16="http://schemas.microsoft.com/office/drawing/2014/chart" uri="{C3380CC4-5D6E-409C-BE32-E72D297353CC}">
              <c16:uniqueId val="{00000003-F6ED-486E-9738-73E027D527C1}"/>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100"/>
        <c:noMultiLvlLbl val="0"/>
      </c:catAx>
      <c:valAx>
        <c:axId val="2021862368"/>
        <c:scaling>
          <c:orientation val="minMax"/>
        </c:scaling>
        <c:delete val="1"/>
        <c:axPos val="b"/>
        <c:numFmt formatCode="_(&quot;$&quot;* #,##0.00_);_(&quot;$&quot;* \(#,##0.00\);_(&quot;$&quot;* &quot;-&quot;??_);_(@_)" sourceLinked="1"/>
        <c:majorTickMark val="none"/>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'4D'!$A$12</c:f>
              <c:strCache>
                <c:ptCount val="1"/>
                <c:pt idx="0">
                  <c:v>Region 7</c:v>
                </c:pt>
              </c:strCache>
            </c:strRef>
          </c:tx>
          <c:spPr>
            <a:ln w="28575" cap="rnd">
              <a:solidFill>
                <a:srgbClr val="D45D00"/>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'4D'!$B$12:$W$12</c:f>
              <c:numCache>
                <c:formatCode>0.0%</c:formatCode>
                <c:ptCount val="22"/>
                <c:pt idx="0">
                  <c:v>0</c:v>
                </c:pt>
                <c:pt idx="1">
                  <c:v>1.0901883052527254E-2</c:v>
                </c:pt>
                <c:pt idx="2">
                  <c:v>-1.288404360753221E-2</c:v>
                </c:pt>
                <c:pt idx="3">
                  <c:v>-3.1714568880079286E-2</c:v>
                </c:pt>
                <c:pt idx="4">
                  <c:v>-5.1536174430128839E-2</c:v>
                </c:pt>
                <c:pt idx="5">
                  <c:v>-4.5589692765113973E-2</c:v>
                </c:pt>
                <c:pt idx="6">
                  <c:v>-5.550049554013875E-2</c:v>
                </c:pt>
                <c:pt idx="7">
                  <c:v>-2.2794846382556987E-2</c:v>
                </c:pt>
                <c:pt idx="8">
                  <c:v>-1.8830525272547076E-2</c:v>
                </c:pt>
                <c:pt idx="9">
                  <c:v>3.865213082259663E-2</c:v>
                </c:pt>
                <c:pt idx="10">
                  <c:v>8.3250743310208125E-2</c:v>
                </c:pt>
                <c:pt idx="11">
                  <c:v>0.10109018830525272</c:v>
                </c:pt>
                <c:pt idx="12">
                  <c:v>7.0366699702675922E-2</c:v>
                </c:pt>
                <c:pt idx="13">
                  <c:v>7.3339940535183348E-2</c:v>
                </c:pt>
                <c:pt idx="14">
                  <c:v>9.1179385530227947E-2</c:v>
                </c:pt>
                <c:pt idx="15">
                  <c:v>0.12884043607532211</c:v>
                </c:pt>
                <c:pt idx="16">
                  <c:v>0.13379583746283449</c:v>
                </c:pt>
                <c:pt idx="17">
                  <c:v>3.1714568880079286E-2</c:v>
                </c:pt>
                <c:pt idx="18">
                  <c:v>1.288404360753221E-2</c:v>
                </c:pt>
                <c:pt idx="19">
                  <c:v>-0.12091179385530228</c:v>
                </c:pt>
                <c:pt idx="20">
                  <c:v>-0.18235877106045589</c:v>
                </c:pt>
                <c:pt idx="21">
                  <c:v>-0.12685827552031714</c:v>
                </c:pt>
              </c:numCache>
            </c:numRef>
          </c:val>
          <c:smooth val="0"/>
          <c:extLst>
            <c:ext xmlns:c16="http://schemas.microsoft.com/office/drawing/2014/chart" uri="{C3380CC4-5D6E-409C-BE32-E72D297353CC}">
              <c16:uniqueId val="{00000000-A146-4A9C-867C-9C5695CBC6F8}"/>
            </c:ext>
          </c:extLst>
        </c:ser>
        <c:ser>
          <c:idx val="1"/>
          <c:order val="1"/>
          <c:tx>
            <c:strRef>
              <c:f>'4D'!$A$13</c:f>
              <c:strCache>
                <c:ptCount val="1"/>
                <c:pt idx="0">
                  <c:v>Michigan</c:v>
                </c:pt>
              </c:strCache>
            </c:strRef>
          </c:tx>
          <c:spPr>
            <a:ln w="28575" cap="rnd">
              <a:solidFill>
                <a:srgbClr val="A2AE74"/>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'4D'!$B$13:$W$13</c:f>
              <c:numCache>
                <c:formatCode>0.0%</c:formatCode>
                <c:ptCount val="22"/>
                <c:pt idx="0">
                  <c:v>0</c:v>
                </c:pt>
                <c:pt idx="1">
                  <c:v>1.345957011258956E-2</c:v>
                </c:pt>
                <c:pt idx="2">
                  <c:v>-1.1924257932446265E-2</c:v>
                </c:pt>
                <c:pt idx="3">
                  <c:v>-2.3490276356192427E-2</c:v>
                </c:pt>
                <c:pt idx="4">
                  <c:v>-2.3797338792221085E-2</c:v>
                </c:pt>
                <c:pt idx="5">
                  <c:v>-3.4288638689866938E-2</c:v>
                </c:pt>
                <c:pt idx="6">
                  <c:v>-6.2128966223132034E-2</c:v>
                </c:pt>
                <c:pt idx="7">
                  <c:v>-8.1013306038894575E-2</c:v>
                </c:pt>
                <c:pt idx="8">
                  <c:v>-9.2016376663254865E-2</c:v>
                </c:pt>
                <c:pt idx="9">
                  <c:v>-5.9928352098259981E-2</c:v>
                </c:pt>
                <c:pt idx="10">
                  <c:v>-1.4176049129989765E-2</c:v>
                </c:pt>
                <c:pt idx="11">
                  <c:v>9.672466734902763E-3</c:v>
                </c:pt>
                <c:pt idx="12">
                  <c:v>-8.7001023541453427E-4</c:v>
                </c:pt>
                <c:pt idx="13">
                  <c:v>-7.9836233367451374E-3</c:v>
                </c:pt>
                <c:pt idx="14">
                  <c:v>-4.5547594677584442E-3</c:v>
                </c:pt>
                <c:pt idx="15">
                  <c:v>2.5486182190378709E-2</c:v>
                </c:pt>
                <c:pt idx="16">
                  <c:v>4.6212896622313204E-2</c:v>
                </c:pt>
                <c:pt idx="17">
                  <c:v>9.2528147389969298E-2</c:v>
                </c:pt>
                <c:pt idx="18">
                  <c:v>0.10394063459570113</c:v>
                </c:pt>
                <c:pt idx="19">
                  <c:v>-0.11028659160696008</c:v>
                </c:pt>
                <c:pt idx="20">
                  <c:v>-0.14222108495394065</c:v>
                </c:pt>
                <c:pt idx="21">
                  <c:v>-6.8014329580348004E-2</c:v>
                </c:pt>
              </c:numCache>
            </c:numRef>
          </c:val>
          <c:smooth val="0"/>
          <c:extLst>
            <c:ext xmlns:c16="http://schemas.microsoft.com/office/drawing/2014/chart" uri="{C3380CC4-5D6E-409C-BE32-E72D297353CC}">
              <c16:uniqueId val="{00000001-A146-4A9C-867C-9C5695CBC6F8}"/>
            </c:ext>
          </c:extLst>
        </c:ser>
        <c:ser>
          <c:idx val="2"/>
          <c:order val="2"/>
          <c:tx>
            <c:strRef>
              <c:f>'4D'!$A$14</c:f>
              <c:strCache>
                <c:ptCount val="1"/>
                <c:pt idx="0">
                  <c:v>United States</c:v>
                </c:pt>
              </c:strCache>
            </c:strRef>
          </c:tx>
          <c:spPr>
            <a:ln w="28575" cap="rnd">
              <a:solidFill>
                <a:srgbClr val="003E51"/>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'4D'!$B$14:$W$14</c:f>
              <c:numCache>
                <c:formatCode>0.0%</c:formatCode>
                <c:ptCount val="22"/>
                <c:pt idx="0">
                  <c:v>0</c:v>
                </c:pt>
                <c:pt idx="1">
                  <c:v>1.7663641904547226E-2</c:v>
                </c:pt>
                <c:pt idx="2">
                  <c:v>2.7191716729223235E-2</c:v>
                </c:pt>
                <c:pt idx="3">
                  <c:v>3.7938791943920053E-2</c:v>
                </c:pt>
                <c:pt idx="4">
                  <c:v>5.588716386657433E-2</c:v>
                </c:pt>
                <c:pt idx="5">
                  <c:v>8.3216796698318163E-2</c:v>
                </c:pt>
                <c:pt idx="6">
                  <c:v>9.5396419816616077E-2</c:v>
                </c:pt>
                <c:pt idx="7">
                  <c:v>0.11222366729297384</c:v>
                </c:pt>
                <c:pt idx="8">
                  <c:v>0.13623144991346878</c:v>
                </c:pt>
                <c:pt idx="9">
                  <c:v>0.16346024086379971</c:v>
                </c:pt>
                <c:pt idx="10">
                  <c:v>0.1999383084960768</c:v>
                </c:pt>
                <c:pt idx="11">
                  <c:v>0.24341302313579694</c:v>
                </c:pt>
                <c:pt idx="12">
                  <c:v>6.4168061893187687E-3</c:v>
                </c:pt>
                <c:pt idx="13">
                  <c:v>-3.3099864604944516E-3</c:v>
                </c:pt>
                <c:pt idx="14">
                  <c:v>-1.1670964804700418E-2</c:v>
                </c:pt>
                <c:pt idx="15">
                  <c:v>-1.4694738278243512E-2</c:v>
                </c:pt>
                <c:pt idx="16">
                  <c:v>-2.0852024919808459E-2</c:v>
                </c:pt>
                <c:pt idx="17">
                  <c:v>-1.1298739624779224E-2</c:v>
                </c:pt>
                <c:pt idx="18">
                  <c:v>-1.8632020559880058E-2</c:v>
                </c:pt>
                <c:pt idx="19">
                  <c:v>-0.17355480978700119</c:v>
                </c:pt>
                <c:pt idx="20">
                  <c:v>-0.2325606571331543</c:v>
                </c:pt>
                <c:pt idx="21">
                  <c:v>-0.20883612156192211</c:v>
                </c:pt>
              </c:numCache>
            </c:numRef>
          </c:val>
          <c:smooth val="0"/>
          <c:extLst>
            <c:ext xmlns:c16="http://schemas.microsoft.com/office/drawing/2014/chart" uri="{C3380CC4-5D6E-409C-BE32-E72D297353CC}">
              <c16:uniqueId val="{00000000-0985-4660-BBAF-9601FF03F45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23055890379507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'4D'!$A$25</c:f>
              <c:strCache>
                <c:ptCount val="1"/>
                <c:pt idx="0">
                  <c:v>Region 7 </c:v>
                </c:pt>
              </c:strCache>
            </c:strRef>
          </c:tx>
          <c:spPr>
            <a:ln w="28575" cap="rnd">
              <a:solidFill>
                <a:srgbClr val="D45D00"/>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'4D'!$B$25:$S$25</c:f>
              <c:numCache>
                <c:formatCode>0.0%</c:formatCode>
                <c:ptCount val="18"/>
                <c:pt idx="0">
                  <c:v>0</c:v>
                </c:pt>
                <c:pt idx="1">
                  <c:v>-2.3399014778325063E-2</c:v>
                </c:pt>
                <c:pt idx="2">
                  <c:v>8.7438423645320312E-2</c:v>
                </c:pt>
                <c:pt idx="3">
                  <c:v>8.2512315270935957E-2</c:v>
                </c:pt>
                <c:pt idx="4">
                  <c:v>9.8522167487684831E-2</c:v>
                </c:pt>
                <c:pt idx="5">
                  <c:v>8.4975369458128239E-2</c:v>
                </c:pt>
                <c:pt idx="6">
                  <c:v>0.11453201970443369</c:v>
                </c:pt>
                <c:pt idx="7">
                  <c:v>0.12561576354679821</c:v>
                </c:pt>
                <c:pt idx="8">
                  <c:v>0.15640394088669968</c:v>
                </c:pt>
                <c:pt idx="9">
                  <c:v>0.17241379310344834</c:v>
                </c:pt>
                <c:pt idx="10">
                  <c:v>0.14408866995073893</c:v>
                </c:pt>
                <c:pt idx="11">
                  <c:v>0.16871921182266023</c:v>
                </c:pt>
                <c:pt idx="12">
                  <c:v>0.20935960591133021</c:v>
                </c:pt>
                <c:pt idx="13">
                  <c:v>0.30295566502463067</c:v>
                </c:pt>
                <c:pt idx="14">
                  <c:v>0.34975369458128103</c:v>
                </c:pt>
                <c:pt idx="15">
                  <c:v>0.40640394088669962</c:v>
                </c:pt>
                <c:pt idx="16">
                  <c:v>0.4507389162561577</c:v>
                </c:pt>
                <c:pt idx="17">
                  <c:v>0.50492610837438445</c:v>
                </c:pt>
              </c:numCache>
            </c:numRef>
          </c:val>
          <c:smooth val="0"/>
          <c:extLst>
            <c:ext xmlns:c16="http://schemas.microsoft.com/office/drawing/2014/chart" uri="{C3380CC4-5D6E-409C-BE32-E72D297353CC}">
              <c16:uniqueId val="{00000000-5D28-479C-9BDF-2D1A85656579}"/>
            </c:ext>
          </c:extLst>
        </c:ser>
        <c:ser>
          <c:idx val="1"/>
          <c:order val="1"/>
          <c:tx>
            <c:strRef>
              <c:f>'4D'!$A$26</c:f>
              <c:strCache>
                <c:ptCount val="1"/>
                <c:pt idx="0">
                  <c:v>Michigan</c:v>
                </c:pt>
              </c:strCache>
            </c:strRef>
          </c:tx>
          <c:spPr>
            <a:ln w="28575" cap="rnd">
              <a:solidFill>
                <a:srgbClr val="A2AE74"/>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'4D'!$B$26:$S$26</c:f>
              <c:numCache>
                <c:formatCode>0.0%</c:formatCode>
                <c:ptCount val="18"/>
                <c:pt idx="0">
                  <c:v>0</c:v>
                </c:pt>
                <c:pt idx="1">
                  <c:v>-7.7951002227171808E-3</c:v>
                </c:pt>
                <c:pt idx="2">
                  <c:v>2.7839643652561245E-2</c:v>
                </c:pt>
                <c:pt idx="3">
                  <c:v>6.9042316258351805E-2</c:v>
                </c:pt>
                <c:pt idx="4">
                  <c:v>6.7928730512249375E-2</c:v>
                </c:pt>
                <c:pt idx="5">
                  <c:v>6.3474387527839668E-2</c:v>
                </c:pt>
                <c:pt idx="6">
                  <c:v>5.9020044543429767E-2</c:v>
                </c:pt>
                <c:pt idx="7">
                  <c:v>7.4610244988864136E-2</c:v>
                </c:pt>
                <c:pt idx="8">
                  <c:v>6.4587973273942098E-2</c:v>
                </c:pt>
                <c:pt idx="9">
                  <c:v>5.4565701559020068E-2</c:v>
                </c:pt>
                <c:pt idx="10">
                  <c:v>5.2338530066815013E-2</c:v>
                </c:pt>
                <c:pt idx="11">
                  <c:v>8.3518930957683743E-2</c:v>
                </c:pt>
                <c:pt idx="12">
                  <c:v>0.12583518930957671</c:v>
                </c:pt>
                <c:pt idx="13">
                  <c:v>0.18708240534521153</c:v>
                </c:pt>
                <c:pt idx="14">
                  <c:v>0.24164810690423161</c:v>
                </c:pt>
                <c:pt idx="15">
                  <c:v>0.29287305122494417</c:v>
                </c:pt>
                <c:pt idx="16">
                  <c:v>0.28507795100222699</c:v>
                </c:pt>
                <c:pt idx="17">
                  <c:v>0.43541202672605789</c:v>
                </c:pt>
              </c:numCache>
            </c:numRef>
          </c:val>
          <c:smooth val="0"/>
          <c:extLst>
            <c:ext xmlns:c16="http://schemas.microsoft.com/office/drawing/2014/chart" uri="{C3380CC4-5D6E-409C-BE32-E72D297353CC}">
              <c16:uniqueId val="{00000001-5D28-479C-9BDF-2D1A85656579}"/>
            </c:ext>
          </c:extLst>
        </c:ser>
        <c:ser>
          <c:idx val="2"/>
          <c:order val="2"/>
          <c:tx>
            <c:strRef>
              <c:f>'4D'!$A$27</c:f>
              <c:strCache>
                <c:ptCount val="1"/>
                <c:pt idx="0">
                  <c:v>United States</c:v>
                </c:pt>
              </c:strCache>
            </c:strRef>
          </c:tx>
          <c:spPr>
            <a:ln w="28575" cap="rnd">
              <a:solidFill>
                <a:srgbClr val="003E51"/>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'4D'!$B$27:$S$27</c:f>
              <c:numCache>
                <c:formatCode>0.0%</c:formatCode>
                <c:ptCount val="18"/>
                <c:pt idx="0">
                  <c:v>0</c:v>
                </c:pt>
                <c:pt idx="1">
                  <c:v>3.0599755201958383E-2</c:v>
                </c:pt>
                <c:pt idx="2">
                  <c:v>6.8543451652386844E-2</c:v>
                </c:pt>
                <c:pt idx="3">
                  <c:v>0.10281517747858016</c:v>
                </c:pt>
                <c:pt idx="4">
                  <c:v>0.12239902080783353</c:v>
                </c:pt>
                <c:pt idx="5">
                  <c:v>0.13096695226438193</c:v>
                </c:pt>
                <c:pt idx="6">
                  <c:v>0.14198286413708691</c:v>
                </c:pt>
                <c:pt idx="7">
                  <c:v>0.1481028151774787</c:v>
                </c:pt>
                <c:pt idx="8">
                  <c:v>0.15544675642594855</c:v>
                </c:pt>
                <c:pt idx="9">
                  <c:v>0.16279069767441862</c:v>
                </c:pt>
                <c:pt idx="10">
                  <c:v>0.19706242350061193</c:v>
                </c:pt>
                <c:pt idx="11">
                  <c:v>0.24602203182374538</c:v>
                </c:pt>
                <c:pt idx="12">
                  <c:v>0.31089351285189731</c:v>
                </c:pt>
                <c:pt idx="13">
                  <c:v>0.36474908200734402</c:v>
                </c:pt>
                <c:pt idx="14">
                  <c:v>0.42594859241126076</c:v>
                </c:pt>
                <c:pt idx="15">
                  <c:v>0.49204406364749076</c:v>
                </c:pt>
                <c:pt idx="16">
                  <c:v>0.60465116279069764</c:v>
                </c:pt>
                <c:pt idx="17">
                  <c:v>0.65483476132190943</c:v>
                </c:pt>
              </c:numCache>
            </c:numRef>
          </c:val>
          <c:smooth val="0"/>
          <c:extLst>
            <c:ext xmlns:c16="http://schemas.microsoft.com/office/drawing/2014/chart" uri="{C3380CC4-5D6E-409C-BE32-E72D297353CC}">
              <c16:uniqueId val="{00000000-75AF-4576-B10E-D6DBCABE0AE0}"/>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326523540993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'4E'!$A$5:$B$5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'4E'!$A$7:$A$16</c:f>
              <c:strCache>
                <c:ptCount val="10"/>
                <c:pt idx="0">
                  <c:v>Retail Salespersons</c:v>
                </c:pt>
                <c:pt idx="1">
                  <c:v>Social and Human Service Assistants</c:v>
                </c:pt>
                <c:pt idx="2">
                  <c:v>Waiters and Waitresses</c:v>
                </c:pt>
                <c:pt idx="3">
                  <c:v>Teaching Assistants, Except Postsecondary</c:v>
                </c:pt>
                <c:pt idx="4">
                  <c:v>Recreation Workers</c:v>
                </c:pt>
                <c:pt idx="5">
                  <c:v>Secretaries and Admin. Assistants</c:v>
                </c:pt>
                <c:pt idx="6">
                  <c:v>Cashiers</c:v>
                </c:pt>
                <c:pt idx="7">
                  <c:v>Preschool Teachers</c:v>
                </c:pt>
                <c:pt idx="8">
                  <c:v>Customer Service Representatives</c:v>
                </c:pt>
                <c:pt idx="9">
                  <c:v>Fast Food and Counter Workers</c:v>
                </c:pt>
              </c:strCache>
            </c:strRef>
          </c:cat>
          <c:val>
            <c:numRef>
              <c:f>'4E'!$B$7:$B$16</c:f>
              <c:numCache>
                <c:formatCode>0.0%</c:formatCode>
                <c:ptCount val="10"/>
                <c:pt idx="0">
                  <c:v>0.12792899999999999</c:v>
                </c:pt>
                <c:pt idx="1">
                  <c:v>9.0990000000000001E-2</c:v>
                </c:pt>
                <c:pt idx="2">
                  <c:v>8.6099999999999996E-2</c:v>
                </c:pt>
                <c:pt idx="3">
                  <c:v>8.3275000000000002E-2</c:v>
                </c:pt>
                <c:pt idx="4">
                  <c:v>8.1589999999999996E-2</c:v>
                </c:pt>
                <c:pt idx="5">
                  <c:v>7.8473000000000001E-2</c:v>
                </c:pt>
                <c:pt idx="6">
                  <c:v>6.54E-2</c:v>
                </c:pt>
                <c:pt idx="7">
                  <c:v>6.2950000000000006E-2</c:v>
                </c:pt>
                <c:pt idx="8">
                  <c:v>6.1559999999999997E-2</c:v>
                </c:pt>
                <c:pt idx="9">
                  <c:v>5.688E-2</c:v>
                </c:pt>
              </c:numCache>
            </c:numRef>
          </c:val>
          <c:extLst>
            <c:ext xmlns:c16="http://schemas.microsoft.com/office/drawing/2014/chart" uri="{C3380CC4-5D6E-409C-BE32-E72D297353CC}">
              <c16:uniqueId val="{00000000-EB11-4ED8-A00E-19B92E3DB563}"/>
            </c:ext>
          </c:extLst>
        </c:ser>
        <c:ser>
          <c:idx val="1"/>
          <c:order val="1"/>
          <c:spPr>
            <a:solidFill>
              <a:schemeClr val="accent2"/>
            </a:solidFill>
            <a:ln>
              <a:noFill/>
            </a:ln>
            <a:effectLst/>
          </c:spPr>
          <c:invertIfNegative val="0"/>
          <c:dLbls>
            <c:delete val="1"/>
          </c:dLbls>
          <c:cat>
            <c:strRef>
              <c:f>'4E'!$A$7:$A$16</c:f>
              <c:strCache>
                <c:ptCount val="10"/>
                <c:pt idx="0">
                  <c:v>Retail Salespersons</c:v>
                </c:pt>
                <c:pt idx="1">
                  <c:v>Social and Human Service Assistants</c:v>
                </c:pt>
                <c:pt idx="2">
                  <c:v>Waiters and Waitresses</c:v>
                </c:pt>
                <c:pt idx="3">
                  <c:v>Teaching Assistants, Except Postsecondary</c:v>
                </c:pt>
                <c:pt idx="4">
                  <c:v>Recreation Workers</c:v>
                </c:pt>
                <c:pt idx="5">
                  <c:v>Secretaries and Admin. Assistants</c:v>
                </c:pt>
                <c:pt idx="6">
                  <c:v>Cashiers</c:v>
                </c:pt>
                <c:pt idx="7">
                  <c:v>Preschool Teachers</c:v>
                </c:pt>
                <c:pt idx="8">
                  <c:v>Customer Service Representatives</c:v>
                </c:pt>
                <c:pt idx="9">
                  <c:v>Fast Food and Counter Workers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EB11-4ED8-A00E-19B92E3DB563}"/>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BB52-4C2D-A2C8-0985F6B09043}"/>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BB52-4C2D-A2C8-0985F6B09043}"/>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BB52-4C2D-A2C8-0985F6B09043}"/>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BB52-4C2D-A2C8-0985F6B09043}"/>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BB52-4C2D-A2C8-0985F6B09043}"/>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BB52-4C2D-A2C8-0985F6B09043}"/>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BB52-4C2D-A2C8-0985F6B09043}"/>
              </c:ext>
            </c:extLst>
          </c:dPt>
          <c:dLbls>
            <c:dLbl>
              <c:idx val="0"/>
              <c:layout>
                <c:manualLayout>
                  <c:x val="2.0210566859517869E-2"/>
                  <c:y val="6.060175865830411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B52-4C2D-A2C8-0985F6B09043}"/>
                </c:ext>
              </c:extLst>
            </c:dLbl>
            <c:dLbl>
              <c:idx val="3"/>
              <c:layout>
                <c:manualLayout>
                  <c:x val="-7.0587787327178991E-2"/>
                  <c:y val="-0.1240288490822678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B52-4C2D-A2C8-0985F6B09043}"/>
                </c:ext>
              </c:extLst>
            </c:dLbl>
            <c:dLbl>
              <c:idx val="6"/>
              <c:layout>
                <c:manualLayout>
                  <c:x val="-5.9878943826625855E-2"/>
                  <c:y val="5.8945508772057457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B52-4C2D-A2C8-0985F6B0904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'2B'!$G$7:$G$13</c:f>
              <c:numCache>
                <c:formatCode>0.0%;[Red]\ \(0.0%\)</c:formatCode>
                <c:ptCount val="7"/>
                <c:pt idx="0">
                  <c:v>1.4999999999999999E-2</c:v>
                </c:pt>
                <c:pt idx="1">
                  <c:v>0.125</c:v>
                </c:pt>
                <c:pt idx="2">
                  <c:v>0.20499999999999999</c:v>
                </c:pt>
                <c:pt idx="3">
                  <c:v>0.13500000000000001</c:v>
                </c:pt>
                <c:pt idx="4">
                  <c:v>0.35299999999999998</c:v>
                </c:pt>
                <c:pt idx="5">
                  <c:v>0.154</c:v>
                </c:pt>
                <c:pt idx="6">
                  <c:v>1.2E-2</c:v>
                </c:pt>
              </c:numCache>
            </c:numRef>
          </c:val>
          <c:extLst>
            <c:ext xmlns:c16="http://schemas.microsoft.com/office/drawing/2014/chart" uri="{C3380CC4-5D6E-409C-BE32-E72D297353CC}">
              <c16:uniqueId val="{0000000E-BB52-4C2D-A2C8-0985F6B0904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1.7762385840033843E-2"/>
          <c:w val="0.53396494452277976"/>
          <c:h val="0.98223761415996613"/>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'4E'!$C$5:$D$5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'4E'!$C$7:$C$16</c:f>
              <c:strCache>
                <c:ptCount val="10"/>
                <c:pt idx="0">
                  <c:v>Retail Salespersons</c:v>
                </c:pt>
                <c:pt idx="1">
                  <c:v>Social and Human Service Assistants</c:v>
                </c:pt>
                <c:pt idx="2">
                  <c:v>Secretaries and Admin. Assistants</c:v>
                </c:pt>
                <c:pt idx="3">
                  <c:v>Teaching Assistants, Except Postsecondary</c:v>
                </c:pt>
                <c:pt idx="4">
                  <c:v>Waiters and Waitresses</c:v>
                </c:pt>
                <c:pt idx="5">
                  <c:v>Customer Service Representatives</c:v>
                </c:pt>
                <c:pt idx="6">
                  <c:v>Preschool Teachers</c:v>
                </c:pt>
                <c:pt idx="7">
                  <c:v>Registered Nurses</c:v>
                </c:pt>
                <c:pt idx="8">
                  <c:v>Recreation Workers</c:v>
                </c:pt>
                <c:pt idx="9">
                  <c:v>Managers</c:v>
                </c:pt>
              </c:strCache>
            </c:strRef>
          </c:cat>
          <c:val>
            <c:numRef>
              <c:f>'4E'!$D$7:$D$16</c:f>
              <c:numCache>
                <c:formatCode>0.0%</c:formatCode>
                <c:ptCount val="10"/>
                <c:pt idx="0">
                  <c:v>0.14590600000000001</c:v>
                </c:pt>
                <c:pt idx="1">
                  <c:v>0.14118600000000001</c:v>
                </c:pt>
                <c:pt idx="2">
                  <c:v>0.11914</c:v>
                </c:pt>
                <c:pt idx="3">
                  <c:v>0.111307</c:v>
                </c:pt>
                <c:pt idx="4">
                  <c:v>9.5250000000000001E-2</c:v>
                </c:pt>
                <c:pt idx="5">
                  <c:v>9.3939999999999996E-2</c:v>
                </c:pt>
                <c:pt idx="6">
                  <c:v>7.6499999999999999E-2</c:v>
                </c:pt>
                <c:pt idx="7">
                  <c:v>7.1819999999999995E-2</c:v>
                </c:pt>
                <c:pt idx="8">
                  <c:v>7.1959999999999996E-2</c:v>
                </c:pt>
                <c:pt idx="9">
                  <c:v>6.9809999999999997E-2</c:v>
                </c:pt>
              </c:numCache>
            </c:numRef>
          </c:val>
          <c:extLst>
            <c:ext xmlns:c16="http://schemas.microsoft.com/office/drawing/2014/chart" uri="{C3380CC4-5D6E-409C-BE32-E72D297353CC}">
              <c16:uniqueId val="{00000000-AA7F-4A36-BEE8-24D042A03DDD}"/>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'4F'!$B$4</c:f>
              <c:strCache>
                <c:ptCount val="1"/>
                <c:pt idx="0">
                  <c:v>Job Postings</c:v>
                </c:pt>
              </c:strCache>
            </c:strRef>
          </c:tx>
          <c:spPr>
            <a:solidFill>
              <a:srgbClr val="003E51"/>
            </a:solidFill>
            <a:ln w="25400">
              <a:noFill/>
            </a:ln>
            <a:effectLst/>
          </c:spPr>
          <c:cat>
            <c:numRef>
              <c:f>'4F'!$A$5:$A$64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'4F'!$B$5:$B$64</c:f>
              <c:numCache>
                <c:formatCode>General</c:formatCode>
                <c:ptCount val="60"/>
                <c:pt idx="0">
                  <c:v>42</c:v>
                </c:pt>
                <c:pt idx="1">
                  <c:v>21</c:v>
                </c:pt>
                <c:pt idx="2">
                  <c:v>8</c:v>
                </c:pt>
                <c:pt idx="3">
                  <c:v>20</c:v>
                </c:pt>
                <c:pt idx="4">
                  <c:v>20</c:v>
                </c:pt>
                <c:pt idx="5">
                  <c:v>27</c:v>
                </c:pt>
                <c:pt idx="6">
                  <c:v>21</c:v>
                </c:pt>
                <c:pt idx="7">
                  <c:v>44</c:v>
                </c:pt>
                <c:pt idx="8">
                  <c:v>30</c:v>
                </c:pt>
                <c:pt idx="9">
                  <c:v>35</c:v>
                </c:pt>
                <c:pt idx="10">
                  <c:v>16</c:v>
                </c:pt>
                <c:pt idx="11">
                  <c:v>30</c:v>
                </c:pt>
                <c:pt idx="12">
                  <c:v>34</c:v>
                </c:pt>
                <c:pt idx="13">
                  <c:v>38</c:v>
                </c:pt>
                <c:pt idx="14">
                  <c:v>47</c:v>
                </c:pt>
                <c:pt idx="15">
                  <c:v>37</c:v>
                </c:pt>
                <c:pt idx="16">
                  <c:v>56</c:v>
                </c:pt>
                <c:pt idx="17">
                  <c:v>46</c:v>
                </c:pt>
                <c:pt idx="18">
                  <c:v>33</c:v>
                </c:pt>
                <c:pt idx="19">
                  <c:v>37</c:v>
                </c:pt>
                <c:pt idx="20">
                  <c:v>10</c:v>
                </c:pt>
                <c:pt idx="21">
                  <c:v>11</c:v>
                </c:pt>
                <c:pt idx="22">
                  <c:v>18</c:v>
                </c:pt>
                <c:pt idx="23">
                  <c:v>4</c:v>
                </c:pt>
                <c:pt idx="24">
                  <c:v>15</c:v>
                </c:pt>
                <c:pt idx="25">
                  <c:v>3</c:v>
                </c:pt>
                <c:pt idx="26">
                  <c:v>2</c:v>
                </c:pt>
                <c:pt idx="27">
                  <c:v>5</c:v>
                </c:pt>
                <c:pt idx="28">
                  <c:v>1</c:v>
                </c:pt>
                <c:pt idx="29">
                  <c:v>8</c:v>
                </c:pt>
                <c:pt idx="30">
                  <c:v>4</c:v>
                </c:pt>
                <c:pt idx="31">
                  <c:v>15</c:v>
                </c:pt>
                <c:pt idx="32">
                  <c:v>19</c:v>
                </c:pt>
                <c:pt idx="33">
                  <c:v>25</c:v>
                </c:pt>
                <c:pt idx="34">
                  <c:v>10</c:v>
                </c:pt>
                <c:pt idx="35">
                  <c:v>9</c:v>
                </c:pt>
                <c:pt idx="36">
                  <c:v>15</c:v>
                </c:pt>
                <c:pt idx="37">
                  <c:v>7</c:v>
                </c:pt>
                <c:pt idx="38">
                  <c:v>6</c:v>
                </c:pt>
                <c:pt idx="39">
                  <c:v>14</c:v>
                </c:pt>
                <c:pt idx="40">
                  <c:v>7</c:v>
                </c:pt>
                <c:pt idx="41">
                  <c:v>10</c:v>
                </c:pt>
                <c:pt idx="42">
                  <c:v>14</c:v>
                </c:pt>
                <c:pt idx="43">
                  <c:v>12</c:v>
                </c:pt>
                <c:pt idx="44">
                  <c:v>10</c:v>
                </c:pt>
                <c:pt idx="45">
                  <c:v>9</c:v>
                </c:pt>
                <c:pt idx="46">
                  <c:v>10</c:v>
                </c:pt>
                <c:pt idx="47">
                  <c:v>15</c:v>
                </c:pt>
                <c:pt idx="48">
                  <c:v>13</c:v>
                </c:pt>
                <c:pt idx="49">
                  <c:v>17</c:v>
                </c:pt>
                <c:pt idx="50">
                  <c:v>13</c:v>
                </c:pt>
                <c:pt idx="51">
                  <c:v>19</c:v>
                </c:pt>
                <c:pt idx="52">
                  <c:v>18</c:v>
                </c:pt>
                <c:pt idx="53">
                  <c:v>20</c:v>
                </c:pt>
                <c:pt idx="54">
                  <c:v>15</c:v>
                </c:pt>
                <c:pt idx="55">
                  <c:v>37</c:v>
                </c:pt>
                <c:pt idx="56">
                  <c:v>22</c:v>
                </c:pt>
                <c:pt idx="57">
                  <c:v>11</c:v>
                </c:pt>
                <c:pt idx="58">
                  <c:v>12</c:v>
                </c:pt>
                <c:pt idx="59">
                  <c:v>17</c:v>
                </c:pt>
              </c:numCache>
            </c:numRef>
          </c:val>
          <c:extLst>
            <c:ext xmlns:c16="http://schemas.microsoft.com/office/drawing/2014/chart" uri="{C3380CC4-5D6E-409C-BE32-E72D297353CC}">
              <c16:uniqueId val="{00000000-AB32-43E0-8C72-7580782C2322}"/>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'4F'!$C$4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'4F'!$C$5:$C$64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AB32-43E0-8C72-7580782C2322}"/>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4067124111827827"/>
                      <c:h val="0.11995536937744111"/>
                    </c:manualLayout>
                  </c15:layout>
                </c:ext>
                <c:ext xmlns:c16="http://schemas.microsoft.com/office/drawing/2014/chart" uri="{C3380CC4-5D6E-409C-BE32-E72D297353CC}">
                  <c16:uniqueId val="{00000000-812A-4541-91B1-39E9FB60CA5B}"/>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60025706649327271"/>
                      <c:h val="0.17233803924289198"/>
                    </c:manualLayout>
                  </c15:layout>
                </c:ext>
                <c:ext xmlns:c16="http://schemas.microsoft.com/office/drawing/2014/chart" uri="{C3380CC4-5D6E-409C-BE32-E72D297353CC}">
                  <c16:uniqueId val="{00000001-812A-4541-91B1-39E9FB60CA5B}"/>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812A-4541-91B1-39E9FB60CA5B}"/>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812A-4541-91B1-39E9FB60CA5B}"/>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812A-4541-91B1-39E9FB60CA5B}"/>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812A-4541-91B1-39E9FB60CA5B}"/>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812A-4541-91B1-39E9FB60CA5B}"/>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812A-4541-91B1-39E9FB60CA5B}"/>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812A-4541-91B1-39E9FB60CA5B}"/>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812A-4541-91B1-39E9FB60CA5B}"/>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'4F'!$F$5:$F$14</c:f>
              <c:strCache>
                <c:ptCount val="10"/>
                <c:pt idx="0">
                  <c:v>Care Group</c:v>
                </c:pt>
                <c:pt idx="1">
                  <c:v>Catholic Diocese Of Lansing</c:v>
                </c:pt>
                <c:pt idx="2">
                  <c:v>Mason Public Schools</c:v>
                </c:pt>
                <c:pt idx="3">
                  <c:v>Sonshine Early Learning Center</c:v>
                </c:pt>
                <c:pt idx="4">
                  <c:v>St Gerard School</c:v>
                </c:pt>
                <c:pt idx="5">
                  <c:v>Sparrow Health System</c:v>
                </c:pt>
                <c:pt idx="6">
                  <c:v>Educational Child Care Center</c:v>
                </c:pt>
                <c:pt idx="7">
                  <c:v>Safe-At-Home</c:v>
                </c:pt>
                <c:pt idx="8">
                  <c:v>State of Michigan</c:v>
                </c:pt>
                <c:pt idx="9">
                  <c:v>100 Acre Wood Daycare</c:v>
                </c:pt>
              </c:strCache>
            </c:strRef>
          </c:cat>
          <c:val>
            <c:numRef>
              <c:f>'4F'!$G$5:$G$14</c:f>
              <c:numCache>
                <c:formatCode>#,##0</c:formatCode>
                <c:ptCount val="10"/>
                <c:pt idx="0">
                  <c:v>67</c:v>
                </c:pt>
                <c:pt idx="1">
                  <c:v>23</c:v>
                </c:pt>
                <c:pt idx="2">
                  <c:v>8</c:v>
                </c:pt>
                <c:pt idx="3">
                  <c:v>4</c:v>
                </c:pt>
                <c:pt idx="4">
                  <c:v>4</c:v>
                </c:pt>
                <c:pt idx="5">
                  <c:v>4</c:v>
                </c:pt>
                <c:pt idx="6">
                  <c:v>4</c:v>
                </c:pt>
                <c:pt idx="7">
                  <c:v>4</c:v>
                </c:pt>
                <c:pt idx="8">
                  <c:v>4</c:v>
                </c:pt>
                <c:pt idx="9">
                  <c:v>4</c:v>
                </c:pt>
              </c:numCache>
            </c:numRef>
          </c:val>
          <c:extLst>
            <c:ext xmlns:c16="http://schemas.microsoft.com/office/drawing/2014/chart" uri="{C3380CC4-5D6E-409C-BE32-E72D297353CC}">
              <c16:uniqueId val="{0000000A-812A-4541-91B1-39E9FB60CA5B}"/>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Substitute,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7</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02077905696169"/>
          <c:w val="0.87985636974531278"/>
          <c:h val="0.76790875262588476"/>
        </c:manualLayout>
      </c:layout>
      <c:lineChart>
        <c:grouping val="standard"/>
        <c:varyColors val="0"/>
        <c:ser>
          <c:idx val="0"/>
          <c:order val="0"/>
          <c:tx>
            <c:strRef>
              <c:f>'5A'!$W$4</c:f>
              <c:strCache>
                <c:ptCount val="1"/>
                <c:pt idx="0">
                  <c:v>CDA</c:v>
                </c:pt>
              </c:strCache>
            </c:strRef>
          </c:tx>
          <c:spPr>
            <a:ln w="28575" cap="rnd">
              <a:solidFill>
                <a:schemeClr val="accent6"/>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'5A'!$W$5:$W$25</c:f>
              <c:numCache>
                <c:formatCode>"$"#,##0.00</c:formatCode>
                <c:ptCount val="21"/>
                <c:pt idx="0">
                  <c:v>20.526785714285715</c:v>
                </c:pt>
                <c:pt idx="1">
                  <c:v>21.039955357142855</c:v>
                </c:pt>
                <c:pt idx="2">
                  <c:v>21.565954241071424</c:v>
                </c:pt>
                <c:pt idx="3">
                  <c:v>22.105103097098208</c:v>
                </c:pt>
                <c:pt idx="4">
                  <c:v>22.657730674525663</c:v>
                </c:pt>
                <c:pt idx="5">
                  <c:v>23.224173941388802</c:v>
                </c:pt>
                <c:pt idx="6">
                  <c:v>23.804778289923519</c:v>
                </c:pt>
                <c:pt idx="7">
                  <c:v>24.399897747171604</c:v>
                </c:pt>
                <c:pt idx="8">
                  <c:v>25.009895190850891</c:v>
                </c:pt>
                <c:pt idx="9">
                  <c:v>25.635142570622161</c:v>
                </c:pt>
                <c:pt idx="10">
                  <c:v>26.276021134887714</c:v>
                </c:pt>
                <c:pt idx="11">
                  <c:v>26.932921663259904</c:v>
                </c:pt>
                <c:pt idx="12">
                  <c:v>27.606244704841398</c:v>
                </c:pt>
                <c:pt idx="13">
                  <c:v>28.296400822462431</c:v>
                </c:pt>
                <c:pt idx="14">
                  <c:v>29.003810843023988</c:v>
                </c:pt>
                <c:pt idx="15">
                  <c:v>29.728906114099587</c:v>
                </c:pt>
                <c:pt idx="16">
                  <c:v>30.472128766952075</c:v>
                </c:pt>
                <c:pt idx="17">
                  <c:v>31.233931986125874</c:v>
                </c:pt>
                <c:pt idx="18">
                  <c:v>32.014780285779018</c:v>
                </c:pt>
                <c:pt idx="19">
                  <c:v>32.815149792923492</c:v>
                </c:pt>
                <c:pt idx="20">
                  <c:v>33.635528537746573</c:v>
                </c:pt>
              </c:numCache>
            </c:numRef>
          </c:val>
          <c:smooth val="0"/>
          <c:extLst>
            <c:ext xmlns:c16="http://schemas.microsoft.com/office/drawing/2014/chart" uri="{C3380CC4-5D6E-409C-BE32-E72D297353CC}">
              <c16:uniqueId val="{00000000-D99E-40C5-97C8-DAFC025C08CE}"/>
            </c:ext>
          </c:extLst>
        </c:ser>
        <c:ser>
          <c:idx val="1"/>
          <c:order val="1"/>
          <c:tx>
            <c:strRef>
              <c:f>'5A'!$X$4</c:f>
              <c:strCache>
                <c:ptCount val="1"/>
                <c:pt idx="0">
                  <c:v>AA</c:v>
                </c:pt>
              </c:strCache>
            </c:strRef>
          </c:tx>
          <c:spPr>
            <a:ln w="28575" cap="rnd">
              <a:solidFill>
                <a:schemeClr val="accent5"/>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'5A'!$X$5:$X$25</c:f>
              <c:numCache>
                <c:formatCode>"$"#,##0.00</c:formatCode>
                <c:ptCount val="21"/>
                <c:pt idx="0">
                  <c:v>22.579464285714288</c:v>
                </c:pt>
                <c:pt idx="1">
                  <c:v>23.143950892857141</c:v>
                </c:pt>
                <c:pt idx="2">
                  <c:v>23.722549665178569</c:v>
                </c:pt>
                <c:pt idx="3">
                  <c:v>24.31561340680803</c:v>
                </c:pt>
                <c:pt idx="4">
                  <c:v>24.92350374197823</c:v>
                </c:pt>
                <c:pt idx="5">
                  <c:v>25.546591335527683</c:v>
                </c:pt>
                <c:pt idx="6">
                  <c:v>26.185256118915873</c:v>
                </c:pt>
                <c:pt idx="7">
                  <c:v>26.83988752188877</c:v>
                </c:pt>
                <c:pt idx="8">
                  <c:v>27.510884709935986</c:v>
                </c:pt>
                <c:pt idx="9">
                  <c:v>28.198656827684385</c:v>
                </c:pt>
                <c:pt idx="10">
                  <c:v>28.903623248376491</c:v>
                </c:pt>
                <c:pt idx="11">
                  <c:v>29.6262138295859</c:v>
                </c:pt>
                <c:pt idx="12">
                  <c:v>30.366869175325544</c:v>
                </c:pt>
                <c:pt idx="13">
                  <c:v>31.126040904708681</c:v>
                </c:pt>
                <c:pt idx="14">
                  <c:v>31.904191927326394</c:v>
                </c:pt>
                <c:pt idx="15">
                  <c:v>32.701796725509553</c:v>
                </c:pt>
                <c:pt idx="16">
                  <c:v>33.519341643647287</c:v>
                </c:pt>
                <c:pt idx="17">
                  <c:v>34.357325184738464</c:v>
                </c:pt>
                <c:pt idx="18">
                  <c:v>35.216258314356921</c:v>
                </c:pt>
                <c:pt idx="19">
                  <c:v>36.096664772215838</c:v>
                </c:pt>
                <c:pt idx="20">
                  <c:v>36.99908139152123</c:v>
                </c:pt>
              </c:numCache>
            </c:numRef>
          </c:val>
          <c:smooth val="0"/>
          <c:extLst>
            <c:ext xmlns:c16="http://schemas.microsoft.com/office/drawing/2014/chart" uri="{C3380CC4-5D6E-409C-BE32-E72D297353CC}">
              <c16:uniqueId val="{00000001-D99E-40C5-97C8-DAFC025C08CE}"/>
            </c:ext>
          </c:extLst>
        </c:ser>
        <c:ser>
          <c:idx val="2"/>
          <c:order val="2"/>
          <c:tx>
            <c:strRef>
              <c:f>'5A'!$Y$4</c:f>
              <c:strCache>
                <c:ptCount val="1"/>
                <c:pt idx="0">
                  <c:v>BA</c:v>
                </c:pt>
              </c:strCache>
            </c:strRef>
          </c:tx>
          <c:spPr>
            <a:ln w="28575" cap="rnd">
              <a:solidFill>
                <a:schemeClr val="accent4"/>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'5A'!$Y$5:$Y$25</c:f>
              <c:numCache>
                <c:formatCode>"$"#,##0.00</c:formatCode>
                <c:ptCount val="21"/>
                <c:pt idx="0">
                  <c:v>24.837410714285717</c:v>
                </c:pt>
                <c:pt idx="1">
                  <c:v>25.458345982142859</c:v>
                </c:pt>
                <c:pt idx="2">
                  <c:v>26.094804631696427</c:v>
                </c:pt>
                <c:pt idx="3">
                  <c:v>26.747174747488835</c:v>
                </c:pt>
                <c:pt idx="4">
                  <c:v>27.415854116176053</c:v>
                </c:pt>
                <c:pt idx="5">
                  <c:v>28.101250469080451</c:v>
                </c:pt>
                <c:pt idx="6">
                  <c:v>28.803781730807462</c:v>
                </c:pt>
                <c:pt idx="7">
                  <c:v>29.523876274077647</c:v>
                </c:pt>
                <c:pt idx="8">
                  <c:v>30.261973180929587</c:v>
                </c:pt>
                <c:pt idx="9">
                  <c:v>31.018522510452826</c:v>
                </c:pt>
                <c:pt idx="10">
                  <c:v>31.793985573214144</c:v>
                </c:pt>
                <c:pt idx="11">
                  <c:v>32.588835212544495</c:v>
                </c:pt>
                <c:pt idx="12">
                  <c:v>33.403556092858103</c:v>
                </c:pt>
                <c:pt idx="13">
                  <c:v>34.238644995179556</c:v>
                </c:pt>
                <c:pt idx="14">
                  <c:v>35.094611120059042</c:v>
                </c:pt>
                <c:pt idx="15">
                  <c:v>35.971976398060512</c:v>
                </c:pt>
                <c:pt idx="16">
                  <c:v>36.871275808012022</c:v>
                </c:pt>
                <c:pt idx="17">
                  <c:v>37.79305770321232</c:v>
                </c:pt>
                <c:pt idx="18">
                  <c:v>38.737884145792627</c:v>
                </c:pt>
                <c:pt idx="19">
                  <c:v>39.70633124943744</c:v>
                </c:pt>
                <c:pt idx="20">
                  <c:v>40.698989530673373</c:v>
                </c:pt>
              </c:numCache>
            </c:numRef>
          </c:val>
          <c:smooth val="0"/>
          <c:extLst>
            <c:ext xmlns:c16="http://schemas.microsoft.com/office/drawing/2014/chart" uri="{C3380CC4-5D6E-409C-BE32-E72D297353CC}">
              <c16:uniqueId val="{00000002-D99E-40C5-97C8-DAFC025C08CE}"/>
            </c:ext>
          </c:extLst>
        </c:ser>
        <c:ser>
          <c:idx val="3"/>
          <c:order val="3"/>
          <c:tx>
            <c:strRef>
              <c:f>'5A'!$Z$4</c:f>
              <c:strCache>
                <c:ptCount val="1"/>
                <c:pt idx="0">
                  <c:v>MA</c:v>
                </c:pt>
              </c:strCache>
            </c:strRef>
          </c:tx>
          <c:spPr>
            <a:ln w="28575" cap="rnd">
              <a:solidFill>
                <a:schemeClr val="accent6">
                  <a:lumMod val="60000"/>
                </a:schemeClr>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'5A'!$Z$5:$Z$25</c:f>
              <c:numCache>
                <c:formatCode>"$"#,##0.00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3-D99E-40C5-97C8-DAFC025C08CE}"/>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006819587290995"/>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9"/>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442298540044056"/>
          <c:y val="8.0356295573959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Substitute,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7</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513693413092309"/>
          <c:w val="0.87985636974531278"/>
          <c:h val="0.76297960906457862"/>
        </c:manualLayout>
      </c:layout>
      <c:lineChart>
        <c:grouping val="standard"/>
        <c:varyColors val="0"/>
        <c:ser>
          <c:idx val="0"/>
          <c:order val="0"/>
          <c:tx>
            <c:strRef>
              <c:f>'5A'!$V$4</c:f>
              <c:strCache>
                <c:ptCount val="1"/>
                <c:pt idx="0">
                  <c:v>HSE</c:v>
                </c:pt>
              </c:strCache>
            </c:strRef>
          </c:tx>
          <c:spPr>
            <a:ln w="28575" cap="rnd">
              <a:solidFill>
                <a:schemeClr val="accent6"/>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'5A'!$V$30:$V$50</c:f>
              <c:numCache>
                <c:formatCode>"$"#,##0.00</c:formatCode>
                <c:ptCount val="21"/>
                <c:pt idx="0">
                  <c:v>15.904019447544641</c:v>
                </c:pt>
                <c:pt idx="1">
                  <c:v>16.301619933733257</c:v>
                </c:pt>
                <c:pt idx="2">
                  <c:v>16.709160432076587</c:v>
                </c:pt>
                <c:pt idx="3">
                  <c:v>17.1268894428785</c:v>
                </c:pt>
                <c:pt idx="4">
                  <c:v>17.555061678950462</c:v>
                </c:pt>
                <c:pt idx="5">
                  <c:v>17.993938220924221</c:v>
                </c:pt>
                <c:pt idx="6">
                  <c:v>18.443786676447324</c:v>
                </c:pt>
                <c:pt idx="7">
                  <c:v>18.904881343358504</c:v>
                </c:pt>
                <c:pt idx="8">
                  <c:v>19.377503376942464</c:v>
                </c:pt>
                <c:pt idx="9">
                  <c:v>19.861940961366024</c:v>
                </c:pt>
                <c:pt idx="10">
                  <c:v>20.358489485400174</c:v>
                </c:pt>
                <c:pt idx="11">
                  <c:v>20.867451722535176</c:v>
                </c:pt>
                <c:pt idx="12">
                  <c:v>21.389138015598554</c:v>
                </c:pt>
                <c:pt idx="13">
                  <c:v>21.923866465988517</c:v>
                </c:pt>
                <c:pt idx="14">
                  <c:v>22.471963127638229</c:v>
                </c:pt>
                <c:pt idx="15">
                  <c:v>23.033762205829184</c:v>
                </c:pt>
                <c:pt idx="16">
                  <c:v>23.60960626097491</c:v>
                </c:pt>
                <c:pt idx="17">
                  <c:v>24.19984641749928</c:v>
                </c:pt>
                <c:pt idx="18">
                  <c:v>24.804842577936761</c:v>
                </c:pt>
                <c:pt idx="19">
                  <c:v>25.424963642385176</c:v>
                </c:pt>
                <c:pt idx="20">
                  <c:v>26.060587733444802</c:v>
                </c:pt>
              </c:numCache>
            </c:numRef>
          </c:val>
          <c:smooth val="0"/>
          <c:extLst>
            <c:ext xmlns:c16="http://schemas.microsoft.com/office/drawing/2014/chart" uri="{C3380CC4-5D6E-409C-BE32-E72D297353CC}">
              <c16:uniqueId val="{00000000-6007-46A1-B211-069D9A1696AE}"/>
            </c:ext>
          </c:extLst>
        </c:ser>
        <c:ser>
          <c:idx val="1"/>
          <c:order val="1"/>
          <c:tx>
            <c:strRef>
              <c:f>'5A'!$W$4</c:f>
              <c:strCache>
                <c:ptCount val="1"/>
                <c:pt idx="0">
                  <c:v>CDA</c:v>
                </c:pt>
              </c:strCache>
            </c:strRef>
          </c:tx>
          <c:spPr>
            <a:ln w="28575" cap="rnd">
              <a:solidFill>
                <a:schemeClr val="accent5"/>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'5A'!$W$30:$W$50</c:f>
              <c:numCache>
                <c:formatCode>"$"#,##0.00</c:formatCode>
                <c:ptCount val="21"/>
                <c:pt idx="0">
                  <c:v>18.660714285714285</c:v>
                </c:pt>
                <c:pt idx="1">
                  <c:v>19.127232142857139</c:v>
                </c:pt>
                <c:pt idx="2">
                  <c:v>19.605412946428565</c:v>
                </c:pt>
                <c:pt idx="3">
                  <c:v>20.095548270089278</c:v>
                </c:pt>
                <c:pt idx="4">
                  <c:v>20.59793697684151</c:v>
                </c:pt>
                <c:pt idx="5">
                  <c:v>21.112885401262545</c:v>
                </c:pt>
                <c:pt idx="6">
                  <c:v>21.640707536294109</c:v>
                </c:pt>
                <c:pt idx="7">
                  <c:v>22.181725224701459</c:v>
                </c:pt>
                <c:pt idx="8">
                  <c:v>22.736268355318995</c:v>
                </c:pt>
                <c:pt idx="9">
                  <c:v>23.304675064201966</c:v>
                </c:pt>
                <c:pt idx="10">
                  <c:v>23.887291940807014</c:v>
                </c:pt>
                <c:pt idx="11">
                  <c:v>24.484474239327188</c:v>
                </c:pt>
                <c:pt idx="12">
                  <c:v>25.096586095310364</c:v>
                </c:pt>
                <c:pt idx="13">
                  <c:v>25.724000747693122</c:v>
                </c:pt>
                <c:pt idx="14">
                  <c:v>26.367100766385448</c:v>
                </c:pt>
                <c:pt idx="15">
                  <c:v>27.026278285545082</c:v>
                </c:pt>
                <c:pt idx="16">
                  <c:v>27.701935242683707</c:v>
                </c:pt>
                <c:pt idx="17">
                  <c:v>28.394483623750798</c:v>
                </c:pt>
                <c:pt idx="18">
                  <c:v>29.104345714344564</c:v>
                </c:pt>
                <c:pt idx="19">
                  <c:v>29.831954357203177</c:v>
                </c:pt>
                <c:pt idx="20">
                  <c:v>30.577753216133253</c:v>
                </c:pt>
              </c:numCache>
            </c:numRef>
          </c:val>
          <c:smooth val="0"/>
          <c:extLst>
            <c:ext xmlns:c16="http://schemas.microsoft.com/office/drawing/2014/chart" uri="{C3380CC4-5D6E-409C-BE32-E72D297353CC}">
              <c16:uniqueId val="{00000001-6007-46A1-B211-069D9A1696AE}"/>
            </c:ext>
          </c:extLst>
        </c:ser>
        <c:ser>
          <c:idx val="2"/>
          <c:order val="2"/>
          <c:tx>
            <c:strRef>
              <c:f>'5A'!$X$4</c:f>
              <c:strCache>
                <c:ptCount val="1"/>
                <c:pt idx="0">
                  <c:v>AA</c:v>
                </c:pt>
              </c:strCache>
            </c:strRef>
          </c:tx>
          <c:spPr>
            <a:ln w="28575" cap="rnd">
              <a:solidFill>
                <a:schemeClr val="accent4"/>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'5A'!$X$30:$X$50</c:f>
              <c:numCache>
                <c:formatCode>"$"#,##0.00</c:formatCode>
                <c:ptCount val="21"/>
                <c:pt idx="0">
                  <c:v>20.526785714285715</c:v>
                </c:pt>
                <c:pt idx="1">
                  <c:v>21.039955357142855</c:v>
                </c:pt>
                <c:pt idx="2">
                  <c:v>21.565954241071424</c:v>
                </c:pt>
                <c:pt idx="3">
                  <c:v>22.105103097098208</c:v>
                </c:pt>
                <c:pt idx="4">
                  <c:v>22.657730674525663</c:v>
                </c:pt>
                <c:pt idx="5">
                  <c:v>23.224173941388802</c:v>
                </c:pt>
                <c:pt idx="6">
                  <c:v>23.804778289923519</c:v>
                </c:pt>
                <c:pt idx="7">
                  <c:v>24.399897747171604</c:v>
                </c:pt>
                <c:pt idx="8">
                  <c:v>25.009895190850891</c:v>
                </c:pt>
                <c:pt idx="9">
                  <c:v>25.635142570622161</c:v>
                </c:pt>
                <c:pt idx="10">
                  <c:v>26.276021134887714</c:v>
                </c:pt>
                <c:pt idx="11">
                  <c:v>26.932921663259904</c:v>
                </c:pt>
                <c:pt idx="12">
                  <c:v>27.606244704841398</c:v>
                </c:pt>
                <c:pt idx="13">
                  <c:v>28.296400822462431</c:v>
                </c:pt>
                <c:pt idx="14">
                  <c:v>29.003810843023988</c:v>
                </c:pt>
                <c:pt idx="15">
                  <c:v>29.728906114099587</c:v>
                </c:pt>
                <c:pt idx="16">
                  <c:v>30.472128766952075</c:v>
                </c:pt>
                <c:pt idx="17">
                  <c:v>31.233931986125874</c:v>
                </c:pt>
                <c:pt idx="18">
                  <c:v>32.014780285779018</c:v>
                </c:pt>
                <c:pt idx="19">
                  <c:v>32.815149792923492</c:v>
                </c:pt>
                <c:pt idx="20">
                  <c:v>33.635528537746573</c:v>
                </c:pt>
              </c:numCache>
            </c:numRef>
          </c:val>
          <c:smooth val="0"/>
          <c:extLst>
            <c:ext xmlns:c16="http://schemas.microsoft.com/office/drawing/2014/chart" uri="{C3380CC4-5D6E-409C-BE32-E72D297353CC}">
              <c16:uniqueId val="{00000002-6007-46A1-B211-069D9A1696AE}"/>
            </c:ext>
          </c:extLst>
        </c:ser>
        <c:ser>
          <c:idx val="3"/>
          <c:order val="3"/>
          <c:tx>
            <c:strRef>
              <c:f>'5A'!$Y$4</c:f>
              <c:strCache>
                <c:ptCount val="1"/>
                <c:pt idx="0">
                  <c:v>BA</c:v>
                </c:pt>
              </c:strCache>
            </c:strRef>
          </c:tx>
          <c:spPr>
            <a:ln w="28575" cap="rnd">
              <a:solidFill>
                <a:schemeClr val="accent6">
                  <a:lumMod val="60000"/>
                </a:schemeClr>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'5A'!$Y$30:$Y$50</c:f>
              <c:numCache>
                <c:formatCode>"$"#,##0.00</c:formatCode>
                <c:ptCount val="21"/>
                <c:pt idx="0">
                  <c:v>22.579464285714288</c:v>
                </c:pt>
                <c:pt idx="1">
                  <c:v>23.143950892857141</c:v>
                </c:pt>
                <c:pt idx="2">
                  <c:v>23.722549665178569</c:v>
                </c:pt>
                <c:pt idx="3">
                  <c:v>24.31561340680803</c:v>
                </c:pt>
                <c:pt idx="4">
                  <c:v>24.92350374197823</c:v>
                </c:pt>
                <c:pt idx="5">
                  <c:v>25.546591335527683</c:v>
                </c:pt>
                <c:pt idx="6">
                  <c:v>26.185256118915873</c:v>
                </c:pt>
                <c:pt idx="7">
                  <c:v>26.83988752188877</c:v>
                </c:pt>
                <c:pt idx="8">
                  <c:v>27.510884709935986</c:v>
                </c:pt>
                <c:pt idx="9">
                  <c:v>28.198656827684385</c:v>
                </c:pt>
                <c:pt idx="10">
                  <c:v>28.903623248376491</c:v>
                </c:pt>
                <c:pt idx="11">
                  <c:v>29.6262138295859</c:v>
                </c:pt>
                <c:pt idx="12">
                  <c:v>30.366869175325544</c:v>
                </c:pt>
                <c:pt idx="13">
                  <c:v>31.126040904708681</c:v>
                </c:pt>
                <c:pt idx="14">
                  <c:v>31.904191927326394</c:v>
                </c:pt>
                <c:pt idx="15">
                  <c:v>32.701796725509553</c:v>
                </c:pt>
                <c:pt idx="16">
                  <c:v>33.519341643647287</c:v>
                </c:pt>
                <c:pt idx="17">
                  <c:v>34.357325184738464</c:v>
                </c:pt>
                <c:pt idx="18">
                  <c:v>35.216258314356921</c:v>
                </c:pt>
                <c:pt idx="19">
                  <c:v>36.096664772215838</c:v>
                </c:pt>
                <c:pt idx="20">
                  <c:v>36.99908139152123</c:v>
                </c:pt>
              </c:numCache>
            </c:numRef>
          </c:val>
          <c:smooth val="0"/>
          <c:extLst>
            <c:ext xmlns:c16="http://schemas.microsoft.com/office/drawing/2014/chart" uri="{C3380CC4-5D6E-409C-BE32-E72D297353CC}">
              <c16:uniqueId val="{00000003-6007-46A1-B211-069D9A1696AE}"/>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'5B'!$A$7:$A$13</c:f>
              <c:strCache>
                <c:ptCount val="7"/>
                <c:pt idx="0">
                  <c:v>14-18</c:v>
                </c:pt>
                <c:pt idx="1">
                  <c:v>19-24</c:v>
                </c:pt>
                <c:pt idx="2">
                  <c:v>25-34</c:v>
                </c:pt>
                <c:pt idx="3">
                  <c:v>35-44</c:v>
                </c:pt>
                <c:pt idx="4">
                  <c:v>45-54</c:v>
                </c:pt>
                <c:pt idx="5">
                  <c:v>55-64</c:v>
                </c:pt>
                <c:pt idx="6">
                  <c:v>65+</c:v>
                </c:pt>
              </c:strCache>
            </c:strRef>
          </c:cat>
          <c:val>
            <c:numRef>
              <c:f>'5B'!$C$7:$C$13</c:f>
              <c:numCache>
                <c:formatCode>0.0%;[Red]\ \(0.0%\)</c:formatCode>
                <c:ptCount val="7"/>
                <c:pt idx="0">
                  <c:v>7.6923076923076927E-3</c:v>
                </c:pt>
                <c:pt idx="1">
                  <c:v>0.1076923076923077</c:v>
                </c:pt>
                <c:pt idx="2">
                  <c:v>0.2</c:v>
                </c:pt>
                <c:pt idx="3">
                  <c:v>0.23076923076923078</c:v>
                </c:pt>
                <c:pt idx="4">
                  <c:v>0.22307692307692309</c:v>
                </c:pt>
                <c:pt idx="5">
                  <c:v>0.16153846153846155</c:v>
                </c:pt>
                <c:pt idx="6">
                  <c:v>7.6923076923076927E-2</c:v>
                </c:pt>
              </c:numCache>
            </c:numRef>
          </c:val>
          <c:extLst>
            <c:ext xmlns:c16="http://schemas.microsoft.com/office/drawing/2014/chart" uri="{C3380CC4-5D6E-409C-BE32-E72D297353CC}">
              <c16:uniqueId val="{00000000-5C4C-46A0-A89D-40932021A2E7}"/>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AAD7-478E-A619-47A8FA2D25EA}"/>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AAD7-478E-A619-47A8FA2D25EA}"/>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AAD7-478E-A619-47A8FA2D25EA}"/>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AAD7-478E-A619-47A8FA2D25EA}"/>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AAD7-478E-A619-47A8FA2D25EA}"/>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AAD7-478E-A619-47A8FA2D25EA}"/>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AAD7-478E-A619-47A8FA2D25EA}"/>
              </c:ext>
            </c:extLst>
          </c:dPt>
          <c:dLbls>
            <c:dLbl>
              <c:idx val="0"/>
              <c:layout>
                <c:manualLayout>
                  <c:x val="2.3877800500405662E-2"/>
                  <c:y val="6.059948720600419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D7-478E-A619-47A8FA2D25EA}"/>
                </c:ext>
              </c:extLst>
            </c:dLbl>
            <c:dLbl>
              <c:idx val="2"/>
              <c:layout>
                <c:manualLayout>
                  <c:x val="-4.5342115184681649E-3"/>
                  <c:y val="2.293889225903033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AD7-478E-A619-47A8FA2D25EA}"/>
                </c:ext>
              </c:extLst>
            </c:dLbl>
            <c:dLbl>
              <c:idx val="3"/>
              <c:layout>
                <c:manualLayout>
                  <c:x val="-4.5342115184681647E-2"/>
                  <c:y val="-0.1145027626051347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AD7-478E-A619-47A8FA2D25EA}"/>
                </c:ext>
              </c:extLst>
            </c:dLbl>
            <c:dLbl>
              <c:idx val="4"/>
              <c:layout>
                <c:manualLayout>
                  <c:x val="0.12339196152132428"/>
                  <c:y val="-0.1281354401691993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AD7-478E-A619-47A8FA2D25EA}"/>
                </c:ext>
              </c:extLst>
            </c:dLbl>
            <c:dLbl>
              <c:idx val="5"/>
              <c:layout>
                <c:manualLayout>
                  <c:x val="0.13819919683761953"/>
                  <c:y val="0.14971919925439298"/>
                </c:manualLayout>
              </c:layout>
              <c:tx>
                <c:rich>
                  <a:bodyPr/>
                  <a:lstStyle/>
                  <a:p>
                    <a:fld id="{ABE924FB-1D3A-48C8-A768-E4F6E16640F4}" type="VALUE">
                      <a:rPr lang="en-US">
                        <a:solidFill>
                          <a:schemeClr val="bg1"/>
                        </a:solidFill>
                      </a:rPr>
                      <a:pPr/>
                      <a:t>[VALUE]</a:t>
                    </a:fld>
                    <a:endParaRPr lang="en-US"/>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AAD7-478E-A619-47A8FA2D25EA}"/>
                </c:ext>
              </c:extLst>
            </c:dLbl>
            <c:dLbl>
              <c:idx val="6"/>
              <c:layout>
                <c:manualLayout>
                  <c:x val="2.1998469630343503E-3"/>
                  <c:y val="5.7307296552800979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14448933564481317"/>
                      <c:h val="9.977780250670705E-2"/>
                    </c:manualLayout>
                  </c15:layout>
                </c:ext>
                <c:ext xmlns:c16="http://schemas.microsoft.com/office/drawing/2014/chart" uri="{C3380CC4-5D6E-409C-BE32-E72D297353CC}">
                  <c16:uniqueId val="{0000000D-AAD7-478E-A619-47A8FA2D25E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'5B'!$G$7:$G$13</c:f>
              <c:numCache>
                <c:formatCode>0.0%;[Red]\ \(0.0%\)</c:formatCode>
                <c:ptCount val="7"/>
                <c:pt idx="0">
                  <c:v>0.02</c:v>
                </c:pt>
                <c:pt idx="1">
                  <c:v>0.109</c:v>
                </c:pt>
                <c:pt idx="2">
                  <c:v>0.17699999999999999</c:v>
                </c:pt>
                <c:pt idx="3">
                  <c:v>8.5999999999999993E-2</c:v>
                </c:pt>
                <c:pt idx="4">
                  <c:v>0.36</c:v>
                </c:pt>
                <c:pt idx="5">
                  <c:v>0.20200000000000001</c:v>
                </c:pt>
                <c:pt idx="6">
                  <c:v>4.5999999999999999E-2</c:v>
                </c:pt>
              </c:numCache>
            </c:numRef>
          </c:val>
          <c:extLst>
            <c:ext xmlns:c16="http://schemas.microsoft.com/office/drawing/2014/chart" uri="{C3380CC4-5D6E-409C-BE32-E72D297353CC}">
              <c16:uniqueId val="{0000000E-AAD7-478E-A619-47A8FA2D25E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5210185770639508"/>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3464-4060-AC62-5C1BC6175200}"/>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3464-4060-AC62-5C1BC6175200}"/>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3464-4060-AC62-5C1BC6175200}"/>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3464-4060-AC62-5C1BC6175200}"/>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3464-4060-AC62-5C1BC6175200}"/>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3464-4060-AC62-5C1BC61752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464-4060-AC62-5C1BC6175200}"/>
              </c:ext>
            </c:extLst>
          </c:dPt>
          <c:dLbls>
            <c:dLbl>
              <c:idx val="2"/>
              <c:layout>
                <c:manualLayout>
                  <c:x val="-6.9395862379206382E-3"/>
                  <c:y val="5.816411255831732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464-4060-AC62-5C1BC6175200}"/>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464-4060-AC62-5C1BC6175200}"/>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464-4060-AC62-5C1BC6175200}"/>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464-4060-AC62-5C1BC6175200}"/>
                </c:ext>
              </c:extLst>
            </c:dLbl>
            <c:dLbl>
              <c:idx val="6"/>
              <c:delete val="1"/>
              <c:extLst>
                <c:ext xmlns:c15="http://schemas.microsoft.com/office/drawing/2012/chart" uri="{CE6537A1-D6FC-4f65-9D91-7224C49458BB}"/>
                <c:ext xmlns:c16="http://schemas.microsoft.com/office/drawing/2014/chart" uri="{C3380CC4-5D6E-409C-BE32-E72D297353CC}">
                  <c16:uniqueId val="{0000000D-3464-4060-AC62-5C1BC617520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'5B'!$K$7:$K$13</c:f>
              <c:numCache>
                <c:formatCode>0.0%;[Red]\ \(0.0%\)</c:formatCode>
                <c:ptCount val="7"/>
                <c:pt idx="0">
                  <c:v>0.76923076923076927</c:v>
                </c:pt>
                <c:pt idx="1">
                  <c:v>0.12307692307692308</c:v>
                </c:pt>
                <c:pt idx="2">
                  <c:v>5.3846153846153849E-2</c:v>
                </c:pt>
                <c:pt idx="3">
                  <c:v>3.0769230769230771E-2</c:v>
                </c:pt>
                <c:pt idx="4">
                  <c:v>1.5384615384615385E-2</c:v>
                </c:pt>
                <c:pt idx="5">
                  <c:v>0</c:v>
                </c:pt>
                <c:pt idx="6">
                  <c:v>0</c:v>
                </c:pt>
              </c:numCache>
            </c:numRef>
          </c:val>
          <c:extLst>
            <c:ext xmlns:c16="http://schemas.microsoft.com/office/drawing/2014/chart" uri="{C3380CC4-5D6E-409C-BE32-E72D297353CC}">
              <c16:uniqueId val="{0000000E-3464-4060-AC62-5C1BC6175200}"/>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Lbls>
            <c:dLbl>
              <c:idx val="0"/>
              <c:layout>
                <c:manualLayout>
                  <c:x val="-0.16243084555805404"/>
                  <c:y val="0"/>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48927436913"/>
                      <c:h val="0.18340497110441142"/>
                    </c:manualLayout>
                  </c15:layout>
                </c:ext>
                <c:ext xmlns:c16="http://schemas.microsoft.com/office/drawing/2014/chart" uri="{C3380CC4-5D6E-409C-BE32-E72D297353CC}">
                  <c16:uniqueId val="{00000000-EF47-4730-93D5-CED0EA932006}"/>
                </c:ext>
              </c:extLst>
            </c:dLbl>
            <c:dLbl>
              <c:idx val="1"/>
              <c:layout>
                <c:manualLayout>
                  <c:x val="-3.0344671687429258E-3"/>
                  <c:y val="-9.644481739962487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656167089029281"/>
                      <c:h val="0.17709274686553109"/>
                    </c:manualLayout>
                  </c15:layout>
                </c:ext>
                <c:ext xmlns:c16="http://schemas.microsoft.com/office/drawing/2014/chart" uri="{C3380CC4-5D6E-409C-BE32-E72D297353CC}">
                  <c16:uniqueId val="{00000001-EF47-4730-93D5-CED0EA932006}"/>
                </c:ext>
              </c:extLst>
            </c:dLbl>
            <c:dLbl>
              <c:idx val="2"/>
              <c:layout>
                <c:manualLayout>
                  <c:x val="2.2664803909292004E-2"/>
                  <c:y val="-2.808263910511025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EF47-4730-93D5-CED0EA932006}"/>
                </c:ext>
              </c:extLst>
            </c:dLbl>
            <c:dLbl>
              <c:idx val="3"/>
              <c:layout>
                <c:manualLayout>
                  <c:x val="-6.799428323279913E-2"/>
                  <c:y val="-4.8222598552562631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690562872541667"/>
                      <c:h val="0.21401189237627297"/>
                    </c:manualLayout>
                  </c15:layout>
                </c:ext>
                <c:ext xmlns:c16="http://schemas.microsoft.com/office/drawing/2014/chart" uri="{C3380CC4-5D6E-409C-BE32-E72D297353CC}">
                  <c16:uniqueId val="{00000003-EF47-4730-93D5-CED0EA932006}"/>
                </c:ext>
              </c:extLst>
            </c:dLbl>
            <c:dLbl>
              <c:idx val="4"/>
              <c:layout>
                <c:manualLayout>
                  <c:x val="-7.5549220116357937E-2"/>
                  <c:y val="7.87471237308343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662585810995701"/>
                      <c:h val="0.1924271534997456"/>
                    </c:manualLayout>
                  </c15:layout>
                </c:ext>
                <c:ext xmlns:c16="http://schemas.microsoft.com/office/drawing/2014/chart" uri="{C3380CC4-5D6E-409C-BE32-E72D297353CC}">
                  <c16:uniqueId val="{00000004-EF47-4730-93D5-CED0EA932006}"/>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'5C'!$A$8:$A$12</c:f>
              <c:strCache>
                <c:ptCount val="5"/>
                <c:pt idx="0">
                  <c:v>Kindergarten Teacher</c:v>
                </c:pt>
                <c:pt idx="1">
                  <c:v>Self-Enrichment Teacher</c:v>
                </c:pt>
                <c:pt idx="2">
                  <c:v>Tutor</c:v>
                </c:pt>
                <c:pt idx="3">
                  <c:v>Administrative Assistant</c:v>
                </c:pt>
                <c:pt idx="4">
                  <c:v>Customer Service Representative</c:v>
                </c:pt>
              </c:strCache>
            </c:strRef>
          </c:cat>
          <c:val>
            <c:numRef>
              <c:f>'5C'!$B$8:$B$12</c:f>
              <c:numCache>
                <c:formatCode>0%</c:formatCode>
                <c:ptCount val="5"/>
                <c:pt idx="0">
                  <c:v>0.96</c:v>
                </c:pt>
                <c:pt idx="1">
                  <c:v>0.96</c:v>
                </c:pt>
                <c:pt idx="2">
                  <c:v>0.95</c:v>
                </c:pt>
                <c:pt idx="3">
                  <c:v>0.92</c:v>
                </c:pt>
                <c:pt idx="4">
                  <c:v>0.92</c:v>
                </c:pt>
              </c:numCache>
            </c:numRef>
          </c:val>
          <c:extLst>
            <c:ext xmlns:c16="http://schemas.microsoft.com/office/drawing/2014/chart" uri="{C3380CC4-5D6E-409C-BE32-E72D297353CC}">
              <c16:uniqueId val="{00000005-EF47-4730-93D5-CED0EA932006}"/>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162162495395E-2"/>
          <c:y val="0.1585057807098412"/>
          <c:w val="0.92815048118985122"/>
          <c:h val="0.7208317830194843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'5C'!$A$8:$A$12</c:f>
              <c:strCache>
                <c:ptCount val="5"/>
                <c:pt idx="0">
                  <c:v>Kindergarten Teacher</c:v>
                </c:pt>
                <c:pt idx="1">
                  <c:v>Self-Enrichment Teacher</c:v>
                </c:pt>
                <c:pt idx="2">
                  <c:v>Tutor</c:v>
                </c:pt>
                <c:pt idx="3">
                  <c:v>Administrative Assistant</c:v>
                </c:pt>
                <c:pt idx="4">
                  <c:v>Customer Service Representative</c:v>
                </c:pt>
              </c:strCache>
            </c:strRef>
          </c:cat>
          <c:val>
            <c:numRef>
              <c:f>'5C'!$C$8:$C$12</c:f>
              <c:numCache>
                <c:formatCode>"$"#,##0.00_);\("$"#,##0.00\)</c:formatCode>
                <c:ptCount val="5"/>
                <c:pt idx="0">
                  <c:v>29.74</c:v>
                </c:pt>
                <c:pt idx="1">
                  <c:v>21.03</c:v>
                </c:pt>
                <c:pt idx="2">
                  <c:v>18.14</c:v>
                </c:pt>
                <c:pt idx="3">
                  <c:v>22.66</c:v>
                </c:pt>
                <c:pt idx="4">
                  <c:v>17.84</c:v>
                </c:pt>
              </c:numCache>
            </c:numRef>
          </c:val>
          <c:extLst>
            <c:ext xmlns:c16="http://schemas.microsoft.com/office/drawing/2014/chart" uri="{C3380CC4-5D6E-409C-BE32-E72D297353CC}">
              <c16:uniqueId val="{00000000-26F2-4D52-A120-8A3C1EBCE9D4}"/>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30"/>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4956-440B-AC96-5DBE775B7D57}"/>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4956-440B-AC96-5DBE775B7D57}"/>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4956-440B-AC96-5DBE775B7D57}"/>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4956-440B-AC96-5DBE775B7D57}"/>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4956-440B-AC96-5DBE775B7D57}"/>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4956-440B-AC96-5DBE775B7D5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956-440B-AC96-5DBE775B7D57}"/>
              </c:ext>
            </c:extLst>
          </c:dPt>
          <c:dLbls>
            <c:dLbl>
              <c:idx val="2"/>
              <c:layout>
                <c:manualLayout>
                  <c:x val="-1.0114872004635784E-2"/>
                  <c:y val="7.2714699715476991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956-440B-AC96-5DBE775B7D57}"/>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956-440B-AC96-5DBE775B7D57}"/>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956-440B-AC96-5DBE775B7D57}"/>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956-440B-AC96-5DBE775B7D57}"/>
                </c:ext>
              </c:extLst>
            </c:dLbl>
            <c:dLbl>
              <c:idx val="6"/>
              <c:delete val="1"/>
              <c:extLst>
                <c:ext xmlns:c15="http://schemas.microsoft.com/office/drawing/2012/chart" uri="{CE6537A1-D6FC-4f65-9D91-7224C49458BB}"/>
                <c:ext xmlns:c16="http://schemas.microsoft.com/office/drawing/2014/chart" uri="{C3380CC4-5D6E-409C-BE32-E72D297353CC}">
                  <c16:uniqueId val="{0000000D-4956-440B-AC96-5DBE775B7D5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'2B'!$K$7:$K$13</c:f>
              <c:numCache>
                <c:formatCode>0.0%;[Red]\ \(0.0%\)</c:formatCode>
                <c:ptCount val="7"/>
                <c:pt idx="0">
                  <c:v>0.76498800959232616</c:v>
                </c:pt>
                <c:pt idx="1">
                  <c:v>0.11031175059952038</c:v>
                </c:pt>
                <c:pt idx="2">
                  <c:v>6.235011990407674E-2</c:v>
                </c:pt>
                <c:pt idx="3">
                  <c:v>3.5971223021582732E-2</c:v>
                </c:pt>
                <c:pt idx="4">
                  <c:v>2.3980815347721823E-2</c:v>
                </c:pt>
                <c:pt idx="5">
                  <c:v>2.3980815347721821E-3</c:v>
                </c:pt>
                <c:pt idx="6">
                  <c:v>0</c:v>
                </c:pt>
              </c:numCache>
            </c:numRef>
          </c:val>
          <c:extLst>
            <c:ext xmlns:c16="http://schemas.microsoft.com/office/drawing/2014/chart" uri="{C3380CC4-5D6E-409C-BE32-E72D297353CC}">
              <c16:uniqueId val="{0000000E-4956-440B-AC96-5DBE775B7D57}"/>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242384604204607"/>
          <c:y val="0.15977952755905511"/>
          <c:w val="0.52757615395795399"/>
          <c:h val="0.80627651377487231"/>
        </c:manualLayout>
      </c:layout>
      <c:barChart>
        <c:barDir val="bar"/>
        <c:grouping val="clustered"/>
        <c:varyColors val="0"/>
        <c:ser>
          <c:idx val="0"/>
          <c:order val="0"/>
          <c:spPr>
            <a:solidFill>
              <a:srgbClr val="003E51"/>
            </a:solidFill>
            <a:ln>
              <a:noFill/>
            </a:ln>
            <a:effectLst/>
          </c:spPr>
          <c:invertIfNegative val="0"/>
          <c:dPt>
            <c:idx val="0"/>
            <c:invertIfNegative val="0"/>
            <c:bubble3D val="0"/>
            <c:spPr>
              <a:solidFill>
                <a:srgbClr val="D45D00"/>
              </a:solidFill>
              <a:ln>
                <a:noFill/>
              </a:ln>
              <a:effectLst/>
            </c:spPr>
            <c:extLst>
              <c:ext xmlns:c16="http://schemas.microsoft.com/office/drawing/2014/chart" uri="{C3380CC4-5D6E-409C-BE32-E72D297353CC}">
                <c16:uniqueId val="{00000002-E07D-4DA9-8104-144E058B8686}"/>
              </c:ext>
            </c:extLst>
          </c:dPt>
          <c:dPt>
            <c:idx val="3"/>
            <c:invertIfNegative val="0"/>
            <c:bubble3D val="0"/>
            <c:spPr>
              <a:solidFill>
                <a:srgbClr val="003E51"/>
              </a:solidFill>
              <a:ln>
                <a:noFill/>
              </a:ln>
              <a:effectLst/>
            </c:spPr>
            <c:extLst>
              <c:ext xmlns:c16="http://schemas.microsoft.com/office/drawing/2014/chart" uri="{C3380CC4-5D6E-409C-BE32-E72D297353CC}">
                <c16:uniqueId val="{00000003-F7E3-4891-A373-9E6ED9B955CC}"/>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45D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7D-4DA9-8104-144E058B868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'5C'!$Y$29:$Y$34</c:f>
              <c:strCache>
                <c:ptCount val="6"/>
                <c:pt idx="0">
                  <c:v>Substitute</c:v>
                </c:pt>
                <c:pt idx="1">
                  <c:v>Customer Service Representative</c:v>
                </c:pt>
                <c:pt idx="2">
                  <c:v>Tutor</c:v>
                </c:pt>
                <c:pt idx="3">
                  <c:v>Self-Enrichment Teacher</c:v>
                </c:pt>
                <c:pt idx="4">
                  <c:v>Kindergarten Teacher</c:v>
                </c:pt>
                <c:pt idx="5">
                  <c:v>Administrative Assistant</c:v>
                </c:pt>
              </c:strCache>
            </c:strRef>
          </c:cat>
          <c:val>
            <c:numRef>
              <c:f>'5C'!$Z$29:$Z$34</c:f>
              <c:numCache>
                <c:formatCode>_("$"* #,##0.00_);_("$"* \(#,##0.00\);_("$"* "-"??_);_(@_)</c:formatCode>
                <c:ptCount val="6"/>
                <c:pt idx="0" formatCode="&quot;$&quot;#,##0.00">
                  <c:v>1.08</c:v>
                </c:pt>
                <c:pt idx="1">
                  <c:v>3.41</c:v>
                </c:pt>
                <c:pt idx="2">
                  <c:v>5.14</c:v>
                </c:pt>
                <c:pt idx="3">
                  <c:v>5.54</c:v>
                </c:pt>
                <c:pt idx="4">
                  <c:v>7.2</c:v>
                </c:pt>
                <c:pt idx="5">
                  <c:v>8</c:v>
                </c:pt>
              </c:numCache>
            </c:numRef>
          </c:val>
          <c:extLst>
            <c:ext xmlns:c16="http://schemas.microsoft.com/office/drawing/2014/chart" uri="{C3380CC4-5D6E-409C-BE32-E72D297353CC}">
              <c16:uniqueId val="{00000003-E07D-4DA9-8104-144E058B8686}"/>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100"/>
        <c:noMultiLvlLbl val="0"/>
      </c:catAx>
      <c:valAx>
        <c:axId val="2021862368"/>
        <c:scaling>
          <c:orientation val="minMax"/>
        </c:scaling>
        <c:delete val="1"/>
        <c:axPos val="b"/>
        <c:numFmt formatCode="&quot;$&quot;#,##0.00" sourceLinked="1"/>
        <c:majorTickMark val="out"/>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'5D'!$A$12</c:f>
              <c:strCache>
                <c:ptCount val="1"/>
                <c:pt idx="0">
                  <c:v>Region 7</c:v>
                </c:pt>
              </c:strCache>
            </c:strRef>
          </c:tx>
          <c:spPr>
            <a:ln w="28575" cap="rnd">
              <a:solidFill>
                <a:srgbClr val="D45D00"/>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'5D'!$B$12:$W$12</c:f>
              <c:numCache>
                <c:formatCode>0.0%</c:formatCode>
                <c:ptCount val="22"/>
                <c:pt idx="0">
                  <c:v>0</c:v>
                </c:pt>
                <c:pt idx="1">
                  <c:v>0.12244897959183673</c:v>
                </c:pt>
                <c:pt idx="2">
                  <c:v>0.23979591836734693</c:v>
                </c:pt>
                <c:pt idx="3">
                  <c:v>0.29591836734693877</c:v>
                </c:pt>
                <c:pt idx="4">
                  <c:v>0.37755102040816324</c:v>
                </c:pt>
                <c:pt idx="5">
                  <c:v>0.36224489795918369</c:v>
                </c:pt>
                <c:pt idx="6">
                  <c:v>4.5918367346938778E-2</c:v>
                </c:pt>
                <c:pt idx="7">
                  <c:v>-4.0816326530612242E-2</c:v>
                </c:pt>
                <c:pt idx="8">
                  <c:v>5.6122448979591837E-2</c:v>
                </c:pt>
                <c:pt idx="9">
                  <c:v>-4.5918367346938778E-2</c:v>
                </c:pt>
                <c:pt idx="10">
                  <c:v>1.020408163265306E-2</c:v>
                </c:pt>
                <c:pt idx="11">
                  <c:v>9.1836734693877556E-2</c:v>
                </c:pt>
                <c:pt idx="12">
                  <c:v>0.17346938775510204</c:v>
                </c:pt>
                <c:pt idx="13">
                  <c:v>0.1326530612244898</c:v>
                </c:pt>
                <c:pt idx="14">
                  <c:v>0.27551020408163263</c:v>
                </c:pt>
                <c:pt idx="15">
                  <c:v>-9.6938775510204078E-2</c:v>
                </c:pt>
                <c:pt idx="16">
                  <c:v>5.1020408163265302E-3</c:v>
                </c:pt>
                <c:pt idx="17">
                  <c:v>5.6122448979591837E-2</c:v>
                </c:pt>
                <c:pt idx="18">
                  <c:v>0</c:v>
                </c:pt>
                <c:pt idx="19">
                  <c:v>-0.25</c:v>
                </c:pt>
                <c:pt idx="20">
                  <c:v>-0.45408163265306123</c:v>
                </c:pt>
                <c:pt idx="21">
                  <c:v>-0.33673469387755101</c:v>
                </c:pt>
              </c:numCache>
            </c:numRef>
          </c:val>
          <c:smooth val="0"/>
          <c:extLst>
            <c:ext xmlns:c16="http://schemas.microsoft.com/office/drawing/2014/chart" uri="{C3380CC4-5D6E-409C-BE32-E72D297353CC}">
              <c16:uniqueId val="{00000000-D577-4A34-B8C4-664FBCE9855E}"/>
            </c:ext>
          </c:extLst>
        </c:ser>
        <c:ser>
          <c:idx val="2"/>
          <c:order val="1"/>
          <c:tx>
            <c:strRef>
              <c:f>'5D'!$A$13</c:f>
              <c:strCache>
                <c:ptCount val="1"/>
                <c:pt idx="0">
                  <c:v>Michigan</c:v>
                </c:pt>
              </c:strCache>
            </c:strRef>
          </c:tx>
          <c:spPr>
            <a:ln w="28575" cap="rnd">
              <a:solidFill>
                <a:srgbClr val="A2AE74"/>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'5D'!$B$13:$W$13</c:f>
              <c:numCache>
                <c:formatCode>0.0%</c:formatCode>
                <c:ptCount val="22"/>
                <c:pt idx="0">
                  <c:v>0</c:v>
                </c:pt>
                <c:pt idx="1">
                  <c:v>0.10625603228919892</c:v>
                </c:pt>
                <c:pt idx="2">
                  <c:v>0.25919101517943316</c:v>
                </c:pt>
                <c:pt idx="3">
                  <c:v>0.30876546459594628</c:v>
                </c:pt>
                <c:pt idx="4">
                  <c:v>0.36755286478897958</c:v>
                </c:pt>
                <c:pt idx="5">
                  <c:v>0.45064490655435641</c:v>
                </c:pt>
                <c:pt idx="6">
                  <c:v>0.30297446696499081</c:v>
                </c:pt>
                <c:pt idx="7">
                  <c:v>0.36948319733263141</c:v>
                </c:pt>
                <c:pt idx="8">
                  <c:v>0.42028604018601384</c:v>
                </c:pt>
                <c:pt idx="9">
                  <c:v>0.4352899885934895</c:v>
                </c:pt>
                <c:pt idx="10">
                  <c:v>0.5795384750372905</c:v>
                </c:pt>
                <c:pt idx="11">
                  <c:v>0.72168114416074403</c:v>
                </c:pt>
                <c:pt idx="12">
                  <c:v>0.73291216986926389</c:v>
                </c:pt>
                <c:pt idx="13">
                  <c:v>0.66894796876370977</c:v>
                </c:pt>
                <c:pt idx="14">
                  <c:v>0.73747477406335005</c:v>
                </c:pt>
                <c:pt idx="15">
                  <c:v>0.52671755725190839</c:v>
                </c:pt>
                <c:pt idx="16">
                  <c:v>0.42642800737036063</c:v>
                </c:pt>
                <c:pt idx="17">
                  <c:v>5.9840308853206986E-2</c:v>
                </c:pt>
                <c:pt idx="18">
                  <c:v>-0.24269544617004474</c:v>
                </c:pt>
                <c:pt idx="19">
                  <c:v>-0.5791875054838993</c:v>
                </c:pt>
                <c:pt idx="20">
                  <c:v>-0.69860489602526976</c:v>
                </c:pt>
                <c:pt idx="21">
                  <c:v>-0.61884706501710973</c:v>
                </c:pt>
              </c:numCache>
            </c:numRef>
          </c:val>
          <c:smooth val="0"/>
          <c:extLst>
            <c:ext xmlns:c16="http://schemas.microsoft.com/office/drawing/2014/chart" uri="{C3380CC4-5D6E-409C-BE32-E72D297353CC}">
              <c16:uniqueId val="{00000000-6069-4B16-B2A2-A5D3D24BA627}"/>
            </c:ext>
          </c:extLst>
        </c:ser>
        <c:ser>
          <c:idx val="1"/>
          <c:order val="2"/>
          <c:tx>
            <c:strRef>
              <c:f>'5D'!$A$14</c:f>
              <c:strCache>
                <c:ptCount val="1"/>
                <c:pt idx="0">
                  <c:v>United States</c:v>
                </c:pt>
              </c:strCache>
            </c:strRef>
          </c:tx>
          <c:spPr>
            <a:ln w="28575" cap="rnd">
              <a:solidFill>
                <a:srgbClr val="003E51"/>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'5D'!$B$14:$W$14</c:f>
              <c:numCache>
                <c:formatCode>0.0%</c:formatCode>
                <c:ptCount val="22"/>
                <c:pt idx="0">
                  <c:v>0</c:v>
                </c:pt>
                <c:pt idx="1">
                  <c:v>0.10342958122441885</c:v>
                </c:pt>
                <c:pt idx="2">
                  <c:v>0.22780001076011969</c:v>
                </c:pt>
                <c:pt idx="3">
                  <c:v>0.29611021673364152</c:v>
                </c:pt>
                <c:pt idx="4">
                  <c:v>0.38201321839318303</c:v>
                </c:pt>
                <c:pt idx="5">
                  <c:v>0.50588702702031596</c:v>
                </c:pt>
                <c:pt idx="6">
                  <c:v>0.45721817798065661</c:v>
                </c:pt>
                <c:pt idx="7">
                  <c:v>0.63147831628957962</c:v>
                </c:pt>
                <c:pt idx="8">
                  <c:v>0.80624749102978488</c:v>
                </c:pt>
                <c:pt idx="9">
                  <c:v>0.98273000790454945</c:v>
                </c:pt>
                <c:pt idx="10">
                  <c:v>1.182876511072577</c:v>
                </c:pt>
                <c:pt idx="11">
                  <c:v>1.4052095533308777</c:v>
                </c:pt>
                <c:pt idx="12">
                  <c:v>1.4557034842095244</c:v>
                </c:pt>
                <c:pt idx="13">
                  <c:v>1.4340673666262473</c:v>
                </c:pt>
                <c:pt idx="14">
                  <c:v>1.4639556683068953</c:v>
                </c:pt>
                <c:pt idx="15">
                  <c:v>1.3949088079856642</c:v>
                </c:pt>
                <c:pt idx="16">
                  <c:v>1.4073533002528629</c:v>
                </c:pt>
                <c:pt idx="17">
                  <c:v>1.3129125574735239</c:v>
                </c:pt>
                <c:pt idx="18">
                  <c:v>1.1793339485914589</c:v>
                </c:pt>
                <c:pt idx="19">
                  <c:v>0.79015697359218318</c:v>
                </c:pt>
                <c:pt idx="20">
                  <c:v>0.50559319298274652</c:v>
                </c:pt>
                <c:pt idx="21">
                  <c:v>0.5950553111536917</c:v>
                </c:pt>
              </c:numCache>
            </c:numRef>
          </c:val>
          <c:smooth val="0"/>
          <c:extLst>
            <c:ext xmlns:c16="http://schemas.microsoft.com/office/drawing/2014/chart" uri="{C3380CC4-5D6E-409C-BE32-E72D297353CC}">
              <c16:uniqueId val="{00000001-D577-4A34-B8C4-664FBCE9855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41112001718348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'5D'!$A$25</c:f>
              <c:strCache>
                <c:ptCount val="1"/>
                <c:pt idx="0">
                  <c:v>Region 7 </c:v>
                </c:pt>
              </c:strCache>
            </c:strRef>
          </c:tx>
          <c:spPr>
            <a:ln w="28575" cap="rnd">
              <a:solidFill>
                <a:srgbClr val="D45D00"/>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'5D'!$B$25:$S$25</c:f>
              <c:numCache>
                <c:formatCode>0.0%</c:formatCode>
                <c:ptCount val="18"/>
                <c:pt idx="0">
                  <c:v>0</c:v>
                </c:pt>
                <c:pt idx="1">
                  <c:v>0.54426481909160884</c:v>
                </c:pt>
                <c:pt idx="2">
                  <c:v>0.55658198614318699</c:v>
                </c:pt>
                <c:pt idx="3">
                  <c:v>0.88144726712856047</c:v>
                </c:pt>
                <c:pt idx="4">
                  <c:v>0.79753656658968441</c:v>
                </c:pt>
                <c:pt idx="5">
                  <c:v>0.77598152424942257</c:v>
                </c:pt>
                <c:pt idx="6">
                  <c:v>0.75288683602771356</c:v>
                </c:pt>
                <c:pt idx="7">
                  <c:v>0.50500384911470364</c:v>
                </c:pt>
                <c:pt idx="8">
                  <c:v>-0.26096997690531182</c:v>
                </c:pt>
                <c:pt idx="9">
                  <c:v>-0.23017705927636645</c:v>
                </c:pt>
                <c:pt idx="10">
                  <c:v>-2.386451116243268E-2</c:v>
                </c:pt>
                <c:pt idx="11">
                  <c:v>2.0785219399538073E-2</c:v>
                </c:pt>
                <c:pt idx="12">
                  <c:v>-7.0823710546574284E-2</c:v>
                </c:pt>
                <c:pt idx="13">
                  <c:v>6.2355658198614355E-2</c:v>
                </c:pt>
                <c:pt idx="14">
                  <c:v>7.5442648190916117E-2</c:v>
                </c:pt>
                <c:pt idx="15">
                  <c:v>0.14164742109314857</c:v>
                </c:pt>
                <c:pt idx="16">
                  <c:v>5.7736720554272515E-2</c:v>
                </c:pt>
                <c:pt idx="17">
                  <c:v>8.4680523479599659E-2</c:v>
                </c:pt>
              </c:numCache>
            </c:numRef>
          </c:val>
          <c:smooth val="0"/>
          <c:extLst>
            <c:ext xmlns:c16="http://schemas.microsoft.com/office/drawing/2014/chart" uri="{C3380CC4-5D6E-409C-BE32-E72D297353CC}">
              <c16:uniqueId val="{00000000-CD8E-402E-B604-28F61CC89250}"/>
            </c:ext>
          </c:extLst>
        </c:ser>
        <c:ser>
          <c:idx val="2"/>
          <c:order val="1"/>
          <c:tx>
            <c:strRef>
              <c:f>'5D'!$A$26</c:f>
              <c:strCache>
                <c:ptCount val="1"/>
                <c:pt idx="0">
                  <c:v>Michigan</c:v>
                </c:pt>
              </c:strCache>
            </c:strRef>
          </c:tx>
          <c:spPr>
            <a:ln w="28575" cap="rnd">
              <a:solidFill>
                <a:srgbClr val="A2AE74"/>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'5D'!$B$26:$S$26</c:f>
              <c:numCache>
                <c:formatCode>0.0%</c:formatCode>
                <c:ptCount val="18"/>
                <c:pt idx="0">
                  <c:v>0</c:v>
                </c:pt>
                <c:pt idx="1">
                  <c:v>0.37573385518590996</c:v>
                </c:pt>
                <c:pt idx="2">
                  <c:v>0.4755381604696674</c:v>
                </c:pt>
                <c:pt idx="3">
                  <c:v>0.52707110241356814</c:v>
                </c:pt>
                <c:pt idx="4">
                  <c:v>0.16438356164383569</c:v>
                </c:pt>
                <c:pt idx="5">
                  <c:v>0.12198303979125892</c:v>
                </c:pt>
                <c:pt idx="6">
                  <c:v>2.8049575994781455E-2</c:v>
                </c:pt>
                <c:pt idx="7">
                  <c:v>-0.2720156555772994</c:v>
                </c:pt>
                <c:pt idx="8">
                  <c:v>-0.27527723418134381</c:v>
                </c:pt>
                <c:pt idx="9">
                  <c:v>-0.26940639269406397</c:v>
                </c:pt>
                <c:pt idx="10">
                  <c:v>-0.26484018264840187</c:v>
                </c:pt>
                <c:pt idx="11">
                  <c:v>-0.20874103065883884</c:v>
                </c:pt>
                <c:pt idx="12">
                  <c:v>-0.20808871493802997</c:v>
                </c:pt>
                <c:pt idx="13">
                  <c:v>-0.12459230267449446</c:v>
                </c:pt>
                <c:pt idx="14">
                  <c:v>-0.16503587736464445</c:v>
                </c:pt>
                <c:pt idx="15">
                  <c:v>-0.19765166340508802</c:v>
                </c:pt>
                <c:pt idx="16">
                  <c:v>-5.8056099151989601E-2</c:v>
                </c:pt>
                <c:pt idx="17">
                  <c:v>-1.8264840182648359E-2</c:v>
                </c:pt>
              </c:numCache>
            </c:numRef>
          </c:val>
          <c:smooth val="0"/>
          <c:extLst>
            <c:ext xmlns:c16="http://schemas.microsoft.com/office/drawing/2014/chart" uri="{C3380CC4-5D6E-409C-BE32-E72D297353CC}">
              <c16:uniqueId val="{00000000-22CE-461E-A48A-A9ED1D766AF1}"/>
            </c:ext>
          </c:extLst>
        </c:ser>
        <c:ser>
          <c:idx val="1"/>
          <c:order val="2"/>
          <c:tx>
            <c:strRef>
              <c:f>'5D'!$A$27</c:f>
              <c:strCache>
                <c:ptCount val="1"/>
                <c:pt idx="0">
                  <c:v>United States</c:v>
                </c:pt>
              </c:strCache>
            </c:strRef>
          </c:tx>
          <c:spPr>
            <a:ln w="28575" cap="rnd">
              <a:solidFill>
                <a:srgbClr val="003E51"/>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'5D'!$B$27:$S$27</c:f>
              <c:numCache>
                <c:formatCode>0.0%</c:formatCode>
                <c:ptCount val="18"/>
                <c:pt idx="0">
                  <c:v>0</c:v>
                </c:pt>
                <c:pt idx="1">
                  <c:v>8.9619118745331745E-3</c:v>
                </c:pt>
                <c:pt idx="2">
                  <c:v>4.6303211351754983E-2</c:v>
                </c:pt>
                <c:pt idx="3">
                  <c:v>8.8872292755787854E-2</c:v>
                </c:pt>
                <c:pt idx="4">
                  <c:v>0.11874533233756533</c:v>
                </c:pt>
                <c:pt idx="5">
                  <c:v>6.0492905153099227E-2</c:v>
                </c:pt>
                <c:pt idx="6">
                  <c:v>4.7050037341299401E-2</c:v>
                </c:pt>
                <c:pt idx="7">
                  <c:v>-5.1530993278566188E-2</c:v>
                </c:pt>
                <c:pt idx="8">
                  <c:v>-5.5265123226288286E-2</c:v>
                </c:pt>
                <c:pt idx="9">
                  <c:v>-3.5847647498132969E-2</c:v>
                </c:pt>
                <c:pt idx="10">
                  <c:v>-2.0911127707244296E-2</c:v>
                </c:pt>
                <c:pt idx="11">
                  <c:v>9.7087378640775945E-3</c:v>
                </c:pt>
                <c:pt idx="12">
                  <c:v>2.5392083644510816E-2</c:v>
                </c:pt>
                <c:pt idx="13">
                  <c:v>3.6594473487677387E-2</c:v>
                </c:pt>
                <c:pt idx="14">
                  <c:v>3.3607169529499575E-2</c:v>
                </c:pt>
                <c:pt idx="15">
                  <c:v>5.4518297236743736E-2</c:v>
                </c:pt>
                <c:pt idx="16">
                  <c:v>8.0657206870799109E-2</c:v>
                </c:pt>
                <c:pt idx="17">
                  <c:v>0.26587005227781918</c:v>
                </c:pt>
              </c:numCache>
            </c:numRef>
          </c:val>
          <c:smooth val="0"/>
          <c:extLst>
            <c:ext xmlns:c16="http://schemas.microsoft.com/office/drawing/2014/chart" uri="{C3380CC4-5D6E-409C-BE32-E72D297353CC}">
              <c16:uniqueId val="{00000001-CD8E-402E-B604-28F61CC89250}"/>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326523540993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'5E'!$A$5:$B$5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'5E'!$A$7:$A$16</c:f>
              <c:strCache>
                <c:ptCount val="10"/>
                <c:pt idx="0">
                  <c:v>Teachers and Instructors</c:v>
                </c:pt>
                <c:pt idx="1">
                  <c:v>Teaching Assistants, Except Postsecondary</c:v>
                </c:pt>
                <c:pt idx="2">
                  <c:v>Postsecondary Teachers</c:v>
                </c:pt>
                <c:pt idx="3">
                  <c:v>Secondary School Teachers</c:v>
                </c:pt>
                <c:pt idx="4">
                  <c:v>Coaches and Scouts</c:v>
                </c:pt>
                <c:pt idx="5">
                  <c:v>Secretaries and Admin. Assistants</c:v>
                </c:pt>
                <c:pt idx="6">
                  <c:v>Social and Human Service Assistants</c:v>
                </c:pt>
                <c:pt idx="7">
                  <c:v>Retail Salespersons</c:v>
                </c:pt>
                <c:pt idx="8">
                  <c:v>Elementary School Teachers</c:v>
                </c:pt>
                <c:pt idx="9">
                  <c:v>Customer Service Representatives</c:v>
                </c:pt>
              </c:strCache>
            </c:strRef>
          </c:cat>
          <c:val>
            <c:numRef>
              <c:f>'5E'!$B$7:$B$16</c:f>
              <c:numCache>
                <c:formatCode>0.0%</c:formatCode>
                <c:ptCount val="10"/>
                <c:pt idx="0">
                  <c:v>0.16297700000000001</c:v>
                </c:pt>
                <c:pt idx="1">
                  <c:v>0.12797</c:v>
                </c:pt>
                <c:pt idx="2">
                  <c:v>8.9389999999999997E-2</c:v>
                </c:pt>
                <c:pt idx="3">
                  <c:v>6.361E-2</c:v>
                </c:pt>
                <c:pt idx="4">
                  <c:v>6.3100000000000003E-2</c:v>
                </c:pt>
                <c:pt idx="5">
                  <c:v>6.0670000000000002E-2</c:v>
                </c:pt>
                <c:pt idx="6">
                  <c:v>5.8700000000000002E-2</c:v>
                </c:pt>
                <c:pt idx="7">
                  <c:v>5.6599999999999998E-2</c:v>
                </c:pt>
                <c:pt idx="8">
                  <c:v>5.1299999999999998E-2</c:v>
                </c:pt>
                <c:pt idx="9">
                  <c:v>5.0880000000000002E-2</c:v>
                </c:pt>
              </c:numCache>
            </c:numRef>
          </c:val>
          <c:extLst>
            <c:ext xmlns:c16="http://schemas.microsoft.com/office/drawing/2014/chart" uri="{C3380CC4-5D6E-409C-BE32-E72D297353CC}">
              <c16:uniqueId val="{00000000-1358-4B8E-99E6-22128E5DAD0D}"/>
            </c:ext>
          </c:extLst>
        </c:ser>
        <c:ser>
          <c:idx val="1"/>
          <c:order val="1"/>
          <c:spPr>
            <a:solidFill>
              <a:schemeClr val="accent2"/>
            </a:solidFill>
            <a:ln>
              <a:noFill/>
            </a:ln>
            <a:effectLst/>
          </c:spPr>
          <c:invertIfNegative val="0"/>
          <c:dLbls>
            <c:delete val="1"/>
          </c:dLbls>
          <c:cat>
            <c:strRef>
              <c:f>'5E'!$A$7:$A$16</c:f>
              <c:strCache>
                <c:ptCount val="10"/>
                <c:pt idx="0">
                  <c:v>Teachers and Instructors</c:v>
                </c:pt>
                <c:pt idx="1">
                  <c:v>Teaching Assistants, Except Postsecondary</c:v>
                </c:pt>
                <c:pt idx="2">
                  <c:v>Postsecondary Teachers</c:v>
                </c:pt>
                <c:pt idx="3">
                  <c:v>Secondary School Teachers</c:v>
                </c:pt>
                <c:pt idx="4">
                  <c:v>Coaches and Scouts</c:v>
                </c:pt>
                <c:pt idx="5">
                  <c:v>Secretaries and Admin. Assistants</c:v>
                </c:pt>
                <c:pt idx="6">
                  <c:v>Social and Human Service Assistants</c:v>
                </c:pt>
                <c:pt idx="7">
                  <c:v>Retail Salespersons</c:v>
                </c:pt>
                <c:pt idx="8">
                  <c:v>Elementary School Teachers</c:v>
                </c:pt>
                <c:pt idx="9">
                  <c:v>Customer Service Representatives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1358-4B8E-99E6-22128E5DAD0D}"/>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'5E'!$C$5:$D$5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'5E'!$C$7:$C$16</c:f>
              <c:strCache>
                <c:ptCount val="10"/>
                <c:pt idx="0">
                  <c:v>Teachers and Instructors</c:v>
                </c:pt>
                <c:pt idx="1">
                  <c:v>Secondary School Teachers</c:v>
                </c:pt>
                <c:pt idx="2">
                  <c:v>Teaching Assistants, Except Postsecondary</c:v>
                </c:pt>
                <c:pt idx="3">
                  <c:v>Elementary School Teachers</c:v>
                </c:pt>
                <c:pt idx="4">
                  <c:v>Postsecondary Teachers</c:v>
                </c:pt>
                <c:pt idx="5">
                  <c:v>Middle School Teachers</c:v>
                </c:pt>
                <c:pt idx="6">
                  <c:v>Social and Human Service Assistants</c:v>
                </c:pt>
                <c:pt idx="7">
                  <c:v>Secretaries and Admin. Assistants</c:v>
                </c:pt>
                <c:pt idx="8">
                  <c:v>Coaches and Scouts</c:v>
                </c:pt>
                <c:pt idx="9">
                  <c:v>Customer Service Representatives</c:v>
                </c:pt>
              </c:strCache>
            </c:strRef>
          </c:cat>
          <c:val>
            <c:numRef>
              <c:f>'5E'!$D$7:$D$16</c:f>
              <c:numCache>
                <c:formatCode>0.0%</c:formatCode>
                <c:ptCount val="10"/>
                <c:pt idx="0">
                  <c:v>0.17380999999999999</c:v>
                </c:pt>
                <c:pt idx="1">
                  <c:v>0.147758</c:v>
                </c:pt>
                <c:pt idx="2">
                  <c:v>0.14099</c:v>
                </c:pt>
                <c:pt idx="3">
                  <c:v>0.1331</c:v>
                </c:pt>
                <c:pt idx="4">
                  <c:v>0.13009999999999999</c:v>
                </c:pt>
                <c:pt idx="5">
                  <c:v>6.1080000000000002E-2</c:v>
                </c:pt>
                <c:pt idx="6">
                  <c:v>5.8160000000000003E-2</c:v>
                </c:pt>
                <c:pt idx="7">
                  <c:v>5.57E-2</c:v>
                </c:pt>
                <c:pt idx="8">
                  <c:v>5.024E-2</c:v>
                </c:pt>
                <c:pt idx="9">
                  <c:v>4.8911089999999997E-2</c:v>
                </c:pt>
              </c:numCache>
            </c:numRef>
          </c:val>
          <c:extLst>
            <c:ext xmlns:c16="http://schemas.microsoft.com/office/drawing/2014/chart" uri="{C3380CC4-5D6E-409C-BE32-E72D297353CC}">
              <c16:uniqueId val="{00000000-ECCD-4BF6-BF05-FDAB6403DEB4}"/>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'5F'!$B$4</c:f>
              <c:strCache>
                <c:ptCount val="1"/>
                <c:pt idx="0">
                  <c:v>Job Postings</c:v>
                </c:pt>
              </c:strCache>
            </c:strRef>
          </c:tx>
          <c:spPr>
            <a:solidFill>
              <a:srgbClr val="003E51"/>
            </a:solidFill>
            <a:ln w="25400">
              <a:noFill/>
            </a:ln>
            <a:effectLst/>
          </c:spPr>
          <c:cat>
            <c:numRef>
              <c:f>'5F'!$A$5:$A$64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'5F'!$B$5:$B$64</c:f>
              <c:numCache>
                <c:formatCode>General</c:formatCode>
                <c:ptCount val="60"/>
                <c:pt idx="0">
                  <c:v>1</c:v>
                </c:pt>
                <c:pt idx="1">
                  <c:v>3</c:v>
                </c:pt>
                <c:pt idx="2">
                  <c:v>1</c:v>
                </c:pt>
                <c:pt idx="3">
                  <c:v>2</c:v>
                </c:pt>
                <c:pt idx="4">
                  <c:v>0</c:v>
                </c:pt>
                <c:pt idx="5">
                  <c:v>0</c:v>
                </c:pt>
                <c:pt idx="6">
                  <c:v>1</c:v>
                </c:pt>
                <c:pt idx="7">
                  <c:v>0</c:v>
                </c:pt>
                <c:pt idx="8">
                  <c:v>1</c:v>
                </c:pt>
                <c:pt idx="9">
                  <c:v>0</c:v>
                </c:pt>
                <c:pt idx="10">
                  <c:v>0</c:v>
                </c:pt>
                <c:pt idx="11">
                  <c:v>0</c:v>
                </c:pt>
                <c:pt idx="12">
                  <c:v>1</c:v>
                </c:pt>
                <c:pt idx="13">
                  <c:v>1</c:v>
                </c:pt>
                <c:pt idx="14">
                  <c:v>0</c:v>
                </c:pt>
                <c:pt idx="15">
                  <c:v>3</c:v>
                </c:pt>
                <c:pt idx="16">
                  <c:v>2</c:v>
                </c:pt>
                <c:pt idx="17">
                  <c:v>1</c:v>
                </c:pt>
                <c:pt idx="18">
                  <c:v>0</c:v>
                </c:pt>
                <c:pt idx="19">
                  <c:v>0</c:v>
                </c:pt>
                <c:pt idx="20">
                  <c:v>0</c:v>
                </c:pt>
                <c:pt idx="21">
                  <c:v>0</c:v>
                </c:pt>
                <c:pt idx="22">
                  <c:v>3</c:v>
                </c:pt>
                <c:pt idx="23">
                  <c:v>3</c:v>
                </c:pt>
                <c:pt idx="24">
                  <c:v>2</c:v>
                </c:pt>
                <c:pt idx="25">
                  <c:v>0</c:v>
                </c:pt>
                <c:pt idx="26">
                  <c:v>2</c:v>
                </c:pt>
                <c:pt idx="27">
                  <c:v>0</c:v>
                </c:pt>
                <c:pt idx="28">
                  <c:v>1</c:v>
                </c:pt>
                <c:pt idx="29">
                  <c:v>2</c:v>
                </c:pt>
                <c:pt idx="30">
                  <c:v>0</c:v>
                </c:pt>
                <c:pt idx="31">
                  <c:v>2</c:v>
                </c:pt>
                <c:pt idx="32">
                  <c:v>0</c:v>
                </c:pt>
                <c:pt idx="33">
                  <c:v>1</c:v>
                </c:pt>
                <c:pt idx="34">
                  <c:v>0</c:v>
                </c:pt>
                <c:pt idx="35">
                  <c:v>0</c:v>
                </c:pt>
                <c:pt idx="36">
                  <c:v>4</c:v>
                </c:pt>
                <c:pt idx="37">
                  <c:v>1</c:v>
                </c:pt>
                <c:pt idx="38">
                  <c:v>0</c:v>
                </c:pt>
                <c:pt idx="39">
                  <c:v>2</c:v>
                </c:pt>
                <c:pt idx="40">
                  <c:v>3</c:v>
                </c:pt>
                <c:pt idx="41">
                  <c:v>0</c:v>
                </c:pt>
                <c:pt idx="42">
                  <c:v>2</c:v>
                </c:pt>
                <c:pt idx="43">
                  <c:v>2</c:v>
                </c:pt>
                <c:pt idx="44">
                  <c:v>1</c:v>
                </c:pt>
                <c:pt idx="45">
                  <c:v>4</c:v>
                </c:pt>
                <c:pt idx="46">
                  <c:v>0</c:v>
                </c:pt>
                <c:pt idx="47">
                  <c:v>0</c:v>
                </c:pt>
                <c:pt idx="48">
                  <c:v>2</c:v>
                </c:pt>
                <c:pt idx="49">
                  <c:v>0</c:v>
                </c:pt>
                <c:pt idx="50">
                  <c:v>0</c:v>
                </c:pt>
                <c:pt idx="51">
                  <c:v>5</c:v>
                </c:pt>
                <c:pt idx="52">
                  <c:v>1</c:v>
                </c:pt>
                <c:pt idx="53">
                  <c:v>1</c:v>
                </c:pt>
                <c:pt idx="54">
                  <c:v>2</c:v>
                </c:pt>
                <c:pt idx="55">
                  <c:v>6</c:v>
                </c:pt>
                <c:pt idx="56">
                  <c:v>1</c:v>
                </c:pt>
                <c:pt idx="57">
                  <c:v>2</c:v>
                </c:pt>
                <c:pt idx="58">
                  <c:v>3</c:v>
                </c:pt>
                <c:pt idx="59">
                  <c:v>0</c:v>
                </c:pt>
              </c:numCache>
            </c:numRef>
          </c:val>
          <c:extLst>
            <c:ext xmlns:c16="http://schemas.microsoft.com/office/drawing/2014/chart" uri="{C3380CC4-5D6E-409C-BE32-E72D297353CC}">
              <c16:uniqueId val="{00000000-F437-4991-A956-E464FE507040}"/>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'5F'!$C$4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'5F'!$C$5:$C$64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F437-4991-A956-E464FE507040}"/>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4"/>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6650238353564718"/>
                      <c:h val="0.11995544078181174"/>
                    </c:manualLayout>
                  </c15:layout>
                </c:ext>
                <c:ext xmlns:c16="http://schemas.microsoft.com/office/drawing/2014/chart" uri="{C3380CC4-5D6E-409C-BE32-E72D297353CC}">
                  <c16:uniqueId val="{00000000-C91D-4B39-A46B-148ED3FD4E76}"/>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60025706649327271"/>
                      <c:h val="0.17233803924289198"/>
                    </c:manualLayout>
                  </c15:layout>
                </c:ext>
                <c:ext xmlns:c16="http://schemas.microsoft.com/office/drawing/2014/chart" uri="{C3380CC4-5D6E-409C-BE32-E72D297353CC}">
                  <c16:uniqueId val="{00000001-C91D-4B39-A46B-148ED3FD4E76}"/>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C91D-4B39-A46B-148ED3FD4E76}"/>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C91D-4B39-A46B-148ED3FD4E76}"/>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C91D-4B39-A46B-148ED3FD4E76}"/>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C91D-4B39-A46B-148ED3FD4E76}"/>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C91D-4B39-A46B-148ED3FD4E76}"/>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C91D-4B39-A46B-148ED3FD4E76}"/>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C91D-4B39-A46B-148ED3FD4E76}"/>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C91D-4B39-A46B-148ED3FD4E76}"/>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'5F'!$F$5:$F$14</c:f>
              <c:strCache>
                <c:ptCount val="6"/>
                <c:pt idx="0">
                  <c:v>Catholic Diocese Of Lansing</c:v>
                </c:pt>
                <c:pt idx="1">
                  <c:v>National Heritage Academies</c:v>
                </c:pt>
                <c:pt idx="2">
                  <c:v>Edustaff</c:v>
                </c:pt>
                <c:pt idx="3">
                  <c:v>Okemos Public Schools</c:v>
                </c:pt>
                <c:pt idx="4">
                  <c:v>Spartan Child Development Center</c:v>
                </c:pt>
                <c:pt idx="5">
                  <c:v>Lansing School District</c:v>
                </c:pt>
              </c:strCache>
            </c:strRef>
          </c:cat>
          <c:val>
            <c:numRef>
              <c:f>'5F'!$G$5:$G$14</c:f>
              <c:numCache>
                <c:formatCode>#,##0</c:formatCode>
                <c:ptCount val="10"/>
                <c:pt idx="0">
                  <c:v>15</c:v>
                </c:pt>
                <c:pt idx="1">
                  <c:v>6</c:v>
                </c:pt>
                <c:pt idx="2">
                  <c:v>3</c:v>
                </c:pt>
                <c:pt idx="3">
                  <c:v>2</c:v>
                </c:pt>
                <c:pt idx="4">
                  <c:v>2</c:v>
                </c:pt>
                <c:pt idx="5">
                  <c:v>1</c:v>
                </c:pt>
              </c:numCache>
            </c:numRef>
          </c:val>
          <c:extLst>
            <c:ext xmlns:c16="http://schemas.microsoft.com/office/drawing/2014/chart" uri="{C3380CC4-5D6E-409C-BE32-E72D297353CC}">
              <c16:uniqueId val="{0000000A-C91D-4B39-A46B-148ED3FD4E76}"/>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Pt>
            <c:idx val="0"/>
            <c:marker>
              <c:symbol val="none"/>
            </c:marker>
            <c:bubble3D val="0"/>
            <c:extLst>
              <c:ext xmlns:c16="http://schemas.microsoft.com/office/drawing/2014/chart" uri="{C3380CC4-5D6E-409C-BE32-E72D297353CC}">
                <c16:uniqueId val="{00000000-9272-4C7E-B5A9-615FCB956A55}"/>
              </c:ext>
            </c:extLst>
          </c:dPt>
          <c:dLbls>
            <c:dLbl>
              <c:idx val="0"/>
              <c:layout>
                <c:manualLayout>
                  <c:x val="-0.13598878956752622"/>
                  <c:y val="1.9851239520580634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1551320847420278"/>
                      <c:h val="0.22378706880422308"/>
                    </c:manualLayout>
                  </c15:layout>
                </c:ext>
                <c:ext xmlns:c16="http://schemas.microsoft.com/office/drawing/2014/chart" uri="{C3380CC4-5D6E-409C-BE32-E72D297353CC}">
                  <c16:uniqueId val="{00000000-9272-4C7E-B5A9-615FCB956A55}"/>
                </c:ext>
              </c:extLst>
            </c:dLbl>
            <c:dLbl>
              <c:idx val="1"/>
              <c:layout>
                <c:manualLayout>
                  <c:x val="-1.8885466900746576E-3"/>
                  <c:y val="-0.113843790295711"/>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307871587543934"/>
                      <c:h val="0.29367187648517851"/>
                    </c:manualLayout>
                  </c15:layout>
                </c:ext>
                <c:ext xmlns:c16="http://schemas.microsoft.com/office/drawing/2014/chart" uri="{C3380CC4-5D6E-409C-BE32-E72D297353CC}">
                  <c16:uniqueId val="{00000001-9272-4C7E-B5A9-615FCB956A55}"/>
                </c:ext>
              </c:extLst>
            </c:dLbl>
            <c:dLbl>
              <c:idx val="2"/>
              <c:layout>
                <c:manualLayout>
                  <c:x val="6.4217029585415919E-2"/>
                  <c:y val="-1.870207374808303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994472405303799"/>
                      <c:h val="0.25512829501742013"/>
                    </c:manualLayout>
                  </c15:layout>
                </c:ext>
                <c:ext xmlns:c16="http://schemas.microsoft.com/office/drawing/2014/chart" uri="{C3380CC4-5D6E-409C-BE32-E72D297353CC}">
                  <c16:uniqueId val="{00000002-9272-4C7E-B5A9-615FCB956A55}"/>
                </c:ext>
              </c:extLst>
            </c:dLbl>
            <c:dLbl>
              <c:idx val="3"/>
              <c:layout>
                <c:manualLayout>
                  <c:x val="-1.7865844601309168E-2"/>
                  <c:y val="3.494402039817203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229936345635527"/>
                      <c:h val="0.2300104356456843"/>
                    </c:manualLayout>
                  </c15:layout>
                </c:ext>
                <c:ext xmlns:c16="http://schemas.microsoft.com/office/drawing/2014/chart" uri="{C3380CC4-5D6E-409C-BE32-E72D297353CC}">
                  <c16:uniqueId val="{00000001-314E-4258-B741-30CA4CCDC998}"/>
                </c:ext>
              </c:extLst>
            </c:dLbl>
            <c:dLbl>
              <c:idx val="4"/>
              <c:layout>
                <c:manualLayout>
                  <c:x val="-3.1764124148738776E-2"/>
                  <c:y val="-4.4227363991316783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773211771143846"/>
                      <c:h val="0.1646403354745023"/>
                    </c:manualLayout>
                  </c15:layout>
                </c:ext>
                <c:ext xmlns:c16="http://schemas.microsoft.com/office/drawing/2014/chart" uri="{C3380CC4-5D6E-409C-BE32-E72D297353CC}">
                  <c16:uniqueId val="{00000004-9272-4C7E-B5A9-615FCB956A5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'2C'!$A$8:$A$12</c:f>
              <c:strCache>
                <c:ptCount val="5"/>
                <c:pt idx="0">
                  <c:v>Kindergarten Teacher</c:v>
                </c:pt>
                <c:pt idx="1">
                  <c:v>Self-Enrichment Teacher</c:v>
                </c:pt>
                <c:pt idx="2">
                  <c:v>Bank Teller</c:v>
                </c:pt>
                <c:pt idx="3">
                  <c:v>Psychiatric Aide</c:v>
                </c:pt>
                <c:pt idx="4">
                  <c:v>Office Clerk</c:v>
                </c:pt>
              </c:strCache>
            </c:strRef>
          </c:cat>
          <c:val>
            <c:numRef>
              <c:f>'2C'!$B$8:$B$12</c:f>
              <c:numCache>
                <c:formatCode>0%</c:formatCode>
                <c:ptCount val="5"/>
                <c:pt idx="0">
                  <c:v>0.97</c:v>
                </c:pt>
                <c:pt idx="1">
                  <c:v>0.96</c:v>
                </c:pt>
                <c:pt idx="2">
                  <c:v>0.93</c:v>
                </c:pt>
                <c:pt idx="3">
                  <c:v>0.93</c:v>
                </c:pt>
                <c:pt idx="4">
                  <c:v>0.92</c:v>
                </c:pt>
              </c:numCache>
            </c:numRef>
          </c:val>
          <c:extLst>
            <c:ext xmlns:c16="http://schemas.microsoft.com/office/drawing/2014/chart" uri="{C3380CC4-5D6E-409C-BE32-E72D297353CC}">
              <c16:uniqueId val="{00000005-9272-4C7E-B5A9-615FCB956A55}"/>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217222847145E-2"/>
          <c:y val="9.8310276004164643E-2"/>
          <c:w val="0.92815048118985122"/>
          <c:h val="0.7810274068922986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'2C'!$A$8:$A$12</c:f>
              <c:strCache>
                <c:ptCount val="5"/>
                <c:pt idx="0">
                  <c:v>Kindergarten Teacher</c:v>
                </c:pt>
                <c:pt idx="1">
                  <c:v>Self-Enrichment Teacher</c:v>
                </c:pt>
                <c:pt idx="2">
                  <c:v>Bank Teller</c:v>
                </c:pt>
                <c:pt idx="3">
                  <c:v>Psychiatric Aide</c:v>
                </c:pt>
                <c:pt idx="4">
                  <c:v>Office Clerk</c:v>
                </c:pt>
              </c:strCache>
            </c:strRef>
          </c:cat>
          <c:val>
            <c:numRef>
              <c:f>'2C'!$C$8:$C$12</c:f>
              <c:numCache>
                <c:formatCode>"$"#,##0.00_);\("$"#,##0.00\)</c:formatCode>
                <c:ptCount val="5"/>
                <c:pt idx="0">
                  <c:v>29.74</c:v>
                </c:pt>
                <c:pt idx="1">
                  <c:v>21.03</c:v>
                </c:pt>
                <c:pt idx="2">
                  <c:v>17.66</c:v>
                </c:pt>
                <c:pt idx="3">
                  <c:v>14.87</c:v>
                </c:pt>
                <c:pt idx="4">
                  <c:v>19</c:v>
                </c:pt>
              </c:numCache>
            </c:numRef>
          </c:val>
          <c:extLst>
            <c:ext xmlns:c16="http://schemas.microsoft.com/office/drawing/2014/chart" uri="{C3380CC4-5D6E-409C-BE32-E72D297353CC}">
              <c16:uniqueId val="{00000000-D07B-4E3B-B118-41EC6A6D8E3A}"/>
            </c:ext>
          </c:extLst>
        </c:ser>
        <c:dLbls>
          <c:showLegendKey val="0"/>
          <c:showVal val="0"/>
          <c:showCatName val="0"/>
          <c:showSerName val="0"/>
          <c:showPercent val="0"/>
          <c:showBubbleSize val="0"/>
        </c:dLbls>
        <c:gapWidth val="5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1"/>
            <c:invertIfNegative val="0"/>
            <c:bubble3D val="0"/>
            <c:spPr>
              <a:solidFill>
                <a:srgbClr val="D45D00"/>
              </a:solidFill>
              <a:ln>
                <a:noFill/>
              </a:ln>
              <a:effectLst/>
            </c:spPr>
            <c:extLst>
              <c:ext xmlns:c16="http://schemas.microsoft.com/office/drawing/2014/chart" uri="{C3380CC4-5D6E-409C-BE32-E72D297353CC}">
                <c16:uniqueId val="{00000000-C04A-4EAE-AB2E-0DBDFAB1B445}"/>
              </c:ext>
            </c:extLst>
          </c:dPt>
          <c:dPt>
            <c:idx val="5"/>
            <c:invertIfNegative val="0"/>
            <c:bubble3D val="0"/>
            <c:spPr>
              <a:solidFill>
                <a:srgbClr val="003E51"/>
              </a:solidFill>
              <a:ln>
                <a:noFill/>
              </a:ln>
              <a:effectLst/>
            </c:spPr>
            <c:extLst>
              <c:ext xmlns:c16="http://schemas.microsoft.com/office/drawing/2014/chart" uri="{C3380CC4-5D6E-409C-BE32-E72D297353CC}">
                <c16:uniqueId val="{00000003-B922-4999-AFA5-49BBE6643261}"/>
              </c:ext>
            </c:extLst>
          </c:dPt>
          <c:dLbls>
            <c:dLbl>
              <c:idx val="2"/>
              <c:layout>
                <c:manualLayout>
                  <c:x val="-0.13372445166332028"/>
                  <c:y val="-6.2611820027006892E-3"/>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fld id="{1177BC97-2832-4289-8241-FDE321A2FC54}" type="VALUE">
                      <a:rPr lang="en-US" baseline="0">
                        <a:solidFill>
                          <a:schemeClr val="bg1"/>
                        </a:solidFill>
                      </a:rPr>
                      <a:pPr>
                        <a:defRPr>
                          <a:solidFill>
                            <a:srgbClr val="003E51"/>
                          </a:solidFill>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75B2-4DEC-9FEF-0D4561803B3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'2C'!$Y$29:$Y$34</c:f>
              <c:strCache>
                <c:ptCount val="6"/>
                <c:pt idx="0">
                  <c:v>Psychiatric Aide</c:v>
                </c:pt>
                <c:pt idx="1">
                  <c:v>Lead Teacher</c:v>
                </c:pt>
                <c:pt idx="2">
                  <c:v>Self-Enrichment Teacher</c:v>
                </c:pt>
                <c:pt idx="3">
                  <c:v>Office Clerk</c:v>
                </c:pt>
                <c:pt idx="4">
                  <c:v>Bank Teller</c:v>
                </c:pt>
                <c:pt idx="5">
                  <c:v>Kindergarten Teacher</c:v>
                </c:pt>
              </c:strCache>
            </c:strRef>
          </c:cat>
          <c:val>
            <c:numRef>
              <c:f>'2C'!$Z$29:$Z$34</c:f>
              <c:numCache>
                <c:formatCode>"$"#,##0.00</c:formatCode>
                <c:ptCount val="6"/>
                <c:pt idx="0">
                  <c:v>2.75</c:v>
                </c:pt>
                <c:pt idx="1">
                  <c:v>4.8899999999999997</c:v>
                </c:pt>
                <c:pt idx="2">
                  <c:v>5.54</c:v>
                </c:pt>
                <c:pt idx="3">
                  <c:v>5.61</c:v>
                </c:pt>
                <c:pt idx="4">
                  <c:v>5.86</c:v>
                </c:pt>
                <c:pt idx="5">
                  <c:v>7.2</c:v>
                </c:pt>
              </c:numCache>
            </c:numRef>
          </c:val>
          <c:extLst>
            <c:ext xmlns:c16="http://schemas.microsoft.com/office/drawing/2014/chart" uri="{C3380CC4-5D6E-409C-BE32-E72D297353CC}">
              <c16:uniqueId val="{00000006-CC99-4625-AF15-275D83D3EEDA}"/>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100"/>
        <c:noMultiLvlLbl val="0"/>
      </c:catAx>
      <c:valAx>
        <c:axId val="2021862368"/>
        <c:scaling>
          <c:orientation val="minMax"/>
        </c:scaling>
        <c:delete val="1"/>
        <c:axPos val="b"/>
        <c:numFmt formatCode="&quot;$&quot;#,##0.00" sourceLinked="1"/>
        <c:majorTickMark val="none"/>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'2D'!$A$12</c:f>
              <c:strCache>
                <c:ptCount val="1"/>
                <c:pt idx="0">
                  <c:v>Region 7</c:v>
                </c:pt>
              </c:strCache>
            </c:strRef>
          </c:tx>
          <c:spPr>
            <a:ln w="28575" cap="rnd">
              <a:solidFill>
                <a:srgbClr val="D45D00"/>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'2D'!$B$12:$W$12</c:f>
              <c:numCache>
                <c:formatCode>0.0%</c:formatCode>
                <c:ptCount val="22"/>
                <c:pt idx="0">
                  <c:v>0</c:v>
                </c:pt>
                <c:pt idx="1">
                  <c:v>3.7142857142857144E-2</c:v>
                </c:pt>
                <c:pt idx="2">
                  <c:v>2.2857142857142857E-2</c:v>
                </c:pt>
                <c:pt idx="3">
                  <c:v>1.4285714285714285E-2</c:v>
                </c:pt>
                <c:pt idx="4">
                  <c:v>-2.8571428571428571E-3</c:v>
                </c:pt>
                <c:pt idx="5">
                  <c:v>5.7142857142857141E-2</c:v>
                </c:pt>
                <c:pt idx="6">
                  <c:v>2.8571428571428571E-2</c:v>
                </c:pt>
                <c:pt idx="7">
                  <c:v>5.1428571428571428E-2</c:v>
                </c:pt>
                <c:pt idx="8">
                  <c:v>-8.5714285714285719E-3</c:v>
                </c:pt>
                <c:pt idx="9">
                  <c:v>3.1428571428571431E-2</c:v>
                </c:pt>
                <c:pt idx="10">
                  <c:v>-1.1428571428571429E-2</c:v>
                </c:pt>
                <c:pt idx="11">
                  <c:v>-4.2857142857142858E-2</c:v>
                </c:pt>
                <c:pt idx="12">
                  <c:v>-0.02</c:v>
                </c:pt>
                <c:pt idx="13">
                  <c:v>-6.2857142857142861E-2</c:v>
                </c:pt>
                <c:pt idx="14">
                  <c:v>-1.1428571428571429E-2</c:v>
                </c:pt>
                <c:pt idx="15">
                  <c:v>5.4285714285714284E-2</c:v>
                </c:pt>
                <c:pt idx="16">
                  <c:v>0.22</c:v>
                </c:pt>
                <c:pt idx="17">
                  <c:v>0.3</c:v>
                </c:pt>
                <c:pt idx="18">
                  <c:v>0.30571428571428572</c:v>
                </c:pt>
                <c:pt idx="19">
                  <c:v>0.12857142857142856</c:v>
                </c:pt>
                <c:pt idx="20">
                  <c:v>0.19142857142857142</c:v>
                </c:pt>
                <c:pt idx="21">
                  <c:v>0.19142857142857142</c:v>
                </c:pt>
              </c:numCache>
            </c:numRef>
          </c:val>
          <c:smooth val="0"/>
          <c:extLst>
            <c:ext xmlns:c16="http://schemas.microsoft.com/office/drawing/2014/chart" uri="{C3380CC4-5D6E-409C-BE32-E72D297353CC}">
              <c16:uniqueId val="{00000000-ACD2-442D-8F7B-18A2BB441A84}"/>
            </c:ext>
          </c:extLst>
        </c:ser>
        <c:ser>
          <c:idx val="2"/>
          <c:order val="1"/>
          <c:tx>
            <c:strRef>
              <c:f>'2D'!$A$13</c:f>
              <c:strCache>
                <c:ptCount val="1"/>
                <c:pt idx="0">
                  <c:v>Michigan</c:v>
                </c:pt>
              </c:strCache>
            </c:strRef>
          </c:tx>
          <c:spPr>
            <a:ln w="28575" cap="rnd">
              <a:solidFill>
                <a:srgbClr val="A2AE74"/>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'2D'!$B$13:$W$13</c:f>
              <c:numCache>
                <c:formatCode>0.0%</c:formatCode>
                <c:ptCount val="22"/>
                <c:pt idx="0">
                  <c:v>0</c:v>
                </c:pt>
                <c:pt idx="1">
                  <c:v>1.1609907120743035E-2</c:v>
                </c:pt>
                <c:pt idx="2">
                  <c:v>8.6429308565531479E-3</c:v>
                </c:pt>
                <c:pt idx="3">
                  <c:v>-6.4499484004127967E-4</c:v>
                </c:pt>
                <c:pt idx="4">
                  <c:v>8.5139318885448911E-3</c:v>
                </c:pt>
                <c:pt idx="5">
                  <c:v>1.1093911248710011E-2</c:v>
                </c:pt>
                <c:pt idx="6">
                  <c:v>1.6382868937048503E-2</c:v>
                </c:pt>
                <c:pt idx="7">
                  <c:v>2.1671826625386997E-2</c:v>
                </c:pt>
                <c:pt idx="8">
                  <c:v>-1.7156862745098041E-2</c:v>
                </c:pt>
                <c:pt idx="9">
                  <c:v>-3.0959752321981424E-2</c:v>
                </c:pt>
                <c:pt idx="10">
                  <c:v>-6.9143446852425183E-2</c:v>
                </c:pt>
                <c:pt idx="11">
                  <c:v>-0.10319917440660474</c:v>
                </c:pt>
                <c:pt idx="12">
                  <c:v>-8.1269349845201233E-2</c:v>
                </c:pt>
                <c:pt idx="13">
                  <c:v>-9.533023735810113E-2</c:v>
                </c:pt>
                <c:pt idx="14">
                  <c:v>-2.7476780185758515E-2</c:v>
                </c:pt>
                <c:pt idx="15">
                  <c:v>5.7275541795665637E-2</c:v>
                </c:pt>
                <c:pt idx="16">
                  <c:v>0.16240970072239422</c:v>
                </c:pt>
                <c:pt idx="17">
                  <c:v>0.19091847265221878</c:v>
                </c:pt>
                <c:pt idx="18">
                  <c:v>0.20368937048503613</c:v>
                </c:pt>
                <c:pt idx="19">
                  <c:v>-5.276057791537668E-2</c:v>
                </c:pt>
                <c:pt idx="20">
                  <c:v>2.2703818369453045E-2</c:v>
                </c:pt>
                <c:pt idx="21">
                  <c:v>5.5469556243550051E-2</c:v>
                </c:pt>
              </c:numCache>
            </c:numRef>
          </c:val>
          <c:smooth val="0"/>
          <c:extLst>
            <c:ext xmlns:c16="http://schemas.microsoft.com/office/drawing/2014/chart" uri="{C3380CC4-5D6E-409C-BE32-E72D297353CC}">
              <c16:uniqueId val="{00000000-F44E-4F68-9294-822C3D1802DA}"/>
            </c:ext>
          </c:extLst>
        </c:ser>
        <c:ser>
          <c:idx val="1"/>
          <c:order val="2"/>
          <c:tx>
            <c:strRef>
              <c:f>'2D'!$A$14</c:f>
              <c:strCache>
                <c:ptCount val="1"/>
                <c:pt idx="0">
                  <c:v>United States</c:v>
                </c:pt>
              </c:strCache>
            </c:strRef>
          </c:tx>
          <c:spPr>
            <a:ln w="28575" cap="rnd">
              <a:solidFill>
                <a:srgbClr val="003E51"/>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'2D'!$B$14:$W$14</c:f>
              <c:numCache>
                <c:formatCode>0.0%</c:formatCode>
                <c:ptCount val="22"/>
                <c:pt idx="0">
                  <c:v>0</c:v>
                </c:pt>
                <c:pt idx="1">
                  <c:v>1.8015666588768738E-2</c:v>
                </c:pt>
                <c:pt idx="2">
                  <c:v>2.1226679939664511E-2</c:v>
                </c:pt>
                <c:pt idx="3">
                  <c:v>2.7108479442534091E-2</c:v>
                </c:pt>
                <c:pt idx="4">
                  <c:v>4.9318494283607142E-2</c:v>
                </c:pt>
                <c:pt idx="5">
                  <c:v>8.911017296375319E-2</c:v>
                </c:pt>
                <c:pt idx="6">
                  <c:v>0.14878706853904963</c:v>
                </c:pt>
                <c:pt idx="7">
                  <c:v>0.17755871935804013</c:v>
                </c:pt>
                <c:pt idx="8">
                  <c:v>0.15212251624475326</c:v>
                </c:pt>
                <c:pt idx="9">
                  <c:v>9.99845215802556E-2</c:v>
                </c:pt>
                <c:pt idx="10">
                  <c:v>3.8735504156410951E-2</c:v>
                </c:pt>
                <c:pt idx="11">
                  <c:v>1.2671059300557527E-2</c:v>
                </c:pt>
                <c:pt idx="12">
                  <c:v>5.0244164484007148E-2</c:v>
                </c:pt>
                <c:pt idx="13">
                  <c:v>5.2244219113723893E-2</c:v>
                </c:pt>
                <c:pt idx="14">
                  <c:v>0.10608180496584126</c:v>
                </c:pt>
                <c:pt idx="15">
                  <c:v>0.15384638730648181</c:v>
                </c:pt>
                <c:pt idx="16">
                  <c:v>0.22772093926692991</c:v>
                </c:pt>
                <c:pt idx="17">
                  <c:v>0.26987687068842547</c:v>
                </c:pt>
                <c:pt idx="18">
                  <c:v>0.29488210603628018</c:v>
                </c:pt>
                <c:pt idx="19">
                  <c:v>9.1122367530524356E-2</c:v>
                </c:pt>
                <c:pt idx="20">
                  <c:v>0.20151385015068696</c:v>
                </c:pt>
                <c:pt idx="21">
                  <c:v>0.26955212737221956</c:v>
                </c:pt>
              </c:numCache>
            </c:numRef>
          </c:val>
          <c:smooth val="0"/>
          <c:extLst>
            <c:ext xmlns:c16="http://schemas.microsoft.com/office/drawing/2014/chart" uri="{C3380CC4-5D6E-409C-BE32-E72D297353CC}">
              <c16:uniqueId val="{00000001-ACD2-442D-8F7B-18A2BB441A84}"/>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41112001718348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hyperlink" Target="#'Main Menu'!A1"/></Relationships>
</file>

<file path=xl/drawings/_rels/drawing11.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hyperlink" Target="#'Main Menu'!A1"/></Relationships>
</file>

<file path=xl/drawings/_rels/drawing12.xml.rels><?xml version="1.0" encoding="UTF-8" standalone="yes"?>
<Relationships xmlns="http://schemas.openxmlformats.org/package/2006/relationships"><Relationship Id="rId1" Type="http://schemas.openxmlformats.org/officeDocument/2006/relationships/hyperlink" Target="#'Main Menu'!A1"/></Relationships>
</file>

<file path=xl/drawings/_rels/drawing13.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hyperlink" Target="#'Main Menu'!A1"/></Relationships>
</file>

<file path=xl/drawings/_rels/drawing14.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hyperlink" Target="#'Main Menu'!A1"/><Relationship Id="rId4" Type="http://schemas.openxmlformats.org/officeDocument/2006/relationships/chart" Target="../charts/chart22.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hyperlink" Target="#'Main Menu'!A1"/></Relationships>
</file>

<file path=xl/drawings/_rels/drawing1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hyperlink" Target="#'Main Menu'!A1"/></Relationships>
</file>

<file path=xl/drawings/_rels/drawing2.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0.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hyperlink" Target="#'Main Menu'!A1"/></Relationships>
</file>

<file path=xl/drawings/_rels/drawing21.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2.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hyperlink" Target="#'Main Menu'!A1"/></Relationships>
</file>

<file path=xl/drawings/_rels/drawing2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33.xml"/></Relationships>
</file>

<file path=xl/drawings/_rels/drawing24.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hyperlink" Target="#'Main Menu'!A1"/><Relationship Id="rId4" Type="http://schemas.openxmlformats.org/officeDocument/2006/relationships/chart" Target="../charts/chart36.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hyperlink" Target="#'Main Menu'!A1"/></Relationships>
</file>

<file path=xl/drawings/_rels/drawing28.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chart" Target="../charts/chart39.xml"/><Relationship Id="rId1" Type="http://schemas.openxmlformats.org/officeDocument/2006/relationships/hyperlink" Target="#'Main Menu'!A1"/></Relationships>
</file>

<file path=xl/drawings/_rels/drawing29.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hyperlink" Target="#'Main Menu'!A1"/></Relationships>
</file>

<file path=xl/drawings/_rels/drawing3.xml.rels><?xml version="1.0" encoding="UTF-8" standalone="yes"?>
<Relationships xmlns="http://schemas.openxmlformats.org/package/2006/relationships"><Relationship Id="rId1" Type="http://schemas.openxmlformats.org/officeDocument/2006/relationships/hyperlink" Target="#'Main Menu'!A1"/></Relationships>
</file>

<file path=xl/drawings/_rels/drawing30.xml.rels><?xml version="1.0" encoding="UTF-8" standalone="yes"?>
<Relationships xmlns="http://schemas.openxmlformats.org/package/2006/relationships"><Relationship Id="rId1" Type="http://schemas.openxmlformats.org/officeDocument/2006/relationships/hyperlink" Target="#'Main Menu'!A1"/></Relationships>
</file>

<file path=xl/drawings/_rels/drawing31.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hyperlink" Target="#'Main Menu'!A1"/></Relationships>
</file>

<file path=xl/drawings/_rels/drawing32.xml.rels><?xml version="1.0" encoding="UTF-8" standalone="yes"?>
<Relationships xmlns="http://schemas.openxmlformats.org/package/2006/relationships"><Relationship Id="rId3" Type="http://schemas.openxmlformats.org/officeDocument/2006/relationships/chart" Target="../charts/chart46.xml"/><Relationship Id="rId2" Type="http://schemas.openxmlformats.org/officeDocument/2006/relationships/chart" Target="../charts/chart45.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47.xml"/></Relationships>
</file>

<file path=xl/drawings/_rels/drawing33.xml.rels><?xml version="1.0" encoding="UTF-8" standalone="yes"?>
<Relationships xmlns="http://schemas.openxmlformats.org/package/2006/relationships"><Relationship Id="rId3" Type="http://schemas.openxmlformats.org/officeDocument/2006/relationships/chart" Target="../charts/chart49.xml"/><Relationship Id="rId2" Type="http://schemas.openxmlformats.org/officeDocument/2006/relationships/chart" Target="../charts/chart48.xml"/><Relationship Id="rId1" Type="http://schemas.openxmlformats.org/officeDocument/2006/relationships/hyperlink" Target="#'Main Menu'!A1"/><Relationship Id="rId4" Type="http://schemas.openxmlformats.org/officeDocument/2006/relationships/chart" Target="../charts/chart50.xml"/></Relationships>
</file>

<file path=xl/drawings/_rels/drawing34.xml.rels><?xml version="1.0" encoding="UTF-8" standalone="yes"?>
<Relationships xmlns="http://schemas.openxmlformats.org/package/2006/relationships"><Relationship Id="rId3" Type="http://schemas.openxmlformats.org/officeDocument/2006/relationships/chart" Target="../charts/chart52.xml"/><Relationship Id="rId2" Type="http://schemas.openxmlformats.org/officeDocument/2006/relationships/chart" Target="../charts/chart51.xml"/><Relationship Id="rId1" Type="http://schemas.openxmlformats.org/officeDocument/2006/relationships/hyperlink" Target="#'Main Menu'!A1"/></Relationships>
</file>

<file path=xl/drawings/_rels/drawing37.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hyperlink" Target="#'Main Menu'!A1"/></Relationships>
</file>

<file path=xl/drawings/_rels/drawing38.xml.rels><?xml version="1.0" encoding="UTF-8" standalone="yes"?>
<Relationships xmlns="http://schemas.openxmlformats.org/package/2006/relationships"><Relationship Id="rId3" Type="http://schemas.openxmlformats.org/officeDocument/2006/relationships/chart" Target="../charts/chart56.xml"/><Relationship Id="rId2" Type="http://schemas.openxmlformats.org/officeDocument/2006/relationships/chart" Target="../charts/chart55.xml"/><Relationship Id="rId1" Type="http://schemas.openxmlformats.org/officeDocument/2006/relationships/hyperlink" Target="#'Main Menu'!A1"/></Relationships>
</file>

<file path=xl/drawings/_rels/drawing39.xml.rels><?xml version="1.0" encoding="UTF-8" standalone="yes"?>
<Relationships xmlns="http://schemas.openxmlformats.org/package/2006/relationships"><Relationship Id="rId1" Type="http://schemas.openxmlformats.org/officeDocument/2006/relationships/hyperlink" Target="#'Main Menu'!A1"/></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Main Menu'!A1"/></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hyperlink" Target="#'Main Menu'!A1"/><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hyperlink" Target="#'Main Menu'!A1"/></Relationships>
</file>

<file path=xl/drawings/drawing1.xml><?xml version="1.0" encoding="utf-8"?>
<xdr:wsDr xmlns:xdr="http://schemas.openxmlformats.org/drawingml/2006/spreadsheetDrawing" xmlns:a="http://schemas.openxmlformats.org/drawingml/2006/main">
  <xdr:twoCellAnchor editAs="oneCell">
    <xdr:from>
      <xdr:col>2</xdr:col>
      <xdr:colOff>413108</xdr:colOff>
      <xdr:row>42</xdr:row>
      <xdr:rowOff>52795</xdr:rowOff>
    </xdr:from>
    <xdr:to>
      <xdr:col>4</xdr:col>
      <xdr:colOff>0</xdr:colOff>
      <xdr:row>45</xdr:row>
      <xdr:rowOff>28575</xdr:rowOff>
    </xdr:to>
    <xdr:pic>
      <xdr:nvPicPr>
        <xdr:cNvPr id="4" name="Picture 3">
          <a:extLst>
            <a:ext uri="{FF2B5EF4-FFF2-40B4-BE49-F238E27FC236}">
              <a16:creationId xmlns:a16="http://schemas.microsoft.com/office/drawing/2014/main" id="{4E582F73-7EEB-ED58-2FB3-723B702C95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9508" y="7729945"/>
          <a:ext cx="2930167" cy="518705"/>
        </a:xfrm>
        <a:prstGeom prst="rect">
          <a:avLst/>
        </a:prstGeom>
        <a:solidFill>
          <a:schemeClr val="bg1"/>
        </a:solidFill>
      </xdr:spPr>
    </xdr:pic>
    <xdr:clientData/>
  </xdr:twoCellAnchor>
  <xdr:twoCellAnchor>
    <xdr:from>
      <xdr:col>0</xdr:col>
      <xdr:colOff>0</xdr:colOff>
      <xdr:row>46</xdr:row>
      <xdr:rowOff>9525</xdr:rowOff>
    </xdr:from>
    <xdr:to>
      <xdr:col>2</xdr:col>
      <xdr:colOff>2676525</xdr:colOff>
      <xdr:row>49</xdr:row>
      <xdr:rowOff>66675</xdr:rowOff>
    </xdr:to>
    <xdr:sp macro="" textlink="">
      <xdr:nvSpPr>
        <xdr:cNvPr id="2" name="TextBox 1">
          <a:extLst>
            <a:ext uri="{FF2B5EF4-FFF2-40B4-BE49-F238E27FC236}">
              <a16:creationId xmlns:a16="http://schemas.microsoft.com/office/drawing/2014/main" id="{5E633EC8-56C9-4668-8351-23E06EECAA54}"/>
            </a:ext>
          </a:extLst>
        </xdr:cNvPr>
        <xdr:cNvSpPr txBox="1"/>
      </xdr:nvSpPr>
      <xdr:spPr>
        <a:xfrm>
          <a:off x="0" y="8943975"/>
          <a:ext cx="4352925"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latin typeface="Arial" panose="020B0604020202020204" pitchFamily="34" charset="0"/>
              <a:cs typeface="Arial" panose="020B0604020202020204" pitchFamily="34" charset="0"/>
            </a:rPr>
            <a:t>This publication was made possible by Grant Number 90TP0117-01-00 from the Office of Child Care, Administration for Children and Families, U.S. Department of Health and Human Services.</a:t>
          </a:r>
        </a:p>
      </xdr:txBody>
    </xdr:sp>
    <xdr:clientData/>
  </xdr:twoCellAnchor>
  <xdr:twoCellAnchor>
    <xdr:from>
      <xdr:col>0</xdr:col>
      <xdr:colOff>57150</xdr:colOff>
      <xdr:row>42</xdr:row>
      <xdr:rowOff>0</xdr:rowOff>
    </xdr:from>
    <xdr:to>
      <xdr:col>2</xdr:col>
      <xdr:colOff>339090</xdr:colOff>
      <xdr:row>45</xdr:row>
      <xdr:rowOff>173355</xdr:rowOff>
    </xdr:to>
    <xdr:pic>
      <xdr:nvPicPr>
        <xdr:cNvPr id="3" name="Picture 27">
          <a:extLst>
            <a:ext uri="{FF2B5EF4-FFF2-40B4-BE49-F238E27FC236}">
              <a16:creationId xmlns:a16="http://schemas.microsoft.com/office/drawing/2014/main" id="{1180E5C9-1373-42EF-8564-759E721ACE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8210550"/>
          <a:ext cx="1958340"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3688CC3-B3DB-4C4C-993B-E8E6B8FF91D8}"/>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142876</xdr:rowOff>
    </xdr:from>
    <xdr:to>
      <xdr:col>26</xdr:col>
      <xdr:colOff>75228</xdr:colOff>
      <xdr:row>30</xdr:row>
      <xdr:rowOff>146043</xdr:rowOff>
    </xdr:to>
    <xdr:grpSp>
      <xdr:nvGrpSpPr>
        <xdr:cNvPr id="4" name="Group 3">
          <a:extLst>
            <a:ext uri="{FF2B5EF4-FFF2-40B4-BE49-F238E27FC236}">
              <a16:creationId xmlns:a16="http://schemas.microsoft.com/office/drawing/2014/main" id="{24732DBE-DE56-4E33-B3E7-8656EE5A47DF}"/>
            </a:ext>
          </a:extLst>
        </xdr:cNvPr>
        <xdr:cNvGrpSpPr/>
      </xdr:nvGrpSpPr>
      <xdr:grpSpPr>
        <a:xfrm>
          <a:off x="5495925" y="619126"/>
          <a:ext cx="12038628" cy="5089517"/>
          <a:chOff x="3238500" y="11296650"/>
          <a:chExt cx="12086139" cy="5051366"/>
        </a:xfrm>
      </xdr:grpSpPr>
      <xdr:grpSp>
        <xdr:nvGrpSpPr>
          <xdr:cNvPr id="5" name="Group 4">
            <a:extLst>
              <a:ext uri="{FF2B5EF4-FFF2-40B4-BE49-F238E27FC236}">
                <a16:creationId xmlns:a16="http://schemas.microsoft.com/office/drawing/2014/main" id="{95DEA44C-A373-9433-E52E-851F96C94980}"/>
              </a:ext>
            </a:extLst>
          </xdr:cNvPr>
          <xdr:cNvGrpSpPr/>
        </xdr:nvGrpSpPr>
        <xdr:grpSpPr>
          <a:xfrm>
            <a:off x="3238500" y="11512884"/>
            <a:ext cx="12086139" cy="4835132"/>
            <a:chOff x="-13392" y="1389332"/>
            <a:chExt cx="11947656" cy="4835132"/>
          </a:xfrm>
        </xdr:grpSpPr>
        <xdr:graphicFrame macro="">
          <xdr:nvGraphicFramePr>
            <xdr:cNvPr id="10" name="Chart 9">
              <a:extLst>
                <a:ext uri="{FF2B5EF4-FFF2-40B4-BE49-F238E27FC236}">
                  <a16:creationId xmlns:a16="http://schemas.microsoft.com/office/drawing/2014/main" id="{00DC6F26-7057-8EA4-837B-D27B843B12B0}"/>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ED1C850F-E399-0B5F-1393-283A31E00DBD}"/>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1" name="Straight Connector 10">
              <a:extLst>
                <a:ext uri="{FF2B5EF4-FFF2-40B4-BE49-F238E27FC236}">
                  <a16:creationId xmlns:a16="http://schemas.microsoft.com/office/drawing/2014/main" id="{3849F2C2-1F6E-5B7A-57F0-EFD8422335A9}"/>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6" name="TextBox 10">
            <a:extLst>
              <a:ext uri="{FF2B5EF4-FFF2-40B4-BE49-F238E27FC236}">
                <a16:creationId xmlns:a16="http://schemas.microsoft.com/office/drawing/2014/main" id="{E117F807-5AC9-D311-E881-70A6AE22912A}"/>
              </a:ext>
            </a:extLst>
          </xdr:cNvPr>
          <xdr:cNvSpPr txBox="1"/>
        </xdr:nvSpPr>
        <xdr:spPr>
          <a:xfrm>
            <a:off x="5932298"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7" name="TextBox 11">
            <a:extLst>
              <a:ext uri="{FF2B5EF4-FFF2-40B4-BE49-F238E27FC236}">
                <a16:creationId xmlns:a16="http://schemas.microsoft.com/office/drawing/2014/main" id="{EF71C950-8FB5-83FA-E687-4049B512BB6E}"/>
              </a:ext>
            </a:extLst>
          </xdr:cNvPr>
          <xdr:cNvSpPr txBox="1"/>
        </xdr:nvSpPr>
        <xdr:spPr>
          <a:xfrm>
            <a:off x="10184575" y="11296650"/>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8" name="TextBox 12">
            <a:extLst>
              <a:ext uri="{FF2B5EF4-FFF2-40B4-BE49-F238E27FC236}">
                <a16:creationId xmlns:a16="http://schemas.microsoft.com/office/drawing/2014/main" id="{2D3A44AC-285C-D098-B6FF-EE3366960073}"/>
              </a:ext>
            </a:extLst>
          </xdr:cNvPr>
          <xdr:cNvSpPr txBox="1"/>
        </xdr:nvSpPr>
        <xdr:spPr>
          <a:xfrm>
            <a:off x="8369131" y="11298614"/>
            <a:ext cx="1901507" cy="30906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Lead Teacher</a:t>
            </a:r>
          </a:p>
        </xdr:txBody>
      </xdr:sp>
    </xdr:grpSp>
    <xdr:clientData/>
  </xdr:twoCellAnchor>
  <xdr:twoCellAnchor>
    <xdr:from>
      <xdr:col>4</xdr:col>
      <xdr:colOff>561974</xdr:colOff>
      <xdr:row>31</xdr:row>
      <xdr:rowOff>114300</xdr:rowOff>
    </xdr:from>
    <xdr:to>
      <xdr:col>25</xdr:col>
      <xdr:colOff>76199</xdr:colOff>
      <xdr:row>35</xdr:row>
      <xdr:rowOff>38100</xdr:rowOff>
    </xdr:to>
    <xdr:sp macro="" textlink="">
      <xdr:nvSpPr>
        <xdr:cNvPr id="3" name="TextBox 2">
          <a:extLst>
            <a:ext uri="{FF2B5EF4-FFF2-40B4-BE49-F238E27FC236}">
              <a16:creationId xmlns:a16="http://schemas.microsoft.com/office/drawing/2014/main" id="{20F099B5-EC60-4104-A7E9-1F868A97D9CB}"/>
            </a:ext>
          </a:extLst>
        </xdr:cNvPr>
        <xdr:cNvSpPr txBox="1"/>
      </xdr:nvSpPr>
      <xdr:spPr>
        <a:xfrm>
          <a:off x="5981699" y="5857875"/>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ABD7B0B-AC19-41B4-8004-45BB00554E3C}"/>
            </a:ext>
          </a:extLst>
        </xdr:cNvPr>
        <xdr:cNvSpPr/>
      </xdr:nvSpPr>
      <xdr:spPr>
        <a:xfrm>
          <a:off x="1" y="22224"/>
          <a:ext cx="1447799"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424973</xdr:colOff>
      <xdr:row>18</xdr:row>
      <xdr:rowOff>152399</xdr:rowOff>
    </xdr:from>
    <xdr:to>
      <xdr:col>16</xdr:col>
      <xdr:colOff>278130</xdr:colOff>
      <xdr:row>41</xdr:row>
      <xdr:rowOff>43814</xdr:rowOff>
    </xdr:to>
    <xdr:grpSp>
      <xdr:nvGrpSpPr>
        <xdr:cNvPr id="4" name="Group 3">
          <a:extLst>
            <a:ext uri="{FF2B5EF4-FFF2-40B4-BE49-F238E27FC236}">
              <a16:creationId xmlns:a16="http://schemas.microsoft.com/office/drawing/2014/main" id="{F144BC5A-E82F-E28B-B798-E3C4F89CEC96}"/>
            </a:ext>
          </a:extLst>
        </xdr:cNvPr>
        <xdr:cNvGrpSpPr/>
      </xdr:nvGrpSpPr>
      <xdr:grpSpPr>
        <a:xfrm>
          <a:off x="3101498" y="3848099"/>
          <a:ext cx="10721182" cy="4272915"/>
          <a:chOff x="3432968" y="3571874"/>
          <a:chExt cx="9730582" cy="4048125"/>
        </a:xfrm>
      </xdr:grpSpPr>
      <xdr:graphicFrame macro="">
        <xdr:nvGraphicFramePr>
          <xdr:cNvPr id="11" name="Chart 10">
            <a:extLst>
              <a:ext uri="{FF2B5EF4-FFF2-40B4-BE49-F238E27FC236}">
                <a16:creationId xmlns:a16="http://schemas.microsoft.com/office/drawing/2014/main" id="{1CB7D4CA-85E8-44CA-A0D2-8BD45293D511}"/>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3" name="TextBox 2">
            <a:extLst>
              <a:ext uri="{FF2B5EF4-FFF2-40B4-BE49-F238E27FC236}">
                <a16:creationId xmlns:a16="http://schemas.microsoft.com/office/drawing/2014/main" id="{49B7C0A4-0923-4252-89C9-AF98750AC132}"/>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Lead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7</a:t>
            </a:r>
          </a:p>
        </xdr:txBody>
      </xdr:sp>
    </xdr:grpSp>
    <xdr:clientData/>
  </xdr:twoCellAnchor>
  <xdr:twoCellAnchor>
    <xdr:from>
      <xdr:col>0</xdr:col>
      <xdr:colOff>419101</xdr:colOff>
      <xdr:row>65</xdr:row>
      <xdr:rowOff>38100</xdr:rowOff>
    </xdr:from>
    <xdr:to>
      <xdr:col>2</xdr:col>
      <xdr:colOff>381001</xdr:colOff>
      <xdr:row>67</xdr:row>
      <xdr:rowOff>57150</xdr:rowOff>
    </xdr:to>
    <xdr:sp macro="" textlink="">
      <xdr:nvSpPr>
        <xdr:cNvPr id="5" name="TextBox 4">
          <a:extLst>
            <a:ext uri="{FF2B5EF4-FFF2-40B4-BE49-F238E27FC236}">
              <a16:creationId xmlns:a16="http://schemas.microsoft.com/office/drawing/2014/main" id="{289060E1-0625-4670-B940-D88ACB87C0C1}"/>
            </a:ext>
          </a:extLst>
        </xdr:cNvPr>
        <xdr:cNvSpPr txBox="1"/>
      </xdr:nvSpPr>
      <xdr:spPr>
        <a:xfrm>
          <a:off x="419101" y="12106275"/>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76743</xdr:colOff>
      <xdr:row>1</xdr:row>
      <xdr:rowOff>144780</xdr:rowOff>
    </xdr:from>
    <xdr:to>
      <xdr:col>12</xdr:col>
      <xdr:colOff>254998</xdr:colOff>
      <xdr:row>16</xdr:row>
      <xdr:rowOff>124151</xdr:rowOff>
    </xdr:to>
    <xdr:grpSp>
      <xdr:nvGrpSpPr>
        <xdr:cNvPr id="7" name="Group 6">
          <a:extLst>
            <a:ext uri="{FF2B5EF4-FFF2-40B4-BE49-F238E27FC236}">
              <a16:creationId xmlns:a16="http://schemas.microsoft.com/office/drawing/2014/main" id="{800BABBC-BD4B-4523-BFAE-A0D2FD7BF692}"/>
            </a:ext>
          </a:extLst>
        </xdr:cNvPr>
        <xdr:cNvGrpSpPr/>
      </xdr:nvGrpSpPr>
      <xdr:grpSpPr>
        <a:xfrm>
          <a:off x="9106443" y="440055"/>
          <a:ext cx="2645230" cy="2998796"/>
          <a:chOff x="9441723" y="327660"/>
          <a:chExt cx="2723335" cy="2783531"/>
        </a:xfrm>
      </xdr:grpSpPr>
      <xdr:graphicFrame macro="">
        <xdr:nvGraphicFramePr>
          <xdr:cNvPr id="12" name="Chart 11">
            <a:extLst>
              <a:ext uri="{FF2B5EF4-FFF2-40B4-BE49-F238E27FC236}">
                <a16:creationId xmlns:a16="http://schemas.microsoft.com/office/drawing/2014/main" id="{A307CEA3-2D8E-48FA-8F3E-21102D0FC18B}"/>
              </a:ext>
            </a:extLst>
          </xdr:cNvPr>
          <xdr:cNvGraphicFramePr>
            <a:graphicFrameLocks/>
          </xdr:cNvGraphicFramePr>
        </xdr:nvGraphicFramePr>
        <xdr:xfrm>
          <a:off x="9441723" y="69260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6" name="TextBox 5">
            <a:extLst>
              <a:ext uri="{FF2B5EF4-FFF2-40B4-BE49-F238E27FC236}">
                <a16:creationId xmlns:a16="http://schemas.microsoft.com/office/drawing/2014/main" id="{33889A27-5263-458B-825C-1EAD0BF86545}"/>
              </a:ext>
            </a:extLst>
          </xdr:cNvPr>
          <xdr:cNvSpPr txBox="1"/>
        </xdr:nvSpPr>
        <xdr:spPr>
          <a:xfrm>
            <a:off x="9514590" y="32766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7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9713B3C-13B6-483A-97F7-0ABEE7902B14}"/>
            </a:ext>
          </a:extLst>
        </xdr:cNvPr>
        <xdr:cNvSpPr/>
      </xdr:nvSpPr>
      <xdr:spPr>
        <a:xfrm>
          <a:off x="1" y="22225"/>
          <a:ext cx="143827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104775</xdr:colOff>
      <xdr:row>4</xdr:row>
      <xdr:rowOff>28576</xdr:rowOff>
    </xdr:from>
    <xdr:to>
      <xdr:col>7</xdr:col>
      <xdr:colOff>85725</xdr:colOff>
      <xdr:row>7</xdr:row>
      <xdr:rowOff>28575</xdr:rowOff>
    </xdr:to>
    <xdr:sp macro="" textlink="">
      <xdr:nvSpPr>
        <xdr:cNvPr id="7" name="TextBox 6">
          <a:extLst>
            <a:ext uri="{FF2B5EF4-FFF2-40B4-BE49-F238E27FC236}">
              <a16:creationId xmlns:a16="http://schemas.microsoft.com/office/drawing/2014/main" id="{C0983C82-102A-8CC0-A1EA-DD4452B06DE0}"/>
            </a:ext>
          </a:extLst>
        </xdr:cNvPr>
        <xdr:cNvSpPr txBox="1"/>
      </xdr:nvSpPr>
      <xdr:spPr>
        <a:xfrm>
          <a:off x="104775" y="876301"/>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7, because there are too few Lead Teacher jobs in the area. </a:t>
          </a:r>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3B543BA-F4A0-48A8-901E-3A947D421E63}"/>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7620</xdr:colOff>
      <xdr:row>9</xdr:row>
      <xdr:rowOff>9524</xdr:rowOff>
    </xdr:from>
    <xdr:to>
      <xdr:col>14</xdr:col>
      <xdr:colOff>7620</xdr:colOff>
      <xdr:row>13</xdr:row>
      <xdr:rowOff>7619</xdr:rowOff>
    </xdr:to>
    <xdr:sp macro="" textlink="">
      <xdr:nvSpPr>
        <xdr:cNvPr id="4" name="TextBox 3">
          <a:extLst>
            <a:ext uri="{FF2B5EF4-FFF2-40B4-BE49-F238E27FC236}">
              <a16:creationId xmlns:a16="http://schemas.microsoft.com/office/drawing/2014/main" id="{4BD4E7DF-BED4-458F-972C-A7B2E5509EEA}"/>
            </a:ext>
          </a:extLst>
        </xdr:cNvPr>
        <xdr:cNvSpPr txBox="1"/>
      </xdr:nvSpPr>
      <xdr:spPr>
        <a:xfrm>
          <a:off x="7620" y="1861184"/>
          <a:ext cx="10805160" cy="699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22</xdr:row>
      <xdr:rowOff>173355</xdr:rowOff>
    </xdr:from>
    <xdr:to>
      <xdr:col>19</xdr:col>
      <xdr:colOff>0</xdr:colOff>
      <xdr:row>26</xdr:row>
      <xdr:rowOff>68580</xdr:rowOff>
    </xdr:to>
    <xdr:sp macro="" textlink="">
      <xdr:nvSpPr>
        <xdr:cNvPr id="5" name="TextBox 4">
          <a:extLst>
            <a:ext uri="{FF2B5EF4-FFF2-40B4-BE49-F238E27FC236}">
              <a16:creationId xmlns:a16="http://schemas.microsoft.com/office/drawing/2014/main" id="{622A1C32-830E-4720-9F55-C17722655B31}"/>
            </a:ext>
          </a:extLst>
        </xdr:cNvPr>
        <xdr:cNvSpPr txBox="1"/>
      </xdr:nvSpPr>
      <xdr:spPr>
        <a:xfrm>
          <a:off x="0" y="4356735"/>
          <a:ext cx="13685520" cy="5962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6" name="TextBox 5">
          <a:extLst>
            <a:ext uri="{FF2B5EF4-FFF2-40B4-BE49-F238E27FC236}">
              <a16:creationId xmlns:a16="http://schemas.microsoft.com/office/drawing/2014/main" id="{4BAAC690-035C-4161-8A96-0762A6E73D17}"/>
            </a:ext>
          </a:extLst>
        </xdr:cNvPr>
        <xdr:cNvSpPr txBox="1"/>
      </xdr:nvSpPr>
      <xdr:spPr>
        <a:xfrm>
          <a:off x="0" y="7353300"/>
          <a:ext cx="123539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327659</xdr:colOff>
      <xdr:row>0</xdr:row>
      <xdr:rowOff>110490</xdr:rowOff>
    </xdr:from>
    <xdr:to>
      <xdr:col>33</xdr:col>
      <xdr:colOff>13335</xdr:colOff>
      <xdr:row>26</xdr:row>
      <xdr:rowOff>34290</xdr:rowOff>
    </xdr:to>
    <xdr:grpSp>
      <xdr:nvGrpSpPr>
        <xdr:cNvPr id="7" name="Group 6">
          <a:extLst>
            <a:ext uri="{FF2B5EF4-FFF2-40B4-BE49-F238E27FC236}">
              <a16:creationId xmlns:a16="http://schemas.microsoft.com/office/drawing/2014/main" id="{A3654A07-8F42-44DE-B49A-B6746E742FFA}"/>
            </a:ext>
          </a:extLst>
        </xdr:cNvPr>
        <xdr:cNvGrpSpPr/>
      </xdr:nvGrpSpPr>
      <xdr:grpSpPr>
        <a:xfrm>
          <a:off x="13681709" y="110490"/>
          <a:ext cx="9877426" cy="4981575"/>
          <a:chOff x="2571749" y="704319"/>
          <a:chExt cx="9811198" cy="4371975"/>
        </a:xfrm>
      </xdr:grpSpPr>
      <xdr:graphicFrame macro="">
        <xdr:nvGraphicFramePr>
          <xdr:cNvPr id="8" name="Chart 7">
            <a:extLst>
              <a:ext uri="{FF2B5EF4-FFF2-40B4-BE49-F238E27FC236}">
                <a16:creationId xmlns:a16="http://schemas.microsoft.com/office/drawing/2014/main" id="{005BD863-1A08-FEA6-FAC2-8F92EC3E9EF8}"/>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CB01BB37-42EF-988C-CADF-10177E7ABB8B}"/>
              </a:ext>
            </a:extLst>
          </xdr:cNvPr>
          <xdr:cNvGrpSpPr/>
        </xdr:nvGrpSpPr>
        <xdr:grpSpPr>
          <a:xfrm>
            <a:off x="3095625" y="3504253"/>
            <a:ext cx="9287322" cy="680630"/>
            <a:chOff x="3095625" y="3504253"/>
            <a:chExt cx="9287322" cy="680630"/>
          </a:xfrm>
        </xdr:grpSpPr>
        <xdr:cxnSp macro="">
          <xdr:nvCxnSpPr>
            <xdr:cNvPr id="10" name="Straight Connector 9">
              <a:extLst>
                <a:ext uri="{FF2B5EF4-FFF2-40B4-BE49-F238E27FC236}">
                  <a16:creationId xmlns:a16="http://schemas.microsoft.com/office/drawing/2014/main" id="{0E6A7A3F-E921-413A-C04F-D07B55A0F412}"/>
                </a:ext>
              </a:extLst>
            </xdr:cNvPr>
            <xdr:cNvCxnSpPr/>
          </xdr:nvCxnSpPr>
          <xdr:spPr>
            <a:xfrm flipV="1">
              <a:off x="3095625" y="3842604"/>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CC62DE1D-7AA1-A8C1-87DF-E537647A4FC2}"/>
                </a:ext>
              </a:extLst>
            </xdr:cNvPr>
            <xdr:cNvSpPr txBox="1"/>
          </xdr:nvSpPr>
          <xdr:spPr>
            <a:xfrm>
              <a:off x="10820848" y="3504253"/>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$28.88</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41</xdr:row>
      <xdr:rowOff>0</xdr:rowOff>
    </xdr:from>
    <xdr:to>
      <xdr:col>19</xdr:col>
      <xdr:colOff>19050</xdr:colOff>
      <xdr:row>45</xdr:row>
      <xdr:rowOff>57150</xdr:rowOff>
    </xdr:to>
    <xdr:sp macro="" textlink="">
      <xdr:nvSpPr>
        <xdr:cNvPr id="12" name="TextBox 11">
          <a:extLst>
            <a:ext uri="{FF2B5EF4-FFF2-40B4-BE49-F238E27FC236}">
              <a16:creationId xmlns:a16="http://schemas.microsoft.com/office/drawing/2014/main" id="{4CF9DC9D-26D3-4A12-B499-65FBE2252E2B}"/>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314325</xdr:colOff>
      <xdr:row>26</xdr:row>
      <xdr:rowOff>85725</xdr:rowOff>
    </xdr:from>
    <xdr:to>
      <xdr:col>33</xdr:col>
      <xdr:colOff>66676</xdr:colOff>
      <xdr:row>53</xdr:row>
      <xdr:rowOff>66675</xdr:rowOff>
    </xdr:to>
    <xdr:grpSp>
      <xdr:nvGrpSpPr>
        <xdr:cNvPr id="15" name="Group 14">
          <a:extLst>
            <a:ext uri="{FF2B5EF4-FFF2-40B4-BE49-F238E27FC236}">
              <a16:creationId xmlns:a16="http://schemas.microsoft.com/office/drawing/2014/main" id="{D640894E-8C9E-4CA1-8265-BB92CC2215AA}"/>
            </a:ext>
          </a:extLst>
        </xdr:cNvPr>
        <xdr:cNvGrpSpPr/>
      </xdr:nvGrpSpPr>
      <xdr:grpSpPr>
        <a:xfrm>
          <a:off x="13668375" y="5143500"/>
          <a:ext cx="9944101" cy="4943475"/>
          <a:chOff x="2571749" y="704319"/>
          <a:chExt cx="9877426" cy="4371975"/>
        </a:xfrm>
      </xdr:grpSpPr>
      <xdr:graphicFrame macro="">
        <xdr:nvGraphicFramePr>
          <xdr:cNvPr id="16" name="Chart 15">
            <a:extLst>
              <a:ext uri="{FF2B5EF4-FFF2-40B4-BE49-F238E27FC236}">
                <a16:creationId xmlns:a16="http://schemas.microsoft.com/office/drawing/2014/main" id="{AF1CD9F2-036F-C980-2AF4-68EE3E5665A9}"/>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7" name="Group 16">
            <a:extLst>
              <a:ext uri="{FF2B5EF4-FFF2-40B4-BE49-F238E27FC236}">
                <a16:creationId xmlns:a16="http://schemas.microsoft.com/office/drawing/2014/main" id="{11A92B3E-3EEB-6D47-EE97-34D9909EB78C}"/>
              </a:ext>
            </a:extLst>
          </xdr:cNvPr>
          <xdr:cNvGrpSpPr/>
        </xdr:nvGrpSpPr>
        <xdr:grpSpPr>
          <a:xfrm>
            <a:off x="3105086" y="3184027"/>
            <a:ext cx="9344089" cy="680630"/>
            <a:chOff x="3105086" y="3184027"/>
            <a:chExt cx="9344089" cy="680630"/>
          </a:xfrm>
        </xdr:grpSpPr>
        <xdr:cxnSp macro="">
          <xdr:nvCxnSpPr>
            <xdr:cNvPr id="18" name="Straight Connector 17">
              <a:extLst>
                <a:ext uri="{FF2B5EF4-FFF2-40B4-BE49-F238E27FC236}">
                  <a16:creationId xmlns:a16="http://schemas.microsoft.com/office/drawing/2014/main" id="{C0303D68-737D-3CAC-F502-67A8065882C4}"/>
                </a:ext>
              </a:extLst>
            </xdr:cNvPr>
            <xdr:cNvCxnSpPr/>
          </xdr:nvCxnSpPr>
          <xdr:spPr>
            <a:xfrm flipV="1">
              <a:off x="3105086" y="3604171"/>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9" name="TextBox 18">
              <a:extLst>
                <a:ext uri="{FF2B5EF4-FFF2-40B4-BE49-F238E27FC236}">
                  <a16:creationId xmlns:a16="http://schemas.microsoft.com/office/drawing/2014/main" id="{F7C00C83-1C15-E30A-6671-73B2B5B13880}"/>
                </a:ext>
              </a:extLst>
            </xdr:cNvPr>
            <xdr:cNvSpPr txBox="1"/>
          </xdr:nvSpPr>
          <xdr:spPr>
            <a:xfrm>
              <a:off x="10887076" y="3184027"/>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$28.88</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678122A-D32A-41F2-9B54-BD390739D0EA}"/>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70B339F4-9647-4569-9F66-F1F193F616DF}"/>
            </a:ext>
          </a:extLst>
        </xdr:cNvPr>
        <xdr:cNvGrpSpPr/>
      </xdr:nvGrpSpPr>
      <xdr:grpSpPr>
        <a:xfrm>
          <a:off x="257175" y="280035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FE7C7382-9378-376E-F052-5F7F2F8A9345}"/>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E466EEA7-F964-FA4C-E3AB-CF3C2484537C}"/>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7, 2022</a:t>
            </a:r>
          </a:p>
        </xdr:txBody>
      </xdr:sp>
    </xdr:grpSp>
    <xdr:clientData/>
  </xdr:twoCellAnchor>
  <xdr:twoCellAnchor>
    <xdr:from>
      <xdr:col>4</xdr:col>
      <xdr:colOff>323850</xdr:colOff>
      <xdr:row>13</xdr:row>
      <xdr:rowOff>51443</xdr:rowOff>
    </xdr:from>
    <xdr:to>
      <xdr:col>6</xdr:col>
      <xdr:colOff>637698</xdr:colOff>
      <xdr:row>24</xdr:row>
      <xdr:rowOff>34775</xdr:rowOff>
    </xdr:to>
    <xdr:grpSp>
      <xdr:nvGrpSpPr>
        <xdr:cNvPr id="6" name="Group 5">
          <a:extLst>
            <a:ext uri="{FF2B5EF4-FFF2-40B4-BE49-F238E27FC236}">
              <a16:creationId xmlns:a16="http://schemas.microsoft.com/office/drawing/2014/main" id="{E3F633DE-B666-4519-B7AA-26820E8DE558}"/>
            </a:ext>
          </a:extLst>
        </xdr:cNvPr>
        <xdr:cNvGrpSpPr/>
      </xdr:nvGrpSpPr>
      <xdr:grpSpPr>
        <a:xfrm>
          <a:off x="3790950" y="2718443"/>
          <a:ext cx="2914173" cy="2078832"/>
          <a:chOff x="3943350" y="4299090"/>
          <a:chExt cx="2914173" cy="2073612"/>
        </a:xfrm>
        <a:solidFill>
          <a:schemeClr val="bg1"/>
        </a:solidFill>
      </xdr:grpSpPr>
      <xdr:graphicFrame macro="">
        <xdr:nvGraphicFramePr>
          <xdr:cNvPr id="7" name="Chart 6">
            <a:extLst>
              <a:ext uri="{FF2B5EF4-FFF2-40B4-BE49-F238E27FC236}">
                <a16:creationId xmlns:a16="http://schemas.microsoft.com/office/drawing/2014/main" id="{E07E1D2F-ECBD-1AF2-18E1-FE0D42913B87}"/>
              </a:ext>
            </a:extLst>
          </xdr:cNvPr>
          <xdr:cNvGraphicFramePr>
            <a:graphicFrameLocks/>
          </xdr:cNvGraphicFramePr>
        </xdr:nvGraphicFramePr>
        <xdr:xfrm>
          <a:off x="4029075" y="4724400"/>
          <a:ext cx="2731294"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BC0BD84A-1221-1D04-4B46-462BA2E0E670}"/>
              </a:ext>
            </a:extLst>
          </xdr:cNvPr>
          <xdr:cNvSpPr txBox="1"/>
        </xdr:nvSpPr>
        <xdr:spPr>
          <a:xfrm>
            <a:off x="3943350" y="4299090"/>
            <a:ext cx="2914173" cy="40957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7,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9" name="Group 8">
          <a:extLst>
            <a:ext uri="{FF2B5EF4-FFF2-40B4-BE49-F238E27FC236}">
              <a16:creationId xmlns:a16="http://schemas.microsoft.com/office/drawing/2014/main" id="{AECB8711-BD0A-416D-B170-CA12D675F06A}"/>
            </a:ext>
          </a:extLst>
        </xdr:cNvPr>
        <xdr:cNvGrpSpPr/>
      </xdr:nvGrpSpPr>
      <xdr:grpSpPr>
        <a:xfrm>
          <a:off x="7572375" y="2809875"/>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5536A0E7-26AA-E058-D85F-56EDF34F1000}"/>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E57A241B-ED26-4166-282A-E75A3F335AD9}"/>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7, 2022</a:t>
            </a:r>
          </a:p>
        </xdr:txBody>
      </xdr:sp>
    </xdr:grpSp>
    <xdr:clientData/>
  </xdr:twoCellAnchor>
  <xdr:twoCellAnchor>
    <xdr:from>
      <xdr:col>12</xdr:col>
      <xdr:colOff>27940</xdr:colOff>
      <xdr:row>8</xdr:row>
      <xdr:rowOff>38100</xdr:rowOff>
    </xdr:from>
    <xdr:to>
      <xdr:col>15</xdr:col>
      <xdr:colOff>114300</xdr:colOff>
      <xdr:row>16</xdr:row>
      <xdr:rowOff>106045</xdr:rowOff>
    </xdr:to>
    <xdr:grpSp>
      <xdr:nvGrpSpPr>
        <xdr:cNvPr id="12" name="Group 11">
          <a:extLst>
            <a:ext uri="{FF2B5EF4-FFF2-40B4-BE49-F238E27FC236}">
              <a16:creationId xmlns:a16="http://schemas.microsoft.com/office/drawing/2014/main" id="{74538F82-00D0-4ECB-A946-C7E93AFE5E64}"/>
            </a:ext>
          </a:extLst>
        </xdr:cNvPr>
        <xdr:cNvGrpSpPr/>
      </xdr:nvGrpSpPr>
      <xdr:grpSpPr>
        <a:xfrm>
          <a:off x="11305540" y="1752600"/>
          <a:ext cx="2048510" cy="1591945"/>
          <a:chOff x="11629390" y="3400425"/>
          <a:chExt cx="2048510" cy="1591945"/>
        </a:xfrm>
        <a:solidFill>
          <a:schemeClr val="bg1"/>
        </a:solidFill>
      </xdr:grpSpPr>
      <xdr:sp macro="" textlink="">
        <xdr:nvSpPr>
          <xdr:cNvPr id="13" name="Text Box 86" descr="P306TB307bA#y1">
            <a:extLst>
              <a:ext uri="{FF2B5EF4-FFF2-40B4-BE49-F238E27FC236}">
                <a16:creationId xmlns:a16="http://schemas.microsoft.com/office/drawing/2014/main" id="{CF0E0C0C-DC54-B156-4835-4287E78DCFD0}"/>
              </a:ext>
            </a:extLst>
          </xdr:cNvPr>
          <xdr:cNvSpPr txBox="1">
            <a:spLocks noChangeArrowheads="1"/>
          </xdr:cNvSpPr>
        </xdr:nvSpPr>
        <xdr:spPr bwMode="auto">
          <a:xfrm>
            <a:off x="11629390" y="3400425"/>
            <a:ext cx="2048510"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7,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EF392E85-E222-4A45-0A07-AE7B577235FF}"/>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88F701AF-EC8B-5CB4-BD6A-5038BA29CC17}"/>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91.7%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C1122A49-7DC4-2688-0554-8E9A24B0F791}"/>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43AFDF52-672D-6FE1-82C2-BDA3857F90FF}"/>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8.3%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765C70BF-CAA7-372E-89E0-86EADAF8F0B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AAC06393-72B1-7C0A-E7E0-B849F31A0C8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0EDF0F50-CE2F-4344-8E06-A86079757753}"/>
            </a:ext>
          </a:extLst>
        </xdr:cNvPr>
        <xdr:cNvSpPr txBox="1"/>
      </xdr:nvSpPr>
      <xdr:spPr>
        <a:xfrm>
          <a:off x="66675" y="4657725"/>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CD150003-80A2-42CD-9A78-4B51EDEC1FA9}"/>
            </a:ext>
          </a:extLst>
        </xdr:cNvPr>
        <xdr:cNvSpPr txBox="1"/>
      </xdr:nvSpPr>
      <xdr:spPr>
        <a:xfrm>
          <a:off x="3686175" y="4695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29CB10E1-695D-4413-A079-05B27093EE44}"/>
            </a:ext>
          </a:extLst>
        </xdr:cNvPr>
        <xdr:cNvSpPr txBox="1"/>
      </xdr:nvSpPr>
      <xdr:spPr>
        <a:xfrm>
          <a:off x="7486650" y="468630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E7390CAA-265B-4004-9FAB-0FF0D62E2077}"/>
            </a:ext>
          </a:extLst>
        </xdr:cNvPr>
        <xdr:cNvSpPr txBox="1"/>
      </xdr:nvSpPr>
      <xdr:spPr>
        <a:xfrm>
          <a:off x="11249025" y="3171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983FB3B-04D7-4293-AD24-54A8D0800DAF}"/>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7</xdr:col>
      <xdr:colOff>485772</xdr:colOff>
      <xdr:row>1</xdr:row>
      <xdr:rowOff>95250</xdr:rowOff>
    </xdr:from>
    <xdr:to>
      <xdr:col>14</xdr:col>
      <xdr:colOff>152397</xdr:colOff>
      <xdr:row>15</xdr:row>
      <xdr:rowOff>85725</xdr:rowOff>
    </xdr:to>
    <xdr:grpSp>
      <xdr:nvGrpSpPr>
        <xdr:cNvPr id="3" name="Group 2">
          <a:extLst>
            <a:ext uri="{FF2B5EF4-FFF2-40B4-BE49-F238E27FC236}">
              <a16:creationId xmlns:a16="http://schemas.microsoft.com/office/drawing/2014/main" id="{AAFDFDCB-F5EC-4A6E-BE40-2003023715C1}"/>
            </a:ext>
          </a:extLst>
        </xdr:cNvPr>
        <xdr:cNvGrpSpPr/>
      </xdr:nvGrpSpPr>
      <xdr:grpSpPr>
        <a:xfrm>
          <a:off x="7324722" y="390525"/>
          <a:ext cx="3781425" cy="3009900"/>
          <a:chOff x="5307668" y="638294"/>
          <a:chExt cx="3076933" cy="3019306"/>
        </a:xfrm>
      </xdr:grpSpPr>
      <xdr:graphicFrame macro="">
        <xdr:nvGraphicFramePr>
          <xdr:cNvPr id="4" name="Chart 3">
            <a:extLst>
              <a:ext uri="{FF2B5EF4-FFF2-40B4-BE49-F238E27FC236}">
                <a16:creationId xmlns:a16="http://schemas.microsoft.com/office/drawing/2014/main" id="{DB18A9A6-E47C-6ACE-EF62-EBA31C5B36E2}"/>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ADB01952-0CE0-6A17-709E-A61B13184FF4}"/>
              </a:ext>
            </a:extLst>
          </xdr:cNvPr>
          <xdr:cNvSpPr txBox="1"/>
        </xdr:nvSpPr>
        <xdr:spPr>
          <a:xfrm>
            <a:off x="5307668" y="638294"/>
            <a:ext cx="307693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ECE Assistant Teacher</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16" name="TextBox 15">
          <a:extLst>
            <a:ext uri="{FF2B5EF4-FFF2-40B4-BE49-F238E27FC236}">
              <a16:creationId xmlns:a16="http://schemas.microsoft.com/office/drawing/2014/main" id="{BD3F40F4-CC5A-49B0-9499-2E6A77AD4E0F}"/>
            </a:ext>
          </a:extLst>
        </xdr:cNvPr>
        <xdr:cNvSpPr txBox="1"/>
      </xdr:nvSpPr>
      <xdr:spPr>
        <a:xfrm>
          <a:off x="2581274" y="122396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171450</xdr:colOff>
      <xdr:row>2</xdr:row>
      <xdr:rowOff>33337</xdr:rowOff>
    </xdr:from>
    <xdr:to>
      <xdr:col>26</xdr:col>
      <xdr:colOff>221164</xdr:colOff>
      <xdr:row>14</xdr:row>
      <xdr:rowOff>138112</xdr:rowOff>
    </xdr:to>
    <xdr:grpSp>
      <xdr:nvGrpSpPr>
        <xdr:cNvPr id="17" name="Group 16">
          <a:extLst>
            <a:ext uri="{FF2B5EF4-FFF2-40B4-BE49-F238E27FC236}">
              <a16:creationId xmlns:a16="http://schemas.microsoft.com/office/drawing/2014/main" id="{AAB5E245-4654-B4CC-051C-1F77FDEFF88F}"/>
            </a:ext>
          </a:extLst>
        </xdr:cNvPr>
        <xdr:cNvGrpSpPr/>
      </xdr:nvGrpSpPr>
      <xdr:grpSpPr>
        <a:xfrm>
          <a:off x="11125200" y="519112"/>
          <a:ext cx="6745789" cy="2743200"/>
          <a:chOff x="11340465" y="496252"/>
          <a:chExt cx="10207188" cy="2953703"/>
        </a:xfrm>
      </xdr:grpSpPr>
      <xdr:grpSp>
        <xdr:nvGrpSpPr>
          <xdr:cNvPr id="6" name="Group 5">
            <a:extLst>
              <a:ext uri="{FF2B5EF4-FFF2-40B4-BE49-F238E27FC236}">
                <a16:creationId xmlns:a16="http://schemas.microsoft.com/office/drawing/2014/main" id="{991C6AFD-AC85-4ACC-A4A7-A98ED93014B9}"/>
              </a:ext>
            </a:extLst>
          </xdr:cNvPr>
          <xdr:cNvGrpSpPr/>
        </xdr:nvGrpSpPr>
        <xdr:grpSpPr>
          <a:xfrm>
            <a:off x="11340465" y="496252"/>
            <a:ext cx="10207188" cy="2953703"/>
            <a:chOff x="11182350" y="500062"/>
            <a:chExt cx="10600408" cy="3252788"/>
          </a:xfrm>
        </xdr:grpSpPr>
        <xdr:grpSp>
          <xdr:nvGrpSpPr>
            <xdr:cNvPr id="7" name="Group 6">
              <a:extLst>
                <a:ext uri="{FF2B5EF4-FFF2-40B4-BE49-F238E27FC236}">
                  <a16:creationId xmlns:a16="http://schemas.microsoft.com/office/drawing/2014/main" id="{51E1FBD8-3A35-39DA-7A56-5800D4BC707E}"/>
                </a:ext>
              </a:extLst>
            </xdr:cNvPr>
            <xdr:cNvGrpSpPr/>
          </xdr:nvGrpSpPr>
          <xdr:grpSpPr>
            <a:xfrm>
              <a:off x="11182350" y="500062"/>
              <a:ext cx="10600408" cy="3252788"/>
              <a:chOff x="8410575" y="538162"/>
              <a:chExt cx="10620581" cy="2909888"/>
            </a:xfrm>
            <a:solidFill>
              <a:schemeClr val="bg1"/>
            </a:solidFill>
          </xdr:grpSpPr>
          <xdr:graphicFrame macro="">
            <xdr:nvGraphicFramePr>
              <xdr:cNvPr id="10" name="Chart 9">
                <a:extLst>
                  <a:ext uri="{FF2B5EF4-FFF2-40B4-BE49-F238E27FC236}">
                    <a16:creationId xmlns:a16="http://schemas.microsoft.com/office/drawing/2014/main" id="{398833E9-6991-B5F4-E6E3-781593D222F1}"/>
                  </a:ext>
                </a:extLst>
              </xdr:cNvPr>
              <xdr:cNvGraphicFramePr/>
            </xdr:nvGraphicFramePr>
            <xdr:xfrm>
              <a:off x="8410575" y="538162"/>
              <a:ext cx="7719925"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742477FA-6E28-0B5F-BC59-64F30B32B613}"/>
                  </a:ext>
                </a:extLst>
              </xdr:cNvPr>
              <xdr:cNvSpPr txBox="1"/>
            </xdr:nvSpPr>
            <xdr:spPr>
              <a:xfrm>
                <a:off x="8695101" y="542925"/>
                <a:ext cx="10197995" cy="232676"/>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Assistant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7, 2022</a:t>
                </a:r>
              </a:p>
            </xdr:txBody>
          </xdr:sp>
          <xdr:cxnSp macro="">
            <xdr:nvCxnSpPr>
              <xdr:cNvPr id="12" name="Straight Connector 11">
                <a:extLst>
                  <a:ext uri="{FF2B5EF4-FFF2-40B4-BE49-F238E27FC236}">
                    <a16:creationId xmlns:a16="http://schemas.microsoft.com/office/drawing/2014/main" id="{FA28C2A9-3AA4-6E59-4C41-C8B2197B4FFA}"/>
                  </a:ext>
                </a:extLst>
              </xdr:cNvPr>
              <xdr:cNvCxnSpPr/>
            </xdr:nvCxnSpPr>
            <xdr:spPr>
              <a:xfrm>
                <a:off x="8981521" y="2425921"/>
                <a:ext cx="8613539"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07187480-AE01-DFA7-D8CC-7034DBD9D492}"/>
                  </a:ext>
                </a:extLst>
              </xdr:cNvPr>
              <xdr:cNvSpPr txBox="1"/>
            </xdr:nvSpPr>
            <xdr:spPr>
              <a:xfrm>
                <a:off x="16199078" y="2436846"/>
                <a:ext cx="2832078" cy="523780"/>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$14.65</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Assistant Teacher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8" name="Straight Connector 7">
              <a:extLst>
                <a:ext uri="{FF2B5EF4-FFF2-40B4-BE49-F238E27FC236}">
                  <a16:creationId xmlns:a16="http://schemas.microsoft.com/office/drawing/2014/main" id="{68318B91-4759-F152-0446-17340E624079}"/>
                </a:ext>
              </a:extLst>
            </xdr:cNvPr>
            <xdr:cNvCxnSpPr/>
          </xdr:nvCxnSpPr>
          <xdr:spPr>
            <a:xfrm>
              <a:off x="11744862" y="2151959"/>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id="{75771D49-3777-FE90-91AB-9468D7A5266E}"/>
                </a:ext>
              </a:extLst>
            </xdr:cNvPr>
            <xdr:cNvSpPr txBox="1"/>
          </xdr:nvSpPr>
          <xdr:spPr>
            <a:xfrm>
              <a:off x="18953354" y="2018473"/>
              <a:ext cx="2826698"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$18.66</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Assistant Teacher,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4" name="Straight Connector 13">
            <a:extLst>
              <a:ext uri="{FF2B5EF4-FFF2-40B4-BE49-F238E27FC236}">
                <a16:creationId xmlns:a16="http://schemas.microsoft.com/office/drawing/2014/main" id="{DD4132B3-C349-4914-93B2-1971597649B7}"/>
              </a:ext>
            </a:extLst>
          </xdr:cNvPr>
          <xdr:cNvCxnSpPr/>
        </xdr:nvCxnSpPr>
        <xdr:spPr>
          <a:xfrm>
            <a:off x="11889106" y="1845101"/>
            <a:ext cx="8278269" cy="11018"/>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5" name="TextBox 14">
            <a:extLst>
              <a:ext uri="{FF2B5EF4-FFF2-40B4-BE49-F238E27FC236}">
                <a16:creationId xmlns:a16="http://schemas.microsoft.com/office/drawing/2014/main" id="{EDC8A20F-4896-43C0-94D9-154980FE5D10}"/>
              </a:ext>
            </a:extLst>
          </xdr:cNvPr>
          <xdr:cNvSpPr txBox="1"/>
        </xdr:nvSpPr>
        <xdr:spPr>
          <a:xfrm>
            <a:off x="18809988" y="1332109"/>
            <a:ext cx="2720116" cy="529803"/>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$20.53</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Assistant Teacher,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187503</xdr:colOff>
      <xdr:row>26</xdr:row>
      <xdr:rowOff>189193</xdr:rowOff>
    </xdr:from>
    <xdr:to>
      <xdr:col>28</xdr:col>
      <xdr:colOff>254178</xdr:colOff>
      <xdr:row>37</xdr:row>
      <xdr:rowOff>171985</xdr:rowOff>
    </xdr:to>
    <xdr:grpSp>
      <xdr:nvGrpSpPr>
        <xdr:cNvPr id="18" name="Group 17">
          <a:extLst>
            <a:ext uri="{FF2B5EF4-FFF2-40B4-BE49-F238E27FC236}">
              <a16:creationId xmlns:a16="http://schemas.microsoft.com/office/drawing/2014/main" id="{7F0F2CDA-E046-4D48-9BD8-5737BBEAE010}"/>
            </a:ext>
          </a:extLst>
        </xdr:cNvPr>
        <xdr:cNvGrpSpPr/>
      </xdr:nvGrpSpPr>
      <xdr:grpSpPr>
        <a:xfrm>
          <a:off x="16199028" y="5627968"/>
          <a:ext cx="2924175" cy="2116392"/>
          <a:chOff x="0" y="-64113"/>
          <a:chExt cx="2286000" cy="2302488"/>
        </a:xfrm>
      </xdr:grpSpPr>
      <xdr:graphicFrame macro="">
        <xdr:nvGraphicFramePr>
          <xdr:cNvPr id="19" name="Chart 18">
            <a:extLst>
              <a:ext uri="{FF2B5EF4-FFF2-40B4-BE49-F238E27FC236}">
                <a16:creationId xmlns:a16="http://schemas.microsoft.com/office/drawing/2014/main" id="{792A57A7-7746-00C6-5042-A33191CB86F0}"/>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FE2F4733-1F6B-F8DF-4B4D-AEC0EA42196D}"/>
              </a:ext>
            </a:extLst>
          </xdr:cNvPr>
          <xdr:cNvSpPr txBox="1"/>
        </xdr:nvSpPr>
        <xdr:spPr>
          <a:xfrm>
            <a:off x="123825" y="-64113"/>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7</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72075BB-BF45-4BF3-85BA-2BC5BE72E67A}"/>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24</xdr:row>
      <xdr:rowOff>190499</xdr:rowOff>
    </xdr:to>
    <xdr:graphicFrame macro="">
      <xdr:nvGraphicFramePr>
        <xdr:cNvPr id="3" name="Chart 2">
          <a:extLst>
            <a:ext uri="{FF2B5EF4-FFF2-40B4-BE49-F238E27FC236}">
              <a16:creationId xmlns:a16="http://schemas.microsoft.com/office/drawing/2014/main" id="{30AF3EF3-1EEF-4A7F-9388-B867E57DB8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4619F929-CA05-43B7-BAB1-DA847B1CD67E}"/>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26</xdr:row>
      <xdr:rowOff>22860</xdr:rowOff>
    </xdr:from>
    <xdr:to>
      <xdr:col>34</xdr:col>
      <xdr:colOff>1419225</xdr:colOff>
      <xdr:row>48</xdr:row>
      <xdr:rowOff>74295</xdr:rowOff>
    </xdr:to>
    <xdr:graphicFrame macro="">
      <xdr:nvGraphicFramePr>
        <xdr:cNvPr id="5" name="Chart 4">
          <a:extLst>
            <a:ext uri="{FF2B5EF4-FFF2-40B4-BE49-F238E27FC236}">
              <a16:creationId xmlns:a16="http://schemas.microsoft.com/office/drawing/2014/main" id="{DE574CD3-7B2E-4815-A07D-5B5DF55DEE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Assistant Teacher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18.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Assistant Teacher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71D220DA-ABFE-4CF5-B55B-43897C2C277C}"/>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D7A5318E-02CA-4ECC-BB75-26F522384636}"/>
            </a:ext>
          </a:extLst>
        </xdr:cNvPr>
        <xdr:cNvGrpSpPr/>
      </xdr:nvGrpSpPr>
      <xdr:grpSpPr>
        <a:xfrm>
          <a:off x="5572125" y="609603"/>
          <a:ext cx="12038628" cy="5099042"/>
          <a:chOff x="3238500" y="11287197"/>
          <a:chExt cx="12086139" cy="5060819"/>
        </a:xfrm>
      </xdr:grpSpPr>
      <xdr:grpSp>
        <xdr:nvGrpSpPr>
          <xdr:cNvPr id="4" name="Group 3">
            <a:extLst>
              <a:ext uri="{FF2B5EF4-FFF2-40B4-BE49-F238E27FC236}">
                <a16:creationId xmlns:a16="http://schemas.microsoft.com/office/drawing/2014/main" id="{19E2FDE0-1405-490D-5F92-81B1F99EA292}"/>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CD9A6CE3-C979-F769-9FAA-8B901EF514E4}"/>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3285E767-8785-31EE-8E82-F99D1A329B7C}"/>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6BDD5B7D-95E0-89D2-EFA2-1B38905B4B2A}"/>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8AB369EE-74D8-A2BC-DE9B-1F1D05729F14}"/>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B45EFF78-7498-9DA4-C7BE-0908F8D502F8}"/>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B205FF0F-B5D8-694C-FF50-7FDA8FE70AA3}"/>
              </a:ext>
            </a:extLst>
          </xdr:cNvPr>
          <xdr:cNvSpPr txBox="1"/>
        </xdr:nvSpPr>
        <xdr:spPr>
          <a:xfrm>
            <a:off x="8311755" y="11289161"/>
            <a:ext cx="1964812" cy="32583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Assistant Teacher</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F28C8D7E-0D15-47E9-B809-036277C68383}"/>
            </a:ext>
          </a:extLst>
        </xdr:cNvPr>
        <xdr:cNvSpPr txBox="1"/>
      </xdr:nvSpPr>
      <xdr:spPr>
        <a:xfrm>
          <a:off x="6153150" y="5810250"/>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3906</xdr:rowOff>
    </xdr:from>
    <xdr:to>
      <xdr:col>0</xdr:col>
      <xdr:colOff>1428750</xdr:colOff>
      <xdr:row>1</xdr:row>
      <xdr:rowOff>9525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0E8231D-5EBA-4A43-BCF6-D5E261720F32}"/>
            </a:ext>
          </a:extLst>
        </xdr:cNvPr>
        <xdr:cNvSpPr/>
      </xdr:nvSpPr>
      <xdr:spPr>
        <a:xfrm>
          <a:off x="0" y="3906"/>
          <a:ext cx="1428750" cy="300894"/>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22</xdr:row>
      <xdr:rowOff>9160</xdr:rowOff>
    </xdr:from>
    <xdr:to>
      <xdr:col>7</xdr:col>
      <xdr:colOff>600075</xdr:colOff>
      <xdr:row>25</xdr:row>
      <xdr:rowOff>174015</xdr:rowOff>
    </xdr:to>
    <xdr:sp macro="" textlink="">
      <xdr:nvSpPr>
        <xdr:cNvPr id="3" name="TextBox 2">
          <a:extLst>
            <a:ext uri="{FF2B5EF4-FFF2-40B4-BE49-F238E27FC236}">
              <a16:creationId xmlns:a16="http://schemas.microsoft.com/office/drawing/2014/main" id="{943E9AF7-8F68-411D-AEF6-8186DD7ECC60}"/>
            </a:ext>
          </a:extLst>
        </xdr:cNvPr>
        <xdr:cNvSpPr txBox="1"/>
      </xdr:nvSpPr>
      <xdr:spPr>
        <a:xfrm>
          <a:off x="544187" y="6971935"/>
          <a:ext cx="7113913" cy="707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indent="-171450">
            <a:buFont typeface="Arial" panose="020B0604020202020204" pitchFamily="34" charset="0"/>
            <a:buChar cha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E0D91D7-E620-40A7-BCF4-7DF9B19738E0}"/>
            </a:ext>
          </a:extLst>
        </xdr:cNvPr>
        <xdr:cNvSpPr/>
      </xdr:nvSpPr>
      <xdr:spPr>
        <a:xfrm>
          <a:off x="1" y="22224"/>
          <a:ext cx="1952624"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354488</xdr:colOff>
      <xdr:row>18</xdr:row>
      <xdr:rowOff>19049</xdr:rowOff>
    </xdr:from>
    <xdr:to>
      <xdr:col>15</xdr:col>
      <xdr:colOff>74295</xdr:colOff>
      <xdr:row>40</xdr:row>
      <xdr:rowOff>85724</xdr:rowOff>
    </xdr:to>
    <xdr:grpSp>
      <xdr:nvGrpSpPr>
        <xdr:cNvPr id="4" name="Group 3">
          <a:extLst>
            <a:ext uri="{FF2B5EF4-FFF2-40B4-BE49-F238E27FC236}">
              <a16:creationId xmlns:a16="http://schemas.microsoft.com/office/drawing/2014/main" id="{F0308815-120A-4035-A4DB-308439CADCDD}"/>
            </a:ext>
          </a:extLst>
        </xdr:cNvPr>
        <xdr:cNvGrpSpPr/>
      </xdr:nvGrpSpPr>
      <xdr:grpSpPr>
        <a:xfrm>
          <a:off x="3211988" y="3714749"/>
          <a:ext cx="10721182" cy="4257675"/>
          <a:chOff x="3432968" y="3571874"/>
          <a:chExt cx="9730582" cy="4048125"/>
        </a:xfrm>
      </xdr:grpSpPr>
      <xdr:graphicFrame macro="">
        <xdr:nvGraphicFramePr>
          <xdr:cNvPr id="5" name="Chart 4">
            <a:extLst>
              <a:ext uri="{FF2B5EF4-FFF2-40B4-BE49-F238E27FC236}">
                <a16:creationId xmlns:a16="http://schemas.microsoft.com/office/drawing/2014/main" id="{EC316930-E38B-B9C6-3F85-7986D49CFA6A}"/>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TextBox 5">
            <a:extLst>
              <a:ext uri="{FF2B5EF4-FFF2-40B4-BE49-F238E27FC236}">
                <a16:creationId xmlns:a16="http://schemas.microsoft.com/office/drawing/2014/main" id="{429638DA-0517-8B2F-75F6-A296D7B39F4C}"/>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Assistant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7</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7" name="TextBox 6">
          <a:extLst>
            <a:ext uri="{FF2B5EF4-FFF2-40B4-BE49-F238E27FC236}">
              <a16:creationId xmlns:a16="http://schemas.microsoft.com/office/drawing/2014/main" id="{1A71DBC7-EA67-4CF2-ADC8-FF04C55F1164}"/>
            </a:ext>
          </a:extLst>
        </xdr:cNvPr>
        <xdr:cNvSpPr txBox="1"/>
      </xdr:nvSpPr>
      <xdr:spPr>
        <a:xfrm>
          <a:off x="514350" y="12096750"/>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187233</xdr:colOff>
      <xdr:row>2</xdr:row>
      <xdr:rowOff>66675</xdr:rowOff>
    </xdr:from>
    <xdr:to>
      <xdr:col>12</xdr:col>
      <xdr:colOff>365488</xdr:colOff>
      <xdr:row>17</xdr:row>
      <xdr:rowOff>38426</xdr:rowOff>
    </xdr:to>
    <xdr:grpSp>
      <xdr:nvGrpSpPr>
        <xdr:cNvPr id="10" name="Group 9">
          <a:extLst>
            <a:ext uri="{FF2B5EF4-FFF2-40B4-BE49-F238E27FC236}">
              <a16:creationId xmlns:a16="http://schemas.microsoft.com/office/drawing/2014/main" id="{3302953A-B5E9-36D3-46AC-F51E0677F84D}"/>
            </a:ext>
          </a:extLst>
        </xdr:cNvPr>
        <xdr:cNvGrpSpPr/>
      </xdr:nvGrpSpPr>
      <xdr:grpSpPr>
        <a:xfrm>
          <a:off x="9969408" y="542925"/>
          <a:ext cx="2645230" cy="3000701"/>
          <a:chOff x="9670323" y="502920"/>
          <a:chExt cx="2723335" cy="2775911"/>
        </a:xfrm>
      </xdr:grpSpPr>
      <xdr:graphicFrame macro="">
        <xdr:nvGraphicFramePr>
          <xdr:cNvPr id="3" name="Chart 2">
            <a:extLst>
              <a:ext uri="{FF2B5EF4-FFF2-40B4-BE49-F238E27FC236}">
                <a16:creationId xmlns:a16="http://schemas.microsoft.com/office/drawing/2014/main" id="{FE930F70-6396-4FC9-9A66-F3C838D76812}"/>
              </a:ext>
            </a:extLst>
          </xdr:cNvPr>
          <xdr:cNvGraphicFramePr>
            <a:graphicFrameLocks/>
          </xdr:cNvGraphicFramePr>
        </xdr:nvGraphicFramePr>
        <xdr:xfrm>
          <a:off x="9670323" y="8602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E5A99C04-9C1D-4F0F-A91A-AF16BEA5FAA1}"/>
              </a:ext>
            </a:extLst>
          </xdr:cNvPr>
          <xdr:cNvSpPr txBox="1"/>
        </xdr:nvSpPr>
        <xdr:spPr>
          <a:xfrm>
            <a:off x="9743190" y="50292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7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828675</xdr:colOff>
      <xdr:row>0</xdr:row>
      <xdr:rowOff>276225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C082CC0-8D7A-484B-BFBD-B3CB4838C31A}"/>
            </a:ext>
          </a:extLst>
        </xdr:cNvPr>
        <xdr:cNvSpPr/>
      </xdr:nvSpPr>
      <xdr:spPr>
        <a:xfrm>
          <a:off x="1" y="22225"/>
          <a:ext cx="1466849" cy="254000"/>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1</xdr:col>
      <xdr:colOff>76200</xdr:colOff>
      <xdr:row>4</xdr:row>
      <xdr:rowOff>47625</xdr:rowOff>
    </xdr:from>
    <xdr:to>
      <xdr:col>9</xdr:col>
      <xdr:colOff>409575</xdr:colOff>
      <xdr:row>7</xdr:row>
      <xdr:rowOff>47624</xdr:rowOff>
    </xdr:to>
    <xdr:sp macro="" textlink="">
      <xdr:nvSpPr>
        <xdr:cNvPr id="5" name="TextBox 4">
          <a:extLst>
            <a:ext uri="{FF2B5EF4-FFF2-40B4-BE49-F238E27FC236}">
              <a16:creationId xmlns:a16="http://schemas.microsoft.com/office/drawing/2014/main" id="{9A541AAD-AFDB-474A-9AA1-5266A3F4ABBE}"/>
            </a:ext>
          </a:extLst>
        </xdr:cNvPr>
        <xdr:cNvSpPr txBox="1"/>
      </xdr:nvSpPr>
      <xdr:spPr>
        <a:xfrm>
          <a:off x="714375" y="885825"/>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7, because there are too few Assistant Teacher jobs in the area. </a:t>
          </a:r>
          <a:endParaRPr 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309DC2B-F339-4DB4-A00A-B98EE3DCF869}"/>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9</xdr:row>
      <xdr:rowOff>32384</xdr:rowOff>
    </xdr:from>
    <xdr:to>
      <xdr:col>14</xdr:col>
      <xdr:colOff>0</xdr:colOff>
      <xdr:row>13</xdr:row>
      <xdr:rowOff>15240</xdr:rowOff>
    </xdr:to>
    <xdr:sp macro="" textlink="">
      <xdr:nvSpPr>
        <xdr:cNvPr id="4" name="TextBox 3">
          <a:extLst>
            <a:ext uri="{FF2B5EF4-FFF2-40B4-BE49-F238E27FC236}">
              <a16:creationId xmlns:a16="http://schemas.microsoft.com/office/drawing/2014/main" id="{71DF5F46-FC0A-4BAE-83BA-59133CEFB983}"/>
            </a:ext>
          </a:extLst>
        </xdr:cNvPr>
        <xdr:cNvSpPr txBox="1"/>
      </xdr:nvSpPr>
      <xdr:spPr>
        <a:xfrm>
          <a:off x="0" y="1868804"/>
          <a:ext cx="10683240" cy="6838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22</xdr:row>
      <xdr:rowOff>180975</xdr:rowOff>
    </xdr:from>
    <xdr:to>
      <xdr:col>18</xdr:col>
      <xdr:colOff>600075</xdr:colOff>
      <xdr:row>26</xdr:row>
      <xdr:rowOff>104775</xdr:rowOff>
    </xdr:to>
    <xdr:sp macro="" textlink="">
      <xdr:nvSpPr>
        <xdr:cNvPr id="5" name="TextBox 4">
          <a:extLst>
            <a:ext uri="{FF2B5EF4-FFF2-40B4-BE49-F238E27FC236}">
              <a16:creationId xmlns:a16="http://schemas.microsoft.com/office/drawing/2014/main" id="{B3148A97-0CA2-47C2-BFA9-647EE89B28A1}"/>
            </a:ext>
          </a:extLst>
        </xdr:cNvPr>
        <xdr:cNvSpPr txBox="1"/>
      </xdr:nvSpPr>
      <xdr:spPr>
        <a:xfrm>
          <a:off x="0" y="4648200"/>
          <a:ext cx="123920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6" name="TextBox 5">
          <a:extLst>
            <a:ext uri="{FF2B5EF4-FFF2-40B4-BE49-F238E27FC236}">
              <a16:creationId xmlns:a16="http://schemas.microsoft.com/office/drawing/2014/main" id="{C6145438-BBE9-4A50-B000-A74DCA6147F9}"/>
            </a:ext>
          </a:extLst>
        </xdr:cNvPr>
        <xdr:cNvSpPr txBox="1"/>
      </xdr:nvSpPr>
      <xdr:spPr>
        <a:xfrm>
          <a:off x="0" y="7381875"/>
          <a:ext cx="124110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380998</xdr:colOff>
      <xdr:row>0</xdr:row>
      <xdr:rowOff>177165</xdr:rowOff>
    </xdr:from>
    <xdr:to>
      <xdr:col>33</xdr:col>
      <xdr:colOff>28573</xdr:colOff>
      <xdr:row>25</xdr:row>
      <xdr:rowOff>123825</xdr:rowOff>
    </xdr:to>
    <xdr:grpSp>
      <xdr:nvGrpSpPr>
        <xdr:cNvPr id="7" name="Group 6">
          <a:extLst>
            <a:ext uri="{FF2B5EF4-FFF2-40B4-BE49-F238E27FC236}">
              <a16:creationId xmlns:a16="http://schemas.microsoft.com/office/drawing/2014/main" id="{B78BB5D3-1F60-44C0-B82C-086518D504FA}"/>
            </a:ext>
          </a:extLst>
        </xdr:cNvPr>
        <xdr:cNvGrpSpPr/>
      </xdr:nvGrpSpPr>
      <xdr:grpSpPr>
        <a:xfrm>
          <a:off x="13773148" y="177165"/>
          <a:ext cx="9839325" cy="4947285"/>
          <a:chOff x="2600132" y="704319"/>
          <a:chExt cx="9773353" cy="4371975"/>
        </a:xfrm>
      </xdr:grpSpPr>
      <xdr:graphicFrame macro="">
        <xdr:nvGraphicFramePr>
          <xdr:cNvPr id="8" name="Chart 7">
            <a:extLst>
              <a:ext uri="{FF2B5EF4-FFF2-40B4-BE49-F238E27FC236}">
                <a16:creationId xmlns:a16="http://schemas.microsoft.com/office/drawing/2014/main" id="{03CB6A58-65ED-F02E-9845-4BA6997E3761}"/>
              </a:ext>
            </a:extLst>
          </xdr:cNvPr>
          <xdr:cNvGraphicFramePr/>
        </xdr:nvGraphicFramePr>
        <xdr:xfrm>
          <a:off x="2600132"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5366AB34-56E5-CBFB-FB40-E01C82CE8EA2}"/>
              </a:ext>
            </a:extLst>
          </xdr:cNvPr>
          <xdr:cNvGrpSpPr/>
        </xdr:nvGrpSpPr>
        <xdr:grpSpPr>
          <a:xfrm>
            <a:off x="3180775" y="2404576"/>
            <a:ext cx="9192710" cy="680630"/>
            <a:chOff x="3180775" y="2404576"/>
            <a:chExt cx="9192710" cy="680630"/>
          </a:xfrm>
        </xdr:grpSpPr>
        <xdr:cxnSp macro="">
          <xdr:nvCxnSpPr>
            <xdr:cNvPr id="10" name="Straight Connector 9">
              <a:extLst>
                <a:ext uri="{FF2B5EF4-FFF2-40B4-BE49-F238E27FC236}">
                  <a16:creationId xmlns:a16="http://schemas.microsoft.com/office/drawing/2014/main" id="{B481B64B-F555-F8A2-8AE5-7FB836BD1900}"/>
                </a:ext>
              </a:extLst>
            </xdr:cNvPr>
            <xdr:cNvCxnSpPr/>
          </xdr:nvCxnSpPr>
          <xdr:spPr>
            <a:xfrm flipV="1">
              <a:off x="3180775" y="2740732"/>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408DA0AF-AE17-3901-969B-596F31562727}"/>
                </a:ext>
              </a:extLst>
            </xdr:cNvPr>
            <xdr:cNvSpPr txBox="1"/>
          </xdr:nvSpPr>
          <xdr:spPr>
            <a:xfrm>
              <a:off x="10811386" y="2404576"/>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$28.88</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41</xdr:row>
      <xdr:rowOff>0</xdr:rowOff>
    </xdr:from>
    <xdr:to>
      <xdr:col>19</xdr:col>
      <xdr:colOff>19050</xdr:colOff>
      <xdr:row>45</xdr:row>
      <xdr:rowOff>57150</xdr:rowOff>
    </xdr:to>
    <xdr:sp macro="" textlink="">
      <xdr:nvSpPr>
        <xdr:cNvPr id="12" name="TextBox 11">
          <a:extLst>
            <a:ext uri="{FF2B5EF4-FFF2-40B4-BE49-F238E27FC236}">
              <a16:creationId xmlns:a16="http://schemas.microsoft.com/office/drawing/2014/main" id="{97D7B8E2-4DE3-4A33-8922-82EC85C1CEA1}"/>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352425</xdr:colOff>
      <xdr:row>25</xdr:row>
      <xdr:rowOff>171450</xdr:rowOff>
    </xdr:from>
    <xdr:to>
      <xdr:col>33</xdr:col>
      <xdr:colOff>38100</xdr:colOff>
      <xdr:row>52</xdr:row>
      <xdr:rowOff>133350</xdr:rowOff>
    </xdr:to>
    <xdr:grpSp>
      <xdr:nvGrpSpPr>
        <xdr:cNvPr id="13" name="Group 12">
          <a:extLst>
            <a:ext uri="{FF2B5EF4-FFF2-40B4-BE49-F238E27FC236}">
              <a16:creationId xmlns:a16="http://schemas.microsoft.com/office/drawing/2014/main" id="{33E2A076-88D3-41B0-AF24-80157A158B32}"/>
            </a:ext>
          </a:extLst>
        </xdr:cNvPr>
        <xdr:cNvGrpSpPr/>
      </xdr:nvGrpSpPr>
      <xdr:grpSpPr>
        <a:xfrm>
          <a:off x="13744575" y="5172075"/>
          <a:ext cx="9877425" cy="4933950"/>
          <a:chOff x="2571749" y="704319"/>
          <a:chExt cx="9811134" cy="4371975"/>
        </a:xfrm>
      </xdr:grpSpPr>
      <xdr:graphicFrame macro="">
        <xdr:nvGraphicFramePr>
          <xdr:cNvPr id="14" name="Chart 13">
            <a:extLst>
              <a:ext uri="{FF2B5EF4-FFF2-40B4-BE49-F238E27FC236}">
                <a16:creationId xmlns:a16="http://schemas.microsoft.com/office/drawing/2014/main" id="{A8883C53-5C74-D245-BAE2-5CED6D56C0EF}"/>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5" name="Group 14">
            <a:extLst>
              <a:ext uri="{FF2B5EF4-FFF2-40B4-BE49-F238E27FC236}">
                <a16:creationId xmlns:a16="http://schemas.microsoft.com/office/drawing/2014/main" id="{AA0F1FC6-C2CB-C061-301F-943A5CA486EE}"/>
              </a:ext>
            </a:extLst>
          </xdr:cNvPr>
          <xdr:cNvGrpSpPr/>
        </xdr:nvGrpSpPr>
        <xdr:grpSpPr>
          <a:xfrm>
            <a:off x="3095625" y="2536774"/>
            <a:ext cx="9287258" cy="680630"/>
            <a:chOff x="3095625" y="2536774"/>
            <a:chExt cx="9287258" cy="680630"/>
          </a:xfrm>
        </xdr:grpSpPr>
        <xdr:cxnSp macro="">
          <xdr:nvCxnSpPr>
            <xdr:cNvPr id="16" name="Straight Connector 15">
              <a:extLst>
                <a:ext uri="{FF2B5EF4-FFF2-40B4-BE49-F238E27FC236}">
                  <a16:creationId xmlns:a16="http://schemas.microsoft.com/office/drawing/2014/main" id="{F0BB502B-0E04-D359-2384-6CE2F869E93B}"/>
                </a:ext>
              </a:extLst>
            </xdr:cNvPr>
            <xdr:cNvCxnSpPr/>
          </xdr:nvCxnSpPr>
          <xdr:spPr>
            <a:xfrm flipV="1">
              <a:off x="3095625" y="2781890"/>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970C5520-6B57-B6FB-78B0-D4AA41A27940}"/>
                </a:ext>
              </a:extLst>
            </xdr:cNvPr>
            <xdr:cNvSpPr txBox="1"/>
          </xdr:nvSpPr>
          <xdr:spPr>
            <a:xfrm>
              <a:off x="10820784" y="2536774"/>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$28.88</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5372E81-4392-4DEC-9309-488892326ED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62947A29-5C70-49E0-9E08-D0463FDDCE46}"/>
            </a:ext>
          </a:extLst>
        </xdr:cNvPr>
        <xdr:cNvGrpSpPr/>
      </xdr:nvGrpSpPr>
      <xdr:grpSpPr>
        <a:xfrm>
          <a:off x="257175" y="280035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76559B5B-7C2C-3EBC-8667-7BB95AD4842E}"/>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67FA5639-60FB-6C86-3792-B8D7D86E0B47}"/>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7, 2022</a:t>
            </a:r>
          </a:p>
        </xdr:txBody>
      </xdr:sp>
    </xdr:grpSp>
    <xdr:clientData/>
  </xdr:twoCellAnchor>
  <xdr:twoCellAnchor>
    <xdr:from>
      <xdr:col>4</xdr:col>
      <xdr:colOff>323850</xdr:colOff>
      <xdr:row>13</xdr:row>
      <xdr:rowOff>74295</xdr:rowOff>
    </xdr:from>
    <xdr:to>
      <xdr:col>6</xdr:col>
      <xdr:colOff>637698</xdr:colOff>
      <xdr:row>24</xdr:row>
      <xdr:rowOff>27146</xdr:rowOff>
    </xdr:to>
    <xdr:grpSp>
      <xdr:nvGrpSpPr>
        <xdr:cNvPr id="6" name="Group 5">
          <a:extLst>
            <a:ext uri="{FF2B5EF4-FFF2-40B4-BE49-F238E27FC236}">
              <a16:creationId xmlns:a16="http://schemas.microsoft.com/office/drawing/2014/main" id="{79CABEEB-1614-4FA7-A43D-942785598707}"/>
            </a:ext>
          </a:extLst>
        </xdr:cNvPr>
        <xdr:cNvGrpSpPr/>
      </xdr:nvGrpSpPr>
      <xdr:grpSpPr>
        <a:xfrm>
          <a:off x="3790950" y="2741295"/>
          <a:ext cx="2914173" cy="2048351"/>
          <a:chOff x="3943350" y="4330769"/>
          <a:chExt cx="2914173" cy="2041932"/>
        </a:xfrm>
        <a:solidFill>
          <a:schemeClr val="bg1"/>
        </a:solidFill>
      </xdr:grpSpPr>
      <xdr:graphicFrame macro="">
        <xdr:nvGraphicFramePr>
          <xdr:cNvPr id="7" name="Chart 6">
            <a:extLst>
              <a:ext uri="{FF2B5EF4-FFF2-40B4-BE49-F238E27FC236}">
                <a16:creationId xmlns:a16="http://schemas.microsoft.com/office/drawing/2014/main" id="{1F3BDC14-C826-E2C7-D412-8E2D81C926FB}"/>
              </a:ext>
            </a:extLst>
          </xdr:cNvPr>
          <xdr:cNvGraphicFramePr>
            <a:graphicFrameLocks/>
          </xdr:cNvGraphicFramePr>
        </xdr:nvGraphicFramePr>
        <xdr:xfrm>
          <a:off x="4029075" y="4724399"/>
          <a:ext cx="2731295"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82D0923B-4E70-3046-3C83-D3214A0C158D}"/>
              </a:ext>
            </a:extLst>
          </xdr:cNvPr>
          <xdr:cNvSpPr txBox="1"/>
        </xdr:nvSpPr>
        <xdr:spPr>
          <a:xfrm>
            <a:off x="3943350" y="4330769"/>
            <a:ext cx="2914173" cy="366310"/>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7,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9" name="Group 8">
          <a:extLst>
            <a:ext uri="{FF2B5EF4-FFF2-40B4-BE49-F238E27FC236}">
              <a16:creationId xmlns:a16="http://schemas.microsoft.com/office/drawing/2014/main" id="{65353ED1-8D22-49C3-8F1A-0417CF4D0B7A}"/>
            </a:ext>
          </a:extLst>
        </xdr:cNvPr>
        <xdr:cNvGrpSpPr/>
      </xdr:nvGrpSpPr>
      <xdr:grpSpPr>
        <a:xfrm>
          <a:off x="7572375" y="2809875"/>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259A4473-08FC-68DF-AEE2-4F9849AF7C93}"/>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C08A37A2-4BD8-5841-08EE-C4C2D707D441}"/>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7, 2022</a:t>
            </a:r>
          </a:p>
        </xdr:txBody>
      </xdr:sp>
    </xdr:grpSp>
    <xdr:clientData/>
  </xdr:twoCellAnchor>
  <xdr:twoCellAnchor>
    <xdr:from>
      <xdr:col>12</xdr:col>
      <xdr:colOff>27940</xdr:colOff>
      <xdr:row>8</xdr:row>
      <xdr:rowOff>38100</xdr:rowOff>
    </xdr:from>
    <xdr:to>
      <xdr:col>15</xdr:col>
      <xdr:colOff>76199</xdr:colOff>
      <xdr:row>16</xdr:row>
      <xdr:rowOff>106045</xdr:rowOff>
    </xdr:to>
    <xdr:grpSp>
      <xdr:nvGrpSpPr>
        <xdr:cNvPr id="12" name="Group 11">
          <a:extLst>
            <a:ext uri="{FF2B5EF4-FFF2-40B4-BE49-F238E27FC236}">
              <a16:creationId xmlns:a16="http://schemas.microsoft.com/office/drawing/2014/main" id="{10A5ADE1-E5C3-43A9-96BD-72D5A0F6312D}"/>
            </a:ext>
          </a:extLst>
        </xdr:cNvPr>
        <xdr:cNvGrpSpPr/>
      </xdr:nvGrpSpPr>
      <xdr:grpSpPr>
        <a:xfrm>
          <a:off x="11305540" y="1752600"/>
          <a:ext cx="2010409" cy="1591945"/>
          <a:chOff x="11629390" y="3400425"/>
          <a:chExt cx="2010409" cy="1591945"/>
        </a:xfrm>
        <a:solidFill>
          <a:schemeClr val="bg1"/>
        </a:solidFill>
      </xdr:grpSpPr>
      <xdr:sp macro="" textlink="">
        <xdr:nvSpPr>
          <xdr:cNvPr id="13" name="Text Box 86" descr="P306TB307bA#y1">
            <a:extLst>
              <a:ext uri="{FF2B5EF4-FFF2-40B4-BE49-F238E27FC236}">
                <a16:creationId xmlns:a16="http://schemas.microsoft.com/office/drawing/2014/main" id="{2F49769D-6CE4-9DDC-7102-9E5C8649EAA4}"/>
              </a:ext>
            </a:extLst>
          </xdr:cNvPr>
          <xdr:cNvSpPr txBox="1">
            <a:spLocks noChangeArrowheads="1"/>
          </xdr:cNvSpPr>
        </xdr:nvSpPr>
        <xdr:spPr bwMode="auto">
          <a:xfrm>
            <a:off x="11629390" y="3400425"/>
            <a:ext cx="1978025"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7,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A54A192F-B97C-60FC-8C36-BAA39A6A2314}"/>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386EED0E-7D47-6720-38E0-40313DEA6773}"/>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92.1%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8C30038B-88AE-BEFC-E648-5AE3324AC298}"/>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9B99EE0E-6398-1002-029E-5CCAF9BC0A0E}"/>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7.9%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3CC6F701-2581-7389-4C59-4E99EED24C8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574E699B-5F11-97B2-476E-ACC0E3548E7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E2DA0D9D-397D-4320-B473-A1153910C60E}"/>
            </a:ext>
          </a:extLst>
        </xdr:cNvPr>
        <xdr:cNvSpPr txBox="1"/>
      </xdr:nvSpPr>
      <xdr:spPr>
        <a:xfrm>
          <a:off x="66675" y="4657725"/>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4E88587A-4BBA-4D48-93B1-142B046F6BDB}"/>
            </a:ext>
          </a:extLst>
        </xdr:cNvPr>
        <xdr:cNvSpPr txBox="1"/>
      </xdr:nvSpPr>
      <xdr:spPr>
        <a:xfrm>
          <a:off x="3686175" y="4695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0E7E9DAB-3973-46E6-B34F-D5D1884044C9}"/>
            </a:ext>
          </a:extLst>
        </xdr:cNvPr>
        <xdr:cNvSpPr txBox="1"/>
      </xdr:nvSpPr>
      <xdr:spPr>
        <a:xfrm>
          <a:off x="7486650" y="468630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E503720A-ACBB-45EC-879D-36923FAA130E}"/>
            </a:ext>
          </a:extLst>
        </xdr:cNvPr>
        <xdr:cNvSpPr txBox="1"/>
      </xdr:nvSpPr>
      <xdr:spPr>
        <a:xfrm>
          <a:off x="11249025" y="3171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9EDC2BE-A8DD-45FD-9BE4-F72458D416BF}"/>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8</xdr:col>
      <xdr:colOff>57150</xdr:colOff>
      <xdr:row>1</xdr:row>
      <xdr:rowOff>57150</xdr:rowOff>
    </xdr:from>
    <xdr:to>
      <xdr:col>14</xdr:col>
      <xdr:colOff>66675</xdr:colOff>
      <xdr:row>15</xdr:row>
      <xdr:rowOff>85725</xdr:rowOff>
    </xdr:to>
    <xdr:grpSp>
      <xdr:nvGrpSpPr>
        <xdr:cNvPr id="3" name="Group 2">
          <a:extLst>
            <a:ext uri="{FF2B5EF4-FFF2-40B4-BE49-F238E27FC236}">
              <a16:creationId xmlns:a16="http://schemas.microsoft.com/office/drawing/2014/main" id="{71BB2FC2-4F63-40FB-9219-AE4CCF73698A}"/>
            </a:ext>
          </a:extLst>
        </xdr:cNvPr>
        <xdr:cNvGrpSpPr/>
      </xdr:nvGrpSpPr>
      <xdr:grpSpPr>
        <a:xfrm>
          <a:off x="7419975" y="352425"/>
          <a:ext cx="3581400" cy="3048000"/>
          <a:chOff x="5400675" y="600075"/>
          <a:chExt cx="2914173" cy="3057525"/>
        </a:xfrm>
      </xdr:grpSpPr>
      <xdr:graphicFrame macro="">
        <xdr:nvGraphicFramePr>
          <xdr:cNvPr id="4" name="Chart 3">
            <a:extLst>
              <a:ext uri="{FF2B5EF4-FFF2-40B4-BE49-F238E27FC236}">
                <a16:creationId xmlns:a16="http://schemas.microsoft.com/office/drawing/2014/main" id="{9F67C4B0-CAE1-932E-C304-B42A8A0990DD}"/>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6B6C6D79-C8E4-916C-6E13-EC9056572132}"/>
              </a:ext>
            </a:extLst>
          </xdr:cNvPr>
          <xdr:cNvSpPr txBox="1"/>
        </xdr:nvSpPr>
        <xdr:spPr>
          <a:xfrm>
            <a:off x="5400675" y="600075"/>
            <a:ext cx="291417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ECE Aide/Floater</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14" name="TextBox 13">
          <a:extLst>
            <a:ext uri="{FF2B5EF4-FFF2-40B4-BE49-F238E27FC236}">
              <a16:creationId xmlns:a16="http://schemas.microsoft.com/office/drawing/2014/main" id="{71DC3EE6-C9E4-4031-8828-C65943C380AC}"/>
            </a:ext>
          </a:extLst>
        </xdr:cNvPr>
        <xdr:cNvSpPr txBox="1"/>
      </xdr:nvSpPr>
      <xdr:spPr>
        <a:xfrm>
          <a:off x="2581274" y="11668125"/>
          <a:ext cx="8667751"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85725</xdr:colOff>
      <xdr:row>1</xdr:row>
      <xdr:rowOff>187063</xdr:rowOff>
    </xdr:from>
    <xdr:to>
      <xdr:col>26</xdr:col>
      <xdr:colOff>476250</xdr:colOff>
      <xdr:row>14</xdr:row>
      <xdr:rowOff>128587</xdr:rowOff>
    </xdr:to>
    <xdr:grpSp>
      <xdr:nvGrpSpPr>
        <xdr:cNvPr id="19" name="Group 18">
          <a:extLst>
            <a:ext uri="{FF2B5EF4-FFF2-40B4-BE49-F238E27FC236}">
              <a16:creationId xmlns:a16="http://schemas.microsoft.com/office/drawing/2014/main" id="{2A4356C0-B784-66B7-F07E-73DC851B16B2}"/>
            </a:ext>
          </a:extLst>
        </xdr:cNvPr>
        <xdr:cNvGrpSpPr/>
      </xdr:nvGrpSpPr>
      <xdr:grpSpPr>
        <a:xfrm>
          <a:off x="11020425" y="482338"/>
          <a:ext cx="7353300" cy="2770449"/>
          <a:chOff x="11020425" y="482411"/>
          <a:chExt cx="7096125" cy="2770376"/>
        </a:xfrm>
      </xdr:grpSpPr>
      <xdr:grpSp>
        <xdr:nvGrpSpPr>
          <xdr:cNvPr id="6" name="Group 5">
            <a:extLst>
              <a:ext uri="{FF2B5EF4-FFF2-40B4-BE49-F238E27FC236}">
                <a16:creationId xmlns:a16="http://schemas.microsoft.com/office/drawing/2014/main" id="{AC9749B7-F649-453C-B35A-D08579FB9789}"/>
              </a:ext>
            </a:extLst>
          </xdr:cNvPr>
          <xdr:cNvGrpSpPr/>
        </xdr:nvGrpSpPr>
        <xdr:grpSpPr>
          <a:xfrm>
            <a:off x="11020425" y="482411"/>
            <a:ext cx="7096125" cy="2770376"/>
            <a:chOff x="11182350" y="467838"/>
            <a:chExt cx="11073693" cy="3285012"/>
          </a:xfrm>
        </xdr:grpSpPr>
        <xdr:grpSp>
          <xdr:nvGrpSpPr>
            <xdr:cNvPr id="7" name="Group 6">
              <a:extLst>
                <a:ext uri="{FF2B5EF4-FFF2-40B4-BE49-F238E27FC236}">
                  <a16:creationId xmlns:a16="http://schemas.microsoft.com/office/drawing/2014/main" id="{6B3EBF0C-CB2B-686A-655B-ACF059735BDD}"/>
                </a:ext>
              </a:extLst>
            </xdr:cNvPr>
            <xdr:cNvGrpSpPr/>
          </xdr:nvGrpSpPr>
          <xdr:grpSpPr>
            <a:xfrm>
              <a:off x="11182350" y="467838"/>
              <a:ext cx="11073693" cy="3285012"/>
              <a:chOff x="8410575" y="509335"/>
              <a:chExt cx="11094768" cy="2938715"/>
            </a:xfrm>
            <a:solidFill>
              <a:schemeClr val="bg1"/>
            </a:solidFill>
          </xdr:grpSpPr>
          <xdr:graphicFrame macro="">
            <xdr:nvGraphicFramePr>
              <xdr:cNvPr id="10" name="Chart 9">
                <a:extLst>
                  <a:ext uri="{FF2B5EF4-FFF2-40B4-BE49-F238E27FC236}">
                    <a16:creationId xmlns:a16="http://schemas.microsoft.com/office/drawing/2014/main" id="{ED6B106A-3CE0-8A49-B0E1-ADEB0AFE3776}"/>
                  </a:ext>
                </a:extLst>
              </xdr:cNvPr>
              <xdr:cNvGraphicFramePr/>
            </xdr:nvGraphicFramePr>
            <xdr:xfrm>
              <a:off x="8410575" y="538162"/>
              <a:ext cx="7677281"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9796908A-4677-EC70-23E5-B96BAFD0C8B9}"/>
                  </a:ext>
                </a:extLst>
              </xdr:cNvPr>
              <xdr:cNvSpPr txBox="1"/>
            </xdr:nvSpPr>
            <xdr:spPr>
              <a:xfrm>
                <a:off x="9816961" y="509335"/>
                <a:ext cx="7348186" cy="262988"/>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Aide/Floater</a:t>
                </a:r>
                <a:r>
                  <a:rPr lang="en-US" sz="1000" b="1">
                    <a:solidFill>
                      <a:schemeClr val="tx1">
                        <a:lumMod val="65000"/>
                        <a:lumOff val="35000"/>
                      </a:schemeClr>
                    </a:solidFill>
                    <a:latin typeface="Arial" panose="020B0604020202020204" pitchFamily="34" charset="0"/>
                    <a:cs typeface="Arial" panose="020B0604020202020204" pitchFamily="34" charset="0"/>
                  </a:rPr>
                  <a:t>, Region 7, 2022</a:t>
                </a:r>
              </a:p>
            </xdr:txBody>
          </xdr:sp>
          <xdr:cxnSp macro="">
            <xdr:nvCxnSpPr>
              <xdr:cNvPr id="12" name="Straight Connector 11">
                <a:extLst>
                  <a:ext uri="{FF2B5EF4-FFF2-40B4-BE49-F238E27FC236}">
                    <a16:creationId xmlns:a16="http://schemas.microsoft.com/office/drawing/2014/main" id="{2B92E9AB-12FE-8440-F573-DB237C51B090}"/>
                  </a:ext>
                </a:extLst>
              </xdr:cNvPr>
              <xdr:cNvCxnSpPr/>
            </xdr:nvCxnSpPr>
            <xdr:spPr>
              <a:xfrm>
                <a:off x="9130443" y="2510926"/>
                <a:ext cx="8613538"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6987792F-6AD9-16B3-D7BE-0C5528BADD6C}"/>
                  </a:ext>
                </a:extLst>
              </xdr:cNvPr>
              <xdr:cNvSpPr txBox="1"/>
            </xdr:nvSpPr>
            <xdr:spPr>
              <a:xfrm>
                <a:off x="17035360" y="2500553"/>
                <a:ext cx="2469983" cy="521545"/>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$12.22</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Aide/Floater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8" name="Straight Connector 7">
              <a:extLst>
                <a:ext uri="{FF2B5EF4-FFF2-40B4-BE49-F238E27FC236}">
                  <a16:creationId xmlns:a16="http://schemas.microsoft.com/office/drawing/2014/main" id="{C2C9E622-B55B-1BB4-A5CE-7035940481DB}"/>
                </a:ext>
              </a:extLst>
            </xdr:cNvPr>
            <xdr:cNvCxnSpPr/>
          </xdr:nvCxnSpPr>
          <xdr:spPr>
            <a:xfrm>
              <a:off x="11893500" y="2175905"/>
              <a:ext cx="8597177"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id="{A50885E1-BB38-9097-B6E7-B47DA5A11099}"/>
                </a:ext>
              </a:extLst>
            </xdr:cNvPr>
            <xdr:cNvSpPr txBox="1"/>
          </xdr:nvSpPr>
          <xdr:spPr>
            <a:xfrm>
              <a:off x="19802995" y="2024847"/>
              <a:ext cx="2423319"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$14.00</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Aide/Floater,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5" name="Straight Connector 14">
            <a:extLst>
              <a:ext uri="{FF2B5EF4-FFF2-40B4-BE49-F238E27FC236}">
                <a16:creationId xmlns:a16="http://schemas.microsoft.com/office/drawing/2014/main" id="{C3E1A1C2-41F2-48AD-8411-81F13D846509}"/>
              </a:ext>
            </a:extLst>
          </xdr:cNvPr>
          <xdr:cNvCxnSpPr/>
        </xdr:nvCxnSpPr>
        <xdr:spPr>
          <a:xfrm>
            <a:off x="11479530" y="1668918"/>
            <a:ext cx="5855970" cy="22155"/>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6" name="TextBox 15">
            <a:extLst>
              <a:ext uri="{FF2B5EF4-FFF2-40B4-BE49-F238E27FC236}">
                <a16:creationId xmlns:a16="http://schemas.microsoft.com/office/drawing/2014/main" id="{1A199584-0632-42E7-86B9-AA0948206239}"/>
              </a:ext>
            </a:extLst>
          </xdr:cNvPr>
          <xdr:cNvSpPr txBox="1"/>
        </xdr:nvSpPr>
        <xdr:spPr>
          <a:xfrm>
            <a:off x="16540566" y="1179580"/>
            <a:ext cx="1556934" cy="520065"/>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$15.40</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Aide/Floater,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279326</xdr:colOff>
      <xdr:row>26</xdr:row>
      <xdr:rowOff>111199</xdr:rowOff>
    </xdr:from>
    <xdr:to>
      <xdr:col>28</xdr:col>
      <xdr:colOff>346001</xdr:colOff>
      <xdr:row>36</xdr:row>
      <xdr:rowOff>164583</xdr:rowOff>
    </xdr:to>
    <xdr:grpSp>
      <xdr:nvGrpSpPr>
        <xdr:cNvPr id="17" name="Group 16">
          <a:extLst>
            <a:ext uri="{FF2B5EF4-FFF2-40B4-BE49-F238E27FC236}">
              <a16:creationId xmlns:a16="http://schemas.microsoft.com/office/drawing/2014/main" id="{B9F6CFC2-C6DE-4623-861A-86F14DCA2E19}"/>
            </a:ext>
          </a:extLst>
        </xdr:cNvPr>
        <xdr:cNvGrpSpPr/>
      </xdr:nvGrpSpPr>
      <xdr:grpSpPr>
        <a:xfrm>
          <a:off x="16309901" y="5549974"/>
          <a:ext cx="3152775" cy="1996484"/>
          <a:chOff x="0" y="61912"/>
          <a:chExt cx="2286000" cy="2176463"/>
        </a:xfrm>
      </xdr:grpSpPr>
      <xdr:graphicFrame macro="">
        <xdr:nvGraphicFramePr>
          <xdr:cNvPr id="18" name="Chart 17">
            <a:extLst>
              <a:ext uri="{FF2B5EF4-FFF2-40B4-BE49-F238E27FC236}">
                <a16:creationId xmlns:a16="http://schemas.microsoft.com/office/drawing/2014/main" id="{558F9F2A-933D-1BBC-47E4-8F9EFD67F735}"/>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61E004B2-220A-8AB0-AABE-A2DB33F1A4C6}"/>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7</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EE0B7E9-28C7-4175-89FD-0DA0324A258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3" name="Chart 2">
          <a:extLst>
            <a:ext uri="{FF2B5EF4-FFF2-40B4-BE49-F238E27FC236}">
              <a16:creationId xmlns:a16="http://schemas.microsoft.com/office/drawing/2014/main" id="{8C996C70-66F6-4B1B-B71C-FA443AE1C3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E6569ACB-3A1B-420E-99C4-BEB1CD1C3C61}"/>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27</xdr:row>
      <xdr:rowOff>26670</xdr:rowOff>
    </xdr:from>
    <xdr:to>
      <xdr:col>34</xdr:col>
      <xdr:colOff>1419225</xdr:colOff>
      <xdr:row>49</xdr:row>
      <xdr:rowOff>85725</xdr:rowOff>
    </xdr:to>
    <xdr:graphicFrame macro="">
      <xdr:nvGraphicFramePr>
        <xdr:cNvPr id="5" name="Chart 4">
          <a:extLst>
            <a:ext uri="{FF2B5EF4-FFF2-40B4-BE49-F238E27FC236}">
              <a16:creationId xmlns:a16="http://schemas.microsoft.com/office/drawing/2014/main" id="{C2F97F1F-A23D-438D-BED1-C0EC44E32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Aide/Floater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27.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Aide/Floater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28.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584493B-67DD-47A4-A1F2-11E0CD32E980}"/>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025D4D35-694D-4782-B926-841F4CDBC6C3}"/>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5C89C6A2-558F-8329-2381-E85820392B87}"/>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42745C9B-2DD8-A4DB-E4E5-AC8988900D3B}"/>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A2B1252D-1E57-F491-B538-C994206B42B9}"/>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4A7E968D-E4C0-3033-B1A2-69FAAA5DB7CE}"/>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AABD7A9B-8EF5-5959-0346-B4CF912F00FF}"/>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3A86D261-A616-7A06-94B0-1BAA6EB8B2F2}"/>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61765B92-5E83-DB97-5F44-EE766D7DDBD6}"/>
              </a:ext>
            </a:extLst>
          </xdr:cNvPr>
          <xdr:cNvSpPr txBox="1"/>
        </xdr:nvSpPr>
        <xdr:spPr>
          <a:xfrm>
            <a:off x="8311755" y="11289161"/>
            <a:ext cx="1964812" cy="32583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Aide/Floater</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42E8D0FB-082B-4985-ACC8-D4A4240604C1}"/>
            </a:ext>
          </a:extLst>
        </xdr:cNvPr>
        <xdr:cNvSpPr txBox="1"/>
      </xdr:nvSpPr>
      <xdr:spPr>
        <a:xfrm>
          <a:off x="6153150" y="5810250"/>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AF89A96-2A1F-4DCD-828E-E45F1A2BAA65}"/>
            </a:ext>
          </a:extLst>
        </xdr:cNvPr>
        <xdr:cNvSpPr/>
      </xdr:nvSpPr>
      <xdr:spPr>
        <a:xfrm>
          <a:off x="1" y="22224"/>
          <a:ext cx="1952624"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316388</xdr:colOff>
      <xdr:row>17</xdr:row>
      <xdr:rowOff>148589</xdr:rowOff>
    </xdr:from>
    <xdr:to>
      <xdr:col>16</xdr:col>
      <xdr:colOff>169545</xdr:colOff>
      <xdr:row>40</xdr:row>
      <xdr:rowOff>40004</xdr:rowOff>
    </xdr:to>
    <xdr:grpSp>
      <xdr:nvGrpSpPr>
        <xdr:cNvPr id="4" name="Group 3">
          <a:extLst>
            <a:ext uri="{FF2B5EF4-FFF2-40B4-BE49-F238E27FC236}">
              <a16:creationId xmlns:a16="http://schemas.microsoft.com/office/drawing/2014/main" id="{1EBC4AC8-3554-487B-A0FE-F2B2C111A31D}"/>
            </a:ext>
          </a:extLst>
        </xdr:cNvPr>
        <xdr:cNvGrpSpPr/>
      </xdr:nvGrpSpPr>
      <xdr:grpSpPr>
        <a:xfrm>
          <a:off x="3173888" y="3653789"/>
          <a:ext cx="10721182" cy="4272915"/>
          <a:chOff x="3432968" y="3571874"/>
          <a:chExt cx="9730582" cy="4048125"/>
        </a:xfrm>
      </xdr:grpSpPr>
      <xdr:graphicFrame macro="">
        <xdr:nvGraphicFramePr>
          <xdr:cNvPr id="5" name="Chart 4">
            <a:extLst>
              <a:ext uri="{FF2B5EF4-FFF2-40B4-BE49-F238E27FC236}">
                <a16:creationId xmlns:a16="http://schemas.microsoft.com/office/drawing/2014/main" id="{09850D0F-3979-5A2B-310F-3C586C270FC1}"/>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TextBox 5">
            <a:extLst>
              <a:ext uri="{FF2B5EF4-FFF2-40B4-BE49-F238E27FC236}">
                <a16:creationId xmlns:a16="http://schemas.microsoft.com/office/drawing/2014/main" id="{4ACC515C-18CE-3511-5EE8-75EAD313B580}"/>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Aide/Floater</a:t>
            </a:r>
            <a:r>
              <a:rPr lang="en-US" sz="1000" b="1">
                <a:solidFill>
                  <a:schemeClr val="tx1">
                    <a:lumMod val="65000"/>
                    <a:lumOff val="35000"/>
                  </a:schemeClr>
                </a:solidFill>
                <a:latin typeface="Arial" panose="020B0604020202020204" pitchFamily="34" charset="0"/>
                <a:cs typeface="Arial" panose="020B0604020202020204" pitchFamily="34" charset="0"/>
              </a:rPr>
              <a:t>, Region 7</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7" name="TextBox 6">
          <a:extLst>
            <a:ext uri="{FF2B5EF4-FFF2-40B4-BE49-F238E27FC236}">
              <a16:creationId xmlns:a16="http://schemas.microsoft.com/office/drawing/2014/main" id="{AE2BE716-A476-4F08-84AF-1685D1BEA9F8}"/>
            </a:ext>
          </a:extLst>
        </xdr:cNvPr>
        <xdr:cNvSpPr txBox="1"/>
      </xdr:nvSpPr>
      <xdr:spPr>
        <a:xfrm>
          <a:off x="514350" y="12096750"/>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428897</xdr:colOff>
      <xdr:row>1</xdr:row>
      <xdr:rowOff>116205</xdr:rowOff>
    </xdr:from>
    <xdr:to>
      <xdr:col>13</xdr:col>
      <xdr:colOff>26127</xdr:colOff>
      <xdr:row>16</xdr:row>
      <xdr:rowOff>80336</xdr:rowOff>
    </xdr:to>
    <xdr:grpSp>
      <xdr:nvGrpSpPr>
        <xdr:cNvPr id="9" name="Group 8">
          <a:extLst>
            <a:ext uri="{FF2B5EF4-FFF2-40B4-BE49-F238E27FC236}">
              <a16:creationId xmlns:a16="http://schemas.microsoft.com/office/drawing/2014/main" id="{A33C2869-6323-0051-F592-39BB8BE77A41}"/>
            </a:ext>
          </a:extLst>
        </xdr:cNvPr>
        <xdr:cNvGrpSpPr/>
      </xdr:nvGrpSpPr>
      <xdr:grpSpPr>
        <a:xfrm>
          <a:off x="9639572" y="411480"/>
          <a:ext cx="2626180" cy="2983556"/>
          <a:chOff x="9864362" y="434340"/>
          <a:chExt cx="2723335" cy="2768291"/>
        </a:xfrm>
      </xdr:grpSpPr>
      <xdr:graphicFrame macro="">
        <xdr:nvGraphicFramePr>
          <xdr:cNvPr id="3" name="Chart 2">
            <a:extLst>
              <a:ext uri="{FF2B5EF4-FFF2-40B4-BE49-F238E27FC236}">
                <a16:creationId xmlns:a16="http://schemas.microsoft.com/office/drawing/2014/main" id="{B62A30C9-F99A-4802-AC52-6A2A7E55EE45}"/>
              </a:ext>
            </a:extLst>
          </xdr:cNvPr>
          <xdr:cNvGraphicFramePr>
            <a:graphicFrameLocks/>
          </xdr:cNvGraphicFramePr>
        </xdr:nvGraphicFramePr>
        <xdr:xfrm>
          <a:off x="9864362" y="7840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653257F8-8268-4160-8B80-DEDED0C0FA00}"/>
              </a:ext>
            </a:extLst>
          </xdr:cNvPr>
          <xdr:cNvSpPr txBox="1"/>
        </xdr:nvSpPr>
        <xdr:spPr>
          <a:xfrm>
            <a:off x="9937229" y="43434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7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B440551-1F03-41A6-A6FC-2440860CBCF3}"/>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802AF9A-1896-48AB-8219-524EC4BC1190}"/>
            </a:ext>
          </a:extLst>
        </xdr:cNvPr>
        <xdr:cNvSpPr/>
      </xdr:nvSpPr>
      <xdr:spPr>
        <a:xfrm>
          <a:off x="1" y="22225"/>
          <a:ext cx="181927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1</xdr:col>
      <xdr:colOff>219075</xdr:colOff>
      <xdr:row>7</xdr:row>
      <xdr:rowOff>47625</xdr:rowOff>
    </xdr:from>
    <xdr:to>
      <xdr:col>10</xdr:col>
      <xdr:colOff>95250</xdr:colOff>
      <xdr:row>10</xdr:row>
      <xdr:rowOff>47624</xdr:rowOff>
    </xdr:to>
    <xdr:sp macro="" textlink="">
      <xdr:nvSpPr>
        <xdr:cNvPr id="5" name="TextBox 4">
          <a:extLst>
            <a:ext uri="{FF2B5EF4-FFF2-40B4-BE49-F238E27FC236}">
              <a16:creationId xmlns:a16="http://schemas.microsoft.com/office/drawing/2014/main" id="{AE4A0897-DE70-4255-A6BC-A568E4E2FD7E}"/>
            </a:ext>
          </a:extLst>
        </xdr:cNvPr>
        <xdr:cNvSpPr txBox="1"/>
      </xdr:nvSpPr>
      <xdr:spPr>
        <a:xfrm>
          <a:off x="1266825" y="1428750"/>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7, because there are too few Aide/Floaters jobs in the area. </a:t>
          </a:r>
          <a:endParaRPr lang="en-US" sz="1100"/>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28576</xdr:colOff>
      <xdr:row>0</xdr:row>
      <xdr:rowOff>22224</xdr:rowOff>
    </xdr:from>
    <xdr:to>
      <xdr:col>0</xdr:col>
      <xdr:colOff>1796195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3C1C0A1-6362-4F0A-AC62-C8108147B07A}"/>
            </a:ext>
          </a:extLst>
        </xdr:cNvPr>
        <xdr:cNvSpPr/>
      </xdr:nvSpPr>
      <xdr:spPr>
        <a:xfrm>
          <a:off x="28576" y="22224"/>
          <a:ext cx="1767619"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23</xdr:row>
      <xdr:rowOff>180975</xdr:rowOff>
    </xdr:from>
    <xdr:to>
      <xdr:col>18</xdr:col>
      <xdr:colOff>600075</xdr:colOff>
      <xdr:row>27</xdr:row>
      <xdr:rowOff>104775</xdr:rowOff>
    </xdr:to>
    <xdr:sp macro="" textlink="">
      <xdr:nvSpPr>
        <xdr:cNvPr id="5" name="TextBox 4">
          <a:extLst>
            <a:ext uri="{FF2B5EF4-FFF2-40B4-BE49-F238E27FC236}">
              <a16:creationId xmlns:a16="http://schemas.microsoft.com/office/drawing/2014/main" id="{996C3A36-875C-4048-BEB2-28CC8B48265A}"/>
            </a:ext>
          </a:extLst>
        </xdr:cNvPr>
        <xdr:cNvSpPr txBox="1"/>
      </xdr:nvSpPr>
      <xdr:spPr>
        <a:xfrm>
          <a:off x="0" y="4648200"/>
          <a:ext cx="123920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38</xdr:row>
      <xdr:rowOff>19050</xdr:rowOff>
    </xdr:from>
    <xdr:to>
      <xdr:col>19</xdr:col>
      <xdr:colOff>9525</xdr:colOff>
      <xdr:row>41</xdr:row>
      <xdr:rowOff>133350</xdr:rowOff>
    </xdr:to>
    <xdr:sp macro="" textlink="">
      <xdr:nvSpPr>
        <xdr:cNvPr id="6" name="TextBox 5">
          <a:extLst>
            <a:ext uri="{FF2B5EF4-FFF2-40B4-BE49-F238E27FC236}">
              <a16:creationId xmlns:a16="http://schemas.microsoft.com/office/drawing/2014/main" id="{F569A06B-E9E3-4123-AFC3-259F031239F8}"/>
            </a:ext>
          </a:extLst>
        </xdr:cNvPr>
        <xdr:cNvSpPr txBox="1"/>
      </xdr:nvSpPr>
      <xdr:spPr>
        <a:xfrm>
          <a:off x="0" y="7381875"/>
          <a:ext cx="124110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186689</xdr:colOff>
      <xdr:row>0</xdr:row>
      <xdr:rowOff>192405</xdr:rowOff>
    </xdr:from>
    <xdr:to>
      <xdr:col>32</xdr:col>
      <xdr:colOff>2177415</xdr:colOff>
      <xdr:row>26</xdr:row>
      <xdr:rowOff>116205</xdr:rowOff>
    </xdr:to>
    <xdr:grpSp>
      <xdr:nvGrpSpPr>
        <xdr:cNvPr id="7" name="Group 6">
          <a:extLst>
            <a:ext uri="{FF2B5EF4-FFF2-40B4-BE49-F238E27FC236}">
              <a16:creationId xmlns:a16="http://schemas.microsoft.com/office/drawing/2014/main" id="{163D7E56-9AA8-421A-8E2C-33B63E15C0E6}"/>
            </a:ext>
          </a:extLst>
        </xdr:cNvPr>
        <xdr:cNvGrpSpPr/>
      </xdr:nvGrpSpPr>
      <xdr:grpSpPr>
        <a:xfrm>
          <a:off x="13778864" y="192405"/>
          <a:ext cx="9963151" cy="4991100"/>
          <a:chOff x="2571749" y="704319"/>
          <a:chExt cx="9877426" cy="4371975"/>
        </a:xfrm>
      </xdr:grpSpPr>
      <xdr:graphicFrame macro="">
        <xdr:nvGraphicFramePr>
          <xdr:cNvPr id="8" name="Chart 7">
            <a:extLst>
              <a:ext uri="{FF2B5EF4-FFF2-40B4-BE49-F238E27FC236}">
                <a16:creationId xmlns:a16="http://schemas.microsoft.com/office/drawing/2014/main" id="{C9EFD3A9-2F81-F590-C67E-5BC43142BA39}"/>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B67E27BE-5D42-8FE6-584B-8B3C8630C5A0}"/>
              </a:ext>
            </a:extLst>
          </xdr:cNvPr>
          <xdr:cNvGrpSpPr/>
        </xdr:nvGrpSpPr>
        <xdr:grpSpPr>
          <a:xfrm>
            <a:off x="3123954" y="3092480"/>
            <a:ext cx="9325221" cy="680630"/>
            <a:chOff x="3123954" y="3092480"/>
            <a:chExt cx="9325221" cy="680630"/>
          </a:xfrm>
        </xdr:grpSpPr>
        <xdr:cxnSp macro="">
          <xdr:nvCxnSpPr>
            <xdr:cNvPr id="10" name="Straight Connector 9">
              <a:extLst>
                <a:ext uri="{FF2B5EF4-FFF2-40B4-BE49-F238E27FC236}">
                  <a16:creationId xmlns:a16="http://schemas.microsoft.com/office/drawing/2014/main" id="{71F6C300-6929-E908-07DC-B49870169B83}"/>
                </a:ext>
              </a:extLst>
            </xdr:cNvPr>
            <xdr:cNvCxnSpPr/>
          </xdr:nvCxnSpPr>
          <xdr:spPr>
            <a:xfrm flipV="1">
              <a:off x="3123954" y="3348008"/>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72A1AF71-B9D2-4D97-AF67-2C4EDF08311B}"/>
                </a:ext>
              </a:extLst>
            </xdr:cNvPr>
            <xdr:cNvSpPr txBox="1"/>
          </xdr:nvSpPr>
          <xdr:spPr>
            <a:xfrm>
              <a:off x="10887076" y="3092480"/>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$28.88</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42</xdr:row>
      <xdr:rowOff>0</xdr:rowOff>
    </xdr:from>
    <xdr:to>
      <xdr:col>19</xdr:col>
      <xdr:colOff>19050</xdr:colOff>
      <xdr:row>46</xdr:row>
      <xdr:rowOff>57150</xdr:rowOff>
    </xdr:to>
    <xdr:sp macro="" textlink="">
      <xdr:nvSpPr>
        <xdr:cNvPr id="12" name="TextBox 11">
          <a:extLst>
            <a:ext uri="{FF2B5EF4-FFF2-40B4-BE49-F238E27FC236}">
              <a16:creationId xmlns:a16="http://schemas.microsoft.com/office/drawing/2014/main" id="{B59225DA-9176-46BE-ADDE-B9C4D8F17CE7}"/>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180975</xdr:colOff>
      <xdr:row>27</xdr:row>
      <xdr:rowOff>38100</xdr:rowOff>
    </xdr:from>
    <xdr:to>
      <xdr:col>32</xdr:col>
      <xdr:colOff>2095502</xdr:colOff>
      <xdr:row>54</xdr:row>
      <xdr:rowOff>9525</xdr:rowOff>
    </xdr:to>
    <xdr:grpSp>
      <xdr:nvGrpSpPr>
        <xdr:cNvPr id="13" name="Group 12">
          <a:extLst>
            <a:ext uri="{FF2B5EF4-FFF2-40B4-BE49-F238E27FC236}">
              <a16:creationId xmlns:a16="http://schemas.microsoft.com/office/drawing/2014/main" id="{AE1099C5-5FAA-4BF5-A2E4-229830E8210B}"/>
            </a:ext>
          </a:extLst>
        </xdr:cNvPr>
        <xdr:cNvGrpSpPr/>
      </xdr:nvGrpSpPr>
      <xdr:grpSpPr>
        <a:xfrm>
          <a:off x="13773150" y="5295900"/>
          <a:ext cx="9886952" cy="4933950"/>
          <a:chOff x="2571749" y="704319"/>
          <a:chExt cx="9801801" cy="4371975"/>
        </a:xfrm>
      </xdr:grpSpPr>
      <xdr:graphicFrame macro="">
        <xdr:nvGraphicFramePr>
          <xdr:cNvPr id="14" name="Chart 13">
            <a:extLst>
              <a:ext uri="{FF2B5EF4-FFF2-40B4-BE49-F238E27FC236}">
                <a16:creationId xmlns:a16="http://schemas.microsoft.com/office/drawing/2014/main" id="{38BF96AD-F399-F5B9-2E75-C3B3FB330425}"/>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5" name="Group 14">
            <a:extLst>
              <a:ext uri="{FF2B5EF4-FFF2-40B4-BE49-F238E27FC236}">
                <a16:creationId xmlns:a16="http://schemas.microsoft.com/office/drawing/2014/main" id="{8B9202D6-CF06-AD69-5FF2-56805C00C329}"/>
              </a:ext>
            </a:extLst>
          </xdr:cNvPr>
          <xdr:cNvGrpSpPr/>
        </xdr:nvGrpSpPr>
        <xdr:grpSpPr>
          <a:xfrm>
            <a:off x="3133397" y="2505717"/>
            <a:ext cx="9240153" cy="680630"/>
            <a:chOff x="3133397" y="2505717"/>
            <a:chExt cx="9240153" cy="680630"/>
          </a:xfrm>
        </xdr:grpSpPr>
        <xdr:cxnSp macro="">
          <xdr:nvCxnSpPr>
            <xdr:cNvPr id="16" name="Straight Connector 15">
              <a:extLst>
                <a:ext uri="{FF2B5EF4-FFF2-40B4-BE49-F238E27FC236}">
                  <a16:creationId xmlns:a16="http://schemas.microsoft.com/office/drawing/2014/main" id="{75986F98-0E6D-FC88-66C5-198967B210D3}"/>
                </a:ext>
              </a:extLst>
            </xdr:cNvPr>
            <xdr:cNvCxnSpPr/>
          </xdr:nvCxnSpPr>
          <xdr:spPr>
            <a:xfrm flipV="1">
              <a:off x="3133397" y="2767713"/>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09A99A63-F8E0-7FFD-7634-60D08D29C13E}"/>
                </a:ext>
              </a:extLst>
            </xdr:cNvPr>
            <xdr:cNvSpPr txBox="1"/>
          </xdr:nvSpPr>
          <xdr:spPr>
            <a:xfrm>
              <a:off x="10811451" y="2505717"/>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$28.88</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0</xdr:col>
      <xdr:colOff>0</xdr:colOff>
      <xdr:row>9</xdr:row>
      <xdr:rowOff>24765</xdr:rowOff>
    </xdr:from>
    <xdr:to>
      <xdr:col>14</xdr:col>
      <xdr:colOff>9524</xdr:colOff>
      <xdr:row>13</xdr:row>
      <xdr:rowOff>190500</xdr:rowOff>
    </xdr:to>
    <xdr:sp macro="" textlink="">
      <xdr:nvSpPr>
        <xdr:cNvPr id="18" name="TextBox 17">
          <a:extLst>
            <a:ext uri="{FF2B5EF4-FFF2-40B4-BE49-F238E27FC236}">
              <a16:creationId xmlns:a16="http://schemas.microsoft.com/office/drawing/2014/main" id="{7F1F93D8-BB83-4AF3-8E71-B59E7B86E268}"/>
            </a:ext>
          </a:extLst>
        </xdr:cNvPr>
        <xdr:cNvSpPr txBox="1"/>
      </xdr:nvSpPr>
      <xdr:spPr>
        <a:xfrm>
          <a:off x="0" y="1876425"/>
          <a:ext cx="10723244"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Arial" panose="020B0604020202020204" pitchFamily="34" charset="0"/>
              <a:ea typeface="+mn-ea"/>
              <a:cs typeface="Arial" panose="020B0604020202020204" pitchFamily="34" charset="0"/>
            </a:rPr>
            <a:t>10% increase for long-term assignments, in which the responsibilites of the substitute more closely align with those of a lead teacher than an assistant teacher.</a:t>
          </a:r>
          <a:endParaRPr lang="en-US" sz="800" baseline="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334D6B5-DC1A-4391-851F-B018FDF99881}"/>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621C7A2C-534C-4446-BAF6-AD71BEF82632}"/>
            </a:ext>
          </a:extLst>
        </xdr:cNvPr>
        <xdr:cNvGrpSpPr/>
      </xdr:nvGrpSpPr>
      <xdr:grpSpPr>
        <a:xfrm>
          <a:off x="257175" y="280035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60178F15-6D4C-0C91-CB59-7CB44314F469}"/>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CD1FAB1D-0956-76F0-5655-30437A9ABC77}"/>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7, 2022</a:t>
            </a:r>
          </a:p>
        </xdr:txBody>
      </xdr:sp>
    </xdr:grpSp>
    <xdr:clientData/>
  </xdr:twoCellAnchor>
  <xdr:twoCellAnchor>
    <xdr:from>
      <xdr:col>4</xdr:col>
      <xdr:colOff>323850</xdr:colOff>
      <xdr:row>13</xdr:row>
      <xdr:rowOff>74295</xdr:rowOff>
    </xdr:from>
    <xdr:to>
      <xdr:col>6</xdr:col>
      <xdr:colOff>637698</xdr:colOff>
      <xdr:row>24</xdr:row>
      <xdr:rowOff>27146</xdr:rowOff>
    </xdr:to>
    <xdr:grpSp>
      <xdr:nvGrpSpPr>
        <xdr:cNvPr id="6" name="Group 5">
          <a:extLst>
            <a:ext uri="{FF2B5EF4-FFF2-40B4-BE49-F238E27FC236}">
              <a16:creationId xmlns:a16="http://schemas.microsoft.com/office/drawing/2014/main" id="{8FA17CCF-33F6-4174-B021-C15746C68693}"/>
            </a:ext>
          </a:extLst>
        </xdr:cNvPr>
        <xdr:cNvGrpSpPr/>
      </xdr:nvGrpSpPr>
      <xdr:grpSpPr>
        <a:xfrm>
          <a:off x="3790950" y="2741295"/>
          <a:ext cx="2914173" cy="2048351"/>
          <a:chOff x="3943350" y="4330769"/>
          <a:chExt cx="2914173" cy="2041932"/>
        </a:xfrm>
        <a:solidFill>
          <a:schemeClr val="bg1"/>
        </a:solidFill>
      </xdr:grpSpPr>
      <xdr:graphicFrame macro="">
        <xdr:nvGraphicFramePr>
          <xdr:cNvPr id="7" name="Chart 6">
            <a:extLst>
              <a:ext uri="{FF2B5EF4-FFF2-40B4-BE49-F238E27FC236}">
                <a16:creationId xmlns:a16="http://schemas.microsoft.com/office/drawing/2014/main" id="{4D4D6E1A-9027-551D-43F4-B463A983FF96}"/>
              </a:ext>
            </a:extLst>
          </xdr:cNvPr>
          <xdr:cNvGraphicFramePr>
            <a:graphicFrameLocks/>
          </xdr:cNvGraphicFramePr>
        </xdr:nvGraphicFramePr>
        <xdr:xfrm>
          <a:off x="4029075" y="4724399"/>
          <a:ext cx="2731295"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077D11E0-85E7-689D-73C4-D857FDA14C8B}"/>
              </a:ext>
            </a:extLst>
          </xdr:cNvPr>
          <xdr:cNvSpPr txBox="1"/>
        </xdr:nvSpPr>
        <xdr:spPr>
          <a:xfrm>
            <a:off x="3943350" y="4330769"/>
            <a:ext cx="2914173" cy="366310"/>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7,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9" name="Group 8">
          <a:extLst>
            <a:ext uri="{FF2B5EF4-FFF2-40B4-BE49-F238E27FC236}">
              <a16:creationId xmlns:a16="http://schemas.microsoft.com/office/drawing/2014/main" id="{5BF2820F-023C-43E7-ADCD-75E11427A16A}"/>
            </a:ext>
          </a:extLst>
        </xdr:cNvPr>
        <xdr:cNvGrpSpPr/>
      </xdr:nvGrpSpPr>
      <xdr:grpSpPr>
        <a:xfrm>
          <a:off x="7572375" y="2809875"/>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529BA63C-DDC9-8B17-7119-BA9AA9491589}"/>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43314CB7-BAF7-2652-58C3-6F5603A288C7}"/>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a:t>
            </a:r>
            <a:r>
              <a:rPr lang="en-US" sz="1000" b="1" baseline="0">
                <a:solidFill>
                  <a:schemeClr val="tx1">
                    <a:lumMod val="65000"/>
                    <a:lumOff val="35000"/>
                  </a:schemeClr>
                </a:solidFill>
                <a:latin typeface="Arial" panose="020B0604020202020204" pitchFamily="34" charset="0"/>
                <a:cs typeface="Arial" panose="020B0604020202020204" pitchFamily="34" charset="0"/>
              </a:rPr>
              <a:t> 7</a:t>
            </a:r>
            <a:r>
              <a:rPr lang="en-US" sz="1000" b="1">
                <a:solidFill>
                  <a:schemeClr val="tx1">
                    <a:lumMod val="65000"/>
                    <a:lumOff val="35000"/>
                  </a:schemeClr>
                </a:solidFill>
                <a:latin typeface="Arial" panose="020B0604020202020204" pitchFamily="34" charset="0"/>
                <a:cs typeface="Arial" panose="020B0604020202020204" pitchFamily="34" charset="0"/>
              </a:rPr>
              <a:t>, 2022</a:t>
            </a:r>
          </a:p>
        </xdr:txBody>
      </xdr:sp>
    </xdr:grpSp>
    <xdr:clientData/>
  </xdr:twoCellAnchor>
  <xdr:twoCellAnchor>
    <xdr:from>
      <xdr:col>12</xdr:col>
      <xdr:colOff>27940</xdr:colOff>
      <xdr:row>8</xdr:row>
      <xdr:rowOff>38100</xdr:rowOff>
    </xdr:from>
    <xdr:to>
      <xdr:col>15</xdr:col>
      <xdr:colOff>76199</xdr:colOff>
      <xdr:row>16</xdr:row>
      <xdr:rowOff>106045</xdr:rowOff>
    </xdr:to>
    <xdr:grpSp>
      <xdr:nvGrpSpPr>
        <xdr:cNvPr id="12" name="Group 11">
          <a:extLst>
            <a:ext uri="{FF2B5EF4-FFF2-40B4-BE49-F238E27FC236}">
              <a16:creationId xmlns:a16="http://schemas.microsoft.com/office/drawing/2014/main" id="{4ED63355-2FB2-4463-B722-0B4F7628F204}"/>
            </a:ext>
          </a:extLst>
        </xdr:cNvPr>
        <xdr:cNvGrpSpPr/>
      </xdr:nvGrpSpPr>
      <xdr:grpSpPr>
        <a:xfrm>
          <a:off x="11305540" y="1752600"/>
          <a:ext cx="2010409" cy="1591945"/>
          <a:chOff x="11629390" y="3400425"/>
          <a:chExt cx="2010409" cy="1591945"/>
        </a:xfrm>
        <a:solidFill>
          <a:schemeClr val="bg1"/>
        </a:solidFill>
      </xdr:grpSpPr>
      <xdr:sp macro="" textlink="">
        <xdr:nvSpPr>
          <xdr:cNvPr id="13" name="Text Box 86" descr="P306TB307bA#y1">
            <a:extLst>
              <a:ext uri="{FF2B5EF4-FFF2-40B4-BE49-F238E27FC236}">
                <a16:creationId xmlns:a16="http://schemas.microsoft.com/office/drawing/2014/main" id="{715CE3C7-F021-233C-7CC1-2F2890722A6F}"/>
              </a:ext>
            </a:extLst>
          </xdr:cNvPr>
          <xdr:cNvSpPr txBox="1">
            <a:spLocks noChangeArrowheads="1"/>
          </xdr:cNvSpPr>
        </xdr:nvSpPr>
        <xdr:spPr bwMode="auto">
          <a:xfrm>
            <a:off x="11629390" y="3400425"/>
            <a:ext cx="1978025"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7,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5E066C64-AC54-CEC9-4641-B886AD81999D}"/>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9E7716CE-8C29-8BD4-9BC3-337B258FE497}"/>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73.1%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07C130F1-83FA-0CD3-AF3B-1767EABF0BCD}"/>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853A4611-B228-51FE-1D1F-D95AB580F107}"/>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26.2%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21BA1BAC-5241-9DD4-BF3A-E52E3106739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9A72C11A-1B65-FDEC-66C1-005A322E24E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764ABD21-E4C2-44CD-9AD2-98B9C068277B}"/>
            </a:ext>
          </a:extLst>
        </xdr:cNvPr>
        <xdr:cNvSpPr txBox="1"/>
      </xdr:nvSpPr>
      <xdr:spPr>
        <a:xfrm>
          <a:off x="66675" y="4507230"/>
          <a:ext cx="3112770"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D43AAE09-D2A3-4EE0-B9F0-FD29A547DD47}"/>
            </a:ext>
          </a:extLst>
        </xdr:cNvPr>
        <xdr:cNvSpPr txBox="1"/>
      </xdr:nvSpPr>
      <xdr:spPr>
        <a:xfrm>
          <a:off x="3792855" y="4545330"/>
          <a:ext cx="3160395"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92354EE8-93FA-45CF-9FBD-6123E0E0413F}"/>
            </a:ext>
          </a:extLst>
        </xdr:cNvPr>
        <xdr:cNvSpPr txBox="1"/>
      </xdr:nvSpPr>
      <xdr:spPr>
        <a:xfrm>
          <a:off x="7703820" y="4535805"/>
          <a:ext cx="3175635"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0CA194BF-C475-47E8-85A6-70F0EAACDE40}"/>
            </a:ext>
          </a:extLst>
        </xdr:cNvPr>
        <xdr:cNvSpPr txBox="1"/>
      </xdr:nvSpPr>
      <xdr:spPr>
        <a:xfrm>
          <a:off x="11584305" y="3082290"/>
          <a:ext cx="3173730"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0372D1C-F8FB-458F-AD28-1A3A0374F400}"/>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7</xdr:col>
      <xdr:colOff>485772</xdr:colOff>
      <xdr:row>1</xdr:row>
      <xdr:rowOff>95250</xdr:rowOff>
    </xdr:from>
    <xdr:to>
      <xdr:col>14</xdr:col>
      <xdr:colOff>152397</xdr:colOff>
      <xdr:row>15</xdr:row>
      <xdr:rowOff>85725</xdr:rowOff>
    </xdr:to>
    <xdr:grpSp>
      <xdr:nvGrpSpPr>
        <xdr:cNvPr id="3" name="Group 2">
          <a:extLst>
            <a:ext uri="{FF2B5EF4-FFF2-40B4-BE49-F238E27FC236}">
              <a16:creationId xmlns:a16="http://schemas.microsoft.com/office/drawing/2014/main" id="{52BD66F1-5101-4F5E-89AC-A1F47E26AF2B}"/>
            </a:ext>
          </a:extLst>
        </xdr:cNvPr>
        <xdr:cNvGrpSpPr/>
      </xdr:nvGrpSpPr>
      <xdr:grpSpPr>
        <a:xfrm>
          <a:off x="7305672" y="390525"/>
          <a:ext cx="3781425" cy="3009900"/>
          <a:chOff x="5307668" y="638294"/>
          <a:chExt cx="3076933" cy="3019306"/>
        </a:xfrm>
      </xdr:grpSpPr>
      <xdr:graphicFrame macro="">
        <xdr:nvGraphicFramePr>
          <xdr:cNvPr id="4" name="Chart 3">
            <a:extLst>
              <a:ext uri="{FF2B5EF4-FFF2-40B4-BE49-F238E27FC236}">
                <a16:creationId xmlns:a16="http://schemas.microsoft.com/office/drawing/2014/main" id="{60903E1F-AC30-E49E-435F-BE8787A7C360}"/>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ACF8D2DB-1D8C-B8F8-AB19-223A8CD007B1}"/>
              </a:ext>
            </a:extLst>
          </xdr:cNvPr>
          <xdr:cNvSpPr txBox="1"/>
        </xdr:nvSpPr>
        <xdr:spPr>
          <a:xfrm>
            <a:off x="5307668" y="638294"/>
            <a:ext cx="307693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Substitute</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6" name="TextBox 5">
          <a:extLst>
            <a:ext uri="{FF2B5EF4-FFF2-40B4-BE49-F238E27FC236}">
              <a16:creationId xmlns:a16="http://schemas.microsoft.com/office/drawing/2014/main" id="{ABFEC616-A1D9-4CE3-8162-57017AB86EF8}"/>
            </a:ext>
          </a:extLst>
        </xdr:cNvPr>
        <xdr:cNvSpPr txBox="1"/>
      </xdr:nvSpPr>
      <xdr:spPr>
        <a:xfrm>
          <a:off x="2581274" y="10715625"/>
          <a:ext cx="8667751"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171450</xdr:colOff>
      <xdr:row>2</xdr:row>
      <xdr:rowOff>33337</xdr:rowOff>
    </xdr:from>
    <xdr:to>
      <xdr:col>26</xdr:col>
      <xdr:colOff>221164</xdr:colOff>
      <xdr:row>14</xdr:row>
      <xdr:rowOff>138112</xdr:rowOff>
    </xdr:to>
    <xdr:grpSp>
      <xdr:nvGrpSpPr>
        <xdr:cNvPr id="7" name="Group 6">
          <a:extLst>
            <a:ext uri="{FF2B5EF4-FFF2-40B4-BE49-F238E27FC236}">
              <a16:creationId xmlns:a16="http://schemas.microsoft.com/office/drawing/2014/main" id="{7885A8EA-74ED-48DE-8C0C-7D98F5C8099C}"/>
            </a:ext>
          </a:extLst>
        </xdr:cNvPr>
        <xdr:cNvGrpSpPr/>
      </xdr:nvGrpSpPr>
      <xdr:grpSpPr>
        <a:xfrm>
          <a:off x="11106150" y="519112"/>
          <a:ext cx="6755314" cy="2743200"/>
          <a:chOff x="11340465" y="496252"/>
          <a:chExt cx="10207188" cy="2953703"/>
        </a:xfrm>
      </xdr:grpSpPr>
      <xdr:grpSp>
        <xdr:nvGrpSpPr>
          <xdr:cNvPr id="8" name="Group 7">
            <a:extLst>
              <a:ext uri="{FF2B5EF4-FFF2-40B4-BE49-F238E27FC236}">
                <a16:creationId xmlns:a16="http://schemas.microsoft.com/office/drawing/2014/main" id="{BF072469-4361-9C17-08A8-F2AE875FA206}"/>
              </a:ext>
            </a:extLst>
          </xdr:cNvPr>
          <xdr:cNvGrpSpPr/>
        </xdr:nvGrpSpPr>
        <xdr:grpSpPr>
          <a:xfrm>
            <a:off x="11340465" y="496252"/>
            <a:ext cx="10207188" cy="2953703"/>
            <a:chOff x="11182350" y="500062"/>
            <a:chExt cx="10600408" cy="3252788"/>
          </a:xfrm>
        </xdr:grpSpPr>
        <xdr:grpSp>
          <xdr:nvGrpSpPr>
            <xdr:cNvPr id="11" name="Group 10">
              <a:extLst>
                <a:ext uri="{FF2B5EF4-FFF2-40B4-BE49-F238E27FC236}">
                  <a16:creationId xmlns:a16="http://schemas.microsoft.com/office/drawing/2014/main" id="{7C90A583-4C81-1C1C-4EA6-1D253CE79BFE}"/>
                </a:ext>
              </a:extLst>
            </xdr:cNvPr>
            <xdr:cNvGrpSpPr/>
          </xdr:nvGrpSpPr>
          <xdr:grpSpPr>
            <a:xfrm>
              <a:off x="11182350" y="500062"/>
              <a:ext cx="10600408" cy="3252788"/>
              <a:chOff x="8410575" y="538162"/>
              <a:chExt cx="10620581" cy="2909888"/>
            </a:xfrm>
            <a:solidFill>
              <a:schemeClr val="bg1"/>
            </a:solidFill>
          </xdr:grpSpPr>
          <xdr:graphicFrame macro="">
            <xdr:nvGraphicFramePr>
              <xdr:cNvPr id="14" name="Chart 13">
                <a:extLst>
                  <a:ext uri="{FF2B5EF4-FFF2-40B4-BE49-F238E27FC236}">
                    <a16:creationId xmlns:a16="http://schemas.microsoft.com/office/drawing/2014/main" id="{8487A406-10FB-568E-84E1-2E10FFF8FFAB}"/>
                  </a:ext>
                </a:extLst>
              </xdr:cNvPr>
              <xdr:cNvGraphicFramePr/>
            </xdr:nvGraphicFramePr>
            <xdr:xfrm>
              <a:off x="8410575" y="538162"/>
              <a:ext cx="7719925"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5" name="TextBox 14">
                <a:extLst>
                  <a:ext uri="{FF2B5EF4-FFF2-40B4-BE49-F238E27FC236}">
                    <a16:creationId xmlns:a16="http://schemas.microsoft.com/office/drawing/2014/main" id="{A0CEFE89-2FA9-A5F7-00CE-1066F6FA1768}"/>
                  </a:ext>
                </a:extLst>
              </xdr:cNvPr>
              <xdr:cNvSpPr txBox="1"/>
            </xdr:nvSpPr>
            <xdr:spPr>
              <a:xfrm>
                <a:off x="8695101" y="542925"/>
                <a:ext cx="10197995" cy="232676"/>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Substitute</a:t>
                </a:r>
                <a:r>
                  <a:rPr lang="en-US" sz="1000" b="1">
                    <a:solidFill>
                      <a:schemeClr val="tx1">
                        <a:lumMod val="65000"/>
                        <a:lumOff val="35000"/>
                      </a:schemeClr>
                    </a:solidFill>
                    <a:latin typeface="Arial" panose="020B0604020202020204" pitchFamily="34" charset="0"/>
                    <a:cs typeface="Arial" panose="020B0604020202020204" pitchFamily="34" charset="0"/>
                  </a:rPr>
                  <a:t>, Region 7, 2022</a:t>
                </a:r>
              </a:p>
            </xdr:txBody>
          </xdr:sp>
          <xdr:cxnSp macro="">
            <xdr:nvCxnSpPr>
              <xdr:cNvPr id="16" name="Straight Connector 15">
                <a:extLst>
                  <a:ext uri="{FF2B5EF4-FFF2-40B4-BE49-F238E27FC236}">
                    <a16:creationId xmlns:a16="http://schemas.microsoft.com/office/drawing/2014/main" id="{1289CB92-6715-350D-836A-496FF7B61DAE}"/>
                  </a:ext>
                </a:extLst>
              </xdr:cNvPr>
              <xdr:cNvCxnSpPr/>
            </xdr:nvCxnSpPr>
            <xdr:spPr>
              <a:xfrm>
                <a:off x="8981521" y="2442310"/>
                <a:ext cx="8613539"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75A81D72-E01C-D514-61D8-FBCC88C2008D}"/>
                  </a:ext>
                </a:extLst>
              </xdr:cNvPr>
              <xdr:cNvSpPr txBox="1"/>
            </xdr:nvSpPr>
            <xdr:spPr>
              <a:xfrm>
                <a:off x="16199078" y="2434119"/>
                <a:ext cx="2832078" cy="523780"/>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$14.09</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Substitute</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12" name="Straight Connector 11">
              <a:extLst>
                <a:ext uri="{FF2B5EF4-FFF2-40B4-BE49-F238E27FC236}">
                  <a16:creationId xmlns:a16="http://schemas.microsoft.com/office/drawing/2014/main" id="{E0AF07C4-5491-9000-0B59-212971B8D33B}"/>
                </a:ext>
              </a:extLst>
            </xdr:cNvPr>
            <xdr:cNvCxnSpPr/>
          </xdr:nvCxnSpPr>
          <xdr:spPr>
            <a:xfrm>
              <a:off x="11744861" y="2173328"/>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05D49D9F-6E8E-13CD-63B2-86CC26FE3AA7}"/>
                </a:ext>
              </a:extLst>
            </xdr:cNvPr>
            <xdr:cNvSpPr txBox="1"/>
          </xdr:nvSpPr>
          <xdr:spPr>
            <a:xfrm>
              <a:off x="18953354" y="2012062"/>
              <a:ext cx="2826698"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$18.66</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Substitute,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9" name="Straight Connector 8">
            <a:extLst>
              <a:ext uri="{FF2B5EF4-FFF2-40B4-BE49-F238E27FC236}">
                <a16:creationId xmlns:a16="http://schemas.microsoft.com/office/drawing/2014/main" id="{8B46EE08-C56F-48B5-5E42-C034444E277A}"/>
              </a:ext>
            </a:extLst>
          </xdr:cNvPr>
          <xdr:cNvCxnSpPr/>
        </xdr:nvCxnSpPr>
        <xdr:spPr>
          <a:xfrm>
            <a:off x="11889105" y="1832905"/>
            <a:ext cx="8278269" cy="11018"/>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0" name="TextBox 9">
            <a:extLst>
              <a:ext uri="{FF2B5EF4-FFF2-40B4-BE49-F238E27FC236}">
                <a16:creationId xmlns:a16="http://schemas.microsoft.com/office/drawing/2014/main" id="{6850A667-861B-1A13-94D5-DC96DCA56910}"/>
              </a:ext>
            </a:extLst>
          </xdr:cNvPr>
          <xdr:cNvSpPr txBox="1"/>
        </xdr:nvSpPr>
        <xdr:spPr>
          <a:xfrm>
            <a:off x="18825917" y="1330169"/>
            <a:ext cx="2720116" cy="529803"/>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$20.53</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Substitute,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237660</xdr:colOff>
      <xdr:row>25</xdr:row>
      <xdr:rowOff>136371</xdr:rowOff>
    </xdr:from>
    <xdr:to>
      <xdr:col>28</xdr:col>
      <xdr:colOff>297830</xdr:colOff>
      <xdr:row>36</xdr:row>
      <xdr:rowOff>5576</xdr:rowOff>
    </xdr:to>
    <xdr:grpSp>
      <xdr:nvGrpSpPr>
        <xdr:cNvPr id="18" name="Group 17">
          <a:extLst>
            <a:ext uri="{FF2B5EF4-FFF2-40B4-BE49-F238E27FC236}">
              <a16:creationId xmlns:a16="http://schemas.microsoft.com/office/drawing/2014/main" id="{CEDD9767-BB2E-4FD0-8921-40271C7E2127}"/>
            </a:ext>
          </a:extLst>
        </xdr:cNvPr>
        <xdr:cNvGrpSpPr/>
      </xdr:nvGrpSpPr>
      <xdr:grpSpPr>
        <a:xfrm>
          <a:off x="16239660" y="5384646"/>
          <a:ext cx="2917670" cy="2002805"/>
          <a:chOff x="0" y="61912"/>
          <a:chExt cx="2286000" cy="2176463"/>
        </a:xfrm>
      </xdr:grpSpPr>
      <xdr:graphicFrame macro="">
        <xdr:nvGraphicFramePr>
          <xdr:cNvPr id="19" name="Chart 18">
            <a:extLst>
              <a:ext uri="{FF2B5EF4-FFF2-40B4-BE49-F238E27FC236}">
                <a16:creationId xmlns:a16="http://schemas.microsoft.com/office/drawing/2014/main" id="{6BAB23E0-A0D0-A1E2-7FC7-9A062B1D7B9F}"/>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1EECD1A9-FA45-F5EE-1773-6DDA44A935A6}"/>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7</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0017029-23EE-4B1D-851A-A6BF473D2ED1}"/>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3" name="Chart 2">
          <a:extLst>
            <a:ext uri="{FF2B5EF4-FFF2-40B4-BE49-F238E27FC236}">
              <a16:creationId xmlns:a16="http://schemas.microsoft.com/office/drawing/2014/main" id="{388B415E-17E1-4CD8-88E6-18F9322979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F77BB37E-A691-49C4-8C88-F05150B64223}"/>
            </a:ext>
          </a:extLst>
        </xdr:cNvPr>
        <xdr:cNvSpPr txBox="1"/>
      </xdr:nvSpPr>
      <xdr:spPr>
        <a:xfrm>
          <a:off x="2238375" y="4671060"/>
          <a:ext cx="8995411" cy="630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26</xdr:row>
      <xdr:rowOff>160020</xdr:rowOff>
    </xdr:from>
    <xdr:to>
      <xdr:col>34</xdr:col>
      <xdr:colOff>1419225</xdr:colOff>
      <xdr:row>49</xdr:row>
      <xdr:rowOff>28575</xdr:rowOff>
    </xdr:to>
    <xdr:graphicFrame macro="">
      <xdr:nvGraphicFramePr>
        <xdr:cNvPr id="5" name="Chart 4">
          <a:extLst>
            <a:ext uri="{FF2B5EF4-FFF2-40B4-BE49-F238E27FC236}">
              <a16:creationId xmlns:a16="http://schemas.microsoft.com/office/drawing/2014/main" id="{AC4C9360-8930-496B-B97F-E2860F0503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Substitute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36.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Substitute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37.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FDBDCD8-5BDA-4DDA-A995-3B04B8EB52BD}"/>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79F694F1-EA79-477C-9215-5D1032596094}"/>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7BF1E022-F0F3-4338-44BB-FFA0E7949B3C}"/>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A344ABB6-BB15-A090-7148-4332305FAFE9}"/>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FED4C617-6850-1D8F-5F92-BF05886E23E2}"/>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844606A0-BE5E-9068-E89F-0CA96B2F037F}"/>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9C4D6D86-4132-09AA-668A-7AF6092AD02C}"/>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9EA53E8D-7087-DE59-957D-0146C2351489}"/>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CDEE0633-80AE-9D25-2D68-9BFFA9E01E24}"/>
              </a:ext>
            </a:extLst>
          </xdr:cNvPr>
          <xdr:cNvSpPr txBox="1"/>
        </xdr:nvSpPr>
        <xdr:spPr>
          <a:xfrm>
            <a:off x="8311755" y="11289161"/>
            <a:ext cx="1964812" cy="33769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Substitute</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81C15081-5F51-46AB-9825-05810559906F}"/>
            </a:ext>
          </a:extLst>
        </xdr:cNvPr>
        <xdr:cNvSpPr txBox="1"/>
      </xdr:nvSpPr>
      <xdr:spPr>
        <a:xfrm>
          <a:off x="6320790" y="5614035"/>
          <a:ext cx="11361420" cy="630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66EB056-CE28-4A6A-9845-8B2F162BF98E}"/>
            </a:ext>
          </a:extLst>
        </xdr:cNvPr>
        <xdr:cNvSpPr/>
      </xdr:nvSpPr>
      <xdr:spPr>
        <a:xfrm>
          <a:off x="1" y="22224"/>
          <a:ext cx="1994534" cy="26733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306863</xdr:colOff>
      <xdr:row>17</xdr:row>
      <xdr:rowOff>177164</xdr:rowOff>
    </xdr:from>
    <xdr:to>
      <xdr:col>16</xdr:col>
      <xdr:colOff>160020</xdr:colOff>
      <xdr:row>40</xdr:row>
      <xdr:rowOff>68579</xdr:rowOff>
    </xdr:to>
    <xdr:grpSp>
      <xdr:nvGrpSpPr>
        <xdr:cNvPr id="3" name="Group 2">
          <a:extLst>
            <a:ext uri="{FF2B5EF4-FFF2-40B4-BE49-F238E27FC236}">
              <a16:creationId xmlns:a16="http://schemas.microsoft.com/office/drawing/2014/main" id="{F4754BED-DC5A-4BD0-A947-1AA7CA338AB0}"/>
            </a:ext>
          </a:extLst>
        </xdr:cNvPr>
        <xdr:cNvGrpSpPr/>
      </xdr:nvGrpSpPr>
      <xdr:grpSpPr>
        <a:xfrm>
          <a:off x="3164363" y="3682364"/>
          <a:ext cx="10721182" cy="4272915"/>
          <a:chOff x="3432968" y="3571874"/>
          <a:chExt cx="9730582" cy="4048125"/>
        </a:xfrm>
      </xdr:grpSpPr>
      <xdr:graphicFrame macro="">
        <xdr:nvGraphicFramePr>
          <xdr:cNvPr id="4" name="Chart 3">
            <a:extLst>
              <a:ext uri="{FF2B5EF4-FFF2-40B4-BE49-F238E27FC236}">
                <a16:creationId xmlns:a16="http://schemas.microsoft.com/office/drawing/2014/main" id="{92389D44-4F03-0995-C423-0695E95E5BA2}"/>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B0E2EE7A-5412-9D68-452D-3D910B19F41C}"/>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Substitute</a:t>
            </a:r>
            <a:r>
              <a:rPr lang="en-US" sz="1000" b="1">
                <a:solidFill>
                  <a:schemeClr val="tx1">
                    <a:lumMod val="65000"/>
                    <a:lumOff val="35000"/>
                  </a:schemeClr>
                </a:solidFill>
                <a:latin typeface="Arial" panose="020B0604020202020204" pitchFamily="34" charset="0"/>
                <a:cs typeface="Arial" panose="020B0604020202020204" pitchFamily="34" charset="0"/>
              </a:rPr>
              <a:t>, Region 7</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6" name="TextBox 5">
          <a:extLst>
            <a:ext uri="{FF2B5EF4-FFF2-40B4-BE49-F238E27FC236}">
              <a16:creationId xmlns:a16="http://schemas.microsoft.com/office/drawing/2014/main" id="{25F5F6E6-D23D-4C39-BF95-390FA90DBFB9}"/>
            </a:ext>
          </a:extLst>
        </xdr:cNvPr>
        <xdr:cNvSpPr txBox="1"/>
      </xdr:nvSpPr>
      <xdr:spPr>
        <a:xfrm>
          <a:off x="514350" y="11710035"/>
          <a:ext cx="1546860" cy="3695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400322</xdr:colOff>
      <xdr:row>1</xdr:row>
      <xdr:rowOff>144780</xdr:rowOff>
    </xdr:from>
    <xdr:to>
      <xdr:col>12</xdr:col>
      <xdr:colOff>578577</xdr:colOff>
      <xdr:row>16</xdr:row>
      <xdr:rowOff>108911</xdr:rowOff>
    </xdr:to>
    <xdr:grpSp>
      <xdr:nvGrpSpPr>
        <xdr:cNvPr id="7" name="Group 6">
          <a:extLst>
            <a:ext uri="{FF2B5EF4-FFF2-40B4-BE49-F238E27FC236}">
              <a16:creationId xmlns:a16="http://schemas.microsoft.com/office/drawing/2014/main" id="{E8D5C4CC-8B44-454F-A60A-961CDF4CC890}"/>
            </a:ext>
          </a:extLst>
        </xdr:cNvPr>
        <xdr:cNvGrpSpPr/>
      </xdr:nvGrpSpPr>
      <xdr:grpSpPr>
        <a:xfrm>
          <a:off x="9610997" y="440055"/>
          <a:ext cx="2626180" cy="2983556"/>
          <a:chOff x="9864362" y="434340"/>
          <a:chExt cx="2723335" cy="2768291"/>
        </a:xfrm>
      </xdr:grpSpPr>
      <xdr:graphicFrame macro="">
        <xdr:nvGraphicFramePr>
          <xdr:cNvPr id="8" name="Chart 7">
            <a:extLst>
              <a:ext uri="{FF2B5EF4-FFF2-40B4-BE49-F238E27FC236}">
                <a16:creationId xmlns:a16="http://schemas.microsoft.com/office/drawing/2014/main" id="{802DD7EB-54A3-6527-6DBA-BB2361BB754C}"/>
              </a:ext>
            </a:extLst>
          </xdr:cNvPr>
          <xdr:cNvGraphicFramePr>
            <a:graphicFrameLocks/>
          </xdr:cNvGraphicFramePr>
        </xdr:nvGraphicFramePr>
        <xdr:xfrm>
          <a:off x="9864362" y="7840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9" name="TextBox 8">
            <a:extLst>
              <a:ext uri="{FF2B5EF4-FFF2-40B4-BE49-F238E27FC236}">
                <a16:creationId xmlns:a16="http://schemas.microsoft.com/office/drawing/2014/main" id="{DE061315-008E-205D-37AC-B229B4D6A30B}"/>
              </a:ext>
            </a:extLst>
          </xdr:cNvPr>
          <xdr:cNvSpPr txBox="1"/>
        </xdr:nvSpPr>
        <xdr:spPr>
          <a:xfrm>
            <a:off x="9937229" y="43434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7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F266DC5-ABD4-4051-B2F2-C49E62B9EBAA}"/>
            </a:ext>
          </a:extLst>
        </xdr:cNvPr>
        <xdr:cNvSpPr/>
      </xdr:nvSpPr>
      <xdr:spPr>
        <a:xfrm>
          <a:off x="1" y="22225"/>
          <a:ext cx="184594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857250</xdr:colOff>
      <xdr:row>7</xdr:row>
      <xdr:rowOff>104775</xdr:rowOff>
    </xdr:from>
    <xdr:to>
      <xdr:col>8</xdr:col>
      <xdr:colOff>276225</xdr:colOff>
      <xdr:row>10</xdr:row>
      <xdr:rowOff>104774</xdr:rowOff>
    </xdr:to>
    <xdr:sp macro="" textlink="">
      <xdr:nvSpPr>
        <xdr:cNvPr id="5" name="TextBox 4">
          <a:extLst>
            <a:ext uri="{FF2B5EF4-FFF2-40B4-BE49-F238E27FC236}">
              <a16:creationId xmlns:a16="http://schemas.microsoft.com/office/drawing/2014/main" id="{4BECB1CF-4687-4DC6-8F51-66AA10DFB02E}"/>
            </a:ext>
          </a:extLst>
        </xdr:cNvPr>
        <xdr:cNvSpPr txBox="1"/>
      </xdr:nvSpPr>
      <xdr:spPr>
        <a:xfrm>
          <a:off x="857250" y="1485900"/>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7, because there are too few Substitute jobs in the area. </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2249D22-1B5D-41DB-833B-0B36F06CE01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15240</xdr:colOff>
      <xdr:row>9</xdr:row>
      <xdr:rowOff>24764</xdr:rowOff>
    </xdr:from>
    <xdr:to>
      <xdr:col>15</xdr:col>
      <xdr:colOff>15240</xdr:colOff>
      <xdr:row>13</xdr:row>
      <xdr:rowOff>0</xdr:rowOff>
    </xdr:to>
    <xdr:sp macro="" textlink="">
      <xdr:nvSpPr>
        <xdr:cNvPr id="11" name="TextBox 10">
          <a:extLst>
            <a:ext uri="{FF2B5EF4-FFF2-40B4-BE49-F238E27FC236}">
              <a16:creationId xmlns:a16="http://schemas.microsoft.com/office/drawing/2014/main" id="{6226B935-B801-4947-A973-99EC26B2C24C}"/>
            </a:ext>
          </a:extLst>
        </xdr:cNvPr>
        <xdr:cNvSpPr txBox="1"/>
      </xdr:nvSpPr>
      <xdr:spPr>
        <a:xfrm>
          <a:off x="15240" y="1868804"/>
          <a:ext cx="11231880" cy="676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23</xdr:row>
      <xdr:rowOff>9525</xdr:rowOff>
    </xdr:from>
    <xdr:to>
      <xdr:col>19</xdr:col>
      <xdr:colOff>0</xdr:colOff>
      <xdr:row>26</xdr:row>
      <xdr:rowOff>123825</xdr:rowOff>
    </xdr:to>
    <xdr:sp macro="" textlink="">
      <xdr:nvSpPr>
        <xdr:cNvPr id="12" name="TextBox 11">
          <a:extLst>
            <a:ext uri="{FF2B5EF4-FFF2-40B4-BE49-F238E27FC236}">
              <a16:creationId xmlns:a16="http://schemas.microsoft.com/office/drawing/2014/main" id="{E06C952A-2F8F-4E6C-B002-3B8BBA5B7E42}"/>
            </a:ext>
          </a:extLst>
        </xdr:cNvPr>
        <xdr:cNvSpPr txBox="1"/>
      </xdr:nvSpPr>
      <xdr:spPr>
        <a:xfrm>
          <a:off x="0" y="4657725"/>
          <a:ext cx="1234440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3" name="TextBox 2">
          <a:extLst>
            <a:ext uri="{FF2B5EF4-FFF2-40B4-BE49-F238E27FC236}">
              <a16:creationId xmlns:a16="http://schemas.microsoft.com/office/drawing/2014/main" id="{0AD086BC-CF71-4E77-BAA3-1E815BD2EF67}"/>
            </a:ext>
          </a:extLst>
        </xdr:cNvPr>
        <xdr:cNvSpPr txBox="1"/>
      </xdr:nvSpPr>
      <xdr:spPr>
        <a:xfrm>
          <a:off x="0" y="7696200"/>
          <a:ext cx="1221105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302470</xdr:colOff>
      <xdr:row>0</xdr:row>
      <xdr:rowOff>117685</xdr:rowOff>
    </xdr:from>
    <xdr:to>
      <xdr:col>32</xdr:col>
      <xdr:colOff>2176991</xdr:colOff>
      <xdr:row>26</xdr:row>
      <xdr:rowOff>34923</xdr:rowOff>
    </xdr:to>
    <xdr:grpSp>
      <xdr:nvGrpSpPr>
        <xdr:cNvPr id="15" name="Group 14">
          <a:extLst>
            <a:ext uri="{FF2B5EF4-FFF2-40B4-BE49-F238E27FC236}">
              <a16:creationId xmlns:a16="http://schemas.microsoft.com/office/drawing/2014/main" id="{EF057814-F2F0-D081-1A4C-BAACECAA459F}"/>
            </a:ext>
          </a:extLst>
        </xdr:cNvPr>
        <xdr:cNvGrpSpPr/>
      </xdr:nvGrpSpPr>
      <xdr:grpSpPr>
        <a:xfrm>
          <a:off x="13866070" y="117685"/>
          <a:ext cx="9904096" cy="4984538"/>
          <a:chOff x="2571749" y="704319"/>
          <a:chExt cx="9782643" cy="4371975"/>
        </a:xfrm>
      </xdr:grpSpPr>
      <xdr:graphicFrame macro="">
        <xdr:nvGraphicFramePr>
          <xdr:cNvPr id="4" name="Chart 3">
            <a:extLst>
              <a:ext uri="{FF2B5EF4-FFF2-40B4-BE49-F238E27FC236}">
                <a16:creationId xmlns:a16="http://schemas.microsoft.com/office/drawing/2014/main" id="{66CA139A-3894-FF2E-F257-DB0391912CB0}"/>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14" name="Group 13">
            <a:extLst>
              <a:ext uri="{FF2B5EF4-FFF2-40B4-BE49-F238E27FC236}">
                <a16:creationId xmlns:a16="http://schemas.microsoft.com/office/drawing/2014/main" id="{5915D40E-C957-B1AA-748D-02F80934A9EF}"/>
              </a:ext>
            </a:extLst>
          </xdr:cNvPr>
          <xdr:cNvGrpSpPr/>
        </xdr:nvGrpSpPr>
        <xdr:grpSpPr>
          <a:xfrm>
            <a:off x="3086100" y="3938982"/>
            <a:ext cx="9268292" cy="680630"/>
            <a:chOff x="3086100" y="3938982"/>
            <a:chExt cx="9268292" cy="680630"/>
          </a:xfrm>
        </xdr:grpSpPr>
        <xdr:cxnSp macro="">
          <xdr:nvCxnSpPr>
            <xdr:cNvPr id="6" name="Straight Connector 5">
              <a:extLst>
                <a:ext uri="{FF2B5EF4-FFF2-40B4-BE49-F238E27FC236}">
                  <a16:creationId xmlns:a16="http://schemas.microsoft.com/office/drawing/2014/main" id="{0042DA1A-D749-D53A-1437-1EE456604D53}"/>
                </a:ext>
              </a:extLst>
            </xdr:cNvPr>
            <xdr:cNvCxnSpPr/>
          </xdr:nvCxnSpPr>
          <xdr:spPr>
            <a:xfrm>
              <a:off x="3086100" y="4316740"/>
              <a:ext cx="8058150" cy="9525"/>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0" name="TextBox 9">
              <a:extLst>
                <a:ext uri="{FF2B5EF4-FFF2-40B4-BE49-F238E27FC236}">
                  <a16:creationId xmlns:a16="http://schemas.microsoft.com/office/drawing/2014/main" id="{89DDD047-EFDC-4B99-763D-F01C03C26DB0}"/>
                </a:ext>
              </a:extLst>
            </xdr:cNvPr>
            <xdr:cNvSpPr txBox="1"/>
          </xdr:nvSpPr>
          <xdr:spPr>
            <a:xfrm>
              <a:off x="10792293" y="3938982"/>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$28.88</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457199</xdr:colOff>
      <xdr:row>42</xdr:row>
      <xdr:rowOff>57150</xdr:rowOff>
    </xdr:from>
    <xdr:to>
      <xdr:col>18</xdr:col>
      <xdr:colOff>600075</xdr:colOff>
      <xdr:row>46</xdr:row>
      <xdr:rowOff>114300</xdr:rowOff>
    </xdr:to>
    <xdr:sp macro="" textlink="">
      <xdr:nvSpPr>
        <xdr:cNvPr id="16" name="TextBox 15">
          <a:extLst>
            <a:ext uri="{FF2B5EF4-FFF2-40B4-BE49-F238E27FC236}">
              <a16:creationId xmlns:a16="http://schemas.microsoft.com/office/drawing/2014/main" id="{6B4DBA30-F9C3-9E8B-7B02-F2A097C6A52B}"/>
            </a:ext>
          </a:extLst>
        </xdr:cNvPr>
        <xdr:cNvSpPr txBox="1"/>
      </xdr:nvSpPr>
      <xdr:spPr>
        <a:xfrm>
          <a:off x="7096124" y="8362950"/>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u="none" strike="noStrike">
              <a:solidFill>
                <a:schemeClr val="dk1"/>
              </a:solidFill>
              <a:effectLst/>
              <a:latin typeface="Arial" panose="020B0604020202020204" pitchFamily="34" charset="0"/>
              <a:ea typeface="+mn-ea"/>
              <a:cs typeface="Arial" panose="020B0604020202020204" pitchFamily="34" charset="0"/>
            </a:rPr>
            <a:t>The Self-Sufficiency</a:t>
          </a:r>
          <a:r>
            <a:rPr lang="en-US" sz="1100" b="1" i="1" u="none" strike="noStrike" baseline="0">
              <a:solidFill>
                <a:schemeClr val="dk1"/>
              </a:solidFill>
              <a:effectLst/>
              <a:latin typeface="Arial" panose="020B0604020202020204" pitchFamily="34" charset="0"/>
              <a:ea typeface="+mn-ea"/>
              <a:cs typeface="Arial" panose="020B0604020202020204" pitchFamily="34" charset="0"/>
            </a:rPr>
            <a:t> Standard for Michigan 2023</a:t>
          </a:r>
          <a:endParaRPr lang="en-US" sz="1100" b="1" i="1" u="none" strike="noStrike">
            <a:solidFill>
              <a:schemeClr val="dk1"/>
            </a:solidFill>
            <a:effectLst/>
            <a:latin typeface="Arial" panose="020B0604020202020204" pitchFamily="34" charset="0"/>
            <a:ea typeface="+mn-ea"/>
            <a:cs typeface="Arial" panose="020B0604020202020204" pitchFamily="34" charset="0"/>
          </a:endParaRPr>
        </a:p>
        <a:p>
          <a:r>
            <a:rPr lang="en-US" sz="1100" b="0" i="0" u="none" strike="noStrike">
              <a:solidFill>
                <a:schemeClr val="dk1"/>
              </a:solidFill>
              <a:effectLst/>
              <a:latin typeface="Arial" panose="020B0604020202020204" pitchFamily="34" charset="0"/>
              <a:ea typeface="+mn-ea"/>
              <a:cs typeface="Arial" panose="020B0604020202020204" pitchFamily="34" charset="0"/>
            </a:rPr>
            <a:t>Source: Center for Women's Welfare, University of Washington.</a:t>
          </a:r>
          <a:r>
            <a:rPr lang="en-US">
              <a:latin typeface="Arial" panose="020B0604020202020204" pitchFamily="34" charset="0"/>
              <a:cs typeface="Arial" panose="020B0604020202020204" pitchFamily="34" charset="0"/>
            </a:rPr>
            <a:t> </a:t>
          </a:r>
          <a:r>
            <a:rPr lang="en-US" sz="1100" b="0" i="0" u="none" strike="noStrike">
              <a:solidFill>
                <a:schemeClr val="dk1"/>
              </a:solidFill>
              <a:effectLst/>
              <a:latin typeface="Arial" panose="020B0604020202020204" pitchFamily="34" charset="0"/>
              <a:ea typeface="+mn-ea"/>
              <a:cs typeface="Arial" panose="020B0604020202020204" pitchFamily="34" charset="0"/>
            </a:rPr>
            <a:t>For more information see http://www.selfsufficiencystandard.org/#state or contact cwwsss@uw.edu</a:t>
          </a:r>
          <a:r>
            <a:rPr lang="en-US">
              <a:latin typeface="Arial" panose="020B0604020202020204" pitchFamily="34" charset="0"/>
              <a:cs typeface="Arial" panose="020B0604020202020204" pitchFamily="34" charset="0"/>
            </a:rPr>
            <a:t> </a:t>
          </a:r>
          <a:endParaRPr lang="en-US" sz="1100">
            <a:latin typeface="Arial" panose="020B0604020202020204" pitchFamily="34" charset="0"/>
            <a:cs typeface="Arial" panose="020B0604020202020204" pitchFamily="34" charset="0"/>
          </a:endParaRPr>
        </a:p>
      </xdr:txBody>
    </xdr:sp>
    <xdr:clientData/>
  </xdr:twoCellAnchor>
  <xdr:twoCellAnchor>
    <xdr:from>
      <xdr:col>19</xdr:col>
      <xdr:colOff>316230</xdr:colOff>
      <xdr:row>26</xdr:row>
      <xdr:rowOff>146685</xdr:rowOff>
    </xdr:from>
    <xdr:to>
      <xdr:col>32</xdr:col>
      <xdr:colOff>2173606</xdr:colOff>
      <xdr:row>53</xdr:row>
      <xdr:rowOff>98213</xdr:rowOff>
    </xdr:to>
    <xdr:grpSp>
      <xdr:nvGrpSpPr>
        <xdr:cNvPr id="17" name="Group 16">
          <a:extLst>
            <a:ext uri="{FF2B5EF4-FFF2-40B4-BE49-F238E27FC236}">
              <a16:creationId xmlns:a16="http://schemas.microsoft.com/office/drawing/2014/main" id="{F31EEFED-F289-4DE9-BF86-99E153865809}"/>
            </a:ext>
          </a:extLst>
        </xdr:cNvPr>
        <xdr:cNvGrpSpPr/>
      </xdr:nvGrpSpPr>
      <xdr:grpSpPr>
        <a:xfrm>
          <a:off x="13879830" y="5213985"/>
          <a:ext cx="9886951" cy="4914053"/>
          <a:chOff x="2571749" y="704319"/>
          <a:chExt cx="9745169" cy="4371975"/>
        </a:xfrm>
      </xdr:grpSpPr>
      <xdr:graphicFrame macro="">
        <xdr:nvGraphicFramePr>
          <xdr:cNvPr id="18" name="Chart 17">
            <a:extLst>
              <a:ext uri="{FF2B5EF4-FFF2-40B4-BE49-F238E27FC236}">
                <a16:creationId xmlns:a16="http://schemas.microsoft.com/office/drawing/2014/main" id="{EDAA3519-71A7-F2D7-C75C-5219E318DE1E}"/>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9" name="Group 18">
            <a:extLst>
              <a:ext uri="{FF2B5EF4-FFF2-40B4-BE49-F238E27FC236}">
                <a16:creationId xmlns:a16="http://schemas.microsoft.com/office/drawing/2014/main" id="{987913D6-C76F-2957-95CB-5B7A60AB3E3B}"/>
              </a:ext>
            </a:extLst>
          </xdr:cNvPr>
          <xdr:cNvGrpSpPr/>
        </xdr:nvGrpSpPr>
        <xdr:grpSpPr>
          <a:xfrm>
            <a:off x="3114265" y="2950970"/>
            <a:ext cx="9202653" cy="680630"/>
            <a:chOff x="3114265" y="2950970"/>
            <a:chExt cx="9202653" cy="680630"/>
          </a:xfrm>
        </xdr:grpSpPr>
        <xdr:cxnSp macro="">
          <xdr:nvCxnSpPr>
            <xdr:cNvPr id="20" name="Straight Connector 19">
              <a:extLst>
                <a:ext uri="{FF2B5EF4-FFF2-40B4-BE49-F238E27FC236}">
                  <a16:creationId xmlns:a16="http://schemas.microsoft.com/office/drawing/2014/main" id="{77F4AF8D-EC0F-9EAC-04AC-46A3316AA3FD}"/>
                </a:ext>
              </a:extLst>
            </xdr:cNvPr>
            <xdr:cNvCxnSpPr/>
          </xdr:nvCxnSpPr>
          <xdr:spPr>
            <a:xfrm>
              <a:off x="3114265" y="3299354"/>
              <a:ext cx="8058150" cy="9525"/>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21" name="TextBox 20">
              <a:extLst>
                <a:ext uri="{FF2B5EF4-FFF2-40B4-BE49-F238E27FC236}">
                  <a16:creationId xmlns:a16="http://schemas.microsoft.com/office/drawing/2014/main" id="{F61BD7C1-93FF-AAE5-A18E-BAA94FAE6CD0}"/>
                </a:ext>
              </a:extLst>
            </xdr:cNvPr>
            <xdr:cNvSpPr txBox="1"/>
          </xdr:nvSpPr>
          <xdr:spPr>
            <a:xfrm>
              <a:off x="10754819" y="2950970"/>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$28.88</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2F872879-7C4C-4DDD-A815-2A6A19E25C02}"/>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7" name="Group 6">
          <a:extLst>
            <a:ext uri="{FF2B5EF4-FFF2-40B4-BE49-F238E27FC236}">
              <a16:creationId xmlns:a16="http://schemas.microsoft.com/office/drawing/2014/main" id="{0857AF9D-2229-4AD7-B480-91C7976056CF}"/>
            </a:ext>
          </a:extLst>
        </xdr:cNvPr>
        <xdr:cNvGrpSpPr/>
      </xdr:nvGrpSpPr>
      <xdr:grpSpPr>
        <a:xfrm>
          <a:off x="257175" y="2800350"/>
          <a:ext cx="2914174" cy="1917945"/>
          <a:chOff x="845599" y="2855134"/>
          <a:chExt cx="4546600" cy="3675464"/>
        </a:xfrm>
        <a:solidFill>
          <a:schemeClr val="bg1"/>
        </a:solidFill>
      </xdr:grpSpPr>
      <xdr:graphicFrame macro="">
        <xdr:nvGraphicFramePr>
          <xdr:cNvPr id="8" name="Chart 7">
            <a:extLst>
              <a:ext uri="{FF2B5EF4-FFF2-40B4-BE49-F238E27FC236}">
                <a16:creationId xmlns:a16="http://schemas.microsoft.com/office/drawing/2014/main" id="{CE5292D4-EBA6-731E-34D1-428D7DC2EF38}"/>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9" name="TextBox 8">
            <a:extLst>
              <a:ext uri="{FF2B5EF4-FFF2-40B4-BE49-F238E27FC236}">
                <a16:creationId xmlns:a16="http://schemas.microsoft.com/office/drawing/2014/main" id="{2687B6D3-B775-A16C-96FA-357CB557C130}"/>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7, 2022</a:t>
            </a:r>
          </a:p>
        </xdr:txBody>
      </xdr:sp>
    </xdr:grpSp>
    <xdr:clientData/>
  </xdr:twoCellAnchor>
  <xdr:twoCellAnchor>
    <xdr:from>
      <xdr:col>4</xdr:col>
      <xdr:colOff>323850</xdr:colOff>
      <xdr:row>13</xdr:row>
      <xdr:rowOff>81919</xdr:rowOff>
    </xdr:from>
    <xdr:to>
      <xdr:col>6</xdr:col>
      <xdr:colOff>637698</xdr:colOff>
      <xdr:row>24</xdr:row>
      <xdr:rowOff>129540</xdr:rowOff>
    </xdr:to>
    <xdr:grpSp>
      <xdr:nvGrpSpPr>
        <xdr:cNvPr id="12" name="Group 11">
          <a:extLst>
            <a:ext uri="{FF2B5EF4-FFF2-40B4-BE49-F238E27FC236}">
              <a16:creationId xmlns:a16="http://schemas.microsoft.com/office/drawing/2014/main" id="{8C8319E8-12F4-1263-5703-A4E41E5BDB91}"/>
            </a:ext>
          </a:extLst>
        </xdr:cNvPr>
        <xdr:cNvGrpSpPr/>
      </xdr:nvGrpSpPr>
      <xdr:grpSpPr>
        <a:xfrm>
          <a:off x="3790950" y="2748919"/>
          <a:ext cx="2914173" cy="2143121"/>
          <a:chOff x="3943350" y="4330770"/>
          <a:chExt cx="2914173" cy="2041932"/>
        </a:xfrm>
        <a:solidFill>
          <a:schemeClr val="bg1"/>
        </a:solidFill>
      </xdr:grpSpPr>
      <xdr:graphicFrame macro="">
        <xdr:nvGraphicFramePr>
          <xdr:cNvPr id="3" name="Chart 2">
            <a:extLst>
              <a:ext uri="{FF2B5EF4-FFF2-40B4-BE49-F238E27FC236}">
                <a16:creationId xmlns:a16="http://schemas.microsoft.com/office/drawing/2014/main" id="{F0C21A10-0C11-4DCE-8003-57655DE10FD4}"/>
              </a:ext>
            </a:extLst>
          </xdr:cNvPr>
          <xdr:cNvGraphicFramePr>
            <a:graphicFrameLocks/>
          </xdr:cNvGraphicFramePr>
        </xdr:nvGraphicFramePr>
        <xdr:xfrm>
          <a:off x="4029075" y="4724400"/>
          <a:ext cx="2731294"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ABDF03F6-ACC8-47E3-9301-78173B5CBDFD}"/>
              </a:ext>
            </a:extLst>
          </xdr:cNvPr>
          <xdr:cNvSpPr txBox="1"/>
        </xdr:nvSpPr>
        <xdr:spPr>
          <a:xfrm>
            <a:off x="3943350" y="4330770"/>
            <a:ext cx="2914173" cy="40957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7,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13" name="Group 12">
          <a:extLst>
            <a:ext uri="{FF2B5EF4-FFF2-40B4-BE49-F238E27FC236}">
              <a16:creationId xmlns:a16="http://schemas.microsoft.com/office/drawing/2014/main" id="{B8B42EF1-DC4D-4ED3-9691-317AC0301F06}"/>
            </a:ext>
          </a:extLst>
        </xdr:cNvPr>
        <xdr:cNvGrpSpPr/>
      </xdr:nvGrpSpPr>
      <xdr:grpSpPr>
        <a:xfrm>
          <a:off x="7572375" y="2809875"/>
          <a:ext cx="2933700" cy="1953102"/>
          <a:chOff x="3933825" y="4419600"/>
          <a:chExt cx="2933700" cy="1953102"/>
        </a:xfrm>
        <a:solidFill>
          <a:schemeClr val="bg1"/>
        </a:solidFill>
      </xdr:grpSpPr>
      <xdr:graphicFrame macro="">
        <xdr:nvGraphicFramePr>
          <xdr:cNvPr id="14" name="Chart 13">
            <a:extLst>
              <a:ext uri="{FF2B5EF4-FFF2-40B4-BE49-F238E27FC236}">
                <a16:creationId xmlns:a16="http://schemas.microsoft.com/office/drawing/2014/main" id="{C0C0BEE5-E0E2-C2ED-A4C8-80B1C4A7DEAB}"/>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5" name="TextBox 14">
            <a:extLst>
              <a:ext uri="{FF2B5EF4-FFF2-40B4-BE49-F238E27FC236}">
                <a16:creationId xmlns:a16="http://schemas.microsoft.com/office/drawing/2014/main" id="{30FB5AA5-7C2E-CE57-B3D6-975933D69EEF}"/>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7 2022</a:t>
            </a:r>
          </a:p>
        </xdr:txBody>
      </xdr:sp>
    </xdr:grpSp>
    <xdr:clientData/>
  </xdr:twoCellAnchor>
  <xdr:twoCellAnchor>
    <xdr:from>
      <xdr:col>12</xdr:col>
      <xdr:colOff>27940</xdr:colOff>
      <xdr:row>8</xdr:row>
      <xdr:rowOff>38100</xdr:rowOff>
    </xdr:from>
    <xdr:to>
      <xdr:col>15</xdr:col>
      <xdr:colOff>95250</xdr:colOff>
      <xdr:row>16</xdr:row>
      <xdr:rowOff>106045</xdr:rowOff>
    </xdr:to>
    <xdr:grpSp>
      <xdr:nvGrpSpPr>
        <xdr:cNvPr id="19" name="Group 18">
          <a:extLst>
            <a:ext uri="{FF2B5EF4-FFF2-40B4-BE49-F238E27FC236}">
              <a16:creationId xmlns:a16="http://schemas.microsoft.com/office/drawing/2014/main" id="{47BFBE26-451A-4FFE-CDFC-6534F772338F}"/>
            </a:ext>
          </a:extLst>
        </xdr:cNvPr>
        <xdr:cNvGrpSpPr/>
      </xdr:nvGrpSpPr>
      <xdr:grpSpPr>
        <a:xfrm>
          <a:off x="11305540" y="1752600"/>
          <a:ext cx="2029460" cy="1591945"/>
          <a:chOff x="11629390" y="3400425"/>
          <a:chExt cx="2029460" cy="1591945"/>
        </a:xfrm>
        <a:solidFill>
          <a:schemeClr val="bg1"/>
        </a:solidFill>
      </xdr:grpSpPr>
      <xdr:sp macro="" textlink="">
        <xdr:nvSpPr>
          <xdr:cNvPr id="4" name="Text Box 86" descr="P306TB307bA#y1">
            <a:extLst>
              <a:ext uri="{FF2B5EF4-FFF2-40B4-BE49-F238E27FC236}">
                <a16:creationId xmlns:a16="http://schemas.microsoft.com/office/drawing/2014/main" id="{1A99360E-2A24-D012-1C56-26C59AD56E5D}"/>
              </a:ext>
            </a:extLst>
          </xdr:cNvPr>
          <xdr:cNvSpPr txBox="1">
            <a:spLocks noChangeArrowheads="1"/>
          </xdr:cNvSpPr>
        </xdr:nvSpPr>
        <xdr:spPr bwMode="auto">
          <a:xfrm>
            <a:off x="11629390" y="3400425"/>
            <a:ext cx="2029460"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7,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5" name="Group 4">
            <a:extLst>
              <a:ext uri="{FF2B5EF4-FFF2-40B4-BE49-F238E27FC236}">
                <a16:creationId xmlns:a16="http://schemas.microsoft.com/office/drawing/2014/main" id="{054C3B1D-2E9F-C1A8-9068-953B00E11F99}"/>
              </a:ext>
            </a:extLst>
          </xdr:cNvPr>
          <xdr:cNvGrpSpPr/>
        </xdr:nvGrpSpPr>
        <xdr:grpSpPr>
          <a:xfrm>
            <a:off x="11717656" y="3837940"/>
            <a:ext cx="1922143" cy="1154430"/>
            <a:chOff x="201931" y="66675"/>
            <a:chExt cx="1922143" cy="1154430"/>
          </a:xfrm>
          <a:grpFill/>
        </xdr:grpSpPr>
        <xdr:sp macro="" textlink="">
          <xdr:nvSpPr>
            <xdr:cNvPr id="6" name="Text Box 16">
              <a:extLst>
                <a:ext uri="{FF2B5EF4-FFF2-40B4-BE49-F238E27FC236}">
                  <a16:creationId xmlns:a16="http://schemas.microsoft.com/office/drawing/2014/main" id="{8CFAC3E3-D0BA-23D3-ED93-B4CF22B4624A}"/>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97.4%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0" name="Group 9">
              <a:extLst>
                <a:ext uri="{FF2B5EF4-FFF2-40B4-BE49-F238E27FC236}">
                  <a16:creationId xmlns:a16="http://schemas.microsoft.com/office/drawing/2014/main" id="{69E694B3-728F-C8BD-B301-BCD318D4D480}"/>
                </a:ext>
              </a:extLst>
            </xdr:cNvPr>
            <xdr:cNvGrpSpPr/>
          </xdr:nvGrpSpPr>
          <xdr:grpSpPr>
            <a:xfrm>
              <a:off x="201931" y="66675"/>
              <a:ext cx="1804985" cy="1144905"/>
              <a:chOff x="201931" y="66675"/>
              <a:chExt cx="1804985" cy="1144905"/>
            </a:xfrm>
            <a:grpFill/>
          </xdr:grpSpPr>
          <xdr:sp macro="" textlink="">
            <xdr:nvSpPr>
              <xdr:cNvPr id="16" name="Text Box 15">
                <a:extLst>
                  <a:ext uri="{FF2B5EF4-FFF2-40B4-BE49-F238E27FC236}">
                    <a16:creationId xmlns:a16="http://schemas.microsoft.com/office/drawing/2014/main" id="{B2C14089-85E0-63E9-F7D7-26B52FCA8E33}"/>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2.6%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7" name="Graphic 4" descr="Man outline">
                <a:extLst>
                  <a:ext uri="{FF2B5EF4-FFF2-40B4-BE49-F238E27FC236}">
                    <a16:creationId xmlns:a16="http://schemas.microsoft.com/office/drawing/2014/main" id="{77DCFC15-3F27-4112-5171-A5519DF6E78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8" name="Graphic 6" descr="Woman outline">
                <a:extLst>
                  <a:ext uri="{FF2B5EF4-FFF2-40B4-BE49-F238E27FC236}">
                    <a16:creationId xmlns:a16="http://schemas.microsoft.com/office/drawing/2014/main" id="{217CA2F3-35B9-2990-7EC4-7559A12EB72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59EE4EF6-5C0C-1049-C992-CFBDFC64F02C}"/>
            </a:ext>
          </a:extLst>
        </xdr:cNvPr>
        <xdr:cNvSpPr txBox="1"/>
      </xdr:nvSpPr>
      <xdr:spPr>
        <a:xfrm>
          <a:off x="66675" y="4591050"/>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5103995E-CB64-4DD8-AFB8-45979B4275CC}"/>
            </a:ext>
          </a:extLst>
        </xdr:cNvPr>
        <xdr:cNvSpPr txBox="1"/>
      </xdr:nvSpPr>
      <xdr:spPr>
        <a:xfrm>
          <a:off x="3686175" y="462915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2D5776E4-1881-4220-BCF9-595F5294A1B0}"/>
            </a:ext>
          </a:extLst>
        </xdr:cNvPr>
        <xdr:cNvSpPr txBox="1"/>
      </xdr:nvSpPr>
      <xdr:spPr>
        <a:xfrm>
          <a:off x="7486650" y="46196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0DE785A7-256A-4FDA-BA00-E18FB6F8FA59}"/>
            </a:ext>
          </a:extLst>
        </xdr:cNvPr>
        <xdr:cNvSpPr txBox="1"/>
      </xdr:nvSpPr>
      <xdr:spPr>
        <a:xfrm>
          <a:off x="11249025" y="310515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51EAD42-EF38-4468-85E4-D5C33391F2BE}"/>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8</xdr:col>
      <xdr:colOff>269875</xdr:colOff>
      <xdr:row>2</xdr:row>
      <xdr:rowOff>95250</xdr:rowOff>
    </xdr:from>
    <xdr:to>
      <xdr:col>13</xdr:col>
      <xdr:colOff>286639</xdr:colOff>
      <xdr:row>12</xdr:row>
      <xdr:rowOff>160782</xdr:rowOff>
    </xdr:to>
    <xdr:grpSp>
      <xdr:nvGrpSpPr>
        <xdr:cNvPr id="5" name="Group 4">
          <a:extLst>
            <a:ext uri="{FF2B5EF4-FFF2-40B4-BE49-F238E27FC236}">
              <a16:creationId xmlns:a16="http://schemas.microsoft.com/office/drawing/2014/main" id="{B70623B2-6CD4-0C56-5164-1557DBA11E14}"/>
            </a:ext>
          </a:extLst>
        </xdr:cNvPr>
        <xdr:cNvGrpSpPr/>
      </xdr:nvGrpSpPr>
      <xdr:grpSpPr>
        <a:xfrm>
          <a:off x="7585075" y="581025"/>
          <a:ext cx="3026664" cy="2322957"/>
          <a:chOff x="5400675" y="600075"/>
          <a:chExt cx="2914173" cy="3057525"/>
        </a:xfrm>
      </xdr:grpSpPr>
      <xdr:graphicFrame macro="">
        <xdr:nvGraphicFramePr>
          <xdr:cNvPr id="3" name="Chart 2">
            <a:extLst>
              <a:ext uri="{FF2B5EF4-FFF2-40B4-BE49-F238E27FC236}">
                <a16:creationId xmlns:a16="http://schemas.microsoft.com/office/drawing/2014/main" id="{206FDDF1-DB56-46F6-B0DC-2B1EEA59B0C6}"/>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4" name="TextBox 3">
            <a:extLst>
              <a:ext uri="{FF2B5EF4-FFF2-40B4-BE49-F238E27FC236}">
                <a16:creationId xmlns:a16="http://schemas.microsoft.com/office/drawing/2014/main" id="{112BEF0E-7807-418B-A931-99FD5B5A0B5E}"/>
              </a:ext>
            </a:extLst>
          </xdr:cNvPr>
          <xdr:cNvSpPr txBox="1"/>
        </xdr:nvSpPr>
        <xdr:spPr>
          <a:xfrm>
            <a:off x="5400675" y="600075"/>
            <a:ext cx="291417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Share of Skills Overlap with ECE </a:t>
            </a:r>
            <a:r>
              <a:rPr lang="en-US" sz="1000" b="1" baseline="0">
                <a:solidFill>
                  <a:schemeClr val="tx1">
                    <a:lumMod val="65000"/>
                    <a:lumOff val="35000"/>
                  </a:schemeClr>
                </a:solidFill>
                <a:latin typeface="Arial" panose="020B0604020202020204" pitchFamily="34" charset="0"/>
                <a:cs typeface="Arial" panose="020B0604020202020204" pitchFamily="34" charset="0"/>
              </a:rPr>
              <a:t>Lead Teacher</a:t>
            </a:r>
            <a:endParaRPr lang="en-US" sz="1000" b="1">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twoCellAnchor>
    <xdr:from>
      <xdr:col>1</xdr:col>
      <xdr:colOff>106679</xdr:colOff>
      <xdr:row>53</xdr:row>
      <xdr:rowOff>139065</xdr:rowOff>
    </xdr:from>
    <xdr:to>
      <xdr:col>14</xdr:col>
      <xdr:colOff>344805</xdr:colOff>
      <xdr:row>57</xdr:row>
      <xdr:rowOff>32385</xdr:rowOff>
    </xdr:to>
    <xdr:sp macro="" textlink="">
      <xdr:nvSpPr>
        <xdr:cNvPr id="16" name="TextBox 15">
          <a:extLst>
            <a:ext uri="{FF2B5EF4-FFF2-40B4-BE49-F238E27FC236}">
              <a16:creationId xmlns:a16="http://schemas.microsoft.com/office/drawing/2014/main" id="{1D37941E-B5BA-457F-984D-4A37B5A0E0BC}"/>
            </a:ext>
          </a:extLst>
        </xdr:cNvPr>
        <xdr:cNvSpPr txBox="1"/>
      </xdr:nvSpPr>
      <xdr:spPr>
        <a:xfrm>
          <a:off x="2682239" y="11325225"/>
          <a:ext cx="8863966"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Lighcast</a:t>
          </a:r>
        </a:p>
        <a:p>
          <a:r>
            <a:rPr lang="en-US" sz="1000" b="0" i="1">
              <a:latin typeface="Arial" panose="020B0604020202020204" pitchFamily="34" charset="0"/>
              <a:cs typeface="Arial" panose="020B0604020202020204" pitchFamily="34" charset="0"/>
            </a:rPr>
            <a:t>Employment data are based on final Lighcast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47622</xdr:colOff>
      <xdr:row>1</xdr:row>
      <xdr:rowOff>52387</xdr:rowOff>
    </xdr:from>
    <xdr:to>
      <xdr:col>28</xdr:col>
      <xdr:colOff>466725</xdr:colOff>
      <xdr:row>16</xdr:row>
      <xdr:rowOff>114300</xdr:rowOff>
    </xdr:to>
    <xdr:grpSp>
      <xdr:nvGrpSpPr>
        <xdr:cNvPr id="19" name="Group 18">
          <a:extLst>
            <a:ext uri="{FF2B5EF4-FFF2-40B4-BE49-F238E27FC236}">
              <a16:creationId xmlns:a16="http://schemas.microsoft.com/office/drawing/2014/main" id="{F4FA5F27-44FB-7E82-74A3-5FED10E94C04}"/>
            </a:ext>
          </a:extLst>
        </xdr:cNvPr>
        <xdr:cNvGrpSpPr/>
      </xdr:nvGrpSpPr>
      <xdr:grpSpPr>
        <a:xfrm>
          <a:off x="10934697" y="347662"/>
          <a:ext cx="8343903" cy="3271838"/>
          <a:chOff x="11249015" y="341947"/>
          <a:chExt cx="9858685" cy="3338513"/>
        </a:xfrm>
      </xdr:grpSpPr>
      <xdr:grpSp>
        <xdr:nvGrpSpPr>
          <xdr:cNvPr id="15" name="Group 14">
            <a:extLst>
              <a:ext uri="{FF2B5EF4-FFF2-40B4-BE49-F238E27FC236}">
                <a16:creationId xmlns:a16="http://schemas.microsoft.com/office/drawing/2014/main" id="{FCCC6A4D-AC49-836F-015B-B58F06A9A815}"/>
              </a:ext>
            </a:extLst>
          </xdr:cNvPr>
          <xdr:cNvGrpSpPr/>
        </xdr:nvGrpSpPr>
        <xdr:grpSpPr>
          <a:xfrm>
            <a:off x="11249015" y="341947"/>
            <a:ext cx="9858685" cy="3338513"/>
            <a:chOff x="11182342" y="500062"/>
            <a:chExt cx="10239571" cy="3252788"/>
          </a:xfrm>
        </xdr:grpSpPr>
        <xdr:grpSp>
          <xdr:nvGrpSpPr>
            <xdr:cNvPr id="12" name="Group 11">
              <a:extLst>
                <a:ext uri="{FF2B5EF4-FFF2-40B4-BE49-F238E27FC236}">
                  <a16:creationId xmlns:a16="http://schemas.microsoft.com/office/drawing/2014/main" id="{DA0ACC8E-333F-F84F-59E8-3A9C3D0AF8ED}"/>
                </a:ext>
              </a:extLst>
            </xdr:cNvPr>
            <xdr:cNvGrpSpPr/>
          </xdr:nvGrpSpPr>
          <xdr:grpSpPr>
            <a:xfrm>
              <a:off x="11182342" y="500062"/>
              <a:ext cx="10239571" cy="3252788"/>
              <a:chOff x="8410567" y="538162"/>
              <a:chExt cx="10259058" cy="2909888"/>
            </a:xfrm>
            <a:solidFill>
              <a:schemeClr val="bg1"/>
            </a:solidFill>
          </xdr:grpSpPr>
          <xdr:graphicFrame macro="">
            <xdr:nvGraphicFramePr>
              <xdr:cNvPr id="6" name="Chart 5">
                <a:extLst>
                  <a:ext uri="{FF2B5EF4-FFF2-40B4-BE49-F238E27FC236}">
                    <a16:creationId xmlns:a16="http://schemas.microsoft.com/office/drawing/2014/main" id="{8F39C4D2-0A13-C96B-4FF0-9A8D09A0510D}"/>
                  </a:ext>
                </a:extLst>
              </xdr:cNvPr>
              <xdr:cNvGraphicFramePr/>
            </xdr:nvGraphicFramePr>
            <xdr:xfrm>
              <a:off x="8410567" y="538162"/>
              <a:ext cx="8439148"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7" name="TextBox 6">
                <a:extLst>
                  <a:ext uri="{FF2B5EF4-FFF2-40B4-BE49-F238E27FC236}">
                    <a16:creationId xmlns:a16="http://schemas.microsoft.com/office/drawing/2014/main" id="{B59E5F8E-81DB-4A17-8F80-955B247DA376}"/>
                  </a:ext>
                </a:extLst>
              </xdr:cNvPr>
              <xdr:cNvSpPr txBox="1"/>
            </xdr:nvSpPr>
            <xdr:spPr>
              <a:xfrm>
                <a:off x="9848849" y="542925"/>
                <a:ext cx="5693872" cy="23812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Lead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7, 2022</a:t>
                </a:r>
              </a:p>
            </xdr:txBody>
          </xdr:sp>
          <xdr:cxnSp macro="">
            <xdr:nvCxnSpPr>
              <xdr:cNvPr id="10" name="Straight Connector 9">
                <a:extLst>
                  <a:ext uri="{FF2B5EF4-FFF2-40B4-BE49-F238E27FC236}">
                    <a16:creationId xmlns:a16="http://schemas.microsoft.com/office/drawing/2014/main" id="{16D1447E-A875-47B7-BAAF-BBC3462CBEFC}"/>
                  </a:ext>
                </a:extLst>
              </xdr:cNvPr>
              <xdr:cNvCxnSpPr/>
            </xdr:nvCxnSpPr>
            <xdr:spPr>
              <a:xfrm>
                <a:off x="9001682" y="2033611"/>
                <a:ext cx="8613539"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E5A69CE4-DDEE-4DB9-AF95-BFCE4947569F}"/>
                  </a:ext>
                </a:extLst>
              </xdr:cNvPr>
              <xdr:cNvSpPr txBox="1"/>
            </xdr:nvSpPr>
            <xdr:spPr>
              <a:xfrm>
                <a:off x="16654386" y="2032930"/>
                <a:ext cx="2015239" cy="438351"/>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$15.97</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Lead Teacher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endParaRPr lang="en-US" sz="700" b="0" i="1">
                  <a:solidFill>
                    <a:srgbClr val="D45D00"/>
                  </a:solidFill>
                  <a:latin typeface="Arial" panose="020B0604020202020204" pitchFamily="34" charset="0"/>
                  <a:cs typeface="Arial" panose="020B0604020202020204" pitchFamily="34" charset="0"/>
                </a:endParaRPr>
              </a:p>
            </xdr:txBody>
          </xdr:sp>
        </xdr:grpSp>
        <xdr:cxnSp macro="">
          <xdr:nvCxnSpPr>
            <xdr:cNvPr id="13" name="Straight Connector 12">
              <a:extLst>
                <a:ext uri="{FF2B5EF4-FFF2-40B4-BE49-F238E27FC236}">
                  <a16:creationId xmlns:a16="http://schemas.microsoft.com/office/drawing/2014/main" id="{8B26FA4F-2302-4DA9-9711-E7B043508D21}"/>
                </a:ext>
              </a:extLst>
            </xdr:cNvPr>
            <xdr:cNvCxnSpPr/>
          </xdr:nvCxnSpPr>
          <xdr:spPr>
            <a:xfrm>
              <a:off x="11757795" y="1574190"/>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4" name="TextBox 13">
              <a:extLst>
                <a:ext uri="{FF2B5EF4-FFF2-40B4-BE49-F238E27FC236}">
                  <a16:creationId xmlns:a16="http://schemas.microsoft.com/office/drawing/2014/main" id="{FE1C6566-1247-4B56-A394-AD49BAA4EEBE}"/>
                </a:ext>
              </a:extLst>
            </xdr:cNvPr>
            <xdr:cNvSpPr txBox="1"/>
          </xdr:nvSpPr>
          <xdr:spPr>
            <a:xfrm>
              <a:off x="19413408" y="1561242"/>
              <a:ext cx="1986372" cy="490006"/>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$24.88</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Lead Teacher,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7" name="Straight Connector 16">
            <a:extLst>
              <a:ext uri="{FF2B5EF4-FFF2-40B4-BE49-F238E27FC236}">
                <a16:creationId xmlns:a16="http://schemas.microsoft.com/office/drawing/2014/main" id="{C56888B8-9AC0-4544-90EF-CDACB7DF89B1}"/>
              </a:ext>
            </a:extLst>
          </xdr:cNvPr>
          <xdr:cNvCxnSpPr/>
        </xdr:nvCxnSpPr>
        <xdr:spPr>
          <a:xfrm>
            <a:off x="11790043" y="1255343"/>
            <a:ext cx="8277384" cy="12454"/>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8" name="TextBox 17">
            <a:extLst>
              <a:ext uri="{FF2B5EF4-FFF2-40B4-BE49-F238E27FC236}">
                <a16:creationId xmlns:a16="http://schemas.microsoft.com/office/drawing/2014/main" id="{A08858B4-567E-44F8-9176-D217A457DF31}"/>
              </a:ext>
            </a:extLst>
          </xdr:cNvPr>
          <xdr:cNvSpPr txBox="1"/>
        </xdr:nvSpPr>
        <xdr:spPr>
          <a:xfrm>
            <a:off x="19160890" y="777234"/>
            <a:ext cx="1901795" cy="502920"/>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$27.37</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Lead Teacher,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303440</xdr:colOff>
      <xdr:row>26</xdr:row>
      <xdr:rowOff>49439</xdr:rowOff>
    </xdr:from>
    <xdr:to>
      <xdr:col>28</xdr:col>
      <xdr:colOff>370115</xdr:colOff>
      <xdr:row>36</xdr:row>
      <xdr:rowOff>104775</xdr:rowOff>
    </xdr:to>
    <xdr:grpSp>
      <xdr:nvGrpSpPr>
        <xdr:cNvPr id="38" name="Group 37">
          <a:extLst>
            <a:ext uri="{FF2B5EF4-FFF2-40B4-BE49-F238E27FC236}">
              <a16:creationId xmlns:a16="http://schemas.microsoft.com/office/drawing/2014/main" id="{2FBB0F57-71F3-85C2-1B3F-7BB256B39E78}"/>
            </a:ext>
          </a:extLst>
        </xdr:cNvPr>
        <xdr:cNvGrpSpPr/>
      </xdr:nvGrpSpPr>
      <xdr:grpSpPr>
        <a:xfrm>
          <a:off x="16257815" y="5488214"/>
          <a:ext cx="2924175" cy="1998436"/>
          <a:chOff x="0" y="61912"/>
          <a:chExt cx="2286000" cy="2176463"/>
        </a:xfrm>
      </xdr:grpSpPr>
      <xdr:graphicFrame macro="">
        <xdr:nvGraphicFramePr>
          <xdr:cNvPr id="39" name="Chart 38">
            <a:extLst>
              <a:ext uri="{FF2B5EF4-FFF2-40B4-BE49-F238E27FC236}">
                <a16:creationId xmlns:a16="http://schemas.microsoft.com/office/drawing/2014/main" id="{22E48CDA-A4DE-C700-EF6C-3E7DFED46808}"/>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40" name="TextBox 19">
            <a:extLst>
              <a:ext uri="{FF2B5EF4-FFF2-40B4-BE49-F238E27FC236}">
                <a16:creationId xmlns:a16="http://schemas.microsoft.com/office/drawing/2014/main" id="{379E5ADD-EBB8-4FEB-90DC-1962F10A8FAD}"/>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7</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BDB1AD3-2528-43D1-8133-56F93A30815C}"/>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4" name="Chart 3">
          <a:extLst>
            <a:ext uri="{FF2B5EF4-FFF2-40B4-BE49-F238E27FC236}">
              <a16:creationId xmlns:a16="http://schemas.microsoft.com/office/drawing/2014/main" id="{5F732258-F906-45BA-B215-4341414721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3" name="TextBox 2">
          <a:extLst>
            <a:ext uri="{FF2B5EF4-FFF2-40B4-BE49-F238E27FC236}">
              <a16:creationId xmlns:a16="http://schemas.microsoft.com/office/drawing/2014/main" id="{61D857B9-D312-4122-92D8-54022D22D561}"/>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15240</xdr:colOff>
      <xdr:row>27</xdr:row>
      <xdr:rowOff>53340</xdr:rowOff>
    </xdr:from>
    <xdr:to>
      <xdr:col>34</xdr:col>
      <xdr:colOff>1434465</xdr:colOff>
      <xdr:row>49</xdr:row>
      <xdr:rowOff>104775</xdr:rowOff>
    </xdr:to>
    <xdr:graphicFrame macro="">
      <xdr:nvGraphicFramePr>
        <xdr:cNvPr id="5" name="Chart 4">
          <a:extLst>
            <a:ext uri="{FF2B5EF4-FFF2-40B4-BE49-F238E27FC236}">
              <a16:creationId xmlns:a16="http://schemas.microsoft.com/office/drawing/2014/main" id="{54CB9FF2-30E6-4060-BA85-FCE4653F3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Lead Teacher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Lead Teacher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Childcare%20Study%20Overview_01.30.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talent2025inc.sharepoint.com/sites/SharedDrive/Shared%20Documents/Working%20Groups/Talent%20Demand/Initiatives/ECIC%20Wage%20Study/Data/Statewide_Report%20Data.xlsx" TargetMode="External"/><Relationship Id="rId1" Type="http://schemas.openxmlformats.org/officeDocument/2006/relationships/externalLinkPath" Target="Statewide_Report%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st Michigan"/>
      <sheetName val="Wages"/>
      <sheetName val="Gain &amp; Drain"/>
      <sheetName val="Similar Jobs"/>
      <sheetName val="Sheet1"/>
      <sheetName val="Sheet2"/>
      <sheetName val="Sheet3"/>
    </sheetNames>
    <sheetDataSet>
      <sheetData sheetId="0"/>
      <sheetData sheetId="1"/>
      <sheetData sheetId="2">
        <row r="1">
          <cell r="C1" t="str">
            <v>Retail Salespersons</v>
          </cell>
        </row>
        <row r="2">
          <cell r="C2" t="str">
            <v>Social and Human Service Assistants</v>
          </cell>
        </row>
        <row r="3">
          <cell r="C3" t="str">
            <v>Waiters and Waitresses</v>
          </cell>
        </row>
        <row r="4">
          <cell r="C4" t="str">
            <v>Teaching Assistants</v>
          </cell>
        </row>
        <row r="5">
          <cell r="C5" t="str">
            <v>Recreation Workers</v>
          </cell>
        </row>
        <row r="6">
          <cell r="C6" t="str">
            <v>Secretaries and Admin. Assistants</v>
          </cell>
        </row>
        <row r="7">
          <cell r="C7" t="str">
            <v>Cashiers</v>
          </cell>
        </row>
        <row r="8">
          <cell r="C8" t="str">
            <v>Preschool Teachers</v>
          </cell>
        </row>
        <row r="9">
          <cell r="C9" t="str">
            <v>Managers</v>
          </cell>
        </row>
        <row r="10">
          <cell r="C10" t="str">
            <v>Preschool Teachers, Except Special Education</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ead Start Teacher"/>
      <sheetName val="Early Head Start Teacher"/>
      <sheetName val="EHS Home Visitor"/>
      <sheetName val="Assistant Teacher"/>
      <sheetName val="Substitute Teacher"/>
      <sheetName val="Center Aide"/>
      <sheetName val="Food Aide"/>
      <sheetName val="Sheet1"/>
      <sheetName val="DFT Salary Schedule"/>
    </sheetNames>
    <sheetDataSet>
      <sheetData sheetId="0">
        <row r="4">
          <cell r="A4" t="str">
            <v>0-3 Years</v>
          </cell>
        </row>
      </sheetData>
      <sheetData sheetId="1">
        <row r="182">
          <cell r="C182" t="str">
            <v>Median Advertised Wage</v>
          </cell>
        </row>
        <row r="183">
          <cell r="A183">
            <v>44958</v>
          </cell>
        </row>
        <row r="184">
          <cell r="A184">
            <v>44927</v>
          </cell>
        </row>
        <row r="185">
          <cell r="A185">
            <v>44896</v>
          </cell>
        </row>
        <row r="186">
          <cell r="A186">
            <v>44866</v>
          </cell>
        </row>
        <row r="187">
          <cell r="A187">
            <v>44835</v>
          </cell>
        </row>
        <row r="188">
          <cell r="A188">
            <v>44805</v>
          </cell>
        </row>
        <row r="189">
          <cell r="A189">
            <v>44774</v>
          </cell>
        </row>
        <row r="190">
          <cell r="A190">
            <v>44743</v>
          </cell>
        </row>
        <row r="191">
          <cell r="A191">
            <v>44713</v>
          </cell>
        </row>
        <row r="192">
          <cell r="A192">
            <v>44682</v>
          </cell>
        </row>
        <row r="193">
          <cell r="A193">
            <v>44652</v>
          </cell>
        </row>
        <row r="194">
          <cell r="A194">
            <v>44621</v>
          </cell>
        </row>
        <row r="195">
          <cell r="A195">
            <v>44593</v>
          </cell>
        </row>
        <row r="196">
          <cell r="A196">
            <v>44562</v>
          </cell>
        </row>
        <row r="197">
          <cell r="A197">
            <v>44531</v>
          </cell>
        </row>
        <row r="198">
          <cell r="A198">
            <v>44501</v>
          </cell>
        </row>
        <row r="199">
          <cell r="A199">
            <v>44470</v>
          </cell>
        </row>
        <row r="200">
          <cell r="A200">
            <v>44440</v>
          </cell>
        </row>
        <row r="201">
          <cell r="A201">
            <v>44409</v>
          </cell>
        </row>
        <row r="202">
          <cell r="A202">
            <v>44378</v>
          </cell>
        </row>
        <row r="203">
          <cell r="A203">
            <v>44348</v>
          </cell>
        </row>
        <row r="204">
          <cell r="A204">
            <v>44317</v>
          </cell>
        </row>
        <row r="205">
          <cell r="A205">
            <v>44287</v>
          </cell>
        </row>
        <row r="206">
          <cell r="A206">
            <v>44256</v>
          </cell>
        </row>
        <row r="207">
          <cell r="A207">
            <v>44228</v>
          </cell>
        </row>
        <row r="208">
          <cell r="A208">
            <v>44197</v>
          </cell>
        </row>
        <row r="209">
          <cell r="A209">
            <v>44166</v>
          </cell>
        </row>
        <row r="210">
          <cell r="A210">
            <v>44136</v>
          </cell>
        </row>
        <row r="211">
          <cell r="A211">
            <v>44105</v>
          </cell>
        </row>
        <row r="212">
          <cell r="A212">
            <v>44075</v>
          </cell>
        </row>
        <row r="213">
          <cell r="A213">
            <v>44044</v>
          </cell>
        </row>
        <row r="214">
          <cell r="A214">
            <v>44013</v>
          </cell>
        </row>
        <row r="215">
          <cell r="A215">
            <v>43983</v>
          </cell>
        </row>
        <row r="216">
          <cell r="A216">
            <v>43952</v>
          </cell>
        </row>
        <row r="217">
          <cell r="A217">
            <v>43922</v>
          </cell>
        </row>
        <row r="218">
          <cell r="A218">
            <v>43891</v>
          </cell>
        </row>
        <row r="219">
          <cell r="A219">
            <v>43862</v>
          </cell>
        </row>
        <row r="220">
          <cell r="A220">
            <v>43831</v>
          </cell>
        </row>
        <row r="221">
          <cell r="A221">
            <v>43800</v>
          </cell>
        </row>
        <row r="222">
          <cell r="A222">
            <v>43770</v>
          </cell>
        </row>
        <row r="223">
          <cell r="A223">
            <v>43739</v>
          </cell>
        </row>
        <row r="224">
          <cell r="A224">
            <v>43709</v>
          </cell>
        </row>
        <row r="225">
          <cell r="A225">
            <v>43678</v>
          </cell>
        </row>
        <row r="226">
          <cell r="A226">
            <v>43647</v>
          </cell>
        </row>
        <row r="227">
          <cell r="A227">
            <v>43617</v>
          </cell>
        </row>
        <row r="228">
          <cell r="A228">
            <v>43586</v>
          </cell>
        </row>
        <row r="229">
          <cell r="A229">
            <v>43556</v>
          </cell>
        </row>
        <row r="230">
          <cell r="A230">
            <v>43525</v>
          </cell>
        </row>
        <row r="231">
          <cell r="A231">
            <v>43497</v>
          </cell>
        </row>
        <row r="232">
          <cell r="A232">
            <v>43466</v>
          </cell>
        </row>
        <row r="233">
          <cell r="A233">
            <v>43435</v>
          </cell>
        </row>
        <row r="234">
          <cell r="A234">
            <v>43405</v>
          </cell>
        </row>
        <row r="235">
          <cell r="A235">
            <v>43374</v>
          </cell>
        </row>
        <row r="236">
          <cell r="A236">
            <v>43344</v>
          </cell>
        </row>
        <row r="237">
          <cell r="A237">
            <v>43313</v>
          </cell>
        </row>
        <row r="238">
          <cell r="A238">
            <v>43282</v>
          </cell>
        </row>
        <row r="239">
          <cell r="A239">
            <v>43252</v>
          </cell>
        </row>
        <row r="240">
          <cell r="A240">
            <v>43221</v>
          </cell>
        </row>
        <row r="241">
          <cell r="A241">
            <v>43191</v>
          </cell>
        </row>
        <row r="242">
          <cell r="A242">
            <v>43160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livingwage.mit.edu/metros/19820"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D2CD0-9194-4CC6-9137-E81441DA5467}">
  <sheetPr codeName="Sheet1">
    <tabColor rgb="FF003E51"/>
  </sheetPr>
  <dimension ref="A1:C42"/>
  <sheetViews>
    <sheetView tabSelected="1" topLeftCell="A30" workbookViewId="0">
      <selection activeCell="G28" sqref="G28"/>
    </sheetView>
  </sheetViews>
  <sheetFormatPr defaultColWidth="9.140625" defaultRowHeight="14.25" x14ac:dyDescent="0.2"/>
  <cols>
    <col min="1" max="1" width="14.140625" style="1" customWidth="1"/>
    <col min="2" max="2" width="11" style="1" customWidth="1"/>
    <col min="3" max="3" width="41" style="1" customWidth="1"/>
    <col min="4" max="16384" width="9.140625" style="1"/>
  </cols>
  <sheetData>
    <row r="1" spans="1:3" ht="20.25" x14ac:dyDescent="0.3">
      <c r="A1" s="227" t="s">
        <v>187</v>
      </c>
      <c r="B1" s="227"/>
      <c r="C1" s="227"/>
    </row>
    <row r="2" spans="1:3" ht="56.25" customHeight="1" x14ac:dyDescent="0.2">
      <c r="A2" s="228" t="s">
        <v>305</v>
      </c>
      <c r="B2" s="229"/>
      <c r="C2" s="229"/>
    </row>
    <row r="3" spans="1:3" x14ac:dyDescent="0.2">
      <c r="A3" s="233" t="s">
        <v>93</v>
      </c>
      <c r="B3" s="234"/>
      <c r="C3" s="234"/>
    </row>
    <row r="4" spans="1:3" x14ac:dyDescent="0.2">
      <c r="A4" s="8"/>
      <c r="B4" s="9"/>
      <c r="C4" s="9"/>
    </row>
    <row r="5" spans="1:3" x14ac:dyDescent="0.2">
      <c r="A5" s="230" t="s">
        <v>7</v>
      </c>
      <c r="B5" s="230"/>
      <c r="C5" s="230"/>
    </row>
    <row r="6" spans="1:3" x14ac:dyDescent="0.2">
      <c r="A6" s="231" t="s">
        <v>8</v>
      </c>
      <c r="B6" s="231"/>
      <c r="C6" s="231"/>
    </row>
    <row r="7" spans="1:3" x14ac:dyDescent="0.2">
      <c r="A7" s="231"/>
      <c r="B7" s="231"/>
      <c r="C7" s="231"/>
    </row>
    <row r="8" spans="1:3" x14ac:dyDescent="0.2">
      <c r="A8" s="232" t="s">
        <v>89</v>
      </c>
      <c r="B8" s="2" t="s">
        <v>9</v>
      </c>
      <c r="C8" s="3" t="s">
        <v>90</v>
      </c>
    </row>
    <row r="9" spans="1:3" x14ac:dyDescent="0.2">
      <c r="A9" s="232"/>
      <c r="B9" s="2" t="s">
        <v>10</v>
      </c>
      <c r="C9" s="3" t="s">
        <v>91</v>
      </c>
    </row>
    <row r="10" spans="1:3" x14ac:dyDescent="0.2">
      <c r="A10" s="4"/>
      <c r="B10" s="5"/>
      <c r="C10" s="4"/>
    </row>
    <row r="11" spans="1:3" ht="14.25" customHeight="1" x14ac:dyDescent="0.2">
      <c r="A11" s="223" t="s">
        <v>94</v>
      </c>
      <c r="B11" s="7" t="s">
        <v>9</v>
      </c>
      <c r="C11" s="6" t="s">
        <v>97</v>
      </c>
    </row>
    <row r="12" spans="1:3" x14ac:dyDescent="0.2">
      <c r="A12" s="223"/>
      <c r="B12" s="7" t="s">
        <v>10</v>
      </c>
      <c r="C12" s="6" t="s">
        <v>110</v>
      </c>
    </row>
    <row r="13" spans="1:3" x14ac:dyDescent="0.2">
      <c r="A13" s="223"/>
      <c r="B13" s="7" t="s">
        <v>11</v>
      </c>
      <c r="C13" s="6" t="s">
        <v>111</v>
      </c>
    </row>
    <row r="14" spans="1:3" x14ac:dyDescent="0.2">
      <c r="A14" s="223"/>
      <c r="B14" s="7" t="s">
        <v>109</v>
      </c>
      <c r="C14" s="6" t="s">
        <v>159</v>
      </c>
    </row>
    <row r="15" spans="1:3" x14ac:dyDescent="0.2">
      <c r="A15" s="223"/>
      <c r="B15" s="7" t="s">
        <v>155</v>
      </c>
      <c r="C15" s="6" t="s">
        <v>156</v>
      </c>
    </row>
    <row r="16" spans="1:3" x14ac:dyDescent="0.2">
      <c r="A16" s="223"/>
      <c r="B16" s="7" t="s">
        <v>160</v>
      </c>
      <c r="C16" s="6" t="s">
        <v>161</v>
      </c>
    </row>
    <row r="17" spans="1:3" x14ac:dyDescent="0.2">
      <c r="A17" s="30"/>
      <c r="B17" s="7" t="s">
        <v>231</v>
      </c>
      <c r="C17" s="6" t="s">
        <v>232</v>
      </c>
    </row>
    <row r="18" spans="1:3" x14ac:dyDescent="0.2">
      <c r="A18" s="4"/>
      <c r="B18" s="5"/>
      <c r="C18" s="4"/>
    </row>
    <row r="19" spans="1:3" x14ac:dyDescent="0.2">
      <c r="A19" s="224" t="s">
        <v>166</v>
      </c>
      <c r="B19" s="26" t="s">
        <v>9</v>
      </c>
      <c r="C19" s="6" t="s">
        <v>97</v>
      </c>
    </row>
    <row r="20" spans="1:3" x14ac:dyDescent="0.2">
      <c r="A20" s="224"/>
      <c r="B20" s="26" t="s">
        <v>10</v>
      </c>
      <c r="C20" s="6" t="s">
        <v>110</v>
      </c>
    </row>
    <row r="21" spans="1:3" x14ac:dyDescent="0.2">
      <c r="A21" s="224"/>
      <c r="B21" s="26" t="s">
        <v>11</v>
      </c>
      <c r="C21" s="6" t="s">
        <v>111</v>
      </c>
    </row>
    <row r="22" spans="1:3" x14ac:dyDescent="0.2">
      <c r="A22" s="224"/>
      <c r="B22" s="26" t="s">
        <v>109</v>
      </c>
      <c r="C22" s="6" t="s">
        <v>159</v>
      </c>
    </row>
    <row r="23" spans="1:3" x14ac:dyDescent="0.2">
      <c r="A23" s="224"/>
      <c r="B23" s="26" t="s">
        <v>155</v>
      </c>
      <c r="C23" s="6" t="s">
        <v>156</v>
      </c>
    </row>
    <row r="24" spans="1:3" x14ac:dyDescent="0.2">
      <c r="A24" s="224"/>
      <c r="B24" s="26" t="s">
        <v>160</v>
      </c>
      <c r="C24" s="6" t="s">
        <v>161</v>
      </c>
    </row>
    <row r="25" spans="1:3" x14ac:dyDescent="0.2">
      <c r="A25" s="31"/>
      <c r="B25" s="26" t="s">
        <v>231</v>
      </c>
      <c r="C25" s="6" t="s">
        <v>232</v>
      </c>
    </row>
    <row r="26" spans="1:3" x14ac:dyDescent="0.2">
      <c r="A26" s="4"/>
      <c r="B26" s="5"/>
      <c r="C26" s="4"/>
    </row>
    <row r="27" spans="1:3" x14ac:dyDescent="0.2">
      <c r="A27" s="225" t="s">
        <v>179</v>
      </c>
      <c r="B27" s="27" t="s">
        <v>9</v>
      </c>
      <c r="C27" s="6" t="s">
        <v>97</v>
      </c>
    </row>
    <row r="28" spans="1:3" x14ac:dyDescent="0.2">
      <c r="A28" s="225"/>
      <c r="B28" s="27" t="s">
        <v>10</v>
      </c>
      <c r="C28" s="6" t="s">
        <v>110</v>
      </c>
    </row>
    <row r="29" spans="1:3" x14ac:dyDescent="0.2">
      <c r="A29" s="225"/>
      <c r="B29" s="27" t="s">
        <v>11</v>
      </c>
      <c r="C29" s="6" t="s">
        <v>111</v>
      </c>
    </row>
    <row r="30" spans="1:3" x14ac:dyDescent="0.2">
      <c r="A30" s="225"/>
      <c r="B30" s="27" t="s">
        <v>109</v>
      </c>
      <c r="C30" s="6" t="s">
        <v>159</v>
      </c>
    </row>
    <row r="31" spans="1:3" ht="14.45" customHeight="1" x14ac:dyDescent="0.2">
      <c r="A31" s="225"/>
      <c r="B31" s="27" t="s">
        <v>155</v>
      </c>
      <c r="C31" s="6" t="s">
        <v>156</v>
      </c>
    </row>
    <row r="32" spans="1:3" x14ac:dyDescent="0.2">
      <c r="A32" s="225"/>
      <c r="B32" s="27" t="s">
        <v>160</v>
      </c>
      <c r="C32" s="6" t="s">
        <v>161</v>
      </c>
    </row>
    <row r="33" spans="1:3" x14ac:dyDescent="0.2">
      <c r="A33" s="32"/>
      <c r="B33" s="27" t="s">
        <v>231</v>
      </c>
      <c r="C33" s="6" t="s">
        <v>232</v>
      </c>
    </row>
    <row r="34" spans="1:3" x14ac:dyDescent="0.2">
      <c r="A34" s="4"/>
      <c r="B34" s="5"/>
      <c r="C34" s="4"/>
    </row>
    <row r="35" spans="1:3" x14ac:dyDescent="0.2">
      <c r="A35" s="226" t="s">
        <v>12</v>
      </c>
      <c r="B35" s="29" t="s">
        <v>9</v>
      </c>
      <c r="C35" s="6" t="s">
        <v>97</v>
      </c>
    </row>
    <row r="36" spans="1:3" x14ac:dyDescent="0.2">
      <c r="A36" s="226"/>
      <c r="B36" s="29" t="s">
        <v>10</v>
      </c>
      <c r="C36" s="6" t="s">
        <v>110</v>
      </c>
    </row>
    <row r="37" spans="1:3" x14ac:dyDescent="0.2">
      <c r="A37" s="226"/>
      <c r="B37" s="29" t="s">
        <v>11</v>
      </c>
      <c r="C37" s="6" t="s">
        <v>111</v>
      </c>
    </row>
    <row r="38" spans="1:3" x14ac:dyDescent="0.2">
      <c r="A38" s="226"/>
      <c r="B38" s="29" t="s">
        <v>109</v>
      </c>
      <c r="C38" s="6" t="s">
        <v>159</v>
      </c>
    </row>
    <row r="39" spans="1:3" x14ac:dyDescent="0.2">
      <c r="A39" s="226"/>
      <c r="B39" s="29" t="s">
        <v>155</v>
      </c>
      <c r="C39" s="6" t="s">
        <v>156</v>
      </c>
    </row>
    <row r="40" spans="1:3" x14ac:dyDescent="0.2">
      <c r="A40" s="226"/>
      <c r="B40" s="29" t="s">
        <v>160</v>
      </c>
      <c r="C40" s="6" t="s">
        <v>161</v>
      </c>
    </row>
    <row r="41" spans="1:3" x14ac:dyDescent="0.2">
      <c r="A41" s="33"/>
      <c r="B41" s="29" t="s">
        <v>231</v>
      </c>
      <c r="C41" s="6" t="s">
        <v>232</v>
      </c>
    </row>
    <row r="42" spans="1:3" x14ac:dyDescent="0.2">
      <c r="A42" s="4"/>
      <c r="B42" s="5"/>
      <c r="C42" s="4"/>
    </row>
  </sheetData>
  <mergeCells count="10">
    <mergeCell ref="A11:A16"/>
    <mergeCell ref="A19:A24"/>
    <mergeCell ref="A27:A32"/>
    <mergeCell ref="A35:A40"/>
    <mergeCell ref="A1:C1"/>
    <mergeCell ref="A2:C2"/>
    <mergeCell ref="A5:C5"/>
    <mergeCell ref="A6:C7"/>
    <mergeCell ref="A8:A9"/>
    <mergeCell ref="A3:C3"/>
  </mergeCells>
  <hyperlinks>
    <hyperlink ref="C11" location="'2A'!A1" display="Wage Scaling" xr:uid="{F74314F0-F1FC-4A01-8FC2-3CE1A8D8960E}"/>
    <hyperlink ref="C8" location="'1A'!A1" display="Systemwide Wage Scale" xr:uid="{2AD09FEE-F66C-4EE5-ABE7-3ED6F2D25DE7}"/>
    <hyperlink ref="C9" location="'1B'!A1" display="Notes" xr:uid="{26D2205B-F25E-4093-AC52-53B8A20B7135}"/>
    <hyperlink ref="C12" location="'2B'!A1" display="Top Comparable Roles" xr:uid="{2E804663-8E23-4B02-A131-52C285AC845D}"/>
    <hyperlink ref="C13" location="'2C'!A1" display="Employment Trends" xr:uid="{44262D82-F23D-414C-98C7-72A000773963}"/>
    <hyperlink ref="C14" location="'2D'!A1" display="Workforce Demographics" xr:uid="{EDD30473-5885-4538-BE4A-973E5AB07339}"/>
    <hyperlink ref="C15" location="'2E'!A1" display="Occupation Flows" xr:uid="{2308DA97-B32D-4051-A9E8-4B9505F37C85}"/>
    <hyperlink ref="C16" location="'2F'!A1" display="Real-time Demand" xr:uid="{CC4FF028-3D64-4CF4-8BAB-DF846ED1D74B}"/>
    <hyperlink ref="C19" location="'3A'!A1" display="Wage Scaling" xr:uid="{9F63EC74-0EAA-4CB9-9FF5-69FA0F482B13}"/>
    <hyperlink ref="C20" location="'3B'!A1" display="Workforce Demographics" xr:uid="{DDCD1FCA-44E8-4E49-A71A-C6EE295A6BD5}"/>
    <hyperlink ref="C21" location="'3C'!A1" display="Top Comparable Occupations" xr:uid="{89FDD945-8745-4D4C-9A69-1DB6C0A58A62}"/>
    <hyperlink ref="C22" location="'3D'!A1" display="Employment and Wage Trends" xr:uid="{8AE6A950-9F6A-4E43-9C1C-0896BDB78B27}"/>
    <hyperlink ref="C23" location="'3E'!A1" display="Occupation Flows" xr:uid="{C2002805-EEBD-4173-8537-FA4972529345}"/>
    <hyperlink ref="C24" location="'3F'!A1" display="Real-time Demand" xr:uid="{CD31D8EB-E662-4FCA-BBAF-70FEA529317C}"/>
    <hyperlink ref="C27" location="'4A'!A1" display="Wage Scaling" xr:uid="{B629E69F-46F9-47F6-923A-BB2A910E7A39}"/>
    <hyperlink ref="C28" location="'4B'!A1" display="Workforce Demographics" xr:uid="{DC9F307D-C39C-4F24-862D-13047A1D7DD4}"/>
    <hyperlink ref="C29" location="'4C'!A1" display="Top Comparable Occupations" xr:uid="{5BDF8B94-CDCA-4532-B207-7FDE7B63F64F}"/>
    <hyperlink ref="C30" location="'4D'!A1" display="Employment and Wage Trends" xr:uid="{B5F8840C-4973-418B-82A4-5D65FDDE6132}"/>
    <hyperlink ref="C31" location="'4E'!A1" display="Occupation Flows" xr:uid="{8C976CE0-927B-4E96-93A9-0D475658F872}"/>
    <hyperlink ref="C32" location="'4F'!A1" display="Real-time Demand" xr:uid="{2F83D742-CBCF-4FE0-815F-6C8C3180AF7A}"/>
    <hyperlink ref="C35" location="'5A'!A1" display="Wage Scaling" xr:uid="{31C292C7-390B-4EAB-B74A-A08998F1DE3C}"/>
    <hyperlink ref="C36" location="'5B'!A1" display="Workforce Demographics" xr:uid="{08EED0D2-C2F8-45B3-BAEF-983782BFF7E0}"/>
    <hyperlink ref="C37" location="'5C'!A1" display="Top Comparable Occupations" xr:uid="{F50B7F02-8F6B-4313-8548-EB80B3453E5A}"/>
    <hyperlink ref="C38" location="'5D'!A1" display="Employment and Wage Trends" xr:uid="{4EDA1E9B-1C06-44CD-8580-3127BE477407}"/>
    <hyperlink ref="C39" location="'5E'!A1" display="Occupation Flows" xr:uid="{5F200512-E1C1-4DA3-942E-EF478C7822E2}"/>
    <hyperlink ref="C40" location="'5F'!A1" display="Real-time Demand" xr:uid="{B838E65E-95B3-43D8-B5B4-B50A7DB0ADFB}"/>
    <hyperlink ref="C17" location="'2G'!A1" display="Commuting Patterns" xr:uid="{AF8E61F3-1ED0-4C17-B235-CA400A948662}"/>
    <hyperlink ref="C25" location="'3G'!A1" display="Commuting Patterns" xr:uid="{10E8FB41-42A2-4FF6-B365-B2CE7E08285E}"/>
    <hyperlink ref="C33" location="'4G'!A1" display="Commuting Patterns" xr:uid="{BB373F56-AFDB-4926-80BF-D422C864BB3E}"/>
    <hyperlink ref="C41" location="'5G'!A1" display="Commuting Patterns" xr:uid="{1D3EF56A-9972-4625-BE8D-6F5BE3570BD1}"/>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84AFB-8F52-4BD3-A9B6-9BEEBBD8E2C8}">
  <sheetPr>
    <tabColor rgb="FFA2AE74"/>
  </sheetPr>
  <dimension ref="A1:AG71"/>
  <sheetViews>
    <sheetView zoomScaleNormal="100" workbookViewId="0">
      <selection activeCell="C11" sqref="C11"/>
    </sheetView>
  </sheetViews>
  <sheetFormatPr defaultColWidth="9.140625" defaultRowHeight="14.25" x14ac:dyDescent="0.2"/>
  <cols>
    <col min="1" max="1" width="15.7109375" style="1" bestFit="1" customWidth="1"/>
    <col min="2" max="2" width="13.140625" style="1" bestFit="1" customWidth="1"/>
    <col min="3" max="3" width="18.140625" style="1" bestFit="1" customWidth="1"/>
    <col min="4" max="4" width="16" style="1" bestFit="1" customWidth="1"/>
    <col min="5" max="5" width="12.71093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425781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33" ht="23.25" x14ac:dyDescent="0.35">
      <c r="A1" s="262" t="s">
        <v>233</v>
      </c>
      <c r="B1" s="262"/>
      <c r="C1" s="262"/>
      <c r="D1" s="262"/>
      <c r="E1" s="262"/>
      <c r="F1" s="262"/>
      <c r="G1" s="262"/>
      <c r="H1" s="262"/>
      <c r="I1" s="262"/>
      <c r="J1" s="262"/>
      <c r="K1" s="262"/>
      <c r="L1" s="262"/>
      <c r="M1" s="262"/>
      <c r="N1" s="262"/>
      <c r="O1" s="262"/>
      <c r="P1" s="262"/>
      <c r="Q1" s="262"/>
      <c r="R1" s="262"/>
      <c r="S1" s="262"/>
      <c r="T1" s="262"/>
      <c r="U1" s="262"/>
      <c r="V1" s="262"/>
      <c r="W1" s="262"/>
      <c r="X1" s="262"/>
      <c r="Y1" s="262"/>
    </row>
    <row r="3" spans="1:33" ht="15" x14ac:dyDescent="0.25">
      <c r="A3" s="193"/>
      <c r="E3" s="1"/>
      <c r="I3" s="40"/>
      <c r="M3" s="1"/>
      <c r="AC3" s="84"/>
      <c r="AG3" s="1"/>
    </row>
    <row r="4" spans="1:33" x14ac:dyDescent="0.2">
      <c r="E4" s="1"/>
      <c r="M4" s="1"/>
      <c r="AC4" s="84"/>
      <c r="AG4" s="1"/>
    </row>
    <row r="5" spans="1:33" x14ac:dyDescent="0.2">
      <c r="E5" s="1"/>
      <c r="M5" s="1"/>
      <c r="AC5" s="84"/>
      <c r="AG5" s="1"/>
    </row>
    <row r="6" spans="1:33" x14ac:dyDescent="0.2">
      <c r="E6" s="1"/>
      <c r="I6" s="194"/>
      <c r="M6" s="1"/>
      <c r="AC6" s="84"/>
      <c r="AG6" s="1"/>
    </row>
    <row r="7" spans="1:33" x14ac:dyDescent="0.2">
      <c r="E7" s="1"/>
      <c r="I7" s="194"/>
      <c r="M7" s="1"/>
      <c r="AC7" s="84"/>
      <c r="AG7" s="1"/>
    </row>
    <row r="8" spans="1:33" x14ac:dyDescent="0.2">
      <c r="E8" s="1"/>
      <c r="I8" s="194"/>
      <c r="M8" s="1"/>
      <c r="AC8" s="84"/>
      <c r="AG8" s="1"/>
    </row>
    <row r="9" spans="1:33" x14ac:dyDescent="0.2">
      <c r="E9" s="1"/>
      <c r="I9" s="194"/>
      <c r="M9" s="1"/>
      <c r="AC9" s="84"/>
      <c r="AG9" s="1"/>
    </row>
    <row r="10" spans="1:33" x14ac:dyDescent="0.2">
      <c r="E10" s="1"/>
      <c r="I10" s="194"/>
      <c r="M10" s="1"/>
      <c r="AC10" s="84"/>
      <c r="AG10" s="1"/>
    </row>
    <row r="11" spans="1:33" x14ac:dyDescent="0.2">
      <c r="E11" s="1"/>
      <c r="I11" s="194"/>
      <c r="M11" s="1"/>
      <c r="AC11" s="84"/>
      <c r="AG11" s="1"/>
    </row>
    <row r="12" spans="1:33" x14ac:dyDescent="0.2">
      <c r="E12" s="1"/>
      <c r="I12" s="194"/>
      <c r="M12" s="1"/>
      <c r="AC12" s="84"/>
      <c r="AG12" s="1"/>
    </row>
    <row r="13" spans="1:33" x14ac:dyDescent="0.2">
      <c r="E13" s="1"/>
      <c r="I13" s="194"/>
      <c r="M13" s="1"/>
      <c r="AC13" s="84"/>
      <c r="AG13" s="1"/>
    </row>
    <row r="14" spans="1:33" x14ac:dyDescent="0.2">
      <c r="E14" s="1"/>
      <c r="I14" s="194"/>
      <c r="M14" s="1"/>
      <c r="AC14" s="84"/>
      <c r="AG14" s="1"/>
    </row>
    <row r="15" spans="1:33" x14ac:dyDescent="0.2">
      <c r="E15" s="1"/>
      <c r="I15" s="194"/>
      <c r="M15" s="1"/>
      <c r="AC15" s="84"/>
      <c r="AG15" s="1"/>
    </row>
    <row r="16" spans="1:33" x14ac:dyDescent="0.2">
      <c r="E16" s="1"/>
      <c r="I16" s="194"/>
      <c r="M16" s="1"/>
      <c r="AC16" s="84"/>
      <c r="AG16" s="1"/>
    </row>
    <row r="17" spans="3:33" x14ac:dyDescent="0.2">
      <c r="E17" s="1"/>
      <c r="I17" s="194"/>
      <c r="M17" s="1"/>
      <c r="AC17" s="84"/>
      <c r="AG17" s="1"/>
    </row>
    <row r="18" spans="3:33" x14ac:dyDescent="0.2">
      <c r="C18" s="39"/>
      <c r="E18" s="1"/>
      <c r="I18" s="194"/>
      <c r="M18" s="1"/>
      <c r="AC18" s="84"/>
      <c r="AG18" s="1"/>
    </row>
    <row r="19" spans="3:33" x14ac:dyDescent="0.2">
      <c r="C19" s="39"/>
      <c r="E19" s="1"/>
      <c r="I19" s="194"/>
      <c r="M19" s="1"/>
      <c r="AC19" s="84"/>
      <c r="AG19" s="1"/>
    </row>
    <row r="20" spans="3:33" x14ac:dyDescent="0.2">
      <c r="C20" s="39"/>
      <c r="E20" s="1"/>
      <c r="I20" s="194"/>
      <c r="M20" s="1"/>
      <c r="AC20" s="84"/>
      <c r="AG20" s="1"/>
    </row>
    <row r="21" spans="3:33" x14ac:dyDescent="0.2">
      <c r="E21" s="1"/>
      <c r="I21" s="194"/>
      <c r="M21" s="1"/>
      <c r="AC21" s="84"/>
      <c r="AG21" s="1"/>
    </row>
    <row r="22" spans="3:33" x14ac:dyDescent="0.2">
      <c r="E22" s="1"/>
      <c r="I22" s="194"/>
      <c r="M22" s="1"/>
      <c r="AC22" s="84"/>
      <c r="AG22" s="1"/>
    </row>
    <row r="23" spans="3:33" x14ac:dyDescent="0.2">
      <c r="E23" s="1"/>
      <c r="I23" s="194"/>
      <c r="M23" s="1"/>
      <c r="AC23" s="84"/>
      <c r="AG23" s="1"/>
    </row>
    <row r="24" spans="3:33" x14ac:dyDescent="0.2">
      <c r="E24" s="1"/>
      <c r="I24" s="194"/>
      <c r="M24" s="1"/>
      <c r="AC24" s="84"/>
      <c r="AG24" s="1"/>
    </row>
    <row r="25" spans="3:33" x14ac:dyDescent="0.2">
      <c r="E25" s="1"/>
      <c r="M25" s="1"/>
      <c r="AC25" s="84"/>
      <c r="AG25" s="1"/>
    </row>
    <row r="26" spans="3:33" x14ac:dyDescent="0.2">
      <c r="E26" s="1"/>
      <c r="M26" s="1"/>
      <c r="AC26" s="84"/>
      <c r="AG26" s="1"/>
    </row>
    <row r="27" spans="3:33" x14ac:dyDescent="0.2">
      <c r="E27" s="1"/>
      <c r="M27" s="1"/>
      <c r="AC27" s="84"/>
      <c r="AG27" s="1"/>
    </row>
    <row r="28" spans="3:33" x14ac:dyDescent="0.2">
      <c r="E28" s="1"/>
      <c r="M28" s="1"/>
      <c r="AC28" s="84"/>
      <c r="AG28" s="1"/>
    </row>
    <row r="29" spans="3:33" x14ac:dyDescent="0.2">
      <c r="E29" s="1"/>
      <c r="M29" s="1"/>
      <c r="AC29" s="84"/>
      <c r="AG29" s="1"/>
    </row>
    <row r="30" spans="3:33" x14ac:dyDescent="0.2">
      <c r="E30" s="1"/>
      <c r="M30" s="1"/>
      <c r="AC30" s="84"/>
      <c r="AG30" s="1"/>
    </row>
    <row r="31" spans="3:33" x14ac:dyDescent="0.2">
      <c r="E31" s="1"/>
      <c r="M31" s="1"/>
      <c r="AC31" s="84"/>
      <c r="AG31" s="1"/>
    </row>
    <row r="32" spans="3:33" x14ac:dyDescent="0.2">
      <c r="E32" s="1"/>
      <c r="M32" s="1"/>
      <c r="AC32" s="84"/>
      <c r="AG32" s="1"/>
    </row>
    <row r="33" spans="29:29" s="1" customFormat="1" x14ac:dyDescent="0.2">
      <c r="AC33" s="84"/>
    </row>
    <row r="34" spans="29:29" s="1" customFormat="1" x14ac:dyDescent="0.2">
      <c r="AC34" s="84"/>
    </row>
    <row r="35" spans="29:29" s="1" customFormat="1" x14ac:dyDescent="0.2">
      <c r="AC35" s="84"/>
    </row>
    <row r="36" spans="29:29" s="1" customFormat="1" x14ac:dyDescent="0.2">
      <c r="AC36" s="84"/>
    </row>
    <row r="37" spans="29:29" s="1" customFormat="1" x14ac:dyDescent="0.2">
      <c r="AC37" s="84"/>
    </row>
    <row r="38" spans="29:29" s="1" customFormat="1" x14ac:dyDescent="0.2">
      <c r="AC38" s="84"/>
    </row>
    <row r="39" spans="29:29" s="1" customFormat="1" x14ac:dyDescent="0.2">
      <c r="AC39" s="84"/>
    </row>
    <row r="40" spans="29:29" s="1" customFormat="1" x14ac:dyDescent="0.2">
      <c r="AC40" s="84"/>
    </row>
    <row r="41" spans="29:29" s="1" customFormat="1" x14ac:dyDescent="0.2">
      <c r="AC41" s="84"/>
    </row>
    <row r="42" spans="29:29" s="1" customFormat="1" x14ac:dyDescent="0.2">
      <c r="AC42" s="84"/>
    </row>
    <row r="43" spans="29:29" s="1" customFormat="1" x14ac:dyDescent="0.2">
      <c r="AC43" s="84"/>
    </row>
    <row r="44" spans="29:29" s="1" customFormat="1" x14ac:dyDescent="0.2">
      <c r="AC44" s="84"/>
    </row>
    <row r="45" spans="29:29" s="1" customFormat="1" x14ac:dyDescent="0.2">
      <c r="AC45" s="84"/>
    </row>
    <row r="46" spans="29:29" s="1" customFormat="1" x14ac:dyDescent="0.2">
      <c r="AC46" s="84"/>
    </row>
    <row r="47" spans="29:29" s="1" customFormat="1" x14ac:dyDescent="0.2">
      <c r="AC47" s="84"/>
    </row>
    <row r="48" spans="29:29" s="1" customFormat="1" x14ac:dyDescent="0.2">
      <c r="AC48" s="84"/>
    </row>
    <row r="49" spans="1:33" x14ac:dyDescent="0.2">
      <c r="E49" s="1"/>
      <c r="M49" s="1"/>
      <c r="AC49" s="84"/>
      <c r="AG49" s="1"/>
    </row>
    <row r="50" spans="1:33" x14ac:dyDescent="0.2">
      <c r="E50" s="1"/>
      <c r="M50" s="1"/>
      <c r="AC50" s="84"/>
      <c r="AG50" s="1"/>
    </row>
    <row r="51" spans="1:33" x14ac:dyDescent="0.2">
      <c r="E51" s="1"/>
      <c r="M51" s="1"/>
      <c r="AC51" s="84"/>
      <c r="AG51" s="1"/>
    </row>
    <row r="52" spans="1:33" x14ac:dyDescent="0.2">
      <c r="E52" s="1"/>
      <c r="M52" s="1"/>
      <c r="AC52" s="84"/>
      <c r="AG52" s="1"/>
    </row>
    <row r="53" spans="1:33" x14ac:dyDescent="0.2">
      <c r="E53" s="1"/>
      <c r="M53" s="1"/>
      <c r="AC53" s="84"/>
      <c r="AG53" s="1"/>
    </row>
    <row r="54" spans="1:33" x14ac:dyDescent="0.2">
      <c r="A54" s="161"/>
      <c r="E54" s="1"/>
      <c r="M54" s="1"/>
      <c r="AC54" s="84"/>
      <c r="AG54" s="1"/>
    </row>
    <row r="55" spans="1:33" x14ac:dyDescent="0.2">
      <c r="E55" s="1"/>
      <c r="M55" s="1"/>
      <c r="AC55" s="84"/>
      <c r="AG55" s="1"/>
    </row>
    <row r="56" spans="1:33" x14ac:dyDescent="0.2">
      <c r="E56" s="1"/>
      <c r="M56" s="1"/>
      <c r="AC56" s="84"/>
      <c r="AG56" s="1"/>
    </row>
    <row r="57" spans="1:33" x14ac:dyDescent="0.2">
      <c r="E57" s="1"/>
      <c r="M57" s="1"/>
      <c r="AC57" s="84"/>
      <c r="AG57" s="1"/>
    </row>
    <row r="58" spans="1:33" x14ac:dyDescent="0.2">
      <c r="E58" s="1"/>
      <c r="M58" s="1"/>
      <c r="AC58" s="84"/>
      <c r="AG58" s="1"/>
    </row>
    <row r="59" spans="1:33" x14ac:dyDescent="0.2">
      <c r="E59" s="1"/>
      <c r="M59" s="1"/>
      <c r="AC59" s="84"/>
      <c r="AG59" s="1"/>
    </row>
    <row r="60" spans="1:33" x14ac:dyDescent="0.2">
      <c r="E60" s="1"/>
      <c r="M60" s="1"/>
      <c r="AC60" s="84"/>
      <c r="AG60" s="1"/>
    </row>
    <row r="61" spans="1:33" x14ac:dyDescent="0.2">
      <c r="E61" s="1"/>
      <c r="M61" s="1"/>
      <c r="AC61" s="84"/>
      <c r="AG61" s="1"/>
    </row>
    <row r="62" spans="1:33" x14ac:dyDescent="0.2">
      <c r="E62" s="1"/>
      <c r="M62" s="1"/>
      <c r="AC62" s="84"/>
      <c r="AG62" s="1"/>
    </row>
    <row r="63" spans="1:33" x14ac:dyDescent="0.2">
      <c r="E63" s="1"/>
      <c r="M63" s="1"/>
      <c r="AC63" s="84"/>
      <c r="AG63" s="1"/>
    </row>
    <row r="64" spans="1:33" x14ac:dyDescent="0.2">
      <c r="A64" s="39"/>
      <c r="E64" s="1"/>
      <c r="M64" s="1"/>
      <c r="AC64" s="84"/>
      <c r="AG64" s="1"/>
    </row>
    <row r="65" spans="1:33" x14ac:dyDescent="0.2">
      <c r="A65" s="39"/>
      <c r="E65" s="1"/>
      <c r="M65" s="1"/>
      <c r="AC65" s="84"/>
      <c r="AG65" s="1"/>
    </row>
    <row r="66" spans="1:33" x14ac:dyDescent="0.2">
      <c r="A66" s="39"/>
      <c r="E66" s="1"/>
      <c r="M66" s="1"/>
      <c r="AC66" s="84"/>
      <c r="AG66" s="1"/>
    </row>
    <row r="67" spans="1:33" x14ac:dyDescent="0.2">
      <c r="A67" s="39"/>
      <c r="E67" s="1"/>
      <c r="M67" s="1"/>
      <c r="AC67" s="84"/>
      <c r="AG67" s="1"/>
    </row>
    <row r="68" spans="1:33" x14ac:dyDescent="0.2">
      <c r="A68" s="39"/>
      <c r="E68" s="1"/>
      <c r="M68" s="1"/>
      <c r="AC68" s="84"/>
      <c r="AG68" s="1"/>
    </row>
    <row r="69" spans="1:33" x14ac:dyDescent="0.2">
      <c r="A69" s="39"/>
      <c r="E69" s="1"/>
      <c r="M69" s="1"/>
      <c r="AC69" s="84"/>
      <c r="AG69" s="1"/>
    </row>
    <row r="70" spans="1:33" x14ac:dyDescent="0.2">
      <c r="A70" s="39"/>
      <c r="E70" s="1"/>
      <c r="M70" s="1"/>
      <c r="AC70" s="84"/>
      <c r="AG70" s="1"/>
    </row>
    <row r="71" spans="1:33" x14ac:dyDescent="0.2">
      <c r="A71" s="39"/>
      <c r="E71" s="1"/>
      <c r="M71" s="1"/>
      <c r="AC71" s="84"/>
      <c r="AG71" s="1"/>
    </row>
  </sheetData>
  <mergeCells count="1">
    <mergeCell ref="A1:Y1"/>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01423-8952-44E5-82CD-56362761E7B7}">
  <sheetPr>
    <tabColor rgb="FF609191"/>
  </sheetPr>
  <dimension ref="A1:AA50"/>
  <sheetViews>
    <sheetView topLeftCell="I31" zoomScaleNormal="100" workbookViewId="0">
      <selection activeCell="R10" sqref="R10"/>
    </sheetView>
  </sheetViews>
  <sheetFormatPr defaultColWidth="9.140625" defaultRowHeight="14.25" x14ac:dyDescent="0.2"/>
  <cols>
    <col min="1" max="1" width="32" style="1" customWidth="1"/>
    <col min="2" max="2" width="8.140625" style="1" customWidth="1"/>
    <col min="3" max="3" width="9.85546875" style="1" customWidth="1"/>
    <col min="4" max="4" width="7.28515625" style="39" bestFit="1" customWidth="1"/>
    <col min="5" max="5" width="10.5703125" style="1" customWidth="1"/>
    <col min="6" max="8" width="8.42578125" style="1" bestFit="1" customWidth="1"/>
    <col min="9" max="9" width="9.5703125" style="1" bestFit="1" customWidth="1"/>
    <col min="10" max="10" width="13.42578125" style="1" customWidth="1"/>
    <col min="11" max="11" width="9.28515625" style="1" customWidth="1"/>
    <col min="12" max="12" width="13.7109375" style="1" customWidth="1"/>
    <col min="13" max="13" width="9.42578125" style="1" bestFit="1" customWidth="1"/>
    <col min="14" max="14" width="9.85546875" style="1" customWidth="1"/>
    <col min="15" max="15" width="8.7109375"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62" t="s">
        <v>175</v>
      </c>
      <c r="B1" s="262"/>
      <c r="C1" s="262"/>
      <c r="D1" s="262"/>
      <c r="E1" s="262"/>
      <c r="F1" s="262"/>
      <c r="G1" s="262"/>
      <c r="H1" s="262"/>
      <c r="I1" s="262"/>
      <c r="J1" s="262"/>
      <c r="K1" s="262"/>
      <c r="L1" s="262"/>
      <c r="M1" s="262"/>
      <c r="N1" s="262"/>
      <c r="O1" s="262"/>
      <c r="P1" s="262"/>
      <c r="Q1" s="262"/>
      <c r="R1" s="262"/>
    </row>
    <row r="2" spans="1:27" ht="15" thickBot="1" x14ac:dyDescent="0.25">
      <c r="B2" s="38"/>
      <c r="C2" s="38"/>
      <c r="P2" s="1"/>
      <c r="Q2" s="40"/>
    </row>
    <row r="3" spans="1:27" ht="12.75" customHeight="1" thickBot="1" x14ac:dyDescent="0.25">
      <c r="A3" s="327" t="s">
        <v>76</v>
      </c>
      <c r="B3" s="330" t="s">
        <v>100</v>
      </c>
      <c r="C3" s="261"/>
      <c r="D3" s="297" t="s">
        <v>77</v>
      </c>
      <c r="E3" s="298"/>
      <c r="F3" s="212" t="s">
        <v>78</v>
      </c>
      <c r="G3" s="211" t="s">
        <v>78</v>
      </c>
      <c r="H3" s="211" t="s">
        <v>78</v>
      </c>
      <c r="I3" s="303" t="s">
        <v>78</v>
      </c>
      <c r="J3" s="303"/>
      <c r="K3" s="303" t="s">
        <v>79</v>
      </c>
      <c r="L3" s="303"/>
      <c r="M3" s="211" t="s">
        <v>80</v>
      </c>
      <c r="N3" s="211" t="s">
        <v>80</v>
      </c>
      <c r="O3" s="213" t="s">
        <v>80</v>
      </c>
      <c r="P3" s="1"/>
      <c r="Q3" s="40"/>
      <c r="V3" s="273" t="s">
        <v>45</v>
      </c>
      <c r="W3" s="273"/>
      <c r="X3" s="273"/>
      <c r="Y3" s="273"/>
      <c r="Z3" s="273"/>
      <c r="AA3" s="273"/>
    </row>
    <row r="4" spans="1:27" ht="14.45" customHeight="1" thickBot="1" x14ac:dyDescent="0.3">
      <c r="A4" s="328"/>
      <c r="B4" s="251" t="s">
        <v>101</v>
      </c>
      <c r="C4" s="323" t="s">
        <v>195</v>
      </c>
      <c r="D4" s="290" t="s">
        <v>101</v>
      </c>
      <c r="E4" s="292" t="s">
        <v>195</v>
      </c>
      <c r="F4" s="310" t="s">
        <v>196</v>
      </c>
      <c r="G4" s="308" t="s">
        <v>197</v>
      </c>
      <c r="H4" s="308" t="s">
        <v>198</v>
      </c>
      <c r="I4" s="304" t="s">
        <v>199</v>
      </c>
      <c r="J4" s="305"/>
      <c r="K4" s="304" t="s">
        <v>200</v>
      </c>
      <c r="L4" s="305"/>
      <c r="M4" s="312" t="s">
        <v>201</v>
      </c>
      <c r="N4" s="312" t="s">
        <v>202</v>
      </c>
      <c r="O4" s="325" t="s">
        <v>203</v>
      </c>
      <c r="P4" s="1"/>
      <c r="Q4" s="40"/>
      <c r="U4" s="1" t="s">
        <v>167</v>
      </c>
      <c r="V4" s="44" t="s">
        <v>170</v>
      </c>
      <c r="W4" s="44" t="s">
        <v>168</v>
      </c>
      <c r="X4" s="44" t="s">
        <v>171</v>
      </c>
      <c r="Y4" s="44" t="s">
        <v>172</v>
      </c>
      <c r="Z4" s="44" t="s">
        <v>173</v>
      </c>
      <c r="AA4" s="44" t="s">
        <v>174</v>
      </c>
    </row>
    <row r="5" spans="1:27" ht="26.25" customHeight="1" thickBot="1" x14ac:dyDescent="0.25">
      <c r="A5" s="329"/>
      <c r="B5" s="302"/>
      <c r="C5" s="324"/>
      <c r="D5" s="291"/>
      <c r="E5" s="293"/>
      <c r="F5" s="311"/>
      <c r="G5" s="309"/>
      <c r="H5" s="309"/>
      <c r="I5" s="45" t="s">
        <v>168</v>
      </c>
      <c r="J5" s="45" t="s">
        <v>169</v>
      </c>
      <c r="K5" s="45" t="s">
        <v>171</v>
      </c>
      <c r="L5" s="45" t="s">
        <v>289</v>
      </c>
      <c r="M5" s="313"/>
      <c r="N5" s="313"/>
      <c r="O5" s="326"/>
      <c r="P5" s="1"/>
      <c r="Q5" s="40"/>
      <c r="U5" s="1">
        <v>0</v>
      </c>
      <c r="V5" s="46">
        <f>H6</f>
        <v>17.494421392299106</v>
      </c>
      <c r="W5" s="46">
        <f>I6</f>
        <v>20.526785714285715</v>
      </c>
      <c r="X5" s="46">
        <f>K6</f>
        <v>22.579464285714288</v>
      </c>
      <c r="Y5" s="46">
        <f>M6</f>
        <v>24.837410714285717</v>
      </c>
      <c r="Z5" s="46">
        <f>N6</f>
        <v>27.321151785714292</v>
      </c>
      <c r="AA5" s="46">
        <f>O6</f>
        <v>30.053266964285722</v>
      </c>
    </row>
    <row r="6" spans="1:27" x14ac:dyDescent="0.2">
      <c r="A6" s="111" t="s">
        <v>45</v>
      </c>
      <c r="B6" s="112">
        <f>'1A'!B12</f>
        <v>14.65</v>
      </c>
      <c r="C6" s="113">
        <f>'1A'!C12</f>
        <v>30472</v>
      </c>
      <c r="D6" s="59">
        <f>'1A'!D12</f>
        <v>20.526785714285715</v>
      </c>
      <c r="E6" s="114">
        <f>'1A'!E12</f>
        <v>42695.71428571429</v>
      </c>
      <c r="F6" s="59">
        <f>'1A'!F12</f>
        <v>17.494421392299106</v>
      </c>
      <c r="G6" s="59">
        <f>'1A'!G12</f>
        <v>17.494421392299106</v>
      </c>
      <c r="H6" s="59">
        <f>'1A'!H12</f>
        <v>17.494421392299106</v>
      </c>
      <c r="I6" s="60">
        <f>'1A'!I12</f>
        <v>20.526785714285715</v>
      </c>
      <c r="J6" s="116">
        <f>'1A'!J12</f>
        <v>21.553125000000001</v>
      </c>
      <c r="K6" s="60">
        <f>'1A'!K12</f>
        <v>22.579464285714288</v>
      </c>
      <c r="L6" s="60">
        <f>'1A'!L12</f>
        <v>23.708437500000002</v>
      </c>
      <c r="M6" s="60">
        <f>'1A'!M12</f>
        <v>24.837410714285717</v>
      </c>
      <c r="N6" s="60">
        <f>'1A'!N12</f>
        <v>27.321151785714292</v>
      </c>
      <c r="O6" s="162">
        <f>'1A'!O12</f>
        <v>30.053266964285722</v>
      </c>
      <c r="P6" s="1"/>
      <c r="U6" s="1">
        <v>1</v>
      </c>
      <c r="V6" s="46">
        <f t="shared" ref="V6:V25" si="0">V5*1.025</f>
        <v>17.931781927106581</v>
      </c>
      <c r="W6" s="46">
        <f t="shared" ref="W6:W25" si="1">W5*1.025</f>
        <v>21.039955357142855</v>
      </c>
      <c r="X6" s="46">
        <f t="shared" ref="X6:X25" si="2">X5*1.025</f>
        <v>23.143950892857141</v>
      </c>
      <c r="Y6" s="46">
        <f t="shared" ref="Y6:Y25" si="3">Y5*1.025</f>
        <v>25.458345982142859</v>
      </c>
      <c r="Z6" s="46">
        <f t="shared" ref="Z6:Z25" si="4">Z5*1.025</f>
        <v>28.004180580357147</v>
      </c>
      <c r="AA6" s="46">
        <f t="shared" ref="AA6:AA25" si="5">AA5*1.025</f>
        <v>30.804598638392864</v>
      </c>
    </row>
    <row r="7" spans="1:27" x14ac:dyDescent="0.2">
      <c r="A7" s="286" t="s">
        <v>102</v>
      </c>
      <c r="B7" s="287"/>
      <c r="C7" s="287"/>
      <c r="D7" s="287"/>
      <c r="E7" s="287"/>
      <c r="F7" s="287"/>
      <c r="G7" s="287"/>
      <c r="H7" s="288"/>
      <c r="I7" s="55">
        <f>I6-H6</f>
        <v>3.0323643219866092</v>
      </c>
      <c r="J7" s="55">
        <f t="shared" ref="J7:O7" si="6">J6-I6</f>
        <v>1.0263392857142861</v>
      </c>
      <c r="K7" s="55">
        <f t="shared" si="6"/>
        <v>1.0263392857142861</v>
      </c>
      <c r="L7" s="55">
        <f>L6-K6</f>
        <v>1.1289732142857147</v>
      </c>
      <c r="M7" s="55">
        <f>M6-L6</f>
        <v>1.1289732142857147</v>
      </c>
      <c r="N7" s="55">
        <f t="shared" si="6"/>
        <v>2.4837410714285753</v>
      </c>
      <c r="O7" s="55">
        <f t="shared" si="6"/>
        <v>2.7321151785714299</v>
      </c>
      <c r="P7" s="1"/>
      <c r="U7" s="1">
        <v>2</v>
      </c>
      <c r="V7" s="46">
        <f t="shared" si="0"/>
        <v>18.380076475284245</v>
      </c>
      <c r="W7" s="46">
        <f t="shared" si="1"/>
        <v>21.565954241071424</v>
      </c>
      <c r="X7" s="46">
        <f t="shared" si="2"/>
        <v>23.722549665178569</v>
      </c>
      <c r="Y7" s="46">
        <f t="shared" si="3"/>
        <v>26.094804631696427</v>
      </c>
      <c r="Z7" s="46">
        <f t="shared" si="4"/>
        <v>28.704285094866073</v>
      </c>
      <c r="AA7" s="46">
        <f t="shared" si="5"/>
        <v>31.574713604352684</v>
      </c>
    </row>
    <row r="8" spans="1:27" x14ac:dyDescent="0.2">
      <c r="A8" s="56" t="s">
        <v>50</v>
      </c>
      <c r="B8" s="59">
        <f>'1A'!B20</f>
        <v>14.65</v>
      </c>
      <c r="C8" s="114">
        <f>'1A'!C20</f>
        <v>30472</v>
      </c>
      <c r="D8" s="59">
        <f>'1A'!D20</f>
        <v>18.660714285714285</v>
      </c>
      <c r="E8" s="114">
        <f>'1A'!E20</f>
        <v>38814.28571428571</v>
      </c>
      <c r="F8" s="59">
        <f>'1A'!F20</f>
        <v>15.904019447544641</v>
      </c>
      <c r="G8" s="60">
        <f>'1A'!G20</f>
        <v>15.904019447544641</v>
      </c>
      <c r="H8" s="60">
        <f>'1A'!H20</f>
        <v>15.904019447544641</v>
      </c>
      <c r="I8" s="61">
        <f>'1A'!I20</f>
        <v>18.660714285714285</v>
      </c>
      <c r="J8" s="61">
        <f>'1A'!J20</f>
        <v>19.59375</v>
      </c>
      <c r="K8" s="61">
        <f>'1A'!K20</f>
        <v>20.526785714285715</v>
      </c>
      <c r="L8" s="61">
        <f>'1A'!L20</f>
        <v>21.553125000000001</v>
      </c>
      <c r="M8" s="61">
        <f>'1A'!M20</f>
        <v>22.579464285714288</v>
      </c>
      <c r="N8" s="61">
        <f>'1A'!N20</f>
        <v>24.837410714285717</v>
      </c>
      <c r="O8" s="62">
        <f>'1A'!O20</f>
        <v>27.321151785714292</v>
      </c>
      <c r="P8" s="46"/>
      <c r="U8" s="1">
        <v>3</v>
      </c>
      <c r="V8" s="46">
        <f t="shared" si="0"/>
        <v>18.839578387166348</v>
      </c>
      <c r="W8" s="46">
        <f t="shared" si="1"/>
        <v>22.105103097098208</v>
      </c>
      <c r="X8" s="46">
        <f t="shared" si="2"/>
        <v>24.31561340680803</v>
      </c>
      <c r="Y8" s="46">
        <f t="shared" si="3"/>
        <v>26.747174747488835</v>
      </c>
      <c r="Z8" s="46">
        <f t="shared" si="4"/>
        <v>29.421892222237723</v>
      </c>
      <c r="AA8" s="46">
        <f t="shared" si="5"/>
        <v>32.364081444461497</v>
      </c>
    </row>
    <row r="9" spans="1:27" x14ac:dyDescent="0.2">
      <c r="A9" s="286" t="s">
        <v>102</v>
      </c>
      <c r="B9" s="287"/>
      <c r="C9" s="287"/>
      <c r="D9" s="287"/>
      <c r="E9" s="287"/>
      <c r="F9" s="287"/>
      <c r="G9" s="287"/>
      <c r="H9" s="288"/>
      <c r="I9" s="55">
        <f>I8-H8</f>
        <v>2.7566948381696434</v>
      </c>
      <c r="J9" s="55">
        <f t="shared" ref="J9:N9" si="7">J8-I8</f>
        <v>0.9330357142857153</v>
      </c>
      <c r="K9" s="55">
        <f t="shared" si="7"/>
        <v>0.9330357142857153</v>
      </c>
      <c r="L9" s="55">
        <f t="shared" si="7"/>
        <v>1.0263392857142861</v>
      </c>
      <c r="M9" s="55">
        <f t="shared" si="7"/>
        <v>1.0263392857142861</v>
      </c>
      <c r="N9" s="55">
        <f t="shared" si="7"/>
        <v>2.2579464285714295</v>
      </c>
      <c r="O9" s="55">
        <f>O8-N8</f>
        <v>2.4837410714285753</v>
      </c>
      <c r="P9" s="1"/>
      <c r="U9" s="1">
        <v>4</v>
      </c>
      <c r="V9" s="46">
        <f t="shared" si="0"/>
        <v>19.310567846845505</v>
      </c>
      <c r="W9" s="46">
        <f t="shared" si="1"/>
        <v>22.657730674525663</v>
      </c>
      <c r="X9" s="46">
        <f t="shared" si="2"/>
        <v>24.92350374197823</v>
      </c>
      <c r="Y9" s="46">
        <f t="shared" si="3"/>
        <v>27.415854116176053</v>
      </c>
      <c r="Z9" s="46">
        <f t="shared" si="4"/>
        <v>30.157439527793663</v>
      </c>
      <c r="AA9" s="46">
        <f t="shared" si="5"/>
        <v>33.17318348057303</v>
      </c>
    </row>
    <row r="10" spans="1:27" x14ac:dyDescent="0.2">
      <c r="P10" s="1"/>
      <c r="Q10" s="40"/>
      <c r="U10" s="1">
        <v>5</v>
      </c>
      <c r="V10" s="46">
        <f t="shared" si="0"/>
        <v>19.79333204301664</v>
      </c>
      <c r="W10" s="46">
        <f t="shared" si="1"/>
        <v>23.224173941388802</v>
      </c>
      <c r="X10" s="46">
        <f t="shared" si="2"/>
        <v>25.546591335527683</v>
      </c>
      <c r="Y10" s="46">
        <f t="shared" si="3"/>
        <v>28.101250469080451</v>
      </c>
      <c r="Z10" s="46">
        <f t="shared" si="4"/>
        <v>30.911375515988503</v>
      </c>
      <c r="AA10" s="46">
        <f t="shared" si="5"/>
        <v>34.002513067587351</v>
      </c>
    </row>
    <row r="11" spans="1:27" x14ac:dyDescent="0.2">
      <c r="P11" s="1"/>
      <c r="Q11" s="40"/>
      <c r="U11" s="1">
        <v>6</v>
      </c>
      <c r="V11" s="46">
        <f t="shared" si="0"/>
        <v>20.288165344092054</v>
      </c>
      <c r="W11" s="46">
        <f t="shared" si="1"/>
        <v>23.804778289923519</v>
      </c>
      <c r="X11" s="46">
        <f t="shared" si="2"/>
        <v>26.185256118915873</v>
      </c>
      <c r="Y11" s="46">
        <f t="shared" si="3"/>
        <v>28.803781730807462</v>
      </c>
      <c r="Z11" s="46">
        <f t="shared" si="4"/>
        <v>31.684159903888212</v>
      </c>
      <c r="AA11" s="46">
        <f t="shared" si="5"/>
        <v>34.852575894277031</v>
      </c>
    </row>
    <row r="12" spans="1:27" x14ac:dyDescent="0.2">
      <c r="P12" s="1"/>
      <c r="Q12" s="40"/>
      <c r="U12" s="1">
        <v>7</v>
      </c>
      <c r="V12" s="46">
        <f t="shared" si="0"/>
        <v>20.795369477694354</v>
      </c>
      <c r="W12" s="46">
        <f t="shared" si="1"/>
        <v>24.399897747171604</v>
      </c>
      <c r="X12" s="46">
        <f t="shared" si="2"/>
        <v>26.83988752188877</v>
      </c>
      <c r="Y12" s="46">
        <f t="shared" si="3"/>
        <v>29.523876274077647</v>
      </c>
      <c r="Z12" s="46">
        <f t="shared" si="4"/>
        <v>32.476263901485417</v>
      </c>
      <c r="AA12" s="46">
        <f t="shared" si="5"/>
        <v>35.723890291633957</v>
      </c>
    </row>
    <row r="13" spans="1:27" x14ac:dyDescent="0.2">
      <c r="U13" s="1">
        <v>8</v>
      </c>
      <c r="V13" s="46">
        <f t="shared" si="0"/>
        <v>21.315253714636711</v>
      </c>
      <c r="W13" s="46">
        <f t="shared" si="1"/>
        <v>25.009895190850891</v>
      </c>
      <c r="X13" s="46">
        <f t="shared" si="2"/>
        <v>27.510884709935986</v>
      </c>
      <c r="Y13" s="46">
        <f t="shared" si="3"/>
        <v>30.261973180929587</v>
      </c>
      <c r="Z13" s="46">
        <f t="shared" si="4"/>
        <v>33.288170499022549</v>
      </c>
      <c r="AA13" s="46">
        <f t="shared" si="5"/>
        <v>36.616987548924804</v>
      </c>
    </row>
    <row r="14" spans="1:27" ht="16.5" thickBot="1" x14ac:dyDescent="0.3">
      <c r="A14" s="28" t="s">
        <v>176</v>
      </c>
      <c r="B14" s="28"/>
      <c r="C14" s="28"/>
      <c r="D14" s="28"/>
      <c r="E14" s="28"/>
      <c r="F14" s="28"/>
      <c r="G14" s="28"/>
      <c r="H14" s="28"/>
      <c r="I14" s="28"/>
      <c r="J14" s="28"/>
      <c r="K14" s="28"/>
      <c r="L14" s="28"/>
      <c r="M14" s="28"/>
      <c r="N14" s="28"/>
      <c r="O14" s="28"/>
      <c r="P14" s="28"/>
      <c r="Q14" s="28"/>
      <c r="R14" s="28"/>
      <c r="S14" s="28"/>
      <c r="T14" s="28"/>
      <c r="U14" s="1">
        <v>9</v>
      </c>
      <c r="V14" s="46">
        <f t="shared" si="0"/>
        <v>21.848135057502628</v>
      </c>
      <c r="W14" s="46">
        <f t="shared" si="1"/>
        <v>25.635142570622161</v>
      </c>
      <c r="X14" s="46">
        <f t="shared" si="2"/>
        <v>28.198656827684385</v>
      </c>
      <c r="Y14" s="46">
        <f t="shared" si="3"/>
        <v>31.018522510452826</v>
      </c>
      <c r="Z14" s="46">
        <f t="shared" si="4"/>
        <v>34.120374761498113</v>
      </c>
      <c r="AA14" s="46">
        <f t="shared" si="5"/>
        <v>37.532412237647918</v>
      </c>
    </row>
    <row r="15" spans="1:27" ht="15.75" thickBot="1" x14ac:dyDescent="0.3">
      <c r="A15" s="274" t="s">
        <v>104</v>
      </c>
      <c r="B15" s="277" t="s">
        <v>78</v>
      </c>
      <c r="C15" s="278"/>
      <c r="D15" s="278"/>
      <c r="E15" s="278" t="s">
        <v>78</v>
      </c>
      <c r="F15" s="278"/>
      <c r="G15" s="278"/>
      <c r="H15" s="278" t="s">
        <v>79</v>
      </c>
      <c r="I15" s="278"/>
      <c r="J15" s="278"/>
      <c r="K15" s="278" t="s">
        <v>80</v>
      </c>
      <c r="L15" s="278"/>
      <c r="M15" s="278"/>
      <c r="N15" s="278" t="s">
        <v>80</v>
      </c>
      <c r="O15" s="278"/>
      <c r="P15" s="279"/>
      <c r="Q15" s="278" t="s">
        <v>80</v>
      </c>
      <c r="R15" s="278"/>
      <c r="S15" s="279"/>
      <c r="T15" s="63"/>
      <c r="U15" s="1">
        <v>10</v>
      </c>
      <c r="V15" s="46">
        <f t="shared" si="0"/>
        <v>22.394338433940192</v>
      </c>
      <c r="W15" s="46">
        <f t="shared" si="1"/>
        <v>26.276021134887714</v>
      </c>
      <c r="X15" s="46">
        <f t="shared" si="2"/>
        <v>28.903623248376491</v>
      </c>
      <c r="Y15" s="46">
        <f t="shared" si="3"/>
        <v>31.793985573214144</v>
      </c>
      <c r="Z15" s="46">
        <f t="shared" si="4"/>
        <v>34.973384130535564</v>
      </c>
      <c r="AA15" s="46">
        <f t="shared" si="5"/>
        <v>38.470722543589112</v>
      </c>
    </row>
    <row r="16" spans="1:27" ht="15" x14ac:dyDescent="0.2">
      <c r="A16" s="275"/>
      <c r="B16" s="280" t="s">
        <v>204</v>
      </c>
      <c r="C16" s="281"/>
      <c r="D16" s="281"/>
      <c r="E16" s="294" t="s">
        <v>199</v>
      </c>
      <c r="F16" s="295"/>
      <c r="G16" s="296"/>
      <c r="H16" s="294" t="s">
        <v>200</v>
      </c>
      <c r="I16" s="295"/>
      <c r="J16" s="296"/>
      <c r="K16" s="283" t="s">
        <v>205</v>
      </c>
      <c r="L16" s="284"/>
      <c r="M16" s="285"/>
      <c r="N16" s="283" t="s">
        <v>202</v>
      </c>
      <c r="O16" s="284"/>
      <c r="P16" s="285"/>
      <c r="Q16" s="283" t="s">
        <v>206</v>
      </c>
      <c r="R16" s="284"/>
      <c r="S16" s="285"/>
      <c r="T16" s="64"/>
      <c r="U16" s="1">
        <v>11</v>
      </c>
      <c r="V16" s="46">
        <f t="shared" si="0"/>
        <v>22.954196894788694</v>
      </c>
      <c r="W16" s="46">
        <f t="shared" si="1"/>
        <v>26.932921663259904</v>
      </c>
      <c r="X16" s="46">
        <f t="shared" si="2"/>
        <v>29.6262138295859</v>
      </c>
      <c r="Y16" s="46">
        <f t="shared" si="3"/>
        <v>32.588835212544495</v>
      </c>
      <c r="Z16" s="46">
        <f t="shared" si="4"/>
        <v>35.847718733798949</v>
      </c>
      <c r="AA16" s="46">
        <f t="shared" si="5"/>
        <v>39.432490607178835</v>
      </c>
    </row>
    <row r="17" spans="1:27" ht="15" thickBot="1" x14ac:dyDescent="0.25">
      <c r="A17" s="276"/>
      <c r="B17" s="65" t="s">
        <v>0</v>
      </c>
      <c r="C17" s="66" t="s">
        <v>1</v>
      </c>
      <c r="D17" s="66" t="s">
        <v>2</v>
      </c>
      <c r="E17" s="67" t="s">
        <v>0</v>
      </c>
      <c r="F17" s="68" t="s">
        <v>1</v>
      </c>
      <c r="G17" s="69" t="s">
        <v>2</v>
      </c>
      <c r="H17" s="66" t="s">
        <v>0</v>
      </c>
      <c r="I17" s="66" t="s">
        <v>1</v>
      </c>
      <c r="J17" s="70" t="s">
        <v>2</v>
      </c>
      <c r="K17" s="65" t="s">
        <v>0</v>
      </c>
      <c r="L17" s="66" t="s">
        <v>1</v>
      </c>
      <c r="M17" s="70" t="s">
        <v>2</v>
      </c>
      <c r="N17" s="65" t="s">
        <v>0</v>
      </c>
      <c r="O17" s="66" t="s">
        <v>1</v>
      </c>
      <c r="P17" s="70" t="s">
        <v>2</v>
      </c>
      <c r="Q17" s="65" t="s">
        <v>0</v>
      </c>
      <c r="R17" s="66" t="s">
        <v>1</v>
      </c>
      <c r="S17" s="70" t="s">
        <v>2</v>
      </c>
      <c r="T17" s="71"/>
      <c r="U17" s="1">
        <v>12</v>
      </c>
      <c r="V17" s="46">
        <f t="shared" si="0"/>
        <v>23.52805181715841</v>
      </c>
      <c r="W17" s="46">
        <f t="shared" si="1"/>
        <v>27.606244704841398</v>
      </c>
      <c r="X17" s="46">
        <f t="shared" si="2"/>
        <v>30.366869175325544</v>
      </c>
      <c r="Y17" s="46">
        <f t="shared" si="3"/>
        <v>33.403556092858103</v>
      </c>
      <c r="Z17" s="46">
        <f t="shared" si="4"/>
        <v>36.743911702143919</v>
      </c>
      <c r="AA17" s="46">
        <f t="shared" si="5"/>
        <v>40.418302872358304</v>
      </c>
    </row>
    <row r="18" spans="1:27" x14ac:dyDescent="0.2">
      <c r="A18" s="72" t="s">
        <v>3</v>
      </c>
      <c r="B18" s="73">
        <f>H6</f>
        <v>17.494421392299106</v>
      </c>
      <c r="C18" s="73">
        <f>MEDIAN(B18,D18)</f>
        <v>18.166999889732729</v>
      </c>
      <c r="D18" s="73">
        <f>B18*((1.025)^3)</f>
        <v>18.839578387166352</v>
      </c>
      <c r="E18" s="74">
        <f>I6</f>
        <v>20.526785714285715</v>
      </c>
      <c r="F18" s="73">
        <f>MEDIAN(E18,G18)</f>
        <v>21.315944405691965</v>
      </c>
      <c r="G18" s="75">
        <f>E18*((1.025)^3)</f>
        <v>22.105103097098212</v>
      </c>
      <c r="H18" s="73">
        <f>K6</f>
        <v>22.579464285714288</v>
      </c>
      <c r="I18" s="73">
        <f>MEDIAN(H18,J18)</f>
        <v>23.44753884626116</v>
      </c>
      <c r="J18" s="75">
        <f>H18*((1.025)^3)</f>
        <v>24.315613406808033</v>
      </c>
      <c r="K18" s="74">
        <f>M6</f>
        <v>24.837410714285717</v>
      </c>
      <c r="L18" s="73">
        <f>MEDIAN(K18,M18)</f>
        <v>25.792292730887276</v>
      </c>
      <c r="M18" s="75">
        <f>K18*((1.025)^3)</f>
        <v>26.747174747488838</v>
      </c>
      <c r="N18" s="74">
        <f>N6</f>
        <v>27.321151785714292</v>
      </c>
      <c r="O18" s="73">
        <f>MEDIAN(N18,P18)</f>
        <v>28.371522003976011</v>
      </c>
      <c r="P18" s="75">
        <f>N18*((1.025)^3)</f>
        <v>29.421892222237727</v>
      </c>
      <c r="Q18" s="74">
        <f>O6</f>
        <v>30.053266964285722</v>
      </c>
      <c r="R18" s="73">
        <f>MEDIAN(Q18,S18)</f>
        <v>31.208674204373608</v>
      </c>
      <c r="S18" s="75">
        <f>Q18*((1.025)^3)</f>
        <v>32.364081444461497</v>
      </c>
      <c r="T18" s="73"/>
      <c r="U18" s="1">
        <v>13</v>
      </c>
      <c r="V18" s="46">
        <f t="shared" si="0"/>
        <v>24.116253112587369</v>
      </c>
      <c r="W18" s="46">
        <f t="shared" si="1"/>
        <v>28.296400822462431</v>
      </c>
      <c r="X18" s="46">
        <f t="shared" si="2"/>
        <v>31.126040904708681</v>
      </c>
      <c r="Y18" s="46">
        <f t="shared" si="3"/>
        <v>34.238644995179556</v>
      </c>
      <c r="Z18" s="46">
        <f t="shared" si="4"/>
        <v>37.662509494697517</v>
      </c>
      <c r="AA18" s="46">
        <f t="shared" si="5"/>
        <v>41.42876044416726</v>
      </c>
    </row>
    <row r="19" spans="1:27" x14ac:dyDescent="0.2">
      <c r="A19" s="76" t="s">
        <v>4</v>
      </c>
      <c r="B19" s="73">
        <f>B18*((1.025)^4)</f>
        <v>19.310567846845508</v>
      </c>
      <c r="C19" s="73">
        <f t="shared" ref="C19:C23" si="8">MEDIAN(B19,D19)</f>
        <v>19.799366595468783</v>
      </c>
      <c r="D19" s="73">
        <f>B18*((1.025)^6)</f>
        <v>20.288165344092061</v>
      </c>
      <c r="E19" s="74">
        <f>E18*((1.025)^4)</f>
        <v>22.657730674525666</v>
      </c>
      <c r="F19" s="73">
        <f t="shared" ref="F19:F23" si="9">MEDIAN(E19,G19)</f>
        <v>23.231254482224593</v>
      </c>
      <c r="G19" s="75">
        <f>E18*((1.025)^6)</f>
        <v>23.804778289923522</v>
      </c>
      <c r="H19" s="73">
        <f>H18*((1.025)^4)</f>
        <v>24.923503741978234</v>
      </c>
      <c r="I19" s="73">
        <f t="shared" ref="I19:I23" si="10">MEDIAN(H19,J19)</f>
        <v>25.554379930447055</v>
      </c>
      <c r="J19" s="75">
        <f>H18*((1.025)^6)</f>
        <v>26.185256118915877</v>
      </c>
      <c r="K19" s="74">
        <f>K18*((1.025)^4)</f>
        <v>27.415854116176057</v>
      </c>
      <c r="L19" s="73">
        <f t="shared" ref="L19:L23" si="11">MEDIAN(K19,M19)</f>
        <v>28.109817923491761</v>
      </c>
      <c r="M19" s="75">
        <f>K18*((1.025)^6)</f>
        <v>28.803781730807465</v>
      </c>
      <c r="N19" s="74">
        <f>N18*((1.025)^4)</f>
        <v>30.157439527793667</v>
      </c>
      <c r="O19" s="73">
        <f t="shared" ref="O19:O23" si="12">MEDIAN(N19,P19)</f>
        <v>30.920799715840943</v>
      </c>
      <c r="P19" s="75">
        <f>N18*((1.025)^6)</f>
        <v>31.684159903888215</v>
      </c>
      <c r="Q19" s="74">
        <f>Q18*((1.025)^4)</f>
        <v>33.173183480573037</v>
      </c>
      <c r="R19" s="73">
        <f t="shared" ref="R19:R23" si="13">MEDIAN(Q19,S19)</f>
        <v>34.012879687425041</v>
      </c>
      <c r="S19" s="75">
        <f>Q18*((1.025)^6)</f>
        <v>34.852575894277038</v>
      </c>
      <c r="T19" s="73"/>
      <c r="U19" s="1">
        <v>14</v>
      </c>
      <c r="V19" s="46">
        <f t="shared" si="0"/>
        <v>24.719159440402052</v>
      </c>
      <c r="W19" s="46">
        <f t="shared" si="1"/>
        <v>29.003810843023988</v>
      </c>
      <c r="X19" s="46">
        <f t="shared" si="2"/>
        <v>31.904191927326394</v>
      </c>
      <c r="Y19" s="46">
        <f t="shared" si="3"/>
        <v>35.094611120059042</v>
      </c>
      <c r="Z19" s="46">
        <f t="shared" si="4"/>
        <v>38.604072232064951</v>
      </c>
      <c r="AA19" s="46">
        <f t="shared" si="5"/>
        <v>42.464479455271437</v>
      </c>
    </row>
    <row r="20" spans="1:27" x14ac:dyDescent="0.2">
      <c r="A20" s="76" t="s">
        <v>5</v>
      </c>
      <c r="B20" s="73">
        <f>B18*((1.025)^7)</f>
        <v>20.795369477694361</v>
      </c>
      <c r="C20" s="73">
        <f t="shared" si="8"/>
        <v>21.321752267598498</v>
      </c>
      <c r="D20" s="73">
        <f>B18*((1.025)^9)</f>
        <v>21.848135057502635</v>
      </c>
      <c r="E20" s="74">
        <f>E18*((1.025)^7)</f>
        <v>24.399897747171615</v>
      </c>
      <c r="F20" s="73">
        <f t="shared" si="9"/>
        <v>25.017520158896893</v>
      </c>
      <c r="G20" s="75">
        <f>E18*((1.025)^9)</f>
        <v>25.635142570622168</v>
      </c>
      <c r="H20" s="73">
        <f>H18*((1.025)^7)</f>
        <v>26.839887521888777</v>
      </c>
      <c r="I20" s="73">
        <f t="shared" si="10"/>
        <v>27.519272174786582</v>
      </c>
      <c r="J20" s="75">
        <f>H18*((1.025)^9)</f>
        <v>28.198656827684388</v>
      </c>
      <c r="K20" s="74">
        <f>K18*((1.025)^7)</f>
        <v>29.523876274077654</v>
      </c>
      <c r="L20" s="73">
        <f t="shared" si="11"/>
        <v>30.271199392265238</v>
      </c>
      <c r="M20" s="75">
        <f>K18*((1.025)^9)</f>
        <v>31.018522510452826</v>
      </c>
      <c r="N20" s="74">
        <f>N18*((1.025)^7)</f>
        <v>32.476263901485424</v>
      </c>
      <c r="O20" s="73">
        <f t="shared" si="12"/>
        <v>33.298319331491768</v>
      </c>
      <c r="P20" s="75">
        <f>N18*((1.025)^9)</f>
        <v>34.120374761498113</v>
      </c>
      <c r="Q20" s="74">
        <f>Q18*((1.025)^7)</f>
        <v>35.723890291633964</v>
      </c>
      <c r="R20" s="73">
        <f t="shared" si="13"/>
        <v>36.628151264640948</v>
      </c>
      <c r="S20" s="75">
        <f>Q18*((1.025)^9)</f>
        <v>37.532412237647925</v>
      </c>
      <c r="T20" s="73"/>
      <c r="U20" s="1">
        <v>15</v>
      </c>
      <c r="V20" s="46">
        <f t="shared" si="0"/>
        <v>25.3371384264121</v>
      </c>
      <c r="W20" s="46">
        <f t="shared" si="1"/>
        <v>29.728906114099587</v>
      </c>
      <c r="X20" s="46">
        <f t="shared" si="2"/>
        <v>32.701796725509553</v>
      </c>
      <c r="Y20" s="46">
        <f t="shared" si="3"/>
        <v>35.971976398060512</v>
      </c>
      <c r="Z20" s="46">
        <f t="shared" si="4"/>
        <v>39.569174037866574</v>
      </c>
      <c r="AA20" s="46">
        <f t="shared" si="5"/>
        <v>43.526091441653222</v>
      </c>
    </row>
    <row r="21" spans="1:27" x14ac:dyDescent="0.2">
      <c r="A21" s="76" t="s">
        <v>6</v>
      </c>
      <c r="B21" s="73">
        <f>B18*((1.025)^10)</f>
        <v>22.394338433940199</v>
      </c>
      <c r="C21" s="73">
        <f t="shared" si="8"/>
        <v>22.96119512554931</v>
      </c>
      <c r="D21" s="73">
        <f>B18*((1.025)^12)</f>
        <v>23.528051817158421</v>
      </c>
      <c r="E21" s="74">
        <f>E18*((1.025)^10)</f>
        <v>26.276021134887724</v>
      </c>
      <c r="F21" s="73">
        <f t="shared" si="9"/>
        <v>26.941132919864568</v>
      </c>
      <c r="G21" s="75">
        <f>E18*((1.025)^12)</f>
        <v>27.606244704841412</v>
      </c>
      <c r="H21" s="73">
        <f>H18*((1.025)^10)</f>
        <v>28.903623248376498</v>
      </c>
      <c r="I21" s="73">
        <f t="shared" si="10"/>
        <v>29.635246211851026</v>
      </c>
      <c r="J21" s="75">
        <f>H18*((1.025)^12)</f>
        <v>30.366869175325554</v>
      </c>
      <c r="K21" s="74">
        <f>K18*((1.025)^10)</f>
        <v>31.793985573214147</v>
      </c>
      <c r="L21" s="73">
        <f t="shared" si="11"/>
        <v>32.598770833036127</v>
      </c>
      <c r="M21" s="75">
        <f>K18*((1.025)^12)</f>
        <v>33.403556092858111</v>
      </c>
      <c r="N21" s="74">
        <f>N18*((1.025)^10)</f>
        <v>34.973384130535564</v>
      </c>
      <c r="O21" s="73">
        <f t="shared" si="12"/>
        <v>35.858647916339748</v>
      </c>
      <c r="P21" s="75">
        <f>N18*((1.025)^12)</f>
        <v>36.743911702143926</v>
      </c>
      <c r="Q21" s="74">
        <f>Q18*((1.025)^10)</f>
        <v>38.470722543589126</v>
      </c>
      <c r="R21" s="73">
        <f t="shared" si="13"/>
        <v>39.444512707973722</v>
      </c>
      <c r="S21" s="75">
        <f>Q18*((1.025)^12)</f>
        <v>40.418302872358318</v>
      </c>
      <c r="T21" s="73"/>
      <c r="U21" s="1">
        <v>16</v>
      </c>
      <c r="V21" s="46">
        <f t="shared" si="0"/>
        <v>25.970566887072401</v>
      </c>
      <c r="W21" s="46">
        <f t="shared" si="1"/>
        <v>30.472128766952075</v>
      </c>
      <c r="X21" s="46">
        <f t="shared" si="2"/>
        <v>33.519341643647287</v>
      </c>
      <c r="Y21" s="46">
        <f t="shared" si="3"/>
        <v>36.871275808012022</v>
      </c>
      <c r="Z21" s="46">
        <f t="shared" si="4"/>
        <v>40.558403388813232</v>
      </c>
      <c r="AA21" s="46">
        <f t="shared" si="5"/>
        <v>44.61424372769455</v>
      </c>
    </row>
    <row r="22" spans="1:27" x14ac:dyDescent="0.2">
      <c r="A22" s="76" t="s">
        <v>107</v>
      </c>
      <c r="B22" s="73">
        <f>B18*((1.025)^13)</f>
        <v>24.11625311258738</v>
      </c>
      <c r="C22" s="73">
        <f t="shared" si="8"/>
        <v>24.726695769499749</v>
      </c>
      <c r="D22" s="73">
        <f>B18*((1.025)^15)</f>
        <v>25.337138426412118</v>
      </c>
      <c r="E22" s="74">
        <f>E18*((1.025)^13)</f>
        <v>28.296400822462445</v>
      </c>
      <c r="F22" s="73">
        <f t="shared" si="9"/>
        <v>29.012653468281027</v>
      </c>
      <c r="G22" s="75">
        <f>E18*((1.025)^15)</f>
        <v>29.728906114099608</v>
      </c>
      <c r="H22" s="73">
        <f>H18*((1.025)^13)</f>
        <v>31.126040904708692</v>
      </c>
      <c r="I22" s="73">
        <f t="shared" si="10"/>
        <v>31.913918815109135</v>
      </c>
      <c r="J22" s="75">
        <f>H18*((1.025)^15)</f>
        <v>32.701796725509574</v>
      </c>
      <c r="K22" s="74">
        <f>K18*((1.025)^13)</f>
        <v>34.238644995179563</v>
      </c>
      <c r="L22" s="73">
        <f t="shared" si="11"/>
        <v>35.105310696620045</v>
      </c>
      <c r="M22" s="75">
        <f>K18*((1.025)^15)</f>
        <v>35.971976398060526</v>
      </c>
      <c r="N22" s="74">
        <f>N18*((1.025)^13)</f>
        <v>37.662509494697524</v>
      </c>
      <c r="O22" s="73">
        <f t="shared" si="12"/>
        <v>38.61584176628206</v>
      </c>
      <c r="P22" s="75">
        <f>N18*((1.025)^15)</f>
        <v>39.569174037866588</v>
      </c>
      <c r="Q22" s="74">
        <f>Q18*((1.025)^13)</f>
        <v>41.428760444167274</v>
      </c>
      <c r="R22" s="73">
        <f t="shared" si="13"/>
        <v>42.477425942910259</v>
      </c>
      <c r="S22" s="75">
        <f>Q18*((1.025)^15)</f>
        <v>43.52609144165325</v>
      </c>
      <c r="T22" s="73"/>
      <c r="U22" s="1">
        <v>17</v>
      </c>
      <c r="V22" s="46">
        <f t="shared" si="0"/>
        <v>26.619831059249208</v>
      </c>
      <c r="W22" s="46">
        <f t="shared" si="1"/>
        <v>31.233931986125874</v>
      </c>
      <c r="X22" s="46">
        <f t="shared" si="2"/>
        <v>34.357325184738464</v>
      </c>
      <c r="Y22" s="46">
        <f t="shared" si="3"/>
        <v>37.79305770321232</v>
      </c>
      <c r="Z22" s="46">
        <f t="shared" si="4"/>
        <v>41.572363473533557</v>
      </c>
      <c r="AA22" s="46">
        <f t="shared" si="5"/>
        <v>45.729599820886911</v>
      </c>
    </row>
    <row r="23" spans="1:27" x14ac:dyDescent="0.2">
      <c r="A23" s="76" t="s">
        <v>108</v>
      </c>
      <c r="B23" s="73">
        <f>B18*((1.025)^16)</f>
        <v>25.970566887072419</v>
      </c>
      <c r="C23" s="73">
        <f t="shared" si="8"/>
        <v>27.318606696930864</v>
      </c>
      <c r="D23" s="73">
        <f>B18*((1.025)^20)</f>
        <v>28.666646506789306</v>
      </c>
      <c r="E23" s="74">
        <f>E18*((1.025)^16)</f>
        <v>30.472128766952096</v>
      </c>
      <c r="F23" s="73">
        <f t="shared" si="9"/>
        <v>32.053828652349353</v>
      </c>
      <c r="G23" s="75">
        <f>E18*((1.025)^20)</f>
        <v>33.635528537746602</v>
      </c>
      <c r="H23" s="74">
        <f>H18*((1.025)^16)</f>
        <v>33.519341643647309</v>
      </c>
      <c r="I23" s="73">
        <f t="shared" si="10"/>
        <v>35.259211517584291</v>
      </c>
      <c r="J23" s="75">
        <f>H18*((1.025)^20)</f>
        <v>36.999081391521266</v>
      </c>
      <c r="K23" s="73">
        <f>K18*((1.025)^16)</f>
        <v>36.871275808012037</v>
      </c>
      <c r="L23" s="73">
        <f t="shared" si="11"/>
        <v>38.785132669342715</v>
      </c>
      <c r="M23" s="75">
        <f>K18*((1.025)^20)</f>
        <v>40.698989530673394</v>
      </c>
      <c r="N23" s="73">
        <f>N18*((1.025)^16)</f>
        <v>40.558403388813247</v>
      </c>
      <c r="O23" s="73">
        <f t="shared" si="12"/>
        <v>42.663645936276993</v>
      </c>
      <c r="P23" s="73">
        <f>N18*((1.025)^20)</f>
        <v>44.768888483740739</v>
      </c>
      <c r="Q23" s="74">
        <f>Q18*((1.025)^16)</f>
        <v>44.614243727694571</v>
      </c>
      <c r="R23" s="73">
        <f t="shared" si="13"/>
        <v>46.930010529904692</v>
      </c>
      <c r="S23" s="75">
        <f>Q18*((1.025)^20)</f>
        <v>49.245777332114812</v>
      </c>
      <c r="T23" s="73"/>
      <c r="U23" s="1">
        <v>18</v>
      </c>
      <c r="V23" s="46">
        <f t="shared" si="0"/>
        <v>27.285326835730437</v>
      </c>
      <c r="W23" s="46">
        <f t="shared" si="1"/>
        <v>32.014780285779018</v>
      </c>
      <c r="X23" s="46">
        <f t="shared" si="2"/>
        <v>35.216258314356921</v>
      </c>
      <c r="Y23" s="46">
        <f t="shared" si="3"/>
        <v>38.737884145792627</v>
      </c>
      <c r="Z23" s="46">
        <f t="shared" si="4"/>
        <v>42.611672560371893</v>
      </c>
      <c r="AA23" s="46">
        <f t="shared" si="5"/>
        <v>46.872839816409076</v>
      </c>
    </row>
    <row r="24" spans="1:27" ht="15" x14ac:dyDescent="0.25">
      <c r="A24" s="44"/>
      <c r="B24" s="36"/>
      <c r="C24" s="46"/>
      <c r="D24" s="36"/>
      <c r="E24" s="81"/>
      <c r="F24" s="81"/>
      <c r="G24" s="81"/>
      <c r="H24" s="81"/>
      <c r="I24" s="73"/>
      <c r="J24" s="73"/>
      <c r="M24" s="40"/>
      <c r="P24" s="1"/>
      <c r="U24" s="1">
        <v>19</v>
      </c>
      <c r="V24" s="46">
        <f t="shared" si="0"/>
        <v>27.967460006623696</v>
      </c>
      <c r="W24" s="46">
        <f t="shared" si="1"/>
        <v>32.815149792923492</v>
      </c>
      <c r="X24" s="46">
        <f t="shared" si="2"/>
        <v>36.096664772215838</v>
      </c>
      <c r="Y24" s="46">
        <f t="shared" si="3"/>
        <v>39.70633124943744</v>
      </c>
      <c r="Z24" s="46">
        <f t="shared" si="4"/>
        <v>43.676964374381186</v>
      </c>
      <c r="AA24" s="46">
        <f t="shared" si="5"/>
        <v>48.044660811819298</v>
      </c>
    </row>
    <row r="25" spans="1:27" ht="15" x14ac:dyDescent="0.25">
      <c r="A25" s="44"/>
      <c r="B25" s="36"/>
      <c r="C25" s="46"/>
      <c r="D25" s="36"/>
      <c r="E25" s="81"/>
      <c r="F25" s="81"/>
      <c r="G25" s="81"/>
      <c r="H25" s="81"/>
      <c r="I25" s="73"/>
      <c r="J25" s="73"/>
      <c r="M25" s="40"/>
      <c r="P25" s="1"/>
      <c r="U25" s="1">
        <v>20</v>
      </c>
      <c r="V25" s="46">
        <f t="shared" si="0"/>
        <v>28.666646506789288</v>
      </c>
      <c r="W25" s="46">
        <f t="shared" si="1"/>
        <v>33.635528537746573</v>
      </c>
      <c r="X25" s="46">
        <f t="shared" si="2"/>
        <v>36.99908139152123</v>
      </c>
      <c r="Y25" s="46">
        <f t="shared" si="3"/>
        <v>40.698989530673373</v>
      </c>
      <c r="Z25" s="46">
        <f t="shared" si="4"/>
        <v>44.76888848374071</v>
      </c>
      <c r="AA25" s="46">
        <f t="shared" si="5"/>
        <v>49.245777332114777</v>
      </c>
    </row>
    <row r="26" spans="1:27" ht="15" x14ac:dyDescent="0.25">
      <c r="A26" s="44"/>
      <c r="B26" s="36"/>
      <c r="C26" s="46"/>
      <c r="D26" s="36"/>
      <c r="E26" s="81"/>
      <c r="F26" s="81"/>
      <c r="G26" s="81"/>
      <c r="H26" s="81"/>
      <c r="I26" s="73"/>
      <c r="J26" s="73"/>
      <c r="M26" s="40"/>
      <c r="P26" s="1"/>
      <c r="V26" s="46"/>
      <c r="W26" s="46"/>
      <c r="X26" s="46"/>
    </row>
    <row r="27" spans="1:27" x14ac:dyDescent="0.2">
      <c r="O27" s="40"/>
      <c r="P27" s="1"/>
      <c r="U27" s="46"/>
    </row>
    <row r="28" spans="1:27" ht="16.5" thickBot="1" x14ac:dyDescent="0.3">
      <c r="A28" s="28" t="s">
        <v>177</v>
      </c>
      <c r="B28" s="28"/>
      <c r="C28" s="28"/>
      <c r="D28" s="28"/>
      <c r="E28" s="28"/>
      <c r="F28" s="28"/>
      <c r="G28" s="28"/>
      <c r="H28" s="28"/>
      <c r="I28" s="28"/>
      <c r="J28" s="28"/>
      <c r="K28" s="28"/>
      <c r="L28" s="28"/>
      <c r="M28" s="28"/>
      <c r="N28" s="28"/>
      <c r="O28" s="28"/>
      <c r="P28" s="28"/>
      <c r="Q28" s="28"/>
      <c r="R28" s="28"/>
      <c r="S28" s="28"/>
      <c r="V28" s="273" t="s">
        <v>45</v>
      </c>
      <c r="W28" s="273"/>
      <c r="X28" s="273"/>
      <c r="Y28" s="273"/>
      <c r="Z28" s="273"/>
      <c r="AA28" s="273"/>
    </row>
    <row r="29" spans="1:27" ht="15.75" thickBot="1" x14ac:dyDescent="0.3">
      <c r="A29" s="274" t="s">
        <v>104</v>
      </c>
      <c r="B29" s="277" t="s">
        <v>78</v>
      </c>
      <c r="C29" s="278"/>
      <c r="D29" s="278"/>
      <c r="E29" s="278" t="s">
        <v>78</v>
      </c>
      <c r="F29" s="278"/>
      <c r="G29" s="278"/>
      <c r="H29" s="278" t="s">
        <v>79</v>
      </c>
      <c r="I29" s="278"/>
      <c r="J29" s="278"/>
      <c r="K29" s="278" t="s">
        <v>80</v>
      </c>
      <c r="L29" s="278"/>
      <c r="M29" s="278"/>
      <c r="N29" s="278" t="s">
        <v>80</v>
      </c>
      <c r="O29" s="278"/>
      <c r="P29" s="279"/>
      <c r="Q29" s="278" t="s">
        <v>80</v>
      </c>
      <c r="R29" s="278"/>
      <c r="S29" s="279"/>
      <c r="U29" s="1" t="s">
        <v>167</v>
      </c>
      <c r="V29" s="44" t="s">
        <v>170</v>
      </c>
      <c r="W29" s="44" t="s">
        <v>168</v>
      </c>
      <c r="X29" s="44" t="s">
        <v>171</v>
      </c>
      <c r="Y29" s="44" t="s">
        <v>172</v>
      </c>
      <c r="Z29" s="44" t="s">
        <v>173</v>
      </c>
      <c r="AA29" s="44" t="s">
        <v>174</v>
      </c>
    </row>
    <row r="30" spans="1:27" ht="15" x14ac:dyDescent="0.2">
      <c r="A30" s="275"/>
      <c r="B30" s="280" t="s">
        <v>103</v>
      </c>
      <c r="C30" s="281"/>
      <c r="D30" s="282"/>
      <c r="E30" s="283" t="s">
        <v>199</v>
      </c>
      <c r="F30" s="284"/>
      <c r="G30" s="284"/>
      <c r="H30" s="294" t="s">
        <v>200</v>
      </c>
      <c r="I30" s="295"/>
      <c r="J30" s="296"/>
      <c r="K30" s="283" t="s">
        <v>201</v>
      </c>
      <c r="L30" s="284"/>
      <c r="M30" s="285"/>
      <c r="N30" s="283" t="s">
        <v>202</v>
      </c>
      <c r="O30" s="284"/>
      <c r="P30" s="285"/>
      <c r="Q30" s="283" t="s">
        <v>207</v>
      </c>
      <c r="R30" s="284"/>
      <c r="S30" s="285"/>
      <c r="U30" s="1">
        <v>0</v>
      </c>
      <c r="V30" s="46">
        <f>H8</f>
        <v>15.904019447544641</v>
      </c>
      <c r="W30" s="46">
        <f>I8</f>
        <v>18.660714285714285</v>
      </c>
      <c r="X30" s="46">
        <f>K8</f>
        <v>20.526785714285715</v>
      </c>
      <c r="Y30" s="46">
        <f>M8</f>
        <v>22.579464285714288</v>
      </c>
      <c r="Z30" s="46">
        <f>N8</f>
        <v>24.837410714285717</v>
      </c>
      <c r="AA30" s="46">
        <f>O8</f>
        <v>27.321151785714292</v>
      </c>
    </row>
    <row r="31" spans="1:27" ht="15" thickBot="1" x14ac:dyDescent="0.25">
      <c r="A31" s="276"/>
      <c r="B31" s="65" t="s">
        <v>0</v>
      </c>
      <c r="C31" s="66" t="s">
        <v>1</v>
      </c>
      <c r="D31" s="70" t="s">
        <v>2</v>
      </c>
      <c r="E31" s="68" t="s">
        <v>0</v>
      </c>
      <c r="F31" s="68" t="s">
        <v>1</v>
      </c>
      <c r="G31" s="68" t="s">
        <v>2</v>
      </c>
      <c r="H31" s="65" t="s">
        <v>0</v>
      </c>
      <c r="I31" s="66" t="s">
        <v>1</v>
      </c>
      <c r="J31" s="70" t="s">
        <v>2</v>
      </c>
      <c r="K31" s="65" t="s">
        <v>0</v>
      </c>
      <c r="L31" s="66" t="s">
        <v>1</v>
      </c>
      <c r="M31" s="70" t="s">
        <v>2</v>
      </c>
      <c r="N31" s="65" t="s">
        <v>0</v>
      </c>
      <c r="O31" s="66" t="s">
        <v>1</v>
      </c>
      <c r="P31" s="70" t="s">
        <v>2</v>
      </c>
      <c r="Q31" s="65" t="s">
        <v>0</v>
      </c>
      <c r="R31" s="66" t="s">
        <v>1</v>
      </c>
      <c r="S31" s="70" t="s">
        <v>2</v>
      </c>
      <c r="U31" s="1">
        <v>1</v>
      </c>
      <c r="V31" s="46">
        <f t="shared" ref="V31:V50" si="14">V30*1.025</f>
        <v>16.301619933733257</v>
      </c>
      <c r="W31" s="46">
        <f t="shared" ref="W31:W50" si="15">W30*1.025</f>
        <v>19.127232142857139</v>
      </c>
      <c r="X31" s="46">
        <f t="shared" ref="X31:X50" si="16">X30*1.025</f>
        <v>21.039955357142855</v>
      </c>
      <c r="Y31" s="46">
        <f t="shared" ref="Y31:Y50" si="17">Y30*1.025</f>
        <v>23.143950892857141</v>
      </c>
      <c r="Z31" s="46">
        <f t="shared" ref="Z31:Z50" si="18">Z30*1.025</f>
        <v>25.458345982142859</v>
      </c>
      <c r="AA31" s="46">
        <f t="shared" ref="AA31:AA50" si="19">AA30*1.025</f>
        <v>28.004180580357147</v>
      </c>
    </row>
    <row r="32" spans="1:27" x14ac:dyDescent="0.2">
      <c r="A32" s="72" t="s">
        <v>3</v>
      </c>
      <c r="B32" s="73">
        <f>F8</f>
        <v>15.904019447544641</v>
      </c>
      <c r="C32" s="73">
        <f>MEDIAN(B32,D32)</f>
        <v>16.515454445211571</v>
      </c>
      <c r="D32" s="75">
        <f>B32*((1.025)^3)</f>
        <v>17.1268894428785</v>
      </c>
      <c r="E32" s="73">
        <f>I8</f>
        <v>18.660714285714285</v>
      </c>
      <c r="F32" s="73">
        <f>MEDIAN(E32,G32)</f>
        <v>19.378131277901783</v>
      </c>
      <c r="G32" s="73">
        <f>E32*((1.025)^3)</f>
        <v>20.095548270089282</v>
      </c>
      <c r="H32" s="74">
        <f>K8</f>
        <v>20.526785714285715</v>
      </c>
      <c r="I32" s="73">
        <f>MEDIAN(H32,J32)</f>
        <v>21.315944405691965</v>
      </c>
      <c r="J32" s="75">
        <f>H32*((1.025)^3)</f>
        <v>22.105103097098212</v>
      </c>
      <c r="K32" s="74">
        <f>M8</f>
        <v>22.579464285714288</v>
      </c>
      <c r="L32" s="73">
        <f>MEDIAN(K32,M32)</f>
        <v>23.44753884626116</v>
      </c>
      <c r="M32" s="75">
        <f>K32*((1.025)^3)</f>
        <v>24.315613406808033</v>
      </c>
      <c r="N32" s="74">
        <f>N8</f>
        <v>24.837410714285717</v>
      </c>
      <c r="O32" s="73">
        <f>MEDIAN(N32,P32)</f>
        <v>25.792292730887276</v>
      </c>
      <c r="P32" s="75">
        <f>N32*((1.025)^3)</f>
        <v>26.747174747488838</v>
      </c>
      <c r="Q32" s="74">
        <f>O8</f>
        <v>27.321151785714292</v>
      </c>
      <c r="R32" s="73">
        <f>MEDIAN(Q32,S32)</f>
        <v>28.371522003976011</v>
      </c>
      <c r="S32" s="75">
        <f>Q32*((1.025)^3)</f>
        <v>29.421892222237727</v>
      </c>
      <c r="U32" s="1">
        <v>2</v>
      </c>
      <c r="V32" s="46">
        <f t="shared" si="14"/>
        <v>16.709160432076587</v>
      </c>
      <c r="W32" s="46">
        <f t="shared" si="15"/>
        <v>19.605412946428565</v>
      </c>
      <c r="X32" s="46">
        <f t="shared" si="16"/>
        <v>21.565954241071424</v>
      </c>
      <c r="Y32" s="46">
        <f t="shared" si="17"/>
        <v>23.722549665178569</v>
      </c>
      <c r="Z32" s="46">
        <f t="shared" si="18"/>
        <v>26.094804631696427</v>
      </c>
      <c r="AA32" s="46">
        <f t="shared" si="19"/>
        <v>28.704285094866073</v>
      </c>
    </row>
    <row r="33" spans="1:27" x14ac:dyDescent="0.2">
      <c r="A33" s="76" t="s">
        <v>4</v>
      </c>
      <c r="B33" s="73">
        <f>B32*((1.025)^4)</f>
        <v>17.555061678950462</v>
      </c>
      <c r="C33" s="73">
        <f t="shared" ref="C33:C37" si="20">MEDIAN(B33,D33)</f>
        <v>17.999424177698895</v>
      </c>
      <c r="D33" s="75">
        <f>B32*((1.025)^6)</f>
        <v>18.443786676447328</v>
      </c>
      <c r="E33" s="73">
        <f>E32*((1.025)^4)</f>
        <v>20.597936976841513</v>
      </c>
      <c r="F33" s="73">
        <f t="shared" ref="F33:F37" si="21">MEDIAN(E33,G33)</f>
        <v>21.119322256567813</v>
      </c>
      <c r="G33" s="73">
        <f>E32*((1.025)^6)</f>
        <v>21.640707536294109</v>
      </c>
      <c r="H33" s="74">
        <f>H32*((1.025)^4)</f>
        <v>22.657730674525666</v>
      </c>
      <c r="I33" s="73">
        <f t="shared" ref="I33:I37" si="22">MEDIAN(H33,J33)</f>
        <v>23.231254482224593</v>
      </c>
      <c r="J33" s="75">
        <f>H32*((1.025)^6)</f>
        <v>23.804778289923522</v>
      </c>
      <c r="K33" s="74">
        <f>K32*((1.025)^4)</f>
        <v>24.923503741978234</v>
      </c>
      <c r="L33" s="73">
        <f t="shared" ref="L33:L37" si="23">MEDIAN(K33,M33)</f>
        <v>25.554379930447055</v>
      </c>
      <c r="M33" s="75">
        <f>K32*((1.025)^6)</f>
        <v>26.185256118915877</v>
      </c>
      <c r="N33" s="74">
        <f>N32*((1.025)^4)</f>
        <v>27.415854116176057</v>
      </c>
      <c r="O33" s="73">
        <f t="shared" ref="O33:O37" si="24">MEDIAN(N33,P33)</f>
        <v>28.109817923491761</v>
      </c>
      <c r="P33" s="75">
        <f>N32*((1.025)^6)</f>
        <v>28.803781730807465</v>
      </c>
      <c r="Q33" s="74">
        <f>Q32*((1.025)^4)</f>
        <v>30.157439527793667</v>
      </c>
      <c r="R33" s="73">
        <f t="shared" ref="R33:R37" si="25">MEDIAN(Q33,S33)</f>
        <v>30.920799715840943</v>
      </c>
      <c r="S33" s="75">
        <f>Q32*((1.025)^6)</f>
        <v>31.684159903888215</v>
      </c>
      <c r="U33" s="1">
        <v>3</v>
      </c>
      <c r="V33" s="46">
        <f t="shared" si="14"/>
        <v>17.1268894428785</v>
      </c>
      <c r="W33" s="46">
        <f t="shared" si="15"/>
        <v>20.095548270089278</v>
      </c>
      <c r="X33" s="46">
        <f t="shared" si="16"/>
        <v>22.105103097098208</v>
      </c>
      <c r="Y33" s="46">
        <f t="shared" si="17"/>
        <v>24.31561340680803</v>
      </c>
      <c r="Z33" s="46">
        <f t="shared" si="18"/>
        <v>26.747174747488835</v>
      </c>
      <c r="AA33" s="46">
        <f t="shared" si="19"/>
        <v>29.421892222237723</v>
      </c>
    </row>
    <row r="34" spans="1:27" x14ac:dyDescent="0.2">
      <c r="A34" s="76" t="s">
        <v>5</v>
      </c>
      <c r="B34" s="73">
        <f>B32*((1.025)^7)</f>
        <v>18.904881343358511</v>
      </c>
      <c r="C34" s="73">
        <f t="shared" si="20"/>
        <v>19.383411152362271</v>
      </c>
      <c r="D34" s="75">
        <f>B32*((1.025)^9)</f>
        <v>19.861940961366031</v>
      </c>
      <c r="E34" s="73">
        <f>E32*((1.025)^7)</f>
        <v>22.181725224701463</v>
      </c>
      <c r="F34" s="73">
        <f t="shared" si="21"/>
        <v>22.743200144451716</v>
      </c>
      <c r="G34" s="73">
        <f>E32*((1.025)^9)</f>
        <v>23.30467506420197</v>
      </c>
      <c r="H34" s="74">
        <f>H32*((1.025)^7)</f>
        <v>24.399897747171615</v>
      </c>
      <c r="I34" s="73">
        <f t="shared" si="22"/>
        <v>25.017520158896893</v>
      </c>
      <c r="J34" s="75">
        <f>H32*((1.025)^9)</f>
        <v>25.635142570622168</v>
      </c>
      <c r="K34" s="74">
        <f>K32*((1.025)^7)</f>
        <v>26.839887521888777</v>
      </c>
      <c r="L34" s="73">
        <f t="shared" si="23"/>
        <v>27.519272174786582</v>
      </c>
      <c r="M34" s="75">
        <f>K32*((1.025)^9)</f>
        <v>28.198656827684388</v>
      </c>
      <c r="N34" s="74">
        <f>N32*((1.025)^7)</f>
        <v>29.523876274077654</v>
      </c>
      <c r="O34" s="73">
        <f t="shared" si="24"/>
        <v>30.271199392265238</v>
      </c>
      <c r="P34" s="75">
        <f>N32*((1.025)^9)</f>
        <v>31.018522510452826</v>
      </c>
      <c r="Q34" s="74">
        <f>Q32*((1.025)^7)</f>
        <v>32.476263901485424</v>
      </c>
      <c r="R34" s="73">
        <f t="shared" si="25"/>
        <v>33.298319331491768</v>
      </c>
      <c r="S34" s="75">
        <f>Q32*((1.025)^9)</f>
        <v>34.120374761498113</v>
      </c>
      <c r="U34" s="1">
        <v>4</v>
      </c>
      <c r="V34" s="46">
        <f t="shared" si="14"/>
        <v>17.555061678950462</v>
      </c>
      <c r="W34" s="46">
        <f t="shared" si="15"/>
        <v>20.59793697684151</v>
      </c>
      <c r="X34" s="46">
        <f t="shared" si="16"/>
        <v>22.657730674525663</v>
      </c>
      <c r="Y34" s="46">
        <f t="shared" si="17"/>
        <v>24.92350374197823</v>
      </c>
      <c r="Z34" s="46">
        <f t="shared" si="18"/>
        <v>27.415854116176053</v>
      </c>
      <c r="AA34" s="46">
        <f t="shared" si="19"/>
        <v>30.157439527793663</v>
      </c>
    </row>
    <row r="35" spans="1:27" x14ac:dyDescent="0.2">
      <c r="A35" s="76" t="s">
        <v>6</v>
      </c>
      <c r="B35" s="73">
        <f>B32*((1.025)^10)</f>
        <v>20.358489485400181</v>
      </c>
      <c r="C35" s="73">
        <f t="shared" si="20"/>
        <v>20.873813750499373</v>
      </c>
      <c r="D35" s="75">
        <f>B32*((1.025)^12)</f>
        <v>21.389138015598562</v>
      </c>
      <c r="E35" s="73">
        <f>E32*((1.025)^10)</f>
        <v>23.887291940807021</v>
      </c>
      <c r="F35" s="73">
        <f t="shared" si="21"/>
        <v>24.491939018058694</v>
      </c>
      <c r="G35" s="73">
        <f>E32*((1.025)^12)</f>
        <v>25.096586095310371</v>
      </c>
      <c r="H35" s="74">
        <f>H32*((1.025)^10)</f>
        <v>26.276021134887724</v>
      </c>
      <c r="I35" s="73">
        <f t="shared" si="22"/>
        <v>26.941132919864568</v>
      </c>
      <c r="J35" s="75">
        <f>H32*((1.025)^12)</f>
        <v>27.606244704841412</v>
      </c>
      <c r="K35" s="74">
        <f>K32*((1.025)^10)</f>
        <v>28.903623248376498</v>
      </c>
      <c r="L35" s="73">
        <f t="shared" si="23"/>
        <v>29.635246211851026</v>
      </c>
      <c r="M35" s="75">
        <f>K32*((1.025)^12)</f>
        <v>30.366869175325554</v>
      </c>
      <c r="N35" s="74">
        <f>N32*((1.025)^10)</f>
        <v>31.793985573214147</v>
      </c>
      <c r="O35" s="73">
        <f t="shared" si="24"/>
        <v>32.598770833036127</v>
      </c>
      <c r="P35" s="75">
        <f>N32*((1.025)^12)</f>
        <v>33.403556092858111</v>
      </c>
      <c r="Q35" s="74">
        <f>Q32*((1.025)^10)</f>
        <v>34.973384130535564</v>
      </c>
      <c r="R35" s="73">
        <f t="shared" si="25"/>
        <v>35.858647916339748</v>
      </c>
      <c r="S35" s="75">
        <f>Q32*((1.025)^12)</f>
        <v>36.743911702143926</v>
      </c>
      <c r="U35" s="1">
        <v>5</v>
      </c>
      <c r="V35" s="46">
        <f t="shared" si="14"/>
        <v>17.993938220924221</v>
      </c>
      <c r="W35" s="46">
        <f t="shared" si="15"/>
        <v>21.112885401262545</v>
      </c>
      <c r="X35" s="46">
        <f t="shared" si="16"/>
        <v>23.224173941388802</v>
      </c>
      <c r="Y35" s="46">
        <f t="shared" si="17"/>
        <v>25.546591335527683</v>
      </c>
      <c r="Z35" s="46">
        <f t="shared" si="18"/>
        <v>28.101250469080451</v>
      </c>
      <c r="AA35" s="46">
        <f t="shared" si="19"/>
        <v>30.911375515988503</v>
      </c>
    </row>
    <row r="36" spans="1:27" x14ac:dyDescent="0.2">
      <c r="A36" s="76" t="s">
        <v>107</v>
      </c>
      <c r="B36" s="73">
        <f>B32*((1.025)^13)</f>
        <v>21.923866465988525</v>
      </c>
      <c r="C36" s="73">
        <f t="shared" si="20"/>
        <v>22.478814335908858</v>
      </c>
      <c r="D36" s="73">
        <f>B32*((1.025)^15)</f>
        <v>23.033762205829195</v>
      </c>
      <c r="E36" s="74">
        <f>E32*((1.025)^13)</f>
        <v>25.724000747693129</v>
      </c>
      <c r="F36" s="73">
        <f t="shared" si="21"/>
        <v>26.375139516619114</v>
      </c>
      <c r="G36" s="75">
        <f>E32*((1.025)^15)</f>
        <v>27.026278285545096</v>
      </c>
      <c r="H36" s="73">
        <f>H32*((1.025)^13)</f>
        <v>28.296400822462445</v>
      </c>
      <c r="I36" s="73">
        <f t="shared" si="22"/>
        <v>29.012653468281027</v>
      </c>
      <c r="J36" s="75">
        <f>H32*((1.025)^15)</f>
        <v>29.728906114099608</v>
      </c>
      <c r="K36" s="74">
        <f>K32*((1.025)^13)</f>
        <v>31.126040904708692</v>
      </c>
      <c r="L36" s="73">
        <f t="shared" si="23"/>
        <v>31.913918815109135</v>
      </c>
      <c r="M36" s="75">
        <f>K32*((1.025)^15)</f>
        <v>32.701796725509574</v>
      </c>
      <c r="N36" s="74">
        <f>N32*((1.025)^13)</f>
        <v>34.238644995179563</v>
      </c>
      <c r="O36" s="73">
        <f t="shared" si="24"/>
        <v>35.105310696620045</v>
      </c>
      <c r="P36" s="75">
        <f>N32*((1.025)^15)</f>
        <v>35.971976398060526</v>
      </c>
      <c r="Q36" s="74">
        <f>Q32*((1.025)^13)</f>
        <v>37.662509494697524</v>
      </c>
      <c r="R36" s="73">
        <f t="shared" si="25"/>
        <v>38.61584176628206</v>
      </c>
      <c r="S36" s="75">
        <f>Q32*((1.025)^15)</f>
        <v>39.569174037866588</v>
      </c>
      <c r="T36" s="46"/>
      <c r="U36" s="1">
        <v>6</v>
      </c>
      <c r="V36" s="46">
        <f t="shared" si="14"/>
        <v>18.443786676447324</v>
      </c>
      <c r="W36" s="46">
        <f t="shared" si="15"/>
        <v>21.640707536294109</v>
      </c>
      <c r="X36" s="46">
        <f t="shared" si="16"/>
        <v>23.804778289923519</v>
      </c>
      <c r="Y36" s="46">
        <f t="shared" si="17"/>
        <v>26.185256118915873</v>
      </c>
      <c r="Z36" s="46">
        <f t="shared" si="18"/>
        <v>28.803781730807462</v>
      </c>
      <c r="AA36" s="46">
        <f t="shared" si="19"/>
        <v>31.684159903888212</v>
      </c>
    </row>
    <row r="37" spans="1:27" x14ac:dyDescent="0.2">
      <c r="A37" s="76" t="s">
        <v>108</v>
      </c>
      <c r="B37" s="73">
        <f>B32*((1.025)^16)</f>
        <v>23.609606260974925</v>
      </c>
      <c r="C37" s="73">
        <f t="shared" si="20"/>
        <v>24.835096997209874</v>
      </c>
      <c r="D37" s="73">
        <f>B32*((1.025)^20)</f>
        <v>26.060587733444823</v>
      </c>
      <c r="E37" s="74">
        <f>E32*((1.025)^16)</f>
        <v>27.701935242683721</v>
      </c>
      <c r="F37" s="73">
        <f t="shared" si="21"/>
        <v>29.139844229408496</v>
      </c>
      <c r="G37" s="75">
        <f>E32*((1.025)^20)</f>
        <v>30.577753216133271</v>
      </c>
      <c r="H37" s="74">
        <f>H32*((1.025)^16)</f>
        <v>30.472128766952096</v>
      </c>
      <c r="I37" s="73">
        <f t="shared" si="22"/>
        <v>32.053828652349353</v>
      </c>
      <c r="J37" s="75">
        <f>H32*((1.025)^20)</f>
        <v>33.635528537746602</v>
      </c>
      <c r="K37" s="73">
        <f>K32*((1.025)^16)</f>
        <v>33.519341643647309</v>
      </c>
      <c r="L37" s="73">
        <f t="shared" si="23"/>
        <v>35.259211517584291</v>
      </c>
      <c r="M37" s="75">
        <f>K32*((1.025)^20)</f>
        <v>36.999081391521266</v>
      </c>
      <c r="N37" s="73">
        <f>N32*((1.025)^16)</f>
        <v>36.871275808012037</v>
      </c>
      <c r="O37" s="73">
        <f t="shared" si="24"/>
        <v>38.785132669342715</v>
      </c>
      <c r="P37" s="73">
        <f>N32*((1.025)^20)</f>
        <v>40.698989530673394</v>
      </c>
      <c r="Q37" s="74">
        <f>Q32*((1.025)^16)</f>
        <v>40.558403388813247</v>
      </c>
      <c r="R37" s="73">
        <f t="shared" si="25"/>
        <v>42.663645936276993</v>
      </c>
      <c r="S37" s="75">
        <f>Q32*((1.025)^20)</f>
        <v>44.768888483740739</v>
      </c>
      <c r="U37" s="1">
        <v>7</v>
      </c>
      <c r="V37" s="46">
        <f t="shared" si="14"/>
        <v>18.904881343358504</v>
      </c>
      <c r="W37" s="46">
        <f t="shared" si="15"/>
        <v>22.181725224701459</v>
      </c>
      <c r="X37" s="46">
        <f t="shared" si="16"/>
        <v>24.399897747171604</v>
      </c>
      <c r="Y37" s="46">
        <f t="shared" si="17"/>
        <v>26.83988752188877</v>
      </c>
      <c r="Z37" s="46">
        <f t="shared" si="18"/>
        <v>29.523876274077647</v>
      </c>
      <c r="AA37" s="46">
        <f t="shared" si="19"/>
        <v>32.476263901485417</v>
      </c>
    </row>
    <row r="38" spans="1:27" ht="15" x14ac:dyDescent="0.25">
      <c r="A38" s="44"/>
      <c r="B38" s="36"/>
      <c r="C38" s="46"/>
      <c r="D38" s="36"/>
      <c r="E38" s="81"/>
      <c r="F38" s="81"/>
      <c r="G38" s="81"/>
      <c r="H38" s="81"/>
      <c r="I38" s="73"/>
      <c r="J38" s="73"/>
      <c r="M38" s="40"/>
      <c r="P38" s="1"/>
      <c r="U38" s="1">
        <v>8</v>
      </c>
      <c r="V38" s="46">
        <f t="shared" si="14"/>
        <v>19.377503376942464</v>
      </c>
      <c r="W38" s="46">
        <f t="shared" si="15"/>
        <v>22.736268355318995</v>
      </c>
      <c r="X38" s="46">
        <f t="shared" si="16"/>
        <v>25.009895190850891</v>
      </c>
      <c r="Y38" s="46">
        <f t="shared" si="17"/>
        <v>27.510884709935986</v>
      </c>
      <c r="Z38" s="46">
        <f t="shared" si="18"/>
        <v>30.261973180929587</v>
      </c>
      <c r="AA38" s="46">
        <f t="shared" si="19"/>
        <v>33.288170499022549</v>
      </c>
    </row>
    <row r="39" spans="1:27" x14ac:dyDescent="0.2">
      <c r="O39" s="40"/>
      <c r="P39" s="1"/>
      <c r="U39" s="1">
        <v>9</v>
      </c>
      <c r="V39" s="46">
        <f t="shared" si="14"/>
        <v>19.861940961366024</v>
      </c>
      <c r="W39" s="46">
        <f t="shared" si="15"/>
        <v>23.304675064201966</v>
      </c>
      <c r="X39" s="46">
        <f t="shared" si="16"/>
        <v>25.635142570622161</v>
      </c>
      <c r="Y39" s="46">
        <f t="shared" si="17"/>
        <v>28.198656827684385</v>
      </c>
      <c r="Z39" s="46">
        <f t="shared" si="18"/>
        <v>31.018522510452826</v>
      </c>
      <c r="AA39" s="46">
        <f t="shared" si="19"/>
        <v>34.120374761498113</v>
      </c>
    </row>
    <row r="40" spans="1:27" x14ac:dyDescent="0.2">
      <c r="U40" s="1">
        <v>10</v>
      </c>
      <c r="V40" s="46">
        <f t="shared" si="14"/>
        <v>20.358489485400174</v>
      </c>
      <c r="W40" s="46">
        <f t="shared" si="15"/>
        <v>23.887291940807014</v>
      </c>
      <c r="X40" s="46">
        <f t="shared" si="16"/>
        <v>26.276021134887714</v>
      </c>
      <c r="Y40" s="46">
        <f t="shared" si="17"/>
        <v>28.903623248376491</v>
      </c>
      <c r="Z40" s="46">
        <f t="shared" si="18"/>
        <v>31.793985573214144</v>
      </c>
      <c r="AA40" s="46">
        <f t="shared" si="19"/>
        <v>34.973384130535564</v>
      </c>
    </row>
    <row r="41" spans="1:27" x14ac:dyDescent="0.2">
      <c r="U41" s="1">
        <v>11</v>
      </c>
      <c r="V41" s="46">
        <f t="shared" si="14"/>
        <v>20.867451722535176</v>
      </c>
      <c r="W41" s="46">
        <f t="shared" si="15"/>
        <v>24.484474239327188</v>
      </c>
      <c r="X41" s="46">
        <f t="shared" si="16"/>
        <v>26.932921663259904</v>
      </c>
      <c r="Y41" s="46">
        <f t="shared" si="17"/>
        <v>29.6262138295859</v>
      </c>
      <c r="Z41" s="46">
        <f t="shared" si="18"/>
        <v>32.588835212544495</v>
      </c>
      <c r="AA41" s="46">
        <f t="shared" si="19"/>
        <v>35.847718733798949</v>
      </c>
    </row>
    <row r="42" spans="1:27" x14ac:dyDescent="0.2">
      <c r="D42" s="83"/>
      <c r="U42" s="1">
        <v>12</v>
      </c>
      <c r="V42" s="46">
        <f t="shared" si="14"/>
        <v>21.389138015598554</v>
      </c>
      <c r="W42" s="46">
        <f t="shared" si="15"/>
        <v>25.096586095310364</v>
      </c>
      <c r="X42" s="46">
        <f t="shared" si="16"/>
        <v>27.606244704841398</v>
      </c>
      <c r="Y42" s="46">
        <f t="shared" si="17"/>
        <v>30.366869175325544</v>
      </c>
      <c r="Z42" s="46">
        <f t="shared" si="18"/>
        <v>33.403556092858103</v>
      </c>
      <c r="AA42" s="46">
        <f t="shared" si="19"/>
        <v>36.743911702143919</v>
      </c>
    </row>
    <row r="43" spans="1:27" x14ac:dyDescent="0.2">
      <c r="D43" s="83"/>
      <c r="G43" s="35"/>
      <c r="U43" s="1">
        <v>13</v>
      </c>
      <c r="V43" s="46">
        <f t="shared" si="14"/>
        <v>21.923866465988517</v>
      </c>
      <c r="W43" s="46">
        <f t="shared" si="15"/>
        <v>25.724000747693122</v>
      </c>
      <c r="X43" s="46">
        <f t="shared" si="16"/>
        <v>28.296400822462431</v>
      </c>
      <c r="Y43" s="46">
        <f t="shared" si="17"/>
        <v>31.126040904708681</v>
      </c>
      <c r="Z43" s="46">
        <f t="shared" si="18"/>
        <v>34.238644995179556</v>
      </c>
      <c r="AA43" s="46">
        <f t="shared" si="19"/>
        <v>37.662509494697517</v>
      </c>
    </row>
    <row r="44" spans="1:27" x14ac:dyDescent="0.2">
      <c r="D44" s="83"/>
      <c r="U44" s="1">
        <v>14</v>
      </c>
      <c r="V44" s="46">
        <f t="shared" si="14"/>
        <v>22.471963127638229</v>
      </c>
      <c r="W44" s="46">
        <f t="shared" si="15"/>
        <v>26.367100766385448</v>
      </c>
      <c r="X44" s="46">
        <f t="shared" si="16"/>
        <v>29.003810843023988</v>
      </c>
      <c r="Y44" s="46">
        <f t="shared" si="17"/>
        <v>31.904191927326394</v>
      </c>
      <c r="Z44" s="46">
        <f t="shared" si="18"/>
        <v>35.094611120059042</v>
      </c>
      <c r="AA44" s="46">
        <f t="shared" si="19"/>
        <v>38.604072232064951</v>
      </c>
    </row>
    <row r="45" spans="1:27" x14ac:dyDescent="0.2">
      <c r="U45" s="1">
        <v>15</v>
      </c>
      <c r="V45" s="46">
        <f t="shared" si="14"/>
        <v>23.033762205829184</v>
      </c>
      <c r="W45" s="46">
        <f t="shared" si="15"/>
        <v>27.026278285545082</v>
      </c>
      <c r="X45" s="46">
        <f t="shared" si="16"/>
        <v>29.728906114099587</v>
      </c>
      <c r="Y45" s="46">
        <f t="shared" si="17"/>
        <v>32.701796725509553</v>
      </c>
      <c r="Z45" s="46">
        <f t="shared" si="18"/>
        <v>35.971976398060512</v>
      </c>
      <c r="AA45" s="46">
        <f t="shared" si="19"/>
        <v>39.569174037866574</v>
      </c>
    </row>
    <row r="46" spans="1:27" x14ac:dyDescent="0.2">
      <c r="U46" s="1">
        <v>16</v>
      </c>
      <c r="V46" s="46">
        <f t="shared" si="14"/>
        <v>23.60960626097491</v>
      </c>
      <c r="W46" s="46">
        <f t="shared" si="15"/>
        <v>27.701935242683707</v>
      </c>
      <c r="X46" s="46">
        <f t="shared" si="16"/>
        <v>30.472128766952075</v>
      </c>
      <c r="Y46" s="46">
        <f t="shared" si="17"/>
        <v>33.519341643647287</v>
      </c>
      <c r="Z46" s="46">
        <f t="shared" si="18"/>
        <v>36.871275808012022</v>
      </c>
      <c r="AA46" s="46">
        <f t="shared" si="19"/>
        <v>40.558403388813232</v>
      </c>
    </row>
    <row r="47" spans="1:27" x14ac:dyDescent="0.2">
      <c r="U47" s="1">
        <v>17</v>
      </c>
      <c r="V47" s="46">
        <f t="shared" si="14"/>
        <v>24.19984641749928</v>
      </c>
      <c r="W47" s="46">
        <f t="shared" si="15"/>
        <v>28.394483623750798</v>
      </c>
      <c r="X47" s="46">
        <f t="shared" si="16"/>
        <v>31.233931986125874</v>
      </c>
      <c r="Y47" s="46">
        <f t="shared" si="17"/>
        <v>34.357325184738464</v>
      </c>
      <c r="Z47" s="46">
        <f t="shared" si="18"/>
        <v>37.79305770321232</v>
      </c>
      <c r="AA47" s="46">
        <f t="shared" si="19"/>
        <v>41.572363473533557</v>
      </c>
    </row>
    <row r="48" spans="1:27" x14ac:dyDescent="0.2">
      <c r="U48" s="1">
        <v>18</v>
      </c>
      <c r="V48" s="46">
        <f t="shared" si="14"/>
        <v>24.804842577936761</v>
      </c>
      <c r="W48" s="46">
        <f t="shared" si="15"/>
        <v>29.104345714344564</v>
      </c>
      <c r="X48" s="46">
        <f t="shared" si="16"/>
        <v>32.014780285779018</v>
      </c>
      <c r="Y48" s="46">
        <f t="shared" si="17"/>
        <v>35.216258314356921</v>
      </c>
      <c r="Z48" s="46">
        <f t="shared" si="18"/>
        <v>38.737884145792627</v>
      </c>
      <c r="AA48" s="46">
        <f t="shared" si="19"/>
        <v>42.611672560371893</v>
      </c>
    </row>
    <row r="49" spans="21:27" x14ac:dyDescent="0.2">
      <c r="U49" s="1">
        <v>19</v>
      </c>
      <c r="V49" s="46">
        <f t="shared" si="14"/>
        <v>25.424963642385176</v>
      </c>
      <c r="W49" s="46">
        <f t="shared" si="15"/>
        <v>29.831954357203177</v>
      </c>
      <c r="X49" s="46">
        <f t="shared" si="16"/>
        <v>32.815149792923492</v>
      </c>
      <c r="Y49" s="46">
        <f t="shared" si="17"/>
        <v>36.096664772215838</v>
      </c>
      <c r="Z49" s="46">
        <f t="shared" si="18"/>
        <v>39.70633124943744</v>
      </c>
      <c r="AA49" s="46">
        <f t="shared" si="19"/>
        <v>43.676964374381186</v>
      </c>
    </row>
    <row r="50" spans="21:27" x14ac:dyDescent="0.2">
      <c r="U50" s="1">
        <v>20</v>
      </c>
      <c r="V50" s="46">
        <f t="shared" si="14"/>
        <v>26.060587733444802</v>
      </c>
      <c r="W50" s="46">
        <f t="shared" si="15"/>
        <v>30.577753216133253</v>
      </c>
      <c r="X50" s="46">
        <f t="shared" si="16"/>
        <v>33.635528537746573</v>
      </c>
      <c r="Y50" s="46">
        <f t="shared" si="17"/>
        <v>36.99908139152123</v>
      </c>
      <c r="Z50" s="46">
        <f t="shared" si="18"/>
        <v>40.698989530673373</v>
      </c>
      <c r="AA50" s="46">
        <f t="shared" si="19"/>
        <v>44.76888848374071</v>
      </c>
    </row>
  </sheetData>
  <mergeCells count="48">
    <mergeCell ref="Q16:S16"/>
    <mergeCell ref="K15:M15"/>
    <mergeCell ref="N15:P15"/>
    <mergeCell ref="M4:M5"/>
    <mergeCell ref="A7:H7"/>
    <mergeCell ref="A9:H9"/>
    <mergeCell ref="A15:A17"/>
    <mergeCell ref="B15:D15"/>
    <mergeCell ref="B16:D16"/>
    <mergeCell ref="E16:G16"/>
    <mergeCell ref="H16:J16"/>
    <mergeCell ref="K16:M16"/>
    <mergeCell ref="N16:P16"/>
    <mergeCell ref="E15:G15"/>
    <mergeCell ref="H15:J15"/>
    <mergeCell ref="Q15:S15"/>
    <mergeCell ref="V28:AA28"/>
    <mergeCell ref="Q29:S29"/>
    <mergeCell ref="B30:D30"/>
    <mergeCell ref="E30:G30"/>
    <mergeCell ref="H30:J30"/>
    <mergeCell ref="K30:M30"/>
    <mergeCell ref="N30:P30"/>
    <mergeCell ref="Q30:S30"/>
    <mergeCell ref="N29:P29"/>
    <mergeCell ref="A29:A31"/>
    <mergeCell ref="B29:D29"/>
    <mergeCell ref="E29:G29"/>
    <mergeCell ref="H29:J29"/>
    <mergeCell ref="K29:M29"/>
    <mergeCell ref="A1:R1"/>
    <mergeCell ref="A3:A5"/>
    <mergeCell ref="B3:C3"/>
    <mergeCell ref="D3:E3"/>
    <mergeCell ref="K3:L3"/>
    <mergeCell ref="K4:L4"/>
    <mergeCell ref="V3:AA3"/>
    <mergeCell ref="B4:B5"/>
    <mergeCell ref="C4:C5"/>
    <mergeCell ref="D4:D5"/>
    <mergeCell ref="E4:E5"/>
    <mergeCell ref="F4:F5"/>
    <mergeCell ref="I3:J3"/>
    <mergeCell ref="O4:O5"/>
    <mergeCell ref="N4:N5"/>
    <mergeCell ref="G4:G5"/>
    <mergeCell ref="H4:H5"/>
    <mergeCell ref="I4:J4"/>
  </mergeCells>
  <pageMargins left="0.7" right="0.7" top="0.75" bottom="0.75" header="0.3" footer="0.3"/>
  <pageSetup orientation="portrait" r:id="rId1"/>
  <ignoredErrors>
    <ignoredError sqref="I8 J8:O8"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A59A7-AE32-471B-B396-13D951185F2F}">
  <sheetPr>
    <tabColor rgb="FF609191"/>
  </sheetPr>
  <dimension ref="A1:AH13"/>
  <sheetViews>
    <sheetView zoomScaleNormal="100" workbookViewId="0">
      <selection activeCell="B2" sqref="B2"/>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62" t="s">
        <v>226</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2" spans="1:26" ht="15.75" x14ac:dyDescent="0.25">
      <c r="A2" s="222" t="s">
        <v>386</v>
      </c>
    </row>
    <row r="3" spans="1:26" x14ac:dyDescent="0.25">
      <c r="A3" s="12">
        <v>1476</v>
      </c>
    </row>
    <row r="4" spans="1:26" ht="20.25" x14ac:dyDescent="0.3">
      <c r="A4" s="171"/>
      <c r="B4" s="171"/>
      <c r="C4" s="171"/>
      <c r="D4" s="171"/>
      <c r="E4" s="171"/>
      <c r="F4" s="171"/>
      <c r="G4" s="171"/>
      <c r="H4" s="171"/>
      <c r="I4" s="171"/>
      <c r="J4" s="171"/>
      <c r="K4" s="171"/>
      <c r="L4" s="171"/>
      <c r="M4" s="171"/>
      <c r="N4" s="171"/>
      <c r="O4" s="171"/>
    </row>
    <row r="5" spans="1:26" ht="15.75" x14ac:dyDescent="0.25">
      <c r="A5" s="314" t="s">
        <v>309</v>
      </c>
      <c r="B5" s="314"/>
      <c r="C5" s="314"/>
      <c r="E5" s="314" t="s">
        <v>310</v>
      </c>
      <c r="F5" s="314"/>
      <c r="G5" s="314"/>
      <c r="I5" s="314" t="s">
        <v>311</v>
      </c>
      <c r="J5" s="314"/>
      <c r="K5" s="314"/>
      <c r="M5" s="34" t="s">
        <v>312</v>
      </c>
      <c r="N5" s="34"/>
      <c r="O5" s="34"/>
    </row>
    <row r="6" spans="1:26" x14ac:dyDescent="0.25">
      <c r="A6" s="16" t="s">
        <v>115</v>
      </c>
      <c r="B6" s="16" t="s">
        <v>116</v>
      </c>
      <c r="C6" s="16" t="s">
        <v>117</v>
      </c>
      <c r="E6" s="16" t="s">
        <v>115</v>
      </c>
      <c r="F6" s="16" t="s">
        <v>116</v>
      </c>
      <c r="G6" s="16" t="s">
        <v>117</v>
      </c>
      <c r="I6" s="25" t="s">
        <v>135</v>
      </c>
      <c r="J6" s="16" t="s">
        <v>116</v>
      </c>
      <c r="K6" s="16" t="s">
        <v>117</v>
      </c>
      <c r="M6" s="25" t="s">
        <v>132</v>
      </c>
      <c r="N6" s="16" t="s">
        <v>116</v>
      </c>
      <c r="O6" s="16" t="s">
        <v>117</v>
      </c>
    </row>
    <row r="7" spans="1:26" x14ac:dyDescent="0.25">
      <c r="A7" s="17" t="s">
        <v>118</v>
      </c>
      <c r="B7" s="18">
        <v>6</v>
      </c>
      <c r="C7" s="19">
        <f>B7/A3</f>
        <v>4.0650406504065045E-3</v>
      </c>
      <c r="E7" s="23" t="s">
        <v>125</v>
      </c>
      <c r="F7" s="18"/>
      <c r="G7" s="19">
        <v>4.2000000000000003E-2</v>
      </c>
      <c r="I7" s="23" t="s">
        <v>136</v>
      </c>
      <c r="J7" s="18">
        <v>1132</v>
      </c>
      <c r="K7" s="19">
        <f>J7/A3</f>
        <v>0.76693766937669372</v>
      </c>
      <c r="M7" s="23" t="s">
        <v>133</v>
      </c>
      <c r="N7" s="18">
        <v>122</v>
      </c>
      <c r="O7" s="19">
        <f>N7/A3</f>
        <v>8.2655826558265588E-2</v>
      </c>
    </row>
    <row r="8" spans="1:26" x14ac:dyDescent="0.25">
      <c r="A8" s="20" t="s">
        <v>119</v>
      </c>
      <c r="B8" s="21">
        <v>95</v>
      </c>
      <c r="C8" s="22">
        <f>B8/A3</f>
        <v>6.4363143631436318E-2</v>
      </c>
      <c r="E8" s="24" t="s">
        <v>126</v>
      </c>
      <c r="F8" s="21"/>
      <c r="G8" s="19">
        <v>0.25700000000000001</v>
      </c>
      <c r="I8" s="24" t="s">
        <v>138</v>
      </c>
      <c r="J8" s="21">
        <v>182</v>
      </c>
      <c r="K8" s="19">
        <f>J8/A3</f>
        <v>0.12330623306233063</v>
      </c>
      <c r="M8" s="24" t="s">
        <v>134</v>
      </c>
      <c r="N8" s="21">
        <v>1355</v>
      </c>
      <c r="O8" s="22">
        <f>N8/A3</f>
        <v>0.91802168021680219</v>
      </c>
    </row>
    <row r="9" spans="1:26" x14ac:dyDescent="0.25">
      <c r="A9" s="20" t="s">
        <v>120</v>
      </c>
      <c r="B9" s="21">
        <v>252</v>
      </c>
      <c r="C9" s="22">
        <f>B9/A3</f>
        <v>0.17073170731707318</v>
      </c>
      <c r="E9" s="24" t="s">
        <v>127</v>
      </c>
      <c r="F9" s="21"/>
      <c r="G9" s="19">
        <v>0.24399999999999999</v>
      </c>
      <c r="I9" s="24" t="s">
        <v>137</v>
      </c>
      <c r="J9" s="21">
        <v>98</v>
      </c>
      <c r="K9" s="19">
        <f>J9/A3</f>
        <v>6.6395663956639567E-2</v>
      </c>
    </row>
    <row r="10" spans="1:26" x14ac:dyDescent="0.25">
      <c r="A10" s="20" t="s">
        <v>121</v>
      </c>
      <c r="B10" s="21">
        <v>379</v>
      </c>
      <c r="C10" s="22">
        <f>B10/A3</f>
        <v>0.25677506775067749</v>
      </c>
      <c r="E10" s="24" t="s">
        <v>128</v>
      </c>
      <c r="F10" s="21"/>
      <c r="G10" s="19">
        <v>0.14399999999999999</v>
      </c>
      <c r="I10" s="24" t="s">
        <v>140</v>
      </c>
      <c r="J10" s="21">
        <v>36</v>
      </c>
      <c r="K10" s="19">
        <f>J10/A3</f>
        <v>2.4390243902439025E-2</v>
      </c>
    </row>
    <row r="11" spans="1:26" x14ac:dyDescent="0.25">
      <c r="A11" s="20" t="s">
        <v>122</v>
      </c>
      <c r="B11" s="21">
        <v>422</v>
      </c>
      <c r="C11" s="22">
        <f>B11/A3</f>
        <v>0.28590785907859079</v>
      </c>
      <c r="E11" s="24" t="s">
        <v>129</v>
      </c>
      <c r="F11" s="21"/>
      <c r="G11" s="19">
        <v>0.22800000000000001</v>
      </c>
      <c r="I11" s="24" t="s">
        <v>139</v>
      </c>
      <c r="J11" s="21">
        <v>24</v>
      </c>
      <c r="K11" s="19">
        <f>J11/A3</f>
        <v>1.6260162601626018E-2</v>
      </c>
    </row>
    <row r="12" spans="1:26" x14ac:dyDescent="0.25">
      <c r="A12" s="20" t="s">
        <v>123</v>
      </c>
      <c r="B12" s="21">
        <v>260</v>
      </c>
      <c r="C12" s="22">
        <f>B12/A3</f>
        <v>0.17615176151761516</v>
      </c>
      <c r="E12" s="24" t="s">
        <v>130</v>
      </c>
      <c r="F12" s="21"/>
      <c r="G12" s="19">
        <v>7.0999999999999994E-2</v>
      </c>
      <c r="I12" s="24" t="s">
        <v>141</v>
      </c>
      <c r="J12" s="21">
        <v>4</v>
      </c>
      <c r="K12" s="19">
        <f>J12/A3</f>
        <v>2.7100271002710027E-3</v>
      </c>
    </row>
    <row r="13" spans="1:26" x14ac:dyDescent="0.25">
      <c r="A13" s="20" t="s">
        <v>124</v>
      </c>
      <c r="B13" s="21">
        <v>63</v>
      </c>
      <c r="C13" s="22">
        <f>B13/A3</f>
        <v>4.2682926829268296E-2</v>
      </c>
      <c r="E13" s="24" t="s">
        <v>131</v>
      </c>
      <c r="F13" s="21"/>
      <c r="G13" s="19">
        <v>1.4E-2</v>
      </c>
      <c r="I13" s="24" t="s">
        <v>142</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10F9B-68F0-4EEF-AEF3-BE1ACE27B0D0}">
  <sheetPr>
    <tabColor rgb="FF609191"/>
  </sheetPr>
  <dimension ref="A1:Z56"/>
  <sheetViews>
    <sheetView topLeftCell="A12" zoomScaleNormal="100" workbookViewId="0">
      <selection activeCell="D13" sqref="D13"/>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7" width="8.42578125" bestFit="1" customWidth="1"/>
    <col min="8" max="9" width="8.140625" bestFit="1" customWidth="1"/>
    <col min="10" max="12" width="9.28515625" bestFit="1" customWidth="1"/>
    <col min="13" max="13" width="9.140625" bestFit="1" customWidth="1"/>
    <col min="14" max="14" width="8.42578125" bestFit="1" customWidth="1"/>
    <col min="15" max="15" width="8" bestFit="1" customWidth="1"/>
    <col min="16" max="16" width="8" style="10" bestFit="1" customWidth="1"/>
    <col min="17" max="18" width="8" bestFit="1" customWidth="1"/>
    <col min="19" max="19" width="8.42578125" bestFit="1" customWidth="1"/>
    <col min="20" max="20" width="8.7109375" bestFit="1" customWidth="1"/>
    <col min="23" max="23" width="8.42578125" bestFit="1" customWidth="1"/>
    <col min="24"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62" t="s">
        <v>227</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4" spans="1:26" ht="18.75" x14ac:dyDescent="0.3">
      <c r="A4" s="318" t="s">
        <v>237</v>
      </c>
      <c r="B4" s="318"/>
      <c r="C4" s="318"/>
      <c r="D4" s="318"/>
      <c r="E4" s="318"/>
      <c r="F4" s="318"/>
      <c r="G4" s="318"/>
      <c r="H4" s="318"/>
    </row>
    <row r="5" spans="1:26" ht="36" customHeight="1" x14ac:dyDescent="0.25">
      <c r="A5" s="316" t="s">
        <v>211</v>
      </c>
      <c r="B5" s="317" t="s">
        <v>143</v>
      </c>
      <c r="C5" s="317" t="s">
        <v>213</v>
      </c>
      <c r="D5" s="317" t="s">
        <v>241</v>
      </c>
      <c r="E5" s="317" t="s">
        <v>234</v>
      </c>
      <c r="F5" s="317"/>
      <c r="G5" s="317" t="s">
        <v>214</v>
      </c>
      <c r="H5" s="317"/>
      <c r="P5"/>
      <c r="R5" s="10"/>
    </row>
    <row r="6" spans="1:26" ht="15.75" thickBot="1" x14ac:dyDescent="0.3">
      <c r="A6" s="316"/>
      <c r="B6" s="317"/>
      <c r="C6" s="317"/>
      <c r="D6" s="319"/>
      <c r="E6" s="163" t="s">
        <v>157</v>
      </c>
      <c r="F6" s="163" t="s">
        <v>215</v>
      </c>
      <c r="G6" s="163" t="s">
        <v>157</v>
      </c>
      <c r="H6" s="163" t="s">
        <v>215</v>
      </c>
      <c r="P6"/>
      <c r="R6" s="10"/>
    </row>
    <row r="7" spans="1:26" ht="15.75" thickBot="1" x14ac:dyDescent="0.3">
      <c r="A7" s="195" t="s">
        <v>238</v>
      </c>
      <c r="B7" s="196">
        <v>1</v>
      </c>
      <c r="C7" s="197">
        <f>'1A'!B12</f>
        <v>14.65</v>
      </c>
      <c r="D7" s="198" t="s">
        <v>186</v>
      </c>
      <c r="E7" s="199">
        <f t="shared" ref="E7:E12" si="0">W19-B19</f>
        <v>-520</v>
      </c>
      <c r="F7" s="200">
        <f t="shared" ref="F7:F12" si="1">W29</f>
        <v>-0.26052104208416832</v>
      </c>
      <c r="G7" s="201">
        <f t="shared" ref="G7:G12" si="2">S38-B38</f>
        <v>3.7200000000000006</v>
      </c>
      <c r="H7" s="202">
        <f t="shared" ref="H7:H12" si="3">S48</f>
        <v>0.34034766697163776</v>
      </c>
      <c r="P7"/>
      <c r="R7" s="10"/>
    </row>
    <row r="8" spans="1:26" ht="15.75" thickTop="1" x14ac:dyDescent="0.25">
      <c r="A8" s="178" t="s">
        <v>291</v>
      </c>
      <c r="B8" s="164">
        <v>0.95</v>
      </c>
      <c r="C8" s="185">
        <f>S39</f>
        <v>21.03</v>
      </c>
      <c r="D8" s="187">
        <f>C8-C7</f>
        <v>6.3800000000000008</v>
      </c>
      <c r="E8" s="174">
        <f t="shared" si="0"/>
        <v>-44</v>
      </c>
      <c r="F8" s="173">
        <f t="shared" si="1"/>
        <v>-0.20952380952380953</v>
      </c>
      <c r="G8" s="175">
        <f t="shared" si="2"/>
        <v>5.5400000000000009</v>
      </c>
      <c r="H8" s="177">
        <f t="shared" si="3"/>
        <v>0.35765009683666887</v>
      </c>
      <c r="P8"/>
      <c r="R8" s="10"/>
    </row>
    <row r="9" spans="1:26" x14ac:dyDescent="0.25">
      <c r="A9" s="178" t="s">
        <v>293</v>
      </c>
      <c r="B9" s="164">
        <v>0.95</v>
      </c>
      <c r="C9" s="185">
        <f t="shared" ref="C9:C12" si="4">S40</f>
        <v>18.14</v>
      </c>
      <c r="D9" s="217">
        <f>C9-C7</f>
        <v>3.49</v>
      </c>
      <c r="E9" s="174">
        <f t="shared" si="0"/>
        <v>138</v>
      </c>
      <c r="F9" s="173">
        <f t="shared" si="1"/>
        <v>2.3389830508474576</v>
      </c>
      <c r="G9" s="175">
        <f t="shared" si="2"/>
        <v>5.1400000000000006</v>
      </c>
      <c r="H9" s="177">
        <f t="shared" si="3"/>
        <v>0.39538461538461545</v>
      </c>
      <c r="P9"/>
      <c r="R9" s="10"/>
    </row>
    <row r="10" spans="1:26" x14ac:dyDescent="0.25">
      <c r="A10" s="178" t="s">
        <v>212</v>
      </c>
      <c r="B10" s="164">
        <v>0.94</v>
      </c>
      <c r="C10" s="185">
        <f t="shared" si="4"/>
        <v>29.74</v>
      </c>
      <c r="D10" s="187">
        <f>C10-C7</f>
        <v>15.089999999999998</v>
      </c>
      <c r="E10" s="174">
        <f t="shared" si="0"/>
        <v>-99</v>
      </c>
      <c r="F10" s="173">
        <f t="shared" si="1"/>
        <v>-0.58579881656804733</v>
      </c>
      <c r="G10" s="175">
        <f t="shared" si="2"/>
        <v>7.1999999999999993</v>
      </c>
      <c r="H10" s="177">
        <f t="shared" si="3"/>
        <v>0.31943212067435667</v>
      </c>
      <c r="P10"/>
      <c r="R10" s="10"/>
    </row>
    <row r="11" spans="1:26" x14ac:dyDescent="0.25">
      <c r="A11" s="178" t="s">
        <v>294</v>
      </c>
      <c r="B11" s="164">
        <v>0.92</v>
      </c>
      <c r="C11" s="185">
        <f t="shared" si="4"/>
        <v>22.66</v>
      </c>
      <c r="D11" s="187">
        <f>C11-C7</f>
        <v>8.01</v>
      </c>
      <c r="E11" s="174">
        <f t="shared" si="0"/>
        <v>-1320</v>
      </c>
      <c r="F11" s="173">
        <f t="shared" si="1"/>
        <v>-0.36263736263736263</v>
      </c>
      <c r="G11" s="175">
        <f t="shared" si="2"/>
        <v>8</v>
      </c>
      <c r="H11" s="177">
        <f t="shared" si="3"/>
        <v>0.54570259208731242</v>
      </c>
      <c r="P11"/>
      <c r="R11" s="10"/>
    </row>
    <row r="12" spans="1:26" ht="15.75" thickBot="1" x14ac:dyDescent="0.3">
      <c r="A12" s="179" t="s">
        <v>295</v>
      </c>
      <c r="B12" s="180">
        <v>0.92</v>
      </c>
      <c r="C12" s="186">
        <f t="shared" si="4"/>
        <v>17.84</v>
      </c>
      <c r="D12" s="188">
        <f>C12-C7</f>
        <v>3.1899999999999995</v>
      </c>
      <c r="E12" s="181">
        <f t="shared" si="0"/>
        <v>1354</v>
      </c>
      <c r="F12" s="182">
        <f t="shared" si="1"/>
        <v>0.34452926208651402</v>
      </c>
      <c r="G12" s="183">
        <f t="shared" si="2"/>
        <v>3.41</v>
      </c>
      <c r="H12" s="184">
        <f t="shared" si="3"/>
        <v>0.23631323631323634</v>
      </c>
      <c r="P12"/>
      <c r="R12" s="10"/>
    </row>
    <row r="13" spans="1:26" x14ac:dyDescent="0.25">
      <c r="A13" s="1"/>
      <c r="B13" s="35"/>
      <c r="C13" s="36"/>
      <c r="D13" s="36"/>
    </row>
    <row r="14" spans="1:26" x14ac:dyDescent="0.25">
      <c r="D14" s="221"/>
      <c r="G14" s="215"/>
    </row>
    <row r="17" spans="1:26" ht="15.75" x14ac:dyDescent="0.25">
      <c r="A17" s="315" t="s">
        <v>322</v>
      </c>
      <c r="B17" s="315"/>
      <c r="C17" s="315"/>
      <c r="D17" s="315"/>
      <c r="E17" s="315"/>
      <c r="F17" s="315"/>
      <c r="G17" s="315"/>
      <c r="H17" s="315"/>
      <c r="I17" s="315"/>
      <c r="J17" s="315"/>
      <c r="K17" s="315"/>
      <c r="L17" s="315"/>
      <c r="M17" s="315"/>
      <c r="N17" s="315"/>
      <c r="O17" s="315"/>
      <c r="P17" s="315"/>
      <c r="Q17" s="315"/>
      <c r="R17" s="315"/>
      <c r="S17" s="315"/>
      <c r="T17" s="315"/>
      <c r="U17" s="315"/>
      <c r="V17" s="315"/>
      <c r="W17" s="315"/>
    </row>
    <row r="18" spans="1:26" x14ac:dyDescent="0.25">
      <c r="A18" s="189" t="s">
        <v>211</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238</v>
      </c>
      <c r="B19" s="166">
        <v>1996</v>
      </c>
      <c r="C19" s="166">
        <v>2036</v>
      </c>
      <c r="D19" s="166">
        <v>2019</v>
      </c>
      <c r="E19" s="166">
        <v>1977</v>
      </c>
      <c r="F19" s="166">
        <v>1930</v>
      </c>
      <c r="G19" s="166">
        <v>1956</v>
      </c>
      <c r="H19" s="166">
        <v>1917</v>
      </c>
      <c r="I19" s="166">
        <v>1914</v>
      </c>
      <c r="J19" s="166">
        <v>1962</v>
      </c>
      <c r="K19" s="166">
        <v>1976</v>
      </c>
      <c r="L19" s="166">
        <v>1931</v>
      </c>
      <c r="M19" s="166">
        <v>1712</v>
      </c>
      <c r="N19" s="166">
        <v>1764</v>
      </c>
      <c r="O19" s="166">
        <v>1653</v>
      </c>
      <c r="P19" s="166">
        <v>1671</v>
      </c>
      <c r="Q19" s="166">
        <v>1655</v>
      </c>
      <c r="R19" s="166">
        <v>1777</v>
      </c>
      <c r="S19" s="166">
        <v>1992</v>
      </c>
      <c r="T19" s="166">
        <v>1956</v>
      </c>
      <c r="U19" s="166">
        <v>1653</v>
      </c>
      <c r="V19" s="166">
        <v>1477</v>
      </c>
      <c r="W19" s="166">
        <v>1476</v>
      </c>
    </row>
    <row r="20" spans="1:26" ht="15.75" thickTop="1" x14ac:dyDescent="0.25">
      <c r="A20" s="143" t="s">
        <v>291</v>
      </c>
      <c r="B20" s="144">
        <v>210</v>
      </c>
      <c r="C20" s="144">
        <v>221</v>
      </c>
      <c r="D20" s="144">
        <v>235</v>
      </c>
      <c r="E20" s="144">
        <v>233</v>
      </c>
      <c r="F20" s="144">
        <v>237</v>
      </c>
      <c r="G20" s="144">
        <v>251</v>
      </c>
      <c r="H20" s="144">
        <v>244</v>
      </c>
      <c r="I20" s="144">
        <v>267</v>
      </c>
      <c r="J20" s="144">
        <v>254</v>
      </c>
      <c r="K20" s="144">
        <v>246</v>
      </c>
      <c r="L20" s="144">
        <v>247</v>
      </c>
      <c r="M20" s="144">
        <v>248</v>
      </c>
      <c r="N20" s="144">
        <v>249</v>
      </c>
      <c r="O20" s="144">
        <v>255</v>
      </c>
      <c r="P20" s="144">
        <v>263</v>
      </c>
      <c r="Q20" s="144">
        <v>284</v>
      </c>
      <c r="R20" s="144">
        <v>320</v>
      </c>
      <c r="S20" s="144">
        <v>317</v>
      </c>
      <c r="T20" s="144">
        <v>281</v>
      </c>
      <c r="U20" s="144">
        <v>199</v>
      </c>
      <c r="V20" s="144">
        <v>156</v>
      </c>
      <c r="W20" s="144">
        <v>166</v>
      </c>
    </row>
    <row r="21" spans="1:26" x14ac:dyDescent="0.25">
      <c r="A21" s="143" t="s">
        <v>293</v>
      </c>
      <c r="B21" s="144">
        <v>59</v>
      </c>
      <c r="C21" s="144">
        <v>84</v>
      </c>
      <c r="D21" s="144">
        <v>108</v>
      </c>
      <c r="E21" s="144">
        <v>115</v>
      </c>
      <c r="F21" s="144">
        <v>123</v>
      </c>
      <c r="G21" s="144">
        <v>119</v>
      </c>
      <c r="H21" s="144">
        <v>111</v>
      </c>
      <c r="I21" s="144">
        <v>103</v>
      </c>
      <c r="J21" s="144">
        <v>107</v>
      </c>
      <c r="K21" s="144">
        <v>101</v>
      </c>
      <c r="L21" s="144">
        <v>106</v>
      </c>
      <c r="M21" s="144">
        <v>106</v>
      </c>
      <c r="N21" s="144">
        <v>101</v>
      </c>
      <c r="O21" s="144">
        <v>97</v>
      </c>
      <c r="P21" s="144">
        <v>97</v>
      </c>
      <c r="Q21" s="144">
        <v>113</v>
      </c>
      <c r="R21" s="144">
        <v>117</v>
      </c>
      <c r="S21" s="144">
        <v>113</v>
      </c>
      <c r="T21" s="144">
        <v>122</v>
      </c>
      <c r="U21" s="144">
        <v>115</v>
      </c>
      <c r="V21" s="144">
        <v>151</v>
      </c>
      <c r="W21" s="144">
        <v>197</v>
      </c>
    </row>
    <row r="22" spans="1:26" x14ac:dyDescent="0.25">
      <c r="A22" s="143" t="s">
        <v>212</v>
      </c>
      <c r="B22" s="146">
        <v>169</v>
      </c>
      <c r="C22" s="146">
        <v>169</v>
      </c>
      <c r="D22" s="146">
        <v>167</v>
      </c>
      <c r="E22" s="146">
        <v>162</v>
      </c>
      <c r="F22" s="146">
        <v>158</v>
      </c>
      <c r="G22" s="146">
        <v>148</v>
      </c>
      <c r="H22" s="146">
        <v>161</v>
      </c>
      <c r="I22" s="146">
        <v>180</v>
      </c>
      <c r="J22" s="146">
        <v>197</v>
      </c>
      <c r="K22" s="146">
        <v>151</v>
      </c>
      <c r="L22" s="146">
        <v>144</v>
      </c>
      <c r="M22" s="146">
        <v>128</v>
      </c>
      <c r="N22" s="146">
        <v>126</v>
      </c>
      <c r="O22" s="146">
        <v>129</v>
      </c>
      <c r="P22" s="146">
        <v>121</v>
      </c>
      <c r="Q22" s="146">
        <v>109</v>
      </c>
      <c r="R22" s="146">
        <v>93</v>
      </c>
      <c r="S22" s="146">
        <v>74</v>
      </c>
      <c r="T22" s="146">
        <v>65</v>
      </c>
      <c r="U22" s="146">
        <v>63</v>
      </c>
      <c r="V22" s="146">
        <v>71</v>
      </c>
      <c r="W22" s="146">
        <v>70</v>
      </c>
    </row>
    <row r="23" spans="1:26" x14ac:dyDescent="0.25">
      <c r="A23" s="178" t="s">
        <v>294</v>
      </c>
      <c r="B23" s="146">
        <v>3640</v>
      </c>
      <c r="C23" s="146">
        <v>3704</v>
      </c>
      <c r="D23" s="146">
        <v>3782</v>
      </c>
      <c r="E23" s="146">
        <v>3778</v>
      </c>
      <c r="F23" s="146">
        <v>3789</v>
      </c>
      <c r="G23" s="146">
        <v>3634</v>
      </c>
      <c r="H23" s="146">
        <v>3695</v>
      </c>
      <c r="I23" s="146">
        <v>3650</v>
      </c>
      <c r="J23" s="146">
        <v>3204</v>
      </c>
      <c r="K23" s="146">
        <v>3176</v>
      </c>
      <c r="L23" s="146">
        <v>3113</v>
      </c>
      <c r="M23" s="146">
        <v>3332</v>
      </c>
      <c r="N23" s="146">
        <v>3544</v>
      </c>
      <c r="O23" s="146">
        <v>3799</v>
      </c>
      <c r="P23" s="146">
        <v>3891</v>
      </c>
      <c r="Q23" s="146">
        <v>3941</v>
      </c>
      <c r="R23" s="146">
        <v>3770</v>
      </c>
      <c r="S23" s="146">
        <v>3480</v>
      </c>
      <c r="T23" s="146">
        <v>3053</v>
      </c>
      <c r="U23" s="146">
        <v>2403</v>
      </c>
      <c r="V23" s="146">
        <v>2343</v>
      </c>
      <c r="W23" s="146">
        <v>2320</v>
      </c>
    </row>
    <row r="24" spans="1:26" x14ac:dyDescent="0.25">
      <c r="A24" s="143" t="s">
        <v>295</v>
      </c>
      <c r="B24" s="146">
        <v>3930</v>
      </c>
      <c r="C24" s="146">
        <v>3933</v>
      </c>
      <c r="D24" s="146">
        <v>4004</v>
      </c>
      <c r="E24" s="146">
        <v>3990</v>
      </c>
      <c r="F24" s="146">
        <v>3961</v>
      </c>
      <c r="G24" s="146">
        <v>4130</v>
      </c>
      <c r="H24" s="146">
        <v>4271</v>
      </c>
      <c r="I24" s="146">
        <v>4317</v>
      </c>
      <c r="J24" s="146">
        <v>4063</v>
      </c>
      <c r="K24" s="146">
        <v>4204</v>
      </c>
      <c r="L24" s="146">
        <v>4333</v>
      </c>
      <c r="M24" s="146">
        <v>4408</v>
      </c>
      <c r="N24" s="146">
        <v>4537</v>
      </c>
      <c r="O24" s="146">
        <v>4729</v>
      </c>
      <c r="P24" s="146">
        <v>4677</v>
      </c>
      <c r="Q24" s="146">
        <v>4857</v>
      </c>
      <c r="R24" s="146">
        <v>4898</v>
      </c>
      <c r="S24" s="146">
        <v>5126</v>
      </c>
      <c r="T24" s="146">
        <v>5215</v>
      </c>
      <c r="U24" s="146">
        <v>5068</v>
      </c>
      <c r="V24" s="146">
        <v>5112</v>
      </c>
      <c r="W24" s="146">
        <v>5284</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5" t="s">
        <v>323</v>
      </c>
      <c r="B27" s="315"/>
      <c r="C27" s="315"/>
      <c r="D27" s="315"/>
      <c r="E27" s="315"/>
      <c r="F27" s="315"/>
      <c r="G27" s="315"/>
      <c r="H27" s="315"/>
      <c r="I27" s="315"/>
      <c r="J27" s="315"/>
      <c r="K27" s="315"/>
      <c r="L27" s="315"/>
      <c r="M27" s="315"/>
      <c r="N27" s="315"/>
      <c r="O27" s="315"/>
      <c r="P27" s="315"/>
      <c r="Q27" s="315"/>
      <c r="R27" s="315"/>
      <c r="S27" s="315"/>
      <c r="T27" s="315"/>
      <c r="U27" s="315"/>
      <c r="V27" s="315"/>
      <c r="W27" s="315"/>
    </row>
    <row r="28" spans="1:26" x14ac:dyDescent="0.25">
      <c r="A28" s="189" t="s">
        <v>211</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238</v>
      </c>
      <c r="B29" s="167">
        <f t="shared" ref="B29:B34" si="5">(B19-B19)/B19</f>
        <v>0</v>
      </c>
      <c r="C29" s="167">
        <f t="shared" ref="C29:C34" si="6">(C19-B19)/B19</f>
        <v>2.004008016032064E-2</v>
      </c>
      <c r="D29" s="167">
        <f t="shared" ref="D29:D34" si="7">(D19-B19)/B19</f>
        <v>1.1523046092184368E-2</v>
      </c>
      <c r="E29" s="167">
        <f t="shared" ref="E29:E34" si="8">(E19-B19)/B19</f>
        <v>-9.5190380761523054E-3</v>
      </c>
      <c r="F29" s="167">
        <f t="shared" ref="F29:F34" si="9">(F19-B19)/B19</f>
        <v>-3.3066132264529056E-2</v>
      </c>
      <c r="G29" s="167">
        <f t="shared" ref="G29:G34" si="10">(G19-B19)/B19</f>
        <v>-2.004008016032064E-2</v>
      </c>
      <c r="H29" s="167">
        <f t="shared" ref="H29:H34" si="11">(H19-B19)/B19</f>
        <v>-3.9579158316633264E-2</v>
      </c>
      <c r="I29" s="167">
        <f t="shared" ref="I29:I34" si="12">(I19-B19)/B19</f>
        <v>-4.1082164328657314E-2</v>
      </c>
      <c r="J29" s="167">
        <f t="shared" ref="J29:J34" si="13">(J19-B19)/B19</f>
        <v>-1.7034068136272545E-2</v>
      </c>
      <c r="K29" s="167">
        <f t="shared" ref="K29:K34" si="14">(K19-B19)/B19</f>
        <v>-1.002004008016032E-2</v>
      </c>
      <c r="L29" s="167">
        <f t="shared" ref="L29:L34" si="15">(L19-B19)/B19</f>
        <v>-3.256513026052104E-2</v>
      </c>
      <c r="M29" s="167">
        <f t="shared" ref="M29:M34" si="16">(M19-B19)/B19</f>
        <v>-0.14228456913827656</v>
      </c>
      <c r="N29" s="167">
        <f t="shared" ref="N29:N34" si="17">(N19-B19)/B19</f>
        <v>-0.11623246492985972</v>
      </c>
      <c r="O29" s="167">
        <f t="shared" ref="O29:O34" si="18">(O19-B19)/B19</f>
        <v>-0.1718436873747495</v>
      </c>
      <c r="P29" s="167">
        <f t="shared" ref="P29:P34" si="19">(P19-B19)/B19</f>
        <v>-0.16282565130260521</v>
      </c>
      <c r="Q29" s="167">
        <f t="shared" ref="Q29:Q34" si="20">(Q19-B19)/B19</f>
        <v>-0.17084168336673347</v>
      </c>
      <c r="R29" s="167">
        <f t="shared" ref="R29:R34" si="21">(R19-B19)/B19</f>
        <v>-0.10971943887775551</v>
      </c>
      <c r="S29" s="167">
        <f t="shared" ref="S29:S34" si="22">(S19-B19)/B19</f>
        <v>-2.004008016032064E-3</v>
      </c>
      <c r="T29" s="167">
        <f t="shared" ref="T29:T34" si="23">(T19-B19)/B19</f>
        <v>-2.004008016032064E-2</v>
      </c>
      <c r="U29" s="167">
        <f t="shared" ref="U29:U34" si="24">(U19-B19)/B19</f>
        <v>-0.1718436873747495</v>
      </c>
      <c r="V29" s="167">
        <f t="shared" ref="V29:V34" si="25">(V19-B19)/B19</f>
        <v>-0.26002004008016033</v>
      </c>
      <c r="W29" s="167">
        <f t="shared" ref="W29:W34" si="26">(W19-B19)/B19</f>
        <v>-0.26052104208416832</v>
      </c>
      <c r="Y29" t="s">
        <v>295</v>
      </c>
      <c r="Z29" s="214">
        <v>3.41</v>
      </c>
    </row>
    <row r="30" spans="1:26" ht="15.75" thickTop="1" x14ac:dyDescent="0.25">
      <c r="A30" s="143" t="s">
        <v>291</v>
      </c>
      <c r="B30" s="147">
        <f t="shared" si="5"/>
        <v>0</v>
      </c>
      <c r="C30" s="147">
        <f t="shared" si="6"/>
        <v>5.2380952380952382E-2</v>
      </c>
      <c r="D30" s="147">
        <f t="shared" si="7"/>
        <v>0.11904761904761904</v>
      </c>
      <c r="E30" s="147">
        <f t="shared" si="8"/>
        <v>0.10952380952380952</v>
      </c>
      <c r="F30" s="147">
        <f t="shared" si="9"/>
        <v>0.12857142857142856</v>
      </c>
      <c r="G30" s="147">
        <f t="shared" si="10"/>
        <v>0.19523809523809524</v>
      </c>
      <c r="H30" s="147">
        <f t="shared" si="11"/>
        <v>0.16190476190476191</v>
      </c>
      <c r="I30" s="147">
        <f t="shared" si="12"/>
        <v>0.27142857142857141</v>
      </c>
      <c r="J30" s="147">
        <f t="shared" si="13"/>
        <v>0.20952380952380953</v>
      </c>
      <c r="K30" s="147">
        <f t="shared" si="14"/>
        <v>0.17142857142857143</v>
      </c>
      <c r="L30" s="147">
        <f t="shared" si="15"/>
        <v>0.1761904761904762</v>
      </c>
      <c r="M30" s="147">
        <f t="shared" si="16"/>
        <v>0.18095238095238095</v>
      </c>
      <c r="N30" s="147">
        <f t="shared" si="17"/>
        <v>0.18571428571428572</v>
      </c>
      <c r="O30" s="147">
        <f t="shared" si="18"/>
        <v>0.21428571428571427</v>
      </c>
      <c r="P30" s="147">
        <f t="shared" si="19"/>
        <v>0.25238095238095237</v>
      </c>
      <c r="Q30" s="147">
        <f t="shared" si="20"/>
        <v>0.35238095238095241</v>
      </c>
      <c r="R30" s="147">
        <f t="shared" si="21"/>
        <v>0.52380952380952384</v>
      </c>
      <c r="S30" s="147">
        <f t="shared" si="22"/>
        <v>0.50952380952380949</v>
      </c>
      <c r="T30" s="147">
        <f t="shared" si="23"/>
        <v>0.33809523809523812</v>
      </c>
      <c r="U30" s="147">
        <f t="shared" si="24"/>
        <v>-5.2380952380952382E-2</v>
      </c>
      <c r="V30" s="147">
        <f t="shared" si="25"/>
        <v>-0.25714285714285712</v>
      </c>
      <c r="W30" s="147">
        <f t="shared" si="26"/>
        <v>-0.20952380952380953</v>
      </c>
      <c r="Y30" t="s">
        <v>238</v>
      </c>
      <c r="Z30" s="214">
        <v>3.72</v>
      </c>
    </row>
    <row r="31" spans="1:26" x14ac:dyDescent="0.25">
      <c r="A31" s="143" t="s">
        <v>293</v>
      </c>
      <c r="B31" s="147">
        <f t="shared" si="5"/>
        <v>0</v>
      </c>
      <c r="C31" s="147">
        <f t="shared" si="6"/>
        <v>0.42372881355932202</v>
      </c>
      <c r="D31" s="147">
        <f t="shared" si="7"/>
        <v>0.83050847457627119</v>
      </c>
      <c r="E31" s="147">
        <f t="shared" si="8"/>
        <v>0.94915254237288138</v>
      </c>
      <c r="F31" s="147">
        <f t="shared" si="9"/>
        <v>1.0847457627118644</v>
      </c>
      <c r="G31" s="147">
        <f t="shared" si="10"/>
        <v>1.0169491525423728</v>
      </c>
      <c r="H31" s="147">
        <f t="shared" si="11"/>
        <v>0.88135593220338981</v>
      </c>
      <c r="I31" s="147">
        <f t="shared" si="12"/>
        <v>0.74576271186440679</v>
      </c>
      <c r="J31" s="147">
        <f t="shared" si="13"/>
        <v>0.81355932203389836</v>
      </c>
      <c r="K31" s="147">
        <f t="shared" si="14"/>
        <v>0.71186440677966101</v>
      </c>
      <c r="L31" s="147">
        <f t="shared" si="15"/>
        <v>0.79661016949152541</v>
      </c>
      <c r="M31" s="147">
        <f t="shared" si="16"/>
        <v>0.79661016949152541</v>
      </c>
      <c r="N31" s="147">
        <f t="shared" si="17"/>
        <v>0.71186440677966101</v>
      </c>
      <c r="O31" s="147">
        <f t="shared" si="18"/>
        <v>0.64406779661016944</v>
      </c>
      <c r="P31" s="147">
        <f t="shared" si="19"/>
        <v>0.64406779661016944</v>
      </c>
      <c r="Q31" s="147">
        <f t="shared" si="20"/>
        <v>0.9152542372881356</v>
      </c>
      <c r="R31" s="147">
        <f t="shared" si="21"/>
        <v>0.98305084745762716</v>
      </c>
      <c r="S31" s="147">
        <f t="shared" si="22"/>
        <v>0.9152542372881356</v>
      </c>
      <c r="T31" s="147">
        <f t="shared" si="23"/>
        <v>1.0677966101694916</v>
      </c>
      <c r="U31" s="147">
        <f t="shared" si="24"/>
        <v>0.94915254237288138</v>
      </c>
      <c r="V31" s="147">
        <f t="shared" si="25"/>
        <v>1.5593220338983051</v>
      </c>
      <c r="W31" s="147">
        <f t="shared" si="26"/>
        <v>2.3389830508474576</v>
      </c>
      <c r="Y31" t="s">
        <v>293</v>
      </c>
      <c r="Z31" s="214">
        <v>5.14</v>
      </c>
    </row>
    <row r="32" spans="1:26" x14ac:dyDescent="0.25">
      <c r="A32" s="143" t="s">
        <v>212</v>
      </c>
      <c r="B32" s="147">
        <f t="shared" si="5"/>
        <v>0</v>
      </c>
      <c r="C32" s="147">
        <f t="shared" si="6"/>
        <v>0</v>
      </c>
      <c r="D32" s="147">
        <f t="shared" si="7"/>
        <v>-1.1834319526627219E-2</v>
      </c>
      <c r="E32" s="147">
        <f t="shared" si="8"/>
        <v>-4.142011834319527E-2</v>
      </c>
      <c r="F32" s="147">
        <f t="shared" si="9"/>
        <v>-6.5088757396449703E-2</v>
      </c>
      <c r="G32" s="147">
        <f t="shared" si="10"/>
        <v>-0.1242603550295858</v>
      </c>
      <c r="H32" s="147">
        <f t="shared" si="11"/>
        <v>-4.7337278106508875E-2</v>
      </c>
      <c r="I32" s="147">
        <f t="shared" si="12"/>
        <v>6.5088757396449703E-2</v>
      </c>
      <c r="J32" s="147">
        <f t="shared" si="13"/>
        <v>0.16568047337278108</v>
      </c>
      <c r="K32" s="147">
        <f t="shared" si="14"/>
        <v>-0.10650887573964497</v>
      </c>
      <c r="L32" s="147">
        <f t="shared" si="15"/>
        <v>-0.14792899408284024</v>
      </c>
      <c r="M32" s="147">
        <f t="shared" si="16"/>
        <v>-0.24260355029585798</v>
      </c>
      <c r="N32" s="147">
        <f t="shared" si="17"/>
        <v>-0.25443786982248523</v>
      </c>
      <c r="O32" s="147">
        <f t="shared" si="18"/>
        <v>-0.23668639053254437</v>
      </c>
      <c r="P32" s="147">
        <f t="shared" si="19"/>
        <v>-0.28402366863905326</v>
      </c>
      <c r="Q32" s="147">
        <f t="shared" si="20"/>
        <v>-0.35502958579881655</v>
      </c>
      <c r="R32" s="147">
        <f t="shared" si="21"/>
        <v>-0.44970414201183434</v>
      </c>
      <c r="S32" s="147">
        <f t="shared" si="22"/>
        <v>-0.56213017751479288</v>
      </c>
      <c r="T32" s="147">
        <f t="shared" si="23"/>
        <v>-0.61538461538461542</v>
      </c>
      <c r="U32" s="147">
        <f t="shared" si="24"/>
        <v>-0.62721893491124259</v>
      </c>
      <c r="V32" s="147">
        <f t="shared" si="25"/>
        <v>-0.57988165680473369</v>
      </c>
      <c r="W32" s="147">
        <f t="shared" si="26"/>
        <v>-0.58579881656804733</v>
      </c>
      <c r="Y32" t="s">
        <v>291</v>
      </c>
      <c r="Z32" s="214">
        <v>5.54</v>
      </c>
    </row>
    <row r="33" spans="1:26" x14ac:dyDescent="0.25">
      <c r="A33" s="178" t="s">
        <v>294</v>
      </c>
      <c r="B33" s="147">
        <f t="shared" si="5"/>
        <v>0</v>
      </c>
      <c r="C33" s="147">
        <f t="shared" si="6"/>
        <v>1.7582417582417582E-2</v>
      </c>
      <c r="D33" s="147">
        <f t="shared" si="7"/>
        <v>3.9010989010989011E-2</v>
      </c>
      <c r="E33" s="147">
        <f t="shared" si="8"/>
        <v>3.7912087912087909E-2</v>
      </c>
      <c r="F33" s="147">
        <f t="shared" si="9"/>
        <v>4.0934065934065934E-2</v>
      </c>
      <c r="G33" s="147">
        <f t="shared" si="10"/>
        <v>-1.6483516483516484E-3</v>
      </c>
      <c r="H33" s="147">
        <f t="shared" si="11"/>
        <v>1.510989010989011E-2</v>
      </c>
      <c r="I33" s="147">
        <f t="shared" si="12"/>
        <v>2.7472527472527475E-3</v>
      </c>
      <c r="J33" s="147">
        <f t="shared" si="13"/>
        <v>-0.11978021978021978</v>
      </c>
      <c r="K33" s="147">
        <f t="shared" si="14"/>
        <v>-0.12747252747252746</v>
      </c>
      <c r="L33" s="147">
        <f t="shared" si="15"/>
        <v>-0.14478021978021979</v>
      </c>
      <c r="M33" s="147">
        <f t="shared" si="16"/>
        <v>-8.461538461538462E-2</v>
      </c>
      <c r="N33" s="147">
        <f t="shared" si="17"/>
        <v>-2.6373626373626374E-2</v>
      </c>
      <c r="O33" s="147">
        <f t="shared" si="18"/>
        <v>4.3681318681318679E-2</v>
      </c>
      <c r="P33" s="147">
        <f t="shared" si="19"/>
        <v>6.8956043956043961E-2</v>
      </c>
      <c r="Q33" s="147">
        <f t="shared" si="20"/>
        <v>8.269230769230769E-2</v>
      </c>
      <c r="R33" s="147">
        <f t="shared" si="21"/>
        <v>3.5714285714285712E-2</v>
      </c>
      <c r="S33" s="147">
        <f t="shared" si="22"/>
        <v>-4.3956043956043959E-2</v>
      </c>
      <c r="T33" s="147">
        <f t="shared" si="23"/>
        <v>-0.16126373626373627</v>
      </c>
      <c r="U33" s="147">
        <f t="shared" si="24"/>
        <v>-0.33983516483516485</v>
      </c>
      <c r="V33" s="147">
        <f t="shared" si="25"/>
        <v>-0.35631868131868133</v>
      </c>
      <c r="W33" s="147">
        <f t="shared" si="26"/>
        <v>-0.36263736263736263</v>
      </c>
      <c r="Y33" t="s">
        <v>212</v>
      </c>
      <c r="Z33" s="214">
        <v>7.2</v>
      </c>
    </row>
    <row r="34" spans="1:26" x14ac:dyDescent="0.25">
      <c r="A34" s="143" t="s">
        <v>295</v>
      </c>
      <c r="B34" s="147">
        <f t="shared" si="5"/>
        <v>0</v>
      </c>
      <c r="C34" s="147">
        <f t="shared" si="6"/>
        <v>7.6335877862595419E-4</v>
      </c>
      <c r="D34" s="147">
        <f t="shared" si="7"/>
        <v>1.8829516539440202E-2</v>
      </c>
      <c r="E34" s="147">
        <f t="shared" si="8"/>
        <v>1.5267175572519083E-2</v>
      </c>
      <c r="F34" s="147">
        <f t="shared" si="9"/>
        <v>7.8880407124681928E-3</v>
      </c>
      <c r="G34" s="147">
        <f t="shared" si="10"/>
        <v>5.0890585241730277E-2</v>
      </c>
      <c r="H34" s="147">
        <f t="shared" si="11"/>
        <v>8.6768447837150126E-2</v>
      </c>
      <c r="I34" s="147">
        <f t="shared" si="12"/>
        <v>9.8473282442748097E-2</v>
      </c>
      <c r="J34" s="147">
        <f t="shared" si="13"/>
        <v>3.3842239185750633E-2</v>
      </c>
      <c r="K34" s="147">
        <f t="shared" si="14"/>
        <v>6.9720101781170482E-2</v>
      </c>
      <c r="L34" s="147">
        <f t="shared" si="15"/>
        <v>0.10254452926208651</v>
      </c>
      <c r="M34" s="147">
        <f t="shared" si="16"/>
        <v>0.12162849872773537</v>
      </c>
      <c r="N34" s="147">
        <f t="shared" si="17"/>
        <v>0.15445292620865139</v>
      </c>
      <c r="O34" s="147">
        <f t="shared" si="18"/>
        <v>0.20330788804071248</v>
      </c>
      <c r="P34" s="147">
        <f t="shared" si="19"/>
        <v>0.1900763358778626</v>
      </c>
      <c r="Q34" s="147">
        <f t="shared" si="20"/>
        <v>0.23587786259541985</v>
      </c>
      <c r="R34" s="147">
        <f t="shared" si="21"/>
        <v>0.24631043256997456</v>
      </c>
      <c r="S34" s="147">
        <f t="shared" si="22"/>
        <v>0.30432569974554707</v>
      </c>
      <c r="T34" s="147">
        <f t="shared" si="23"/>
        <v>0.32697201017811706</v>
      </c>
      <c r="U34" s="147">
        <f t="shared" si="24"/>
        <v>0.28956743002544527</v>
      </c>
      <c r="V34" s="147">
        <f t="shared" si="25"/>
        <v>0.30076335877862598</v>
      </c>
      <c r="W34" s="147">
        <f t="shared" si="26"/>
        <v>0.34452926208651402</v>
      </c>
      <c r="Y34" t="s">
        <v>294</v>
      </c>
      <c r="Z34" s="214">
        <v>8</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5" t="s">
        <v>324</v>
      </c>
      <c r="B36" s="315"/>
      <c r="C36" s="315"/>
      <c r="D36" s="315"/>
      <c r="E36" s="315"/>
      <c r="F36" s="315"/>
      <c r="G36" s="315"/>
      <c r="H36" s="315"/>
      <c r="I36" s="315"/>
      <c r="J36" s="315"/>
      <c r="K36" s="315"/>
      <c r="L36" s="315"/>
      <c r="M36" s="315"/>
      <c r="N36" s="315"/>
      <c r="O36" s="315"/>
      <c r="P36" s="315"/>
      <c r="Q36" s="315"/>
      <c r="R36" s="315"/>
      <c r="S36" s="315"/>
    </row>
    <row r="37" spans="1:26" x14ac:dyDescent="0.25">
      <c r="A37" s="189" t="s">
        <v>211</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238</v>
      </c>
      <c r="B38" s="168">
        <v>10.93</v>
      </c>
      <c r="C38" s="168">
        <v>10.87</v>
      </c>
      <c r="D38" s="168">
        <v>10.3</v>
      </c>
      <c r="E38" s="168">
        <v>8.99</v>
      </c>
      <c r="F38" s="168">
        <v>8.8699999999999992</v>
      </c>
      <c r="G38" s="168">
        <v>10.1</v>
      </c>
      <c r="H38" s="168">
        <v>12.05</v>
      </c>
      <c r="I38" s="168">
        <v>11.84</v>
      </c>
      <c r="J38" s="168">
        <v>11.85</v>
      </c>
      <c r="K38" s="168">
        <v>12.28</v>
      </c>
      <c r="L38" s="168">
        <v>11.86</v>
      </c>
      <c r="M38" s="168">
        <v>12.37</v>
      </c>
      <c r="N38" s="168">
        <v>12.72</v>
      </c>
      <c r="O38" s="168">
        <v>13.55</v>
      </c>
      <c r="P38" s="168">
        <v>13.46</v>
      </c>
      <c r="Q38" s="168">
        <v>14.38</v>
      </c>
      <c r="R38" s="168">
        <v>13.84</v>
      </c>
      <c r="S38" s="169">
        <v>14.65</v>
      </c>
      <c r="T38" s="214">
        <f>S38-(B38*1.4985)</f>
        <v>-1.7286049999999999</v>
      </c>
      <c r="U38" s="220">
        <f>T38/B38</f>
        <v>-0.15815233302836232</v>
      </c>
    </row>
    <row r="39" spans="1:26" ht="15.75" thickTop="1" x14ac:dyDescent="0.25">
      <c r="A39" s="143" t="s">
        <v>291</v>
      </c>
      <c r="B39" s="150">
        <v>15.49</v>
      </c>
      <c r="C39" s="150">
        <v>16.16</v>
      </c>
      <c r="D39" s="150">
        <v>17.61</v>
      </c>
      <c r="E39" s="150">
        <v>17.5</v>
      </c>
      <c r="F39" s="150">
        <v>17.649999999999999</v>
      </c>
      <c r="G39" s="150">
        <v>17.7</v>
      </c>
      <c r="H39" s="150">
        <v>13.24</v>
      </c>
      <c r="I39" s="150">
        <v>13.65</v>
      </c>
      <c r="J39" s="150">
        <v>14.01</v>
      </c>
      <c r="K39" s="150">
        <v>17.66</v>
      </c>
      <c r="L39" s="150">
        <v>16.100000000000001</v>
      </c>
      <c r="M39" s="150">
        <v>13.71</v>
      </c>
      <c r="N39" s="150">
        <v>12.57</v>
      </c>
      <c r="O39" s="150">
        <v>12.8</v>
      </c>
      <c r="P39" s="150">
        <v>15.38</v>
      </c>
      <c r="Q39" s="150">
        <v>15.47</v>
      </c>
      <c r="R39" s="150">
        <v>18.670000000000002</v>
      </c>
      <c r="S39" s="151">
        <v>21.03</v>
      </c>
      <c r="T39" s="214">
        <f t="shared" ref="T39:T43" si="27">S39-(B39*1.4985)</f>
        <v>-2.1817649999999986</v>
      </c>
      <c r="U39" s="220">
        <f>T39/B39</f>
        <v>-0.1408499031633311</v>
      </c>
    </row>
    <row r="40" spans="1:26" x14ac:dyDescent="0.25">
      <c r="A40" s="143" t="s">
        <v>293</v>
      </c>
      <c r="B40" s="150">
        <v>13</v>
      </c>
      <c r="C40" s="150">
        <v>20.21</v>
      </c>
      <c r="D40" s="150">
        <v>20.34</v>
      </c>
      <c r="E40" s="150">
        <v>24.42</v>
      </c>
      <c r="F40" s="150">
        <v>23.68</v>
      </c>
      <c r="G40" s="150">
        <v>23.45</v>
      </c>
      <c r="H40" s="150">
        <v>22.85</v>
      </c>
      <c r="I40" s="150">
        <v>14.16</v>
      </c>
      <c r="J40" s="150">
        <v>14.61</v>
      </c>
      <c r="K40" s="150">
        <v>14.29</v>
      </c>
      <c r="L40" s="150">
        <v>15.06</v>
      </c>
      <c r="M40" s="150">
        <v>13.96</v>
      </c>
      <c r="N40" s="150">
        <v>14.47</v>
      </c>
      <c r="O40" s="150">
        <v>15.64</v>
      </c>
      <c r="P40" s="150">
        <v>17.670000000000002</v>
      </c>
      <c r="Q40" s="150">
        <v>21.69</v>
      </c>
      <c r="R40" s="150">
        <v>17.920000000000002</v>
      </c>
      <c r="S40" s="151">
        <v>18.14</v>
      </c>
      <c r="T40" s="214">
        <f t="shared" si="27"/>
        <v>-1.3404999999999987</v>
      </c>
      <c r="U40" s="220">
        <f t="shared" ref="U40:U43" si="28">T40/B40</f>
        <v>-0.10311538461538451</v>
      </c>
    </row>
    <row r="41" spans="1:26" x14ac:dyDescent="0.25">
      <c r="A41" s="143" t="s">
        <v>212</v>
      </c>
      <c r="B41" s="150">
        <v>22.54</v>
      </c>
      <c r="C41" s="150">
        <v>27.47</v>
      </c>
      <c r="D41" s="150">
        <v>22.16</v>
      </c>
      <c r="E41" s="150">
        <v>27</v>
      </c>
      <c r="F41" s="150">
        <v>20.8</v>
      </c>
      <c r="G41" s="150">
        <v>14.32</v>
      </c>
      <c r="H41" s="150">
        <v>18.559999999999999</v>
      </c>
      <c r="I41" s="150">
        <v>25.68</v>
      </c>
      <c r="J41" s="150">
        <v>25.09</v>
      </c>
      <c r="K41" s="150">
        <v>22.89</v>
      </c>
      <c r="L41" s="150">
        <v>23.37</v>
      </c>
      <c r="M41" s="150">
        <v>24.55</v>
      </c>
      <c r="N41" s="150">
        <v>26.57</v>
      </c>
      <c r="O41" s="150">
        <v>28.7</v>
      </c>
      <c r="P41" s="150">
        <v>26.47</v>
      </c>
      <c r="Q41" s="150">
        <v>23.87</v>
      </c>
      <c r="R41" s="150">
        <v>25.67</v>
      </c>
      <c r="S41" s="151">
        <v>29.74</v>
      </c>
      <c r="T41" s="214">
        <f t="shared" si="27"/>
        <v>-4.0361900000000013</v>
      </c>
      <c r="U41" s="220">
        <f t="shared" si="28"/>
        <v>-0.17906787932564336</v>
      </c>
    </row>
    <row r="42" spans="1:26" x14ac:dyDescent="0.25">
      <c r="A42" s="178" t="s">
        <v>294</v>
      </c>
      <c r="B42" s="152">
        <v>14.66</v>
      </c>
      <c r="C42" s="152">
        <v>15.62</v>
      </c>
      <c r="D42" s="152">
        <v>16.29</v>
      </c>
      <c r="E42" s="152">
        <v>17.38</v>
      </c>
      <c r="F42" s="152">
        <v>16.71</v>
      </c>
      <c r="G42" s="152">
        <v>16.63</v>
      </c>
      <c r="H42" s="152">
        <v>17.7</v>
      </c>
      <c r="I42" s="152">
        <v>17.79</v>
      </c>
      <c r="J42" s="152">
        <v>17.93</v>
      </c>
      <c r="K42" s="152">
        <v>18.55</v>
      </c>
      <c r="L42" s="152">
        <v>18.32</v>
      </c>
      <c r="M42" s="152">
        <v>18.89</v>
      </c>
      <c r="N42" s="152">
        <v>18.88</v>
      </c>
      <c r="O42" s="152">
        <v>19.88</v>
      </c>
      <c r="P42" s="152">
        <v>20.8</v>
      </c>
      <c r="Q42" s="152">
        <v>21.17</v>
      </c>
      <c r="R42" s="152">
        <v>22.33</v>
      </c>
      <c r="S42" s="153">
        <v>22.66</v>
      </c>
      <c r="T42" s="214">
        <f t="shared" si="27"/>
        <v>0.69199000000000055</v>
      </c>
      <c r="U42" s="220">
        <f t="shared" si="28"/>
        <v>4.720259208731245E-2</v>
      </c>
    </row>
    <row r="43" spans="1:26" x14ac:dyDescent="0.25">
      <c r="A43" s="143" t="s">
        <v>295</v>
      </c>
      <c r="B43" s="152">
        <v>14.43</v>
      </c>
      <c r="C43" s="152">
        <v>14.55</v>
      </c>
      <c r="D43" s="152">
        <v>15.12</v>
      </c>
      <c r="E43" s="152">
        <v>14.83</v>
      </c>
      <c r="F43" s="152">
        <v>14.5</v>
      </c>
      <c r="G43" s="152">
        <v>14.54</v>
      </c>
      <c r="H43" s="152">
        <v>14.82</v>
      </c>
      <c r="I43" s="152">
        <v>15.29</v>
      </c>
      <c r="J43" s="152">
        <v>15.57</v>
      </c>
      <c r="K43" s="152">
        <v>14.02</v>
      </c>
      <c r="L43" s="152">
        <v>14.14</v>
      </c>
      <c r="M43" s="152">
        <v>14.69</v>
      </c>
      <c r="N43" s="152">
        <v>15.44</v>
      </c>
      <c r="O43" s="152">
        <v>15.76</v>
      </c>
      <c r="P43" s="152">
        <v>15.82</v>
      </c>
      <c r="Q43" s="152">
        <v>17.03</v>
      </c>
      <c r="R43" s="152">
        <v>17.95</v>
      </c>
      <c r="S43" s="153">
        <v>17.84</v>
      </c>
      <c r="T43" s="214">
        <f t="shared" si="27"/>
        <v>-3.7833550000000002</v>
      </c>
      <c r="U43" s="220">
        <f t="shared" si="28"/>
        <v>-0.26218676368676369</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5" t="s">
        <v>325</v>
      </c>
      <c r="B46" s="315"/>
      <c r="C46" s="315"/>
      <c r="D46" s="315"/>
      <c r="E46" s="315"/>
      <c r="F46" s="315"/>
      <c r="G46" s="315"/>
      <c r="H46" s="315"/>
      <c r="I46" s="315"/>
      <c r="J46" s="315"/>
      <c r="K46" s="315"/>
      <c r="L46" s="315"/>
      <c r="M46" s="315"/>
      <c r="N46" s="315"/>
      <c r="O46" s="315"/>
      <c r="P46" s="315"/>
      <c r="Q46" s="315"/>
      <c r="R46" s="315"/>
      <c r="S46" s="315"/>
    </row>
    <row r="47" spans="1:26" x14ac:dyDescent="0.25">
      <c r="A47" s="189" t="s">
        <v>211</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238</v>
      </c>
      <c r="B48" s="167">
        <f>(B38-B38)/B38</f>
        <v>0</v>
      </c>
      <c r="C48" s="167">
        <f>(C38-B38)/B38</f>
        <v>-5.4894784995425895E-3</v>
      </c>
      <c r="D48" s="167">
        <f>(D38-B38)/B38</f>
        <v>-5.7639524245196617E-2</v>
      </c>
      <c r="E48" s="167">
        <f>(E38-B38)/B38</f>
        <v>-0.17749313815187553</v>
      </c>
      <c r="F48" s="167">
        <f>(F38-B38)/B38</f>
        <v>-0.18847209515096072</v>
      </c>
      <c r="G48" s="167">
        <f>(G38-B38)/B38</f>
        <v>-7.5937785910338521E-2</v>
      </c>
      <c r="H48" s="167">
        <f>(H38-B38)/B38</f>
        <v>0.10247026532479424</v>
      </c>
      <c r="I48" s="167">
        <f>(I38-B38)/B38</f>
        <v>8.3257090576395257E-2</v>
      </c>
      <c r="J48" s="167">
        <f>(J38-B38)/B38</f>
        <v>8.4172003659652328E-2</v>
      </c>
      <c r="K48" s="167">
        <f>(K38-B38)/B38</f>
        <v>0.1235132662397072</v>
      </c>
      <c r="L48" s="167">
        <f>(L38-B38)/B38</f>
        <v>8.5086916742909399E-2</v>
      </c>
      <c r="M48" s="167">
        <f>(M38-B38)/B38</f>
        <v>0.131747483989021</v>
      </c>
      <c r="N48" s="167">
        <f>(N38-B38)/B38</f>
        <v>0.16376944190301931</v>
      </c>
      <c r="O48" s="167">
        <f>(O38-B38)/B38</f>
        <v>0.23970722781335782</v>
      </c>
      <c r="P48" s="167">
        <f>(P38-B38)/B38</f>
        <v>0.23147301006404403</v>
      </c>
      <c r="Q48" s="167">
        <f>(Q38-B38)/B38</f>
        <v>0.31564501372369635</v>
      </c>
      <c r="R48" s="167">
        <f>(R38-B38)/B38</f>
        <v>0.26623970722781337</v>
      </c>
      <c r="S48" s="167">
        <f>(S38-B38)/B38</f>
        <v>0.34034766697163776</v>
      </c>
    </row>
    <row r="49" spans="1:19" ht="15.75" thickTop="1" x14ac:dyDescent="0.25">
      <c r="A49" s="143" t="s">
        <v>291</v>
      </c>
      <c r="B49" s="147">
        <f t="shared" ref="B49:B53" si="29">(B39-B39)/B39</f>
        <v>0</v>
      </c>
      <c r="C49" s="147">
        <f t="shared" ref="C49:C53" si="30">(C39-B39)/B39</f>
        <v>4.3253712072304711E-2</v>
      </c>
      <c r="D49" s="147">
        <f t="shared" ref="D49:D53" si="31">(D39-B39)/B39</f>
        <v>0.13686249193027755</v>
      </c>
      <c r="E49" s="147">
        <f t="shared" ref="E49:E53" si="32">(E39-B39)/B39</f>
        <v>0.12976113621691412</v>
      </c>
      <c r="F49" s="147">
        <f t="shared" ref="F49:F53" si="33">(F39-B39)/B39</f>
        <v>0.1394448030987733</v>
      </c>
      <c r="G49" s="147">
        <f t="shared" ref="G49:G53" si="34">(G39-B39)/B39</f>
        <v>0.14267269205939309</v>
      </c>
      <c r="H49" s="147">
        <f t="shared" ref="H49:H53" si="35">(H39-B39)/B39</f>
        <v>-0.14525500322788895</v>
      </c>
      <c r="I49" s="147">
        <f t="shared" ref="I49:I53" si="36">(I39-B39)/B39</f>
        <v>-0.11878631375080696</v>
      </c>
      <c r="J49" s="147">
        <f t="shared" ref="J49:J53" si="37">(J39-B39)/B39</f>
        <v>-9.5545513234344764E-2</v>
      </c>
      <c r="K49" s="147">
        <f t="shared" ref="K49:K53" si="38">(K39-B39)/B39</f>
        <v>0.14009038089089734</v>
      </c>
      <c r="L49" s="147">
        <f t="shared" ref="L49:L53" si="39">(L39-B39)/B39</f>
        <v>3.9380245319561087E-2</v>
      </c>
      <c r="M49" s="147">
        <f t="shared" ref="M49:M53" si="40">(M39-B39)/B39</f>
        <v>-0.11491284699806323</v>
      </c>
      <c r="N49" s="147">
        <f t="shared" ref="N49:N53" si="41">(N39-B39)/B39</f>
        <v>-0.18850871530019367</v>
      </c>
      <c r="O49" s="147">
        <f t="shared" ref="O49:O53" si="42">(O39-B39)/B39</f>
        <v>-0.17366042608134277</v>
      </c>
      <c r="P49" s="147">
        <f t="shared" ref="P49:P53" si="43">(P39-B39)/B39</f>
        <v>-7.1013557133634232E-3</v>
      </c>
      <c r="Q49" s="147">
        <f t="shared" ref="Q49:Q53" si="44">(Q39-B39)/B39</f>
        <v>-1.2911555842478742E-3</v>
      </c>
      <c r="R49" s="147">
        <f t="shared" ref="R49:R53" si="45">(R39-B39)/B39</f>
        <v>0.20529373789541649</v>
      </c>
      <c r="S49" s="147">
        <f t="shared" ref="S49:S53" si="46">(S39-B39)/B39</f>
        <v>0.35765009683666887</v>
      </c>
    </row>
    <row r="50" spans="1:19" x14ac:dyDescent="0.25">
      <c r="A50" s="143" t="s">
        <v>293</v>
      </c>
      <c r="B50" s="147">
        <f t="shared" si="29"/>
        <v>0</v>
      </c>
      <c r="C50" s="147">
        <f t="shared" si="30"/>
        <v>0.55461538461538473</v>
      </c>
      <c r="D50" s="147">
        <f t="shared" si="31"/>
        <v>0.56461538461538463</v>
      </c>
      <c r="E50" s="147">
        <f t="shared" si="32"/>
        <v>0.87846153846153863</v>
      </c>
      <c r="F50" s="147">
        <f t="shared" si="33"/>
        <v>0.82153846153846155</v>
      </c>
      <c r="G50" s="147">
        <f t="shared" si="34"/>
        <v>0.80384615384615377</v>
      </c>
      <c r="H50" s="147">
        <f t="shared" si="35"/>
        <v>0.75769230769230778</v>
      </c>
      <c r="I50" s="147">
        <f t="shared" si="36"/>
        <v>8.9230769230769238E-2</v>
      </c>
      <c r="J50" s="147">
        <f t="shared" si="37"/>
        <v>0.1238461538461538</v>
      </c>
      <c r="K50" s="147">
        <f t="shared" si="38"/>
        <v>9.9230769230769164E-2</v>
      </c>
      <c r="L50" s="147">
        <f t="shared" si="39"/>
        <v>0.15846153846153849</v>
      </c>
      <c r="M50" s="147">
        <f t="shared" si="40"/>
        <v>7.3846153846153909E-2</v>
      </c>
      <c r="N50" s="147">
        <f t="shared" si="41"/>
        <v>0.11307692307692313</v>
      </c>
      <c r="O50" s="147">
        <f t="shared" si="42"/>
        <v>0.20307692307692313</v>
      </c>
      <c r="P50" s="147">
        <f t="shared" si="43"/>
        <v>0.35923076923076935</v>
      </c>
      <c r="Q50" s="147">
        <f t="shared" si="44"/>
        <v>0.66846153846153855</v>
      </c>
      <c r="R50" s="147">
        <f t="shared" si="45"/>
        <v>0.37846153846153857</v>
      </c>
      <c r="S50" s="147">
        <f t="shared" si="46"/>
        <v>0.39538461538461545</v>
      </c>
    </row>
    <row r="51" spans="1:19" x14ac:dyDescent="0.25">
      <c r="A51" s="143" t="s">
        <v>212</v>
      </c>
      <c r="B51" s="147">
        <f t="shared" si="29"/>
        <v>0</v>
      </c>
      <c r="C51" s="147">
        <f t="shared" si="30"/>
        <v>0.21872227151730256</v>
      </c>
      <c r="D51" s="147">
        <f t="shared" si="31"/>
        <v>-1.685891748003545E-2</v>
      </c>
      <c r="E51" s="147">
        <f t="shared" si="32"/>
        <v>0.19787045252883767</v>
      </c>
      <c r="F51" s="147">
        <f t="shared" si="33"/>
        <v>-7.719609582963613E-2</v>
      </c>
      <c r="G51" s="147">
        <f t="shared" si="34"/>
        <v>-0.36468500443655721</v>
      </c>
      <c r="H51" s="147">
        <f t="shared" si="35"/>
        <v>-0.17657497781721387</v>
      </c>
      <c r="I51" s="147">
        <f t="shared" si="36"/>
        <v>0.13930789707187224</v>
      </c>
      <c r="J51" s="147">
        <f t="shared" si="37"/>
        <v>0.11313220940550137</v>
      </c>
      <c r="K51" s="147">
        <f t="shared" si="38"/>
        <v>1.552795031055907E-2</v>
      </c>
      <c r="L51" s="147">
        <f t="shared" si="39"/>
        <v>3.6823425022182867E-2</v>
      </c>
      <c r="M51" s="147">
        <f t="shared" si="40"/>
        <v>8.9174800354924658E-2</v>
      </c>
      <c r="N51" s="147">
        <f t="shared" si="41"/>
        <v>0.17879325643300803</v>
      </c>
      <c r="O51" s="147">
        <f t="shared" si="42"/>
        <v>0.27329192546583853</v>
      </c>
      <c r="P51" s="147">
        <f t="shared" si="43"/>
        <v>0.17435669920141969</v>
      </c>
      <c r="Q51" s="147">
        <f t="shared" si="44"/>
        <v>5.9006211180124307E-2</v>
      </c>
      <c r="R51" s="147">
        <f t="shared" si="45"/>
        <v>0.13886424134871353</v>
      </c>
      <c r="S51" s="147">
        <f t="shared" si="46"/>
        <v>0.31943212067435667</v>
      </c>
    </row>
    <row r="52" spans="1:19" x14ac:dyDescent="0.25">
      <c r="A52" s="178" t="s">
        <v>294</v>
      </c>
      <c r="B52" s="147">
        <f t="shared" si="29"/>
        <v>0</v>
      </c>
      <c r="C52" s="147">
        <f t="shared" si="30"/>
        <v>6.5484311050477431E-2</v>
      </c>
      <c r="D52" s="147">
        <f t="shared" si="31"/>
        <v>0.11118690313778984</v>
      </c>
      <c r="E52" s="147">
        <f t="shared" si="32"/>
        <v>0.18553888130968615</v>
      </c>
      <c r="F52" s="147">
        <f t="shared" si="33"/>
        <v>0.13983628922237384</v>
      </c>
      <c r="G52" s="147">
        <f t="shared" si="34"/>
        <v>0.1343792633015006</v>
      </c>
      <c r="H52" s="147">
        <f t="shared" si="35"/>
        <v>0.20736698499317865</v>
      </c>
      <c r="I52" s="147">
        <f t="shared" si="36"/>
        <v>0.21350613915416092</v>
      </c>
      <c r="J52" s="147">
        <f t="shared" si="37"/>
        <v>0.22305593451568892</v>
      </c>
      <c r="K52" s="147">
        <f t="shared" si="38"/>
        <v>0.26534788540245569</v>
      </c>
      <c r="L52" s="147">
        <f t="shared" si="39"/>
        <v>0.24965893587994545</v>
      </c>
      <c r="M52" s="147">
        <f t="shared" si="40"/>
        <v>0.28854024556616648</v>
      </c>
      <c r="N52" s="147">
        <f t="shared" si="41"/>
        <v>0.28785811732605721</v>
      </c>
      <c r="O52" s="147">
        <f t="shared" si="42"/>
        <v>0.35607094133697126</v>
      </c>
      <c r="P52" s="147">
        <f t="shared" si="43"/>
        <v>0.41882673942701232</v>
      </c>
      <c r="Q52" s="147">
        <f t="shared" si="44"/>
        <v>0.44406548431105058</v>
      </c>
      <c r="R52" s="147">
        <f t="shared" si="45"/>
        <v>0.52319236016371062</v>
      </c>
      <c r="S52" s="147">
        <f t="shared" si="46"/>
        <v>0.54570259208731242</v>
      </c>
    </row>
    <row r="53" spans="1:19" x14ac:dyDescent="0.25">
      <c r="A53" s="143" t="s">
        <v>295</v>
      </c>
      <c r="B53" s="147">
        <f t="shared" si="29"/>
        <v>0</v>
      </c>
      <c r="C53" s="147">
        <f t="shared" si="30"/>
        <v>8.3160083160083859E-3</v>
      </c>
      <c r="D53" s="147">
        <f t="shared" si="31"/>
        <v>4.7817047817047785E-2</v>
      </c>
      <c r="E53" s="147">
        <f t="shared" si="32"/>
        <v>2.7720027720027744E-2</v>
      </c>
      <c r="F53" s="147">
        <f t="shared" si="33"/>
        <v>4.8510048510048706E-3</v>
      </c>
      <c r="G53" s="147">
        <f t="shared" si="34"/>
        <v>7.6230076230075841E-3</v>
      </c>
      <c r="H53" s="147">
        <f t="shared" si="35"/>
        <v>2.7027027027027067E-2</v>
      </c>
      <c r="I53" s="147">
        <f t="shared" si="36"/>
        <v>5.9598059598059562E-2</v>
      </c>
      <c r="J53" s="147">
        <f t="shared" si="37"/>
        <v>7.9002079002079048E-2</v>
      </c>
      <c r="K53" s="147">
        <f t="shared" si="38"/>
        <v>-2.8413028413028424E-2</v>
      </c>
      <c r="L53" s="147">
        <f t="shared" si="39"/>
        <v>-2.0097020097020038E-2</v>
      </c>
      <c r="M53" s="147">
        <f t="shared" si="40"/>
        <v>1.8018018018018004E-2</v>
      </c>
      <c r="N53" s="147">
        <f t="shared" si="41"/>
        <v>6.9993069993069978E-2</v>
      </c>
      <c r="O53" s="147">
        <f t="shared" si="42"/>
        <v>9.2169092169092179E-2</v>
      </c>
      <c r="P53" s="147">
        <f t="shared" si="43"/>
        <v>9.6327096327096365E-2</v>
      </c>
      <c r="Q53" s="147">
        <f t="shared" si="44"/>
        <v>0.18018018018018028</v>
      </c>
      <c r="R53" s="147">
        <f t="shared" si="45"/>
        <v>0.24393624393624391</v>
      </c>
      <c r="S53" s="147">
        <f t="shared" si="46"/>
        <v>0.23631323631323634</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0C12B-D78D-482E-AC2C-6A390E8B9DFD}">
  <sheetPr>
    <tabColor rgb="FF609191"/>
  </sheetPr>
  <dimension ref="A1:AJ27"/>
  <sheetViews>
    <sheetView zoomScaleNormal="100" workbookViewId="0">
      <selection activeCell="V26" sqref="V26"/>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62" t="s">
        <v>228</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row>
    <row r="3" spans="1:28" ht="15.75" x14ac:dyDescent="0.25">
      <c r="A3" s="315" t="s">
        <v>239</v>
      </c>
      <c r="B3" s="315"/>
      <c r="C3" s="315"/>
      <c r="D3" s="315"/>
      <c r="E3" s="315"/>
      <c r="F3" s="315"/>
      <c r="G3" s="315"/>
      <c r="H3" s="315"/>
      <c r="I3" s="315"/>
      <c r="J3" s="315"/>
      <c r="K3" s="315"/>
      <c r="L3" s="315"/>
      <c r="M3" s="315"/>
      <c r="N3" s="315"/>
      <c r="O3" s="315"/>
      <c r="P3" s="315"/>
      <c r="Q3" s="315"/>
      <c r="R3" s="315"/>
      <c r="S3" s="315"/>
      <c r="T3" s="315"/>
      <c r="U3" s="315"/>
      <c r="V3" s="315"/>
      <c r="W3" s="315"/>
      <c r="X3" s="142"/>
    </row>
    <row r="4" spans="1:28" x14ac:dyDescent="0.2">
      <c r="A4" s="189" t="s">
        <v>211</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317</v>
      </c>
      <c r="B5" s="144">
        <f>'3C'!B19</f>
        <v>1996</v>
      </c>
      <c r="C5" s="144">
        <f>'3C'!C19</f>
        <v>2036</v>
      </c>
      <c r="D5" s="144">
        <f>'3C'!D19</f>
        <v>2019</v>
      </c>
      <c r="E5" s="144">
        <f>'3C'!E19</f>
        <v>1977</v>
      </c>
      <c r="F5" s="144">
        <f>'3C'!F19</f>
        <v>1930</v>
      </c>
      <c r="G5" s="144">
        <f>'3C'!G19</f>
        <v>1956</v>
      </c>
      <c r="H5" s="144">
        <f>'3C'!H19</f>
        <v>1917</v>
      </c>
      <c r="I5" s="144">
        <f>'3C'!I19</f>
        <v>1914</v>
      </c>
      <c r="J5" s="144">
        <f>'3C'!J19</f>
        <v>1962</v>
      </c>
      <c r="K5" s="144">
        <f>'3C'!K19</f>
        <v>1976</v>
      </c>
      <c r="L5" s="144">
        <f>'3C'!L19</f>
        <v>1931</v>
      </c>
      <c r="M5" s="144">
        <f>'3C'!M19</f>
        <v>1712</v>
      </c>
      <c r="N5" s="144">
        <f>'3C'!N19</f>
        <v>1764</v>
      </c>
      <c r="O5" s="144">
        <f>'3C'!O19</f>
        <v>1653</v>
      </c>
      <c r="P5" s="144">
        <f>'3C'!P19</f>
        <v>1671</v>
      </c>
      <c r="Q5" s="144">
        <f>'3C'!Q19</f>
        <v>1655</v>
      </c>
      <c r="R5" s="144">
        <f>'3C'!R19</f>
        <v>1777</v>
      </c>
      <c r="S5" s="144">
        <f>'3C'!S19</f>
        <v>1992</v>
      </c>
      <c r="T5" s="144">
        <f>'3C'!T19</f>
        <v>1956</v>
      </c>
      <c r="U5" s="144">
        <f>'3C'!U19</f>
        <v>1653</v>
      </c>
      <c r="V5" s="144">
        <f>'3C'!V19</f>
        <v>1477</v>
      </c>
      <c r="W5" s="144">
        <f>'3C'!W19</f>
        <v>1476</v>
      </c>
      <c r="X5" s="145"/>
    </row>
    <row r="6" spans="1:28" x14ac:dyDescent="0.2">
      <c r="A6" s="143" t="s">
        <v>92</v>
      </c>
      <c r="B6" s="144">
        <v>37838</v>
      </c>
      <c r="C6" s="144">
        <v>38211</v>
      </c>
      <c r="D6" s="144">
        <v>37740</v>
      </c>
      <c r="E6" s="144">
        <v>37259</v>
      </c>
      <c r="F6" s="144">
        <v>36939</v>
      </c>
      <c r="G6" s="144">
        <v>36347</v>
      </c>
      <c r="H6" s="144">
        <v>35735</v>
      </c>
      <c r="I6" s="144">
        <v>35279</v>
      </c>
      <c r="J6" s="144">
        <v>34654</v>
      </c>
      <c r="K6" s="144">
        <v>34974</v>
      </c>
      <c r="L6" s="144">
        <v>34985</v>
      </c>
      <c r="M6" s="144">
        <v>33138</v>
      </c>
      <c r="N6" s="144">
        <v>32656</v>
      </c>
      <c r="O6" s="144">
        <v>31288</v>
      </c>
      <c r="P6" s="144">
        <v>31400</v>
      </c>
      <c r="Q6" s="144">
        <v>31028</v>
      </c>
      <c r="R6" s="144">
        <v>31054</v>
      </c>
      <c r="S6" s="144">
        <v>31953</v>
      </c>
      <c r="T6" s="144">
        <v>31941</v>
      </c>
      <c r="U6" s="144">
        <v>28823</v>
      </c>
      <c r="V6" s="144">
        <v>28114</v>
      </c>
      <c r="W6" s="144">
        <v>29326</v>
      </c>
      <c r="X6" s="145"/>
    </row>
    <row r="7" spans="1:28" ht="15.75" x14ac:dyDescent="0.25">
      <c r="A7" s="143" t="s">
        <v>183</v>
      </c>
      <c r="B7" s="144">
        <v>1172959</v>
      </c>
      <c r="C7" s="144">
        <v>1190670</v>
      </c>
      <c r="D7" s="144">
        <v>1189302</v>
      </c>
      <c r="E7" s="144">
        <v>1192710</v>
      </c>
      <c r="F7" s="144">
        <v>1202940</v>
      </c>
      <c r="G7" s="144">
        <v>1189278</v>
      </c>
      <c r="H7" s="144">
        <v>1198450</v>
      </c>
      <c r="I7" s="144">
        <v>1210896</v>
      </c>
      <c r="J7" s="144">
        <v>1209065</v>
      </c>
      <c r="K7" s="144">
        <v>1178038</v>
      </c>
      <c r="L7" s="144">
        <v>1146205</v>
      </c>
      <c r="M7" s="144">
        <v>1124340</v>
      </c>
      <c r="N7" s="144">
        <v>1134998</v>
      </c>
      <c r="O7" s="144">
        <v>1138993</v>
      </c>
      <c r="P7" s="144">
        <v>1175366</v>
      </c>
      <c r="Q7" s="144">
        <v>1208644</v>
      </c>
      <c r="R7" s="144">
        <v>1242443</v>
      </c>
      <c r="S7" s="144">
        <v>1272021</v>
      </c>
      <c r="T7" s="144">
        <v>1287976</v>
      </c>
      <c r="U7" s="144">
        <v>1205523</v>
      </c>
      <c r="V7" s="144">
        <v>1156768</v>
      </c>
      <c r="W7" s="144">
        <v>1209024</v>
      </c>
      <c r="X7" s="145"/>
      <c r="Y7" s="149"/>
      <c r="Z7" s="148"/>
    </row>
    <row r="8" spans="1:28" x14ac:dyDescent="0.2">
      <c r="A8" s="142"/>
      <c r="B8" s="142"/>
      <c r="C8" s="142"/>
      <c r="D8" s="142"/>
      <c r="E8" s="142"/>
      <c r="F8" s="142"/>
      <c r="G8" s="142"/>
      <c r="H8" s="142"/>
      <c r="I8" s="142"/>
      <c r="J8" s="142"/>
      <c r="K8" s="142"/>
      <c r="L8" s="142"/>
      <c r="M8" s="142"/>
      <c r="N8" s="142"/>
      <c r="O8" s="142"/>
      <c r="P8" s="142"/>
      <c r="Q8" s="142"/>
      <c r="R8" s="142"/>
      <c r="S8" s="142"/>
      <c r="T8" s="142"/>
      <c r="U8" s="142"/>
      <c r="V8" s="142"/>
      <c r="W8" s="142"/>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5" t="s">
        <v>240</v>
      </c>
      <c r="B10" s="315"/>
      <c r="C10" s="315"/>
      <c r="D10" s="315"/>
      <c r="E10" s="315"/>
      <c r="F10" s="315"/>
      <c r="G10" s="315"/>
      <c r="H10" s="315"/>
      <c r="I10" s="315"/>
      <c r="J10" s="315"/>
      <c r="K10" s="315"/>
      <c r="L10" s="315"/>
      <c r="M10" s="315"/>
      <c r="N10" s="315"/>
      <c r="O10" s="315"/>
      <c r="P10" s="315"/>
      <c r="Q10" s="315"/>
      <c r="R10" s="315"/>
      <c r="S10" s="315"/>
      <c r="T10" s="315"/>
      <c r="U10" s="315"/>
      <c r="V10" s="315"/>
      <c r="W10" s="315"/>
    </row>
    <row r="11" spans="1:28" x14ac:dyDescent="0.2">
      <c r="A11" s="189" t="s">
        <v>211</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317</v>
      </c>
      <c r="B12" s="170">
        <f>(B5-B5)/B5</f>
        <v>0</v>
      </c>
      <c r="C12" s="170">
        <f>(C5-B5)/B5</f>
        <v>2.004008016032064E-2</v>
      </c>
      <c r="D12" s="170">
        <f>(D5-B5)/B5</f>
        <v>1.1523046092184368E-2</v>
      </c>
      <c r="E12" s="170">
        <f>(E5-B5)/B5</f>
        <v>-9.5190380761523054E-3</v>
      </c>
      <c r="F12" s="170">
        <f>(F5-B5)/B5</f>
        <v>-3.3066132264529056E-2</v>
      </c>
      <c r="G12" s="170">
        <f>(G5-B5)/B5</f>
        <v>-2.004008016032064E-2</v>
      </c>
      <c r="H12" s="170">
        <f>(H5-B5)/B5</f>
        <v>-3.9579158316633264E-2</v>
      </c>
      <c r="I12" s="170">
        <f>(I5-B5)/B5</f>
        <v>-4.1082164328657314E-2</v>
      </c>
      <c r="J12" s="170">
        <f>(J5-B5)/B5</f>
        <v>-1.7034068136272545E-2</v>
      </c>
      <c r="K12" s="170">
        <f>(K5-B5)/B5</f>
        <v>-1.002004008016032E-2</v>
      </c>
      <c r="L12" s="170">
        <f>(L5-B5)/B5</f>
        <v>-3.256513026052104E-2</v>
      </c>
      <c r="M12" s="170">
        <f>(M5-B5)/B5</f>
        <v>-0.14228456913827656</v>
      </c>
      <c r="N12" s="170">
        <f>(N5-B5)/B5</f>
        <v>-0.11623246492985972</v>
      </c>
      <c r="O12" s="170">
        <f>(O5-B5)/B5</f>
        <v>-0.1718436873747495</v>
      </c>
      <c r="P12" s="170">
        <f>(P5-B5)/B5</f>
        <v>-0.16282565130260521</v>
      </c>
      <c r="Q12" s="170">
        <f>(Q5-B5)/B5</f>
        <v>-0.17084168336673347</v>
      </c>
      <c r="R12" s="170">
        <f>(R5-B5)/B5</f>
        <v>-0.10971943887775551</v>
      </c>
      <c r="S12" s="170">
        <f>(S5-B5)/B5</f>
        <v>-2.004008016032064E-3</v>
      </c>
      <c r="T12" s="170">
        <f>(T5-B5)/B5</f>
        <v>-2.004008016032064E-2</v>
      </c>
      <c r="U12" s="170">
        <f>(U5-B5)/B5</f>
        <v>-0.1718436873747495</v>
      </c>
      <c r="V12" s="170">
        <f>(V5-B5)/B5</f>
        <v>-0.26002004008016033</v>
      </c>
      <c r="W12" s="170">
        <f>(W5-B5)/B5</f>
        <v>-0.26052104208416832</v>
      </c>
    </row>
    <row r="13" spans="1:28" x14ac:dyDescent="0.2">
      <c r="A13" s="143" t="s">
        <v>92</v>
      </c>
      <c r="B13" s="170">
        <f>(B6-B6)/B6</f>
        <v>0</v>
      </c>
      <c r="C13" s="170">
        <f>(C6-B6)/B6</f>
        <v>9.8578148950790208E-3</v>
      </c>
      <c r="D13" s="170">
        <f>(D6-B6)/B6</f>
        <v>-2.5899889000475713E-3</v>
      </c>
      <c r="E13" s="170">
        <f>(E6-B6)/B6</f>
        <v>-1.5302077276811672E-2</v>
      </c>
      <c r="F13" s="170">
        <f>(F6-B6)/B6</f>
        <v>-2.3759183889211902E-2</v>
      </c>
      <c r="G13" s="170">
        <f>(G6-B6)/B6</f>
        <v>-3.9404831122152331E-2</v>
      </c>
      <c r="H13" s="170">
        <f>(H6-B6)/B6</f>
        <v>-5.5579047518367779E-2</v>
      </c>
      <c r="I13" s="170">
        <f>(I6-B6)/B6</f>
        <v>-6.7630424441038103E-2</v>
      </c>
      <c r="J13" s="170">
        <f>(J6-B6)/B6</f>
        <v>-8.4148210793382319E-2</v>
      </c>
      <c r="K13" s="170">
        <f>(K6-B6)/B6</f>
        <v>-7.5691104180982086E-2</v>
      </c>
      <c r="L13" s="170">
        <f>(L6-B6)/B6</f>
        <v>-7.5400391141180828E-2</v>
      </c>
      <c r="M13" s="170">
        <f>(M6-B6)/B6</f>
        <v>-0.12421375336962842</v>
      </c>
      <c r="N13" s="170">
        <f>(N6-B6)/B6</f>
        <v>-0.13695227020455628</v>
      </c>
      <c r="O13" s="170">
        <f>(O6-B6)/B6</f>
        <v>-0.17310640097256727</v>
      </c>
      <c r="P13" s="170">
        <f>(P6-B6)/B6</f>
        <v>-0.17014641365822719</v>
      </c>
      <c r="Q13" s="170">
        <f>(Q6-B6)/B6</f>
        <v>-0.17997780009514244</v>
      </c>
      <c r="R13" s="170">
        <f>(R6-B6)/B6</f>
        <v>-0.17929066018288492</v>
      </c>
      <c r="S13" s="170">
        <f>(S6-B6)/B6</f>
        <v>-0.15553147629367303</v>
      </c>
      <c r="T13" s="170">
        <f>(T6-B6)/B6</f>
        <v>-0.15584861779163803</v>
      </c>
      <c r="U13" s="170">
        <f>(U6-B6)/B6</f>
        <v>-0.23825255034621282</v>
      </c>
      <c r="V13" s="170">
        <f>(V6-B6)/B6</f>
        <v>-0.25699032718431208</v>
      </c>
      <c r="W13" s="170">
        <f>(W6-B6)/B6</f>
        <v>-0.2249590358898462</v>
      </c>
    </row>
    <row r="14" spans="1:28" x14ac:dyDescent="0.2">
      <c r="A14" s="143" t="s">
        <v>183</v>
      </c>
      <c r="B14" s="170">
        <f>(B7-B7)/B7</f>
        <v>0</v>
      </c>
      <c r="C14" s="170">
        <f>(C7-B7)/B7</f>
        <v>1.5099419502301445E-2</v>
      </c>
      <c r="D14" s="170">
        <f>(D7-B7)/B7</f>
        <v>1.3933138327938147E-2</v>
      </c>
      <c r="E14" s="170">
        <f>(E7-B7)/B7</f>
        <v>1.683861072722917E-2</v>
      </c>
      <c r="F14" s="170">
        <f>(F7-B7)/B7</f>
        <v>2.5560143193410854E-2</v>
      </c>
      <c r="G14" s="170">
        <f>(G7-B7)/B7</f>
        <v>1.3912677254703703E-2</v>
      </c>
      <c r="H14" s="170">
        <f>(H7-B7)/B7</f>
        <v>2.1732217409133652E-2</v>
      </c>
      <c r="I14" s="170">
        <f>(I7-B7)/B7</f>
        <v>3.2342988970628983E-2</v>
      </c>
      <c r="J14" s="170">
        <f>(J7-B7)/B7</f>
        <v>3.0781979591784539E-2</v>
      </c>
      <c r="K14" s="170">
        <f>(K7-B7)/B7</f>
        <v>4.3300746232391753E-3</v>
      </c>
      <c r="L14" s="170">
        <f>(L7-B7)/B7</f>
        <v>-2.2808981388096259E-2</v>
      </c>
      <c r="M14" s="170">
        <f>(M7-B7)/B7</f>
        <v>-4.1449871649392692E-2</v>
      </c>
      <c r="N14" s="170">
        <f>(N7-B7)/B7</f>
        <v>-3.2363450043863429E-2</v>
      </c>
      <c r="O14" s="170">
        <f>(O7-B7)/B7</f>
        <v>-2.8957533895046631E-2</v>
      </c>
      <c r="P14" s="170">
        <f>(P7-B7)/B7</f>
        <v>2.0520751364710957E-3</v>
      </c>
      <c r="Q14" s="170">
        <f>(Q7-B7)/B7</f>
        <v>3.0423058265463668E-2</v>
      </c>
      <c r="R14" s="170">
        <f>(R7-B7)/B7</f>
        <v>5.9238217192587296E-2</v>
      </c>
      <c r="S14" s="170">
        <f>(S7-B7)/B7</f>
        <v>8.4454784864603116E-2</v>
      </c>
      <c r="T14" s="170">
        <f>(T7-B7)/B7</f>
        <v>9.8057135841917747E-2</v>
      </c>
      <c r="U14" s="170">
        <f>(U7-B7)/B7</f>
        <v>2.7762266200267869E-2</v>
      </c>
      <c r="V14" s="170">
        <f>(V7-B7)/B7</f>
        <v>-1.3803551530786669E-2</v>
      </c>
      <c r="W14" s="170">
        <f>(W7-B7)/B7</f>
        <v>3.0747025258342362E-2</v>
      </c>
    </row>
    <row r="16" spans="1:28" ht="15.75" x14ac:dyDescent="0.25">
      <c r="A16" s="315" t="s">
        <v>242</v>
      </c>
      <c r="B16" s="315"/>
      <c r="C16" s="315"/>
      <c r="D16" s="315"/>
      <c r="E16" s="315"/>
      <c r="F16" s="315"/>
      <c r="G16" s="315"/>
      <c r="H16" s="315"/>
      <c r="I16" s="315"/>
      <c r="J16" s="315"/>
      <c r="K16" s="315"/>
      <c r="L16" s="315"/>
      <c r="M16" s="315"/>
      <c r="N16" s="315"/>
      <c r="O16" s="315"/>
      <c r="P16" s="315"/>
      <c r="Q16" s="315"/>
      <c r="R16" s="315"/>
      <c r="S16" s="315"/>
      <c r="T16"/>
      <c r="U16"/>
      <c r="V16"/>
      <c r="W16"/>
    </row>
    <row r="17" spans="1:23" ht="15" x14ac:dyDescent="0.25">
      <c r="A17" s="189" t="s">
        <v>211</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317</v>
      </c>
      <c r="B18" s="150">
        <f>'3C'!B38</f>
        <v>10.93</v>
      </c>
      <c r="C18" s="150">
        <f>'3C'!C38</f>
        <v>10.87</v>
      </c>
      <c r="D18" s="150">
        <f>'3C'!D38</f>
        <v>10.3</v>
      </c>
      <c r="E18" s="150">
        <f>'3C'!E38</f>
        <v>8.99</v>
      </c>
      <c r="F18" s="150">
        <f>'3C'!F38</f>
        <v>8.8699999999999992</v>
      </c>
      <c r="G18" s="150">
        <f>'3C'!G38</f>
        <v>10.1</v>
      </c>
      <c r="H18" s="150">
        <f>'3C'!H38</f>
        <v>12.05</v>
      </c>
      <c r="I18" s="150">
        <f>'3C'!I38</f>
        <v>11.84</v>
      </c>
      <c r="J18" s="150">
        <f>'3C'!J38</f>
        <v>11.85</v>
      </c>
      <c r="K18" s="150">
        <f>'3C'!K38</f>
        <v>12.28</v>
      </c>
      <c r="L18" s="150">
        <f>'3C'!L38</f>
        <v>11.86</v>
      </c>
      <c r="M18" s="150">
        <f>'3C'!M38</f>
        <v>12.37</v>
      </c>
      <c r="N18" s="150">
        <f>'3C'!N38</f>
        <v>12.72</v>
      </c>
      <c r="O18" s="150">
        <f>'3C'!O38</f>
        <v>13.55</v>
      </c>
      <c r="P18" s="150">
        <f>'3C'!P38</f>
        <v>13.46</v>
      </c>
      <c r="Q18" s="150">
        <f>'3C'!Q38</f>
        <v>14.38</v>
      </c>
      <c r="R18" s="150">
        <f>'3C'!R38</f>
        <v>13.84</v>
      </c>
      <c r="S18" s="150">
        <f>'3C'!S38</f>
        <v>14.65</v>
      </c>
      <c r="T18"/>
      <c r="U18"/>
      <c r="V18"/>
      <c r="W18"/>
    </row>
    <row r="19" spans="1:23" ht="15" x14ac:dyDescent="0.25">
      <c r="A19" s="143" t="s">
        <v>92</v>
      </c>
      <c r="B19" s="150">
        <v>10.64</v>
      </c>
      <c r="C19" s="150">
        <v>11.37</v>
      </c>
      <c r="D19" s="150">
        <v>11.08</v>
      </c>
      <c r="E19" s="150">
        <v>11.1</v>
      </c>
      <c r="F19" s="150">
        <v>11.24</v>
      </c>
      <c r="G19" s="150">
        <v>11.98</v>
      </c>
      <c r="H19" s="150">
        <v>12.3</v>
      </c>
      <c r="I19" s="150">
        <v>12.27</v>
      </c>
      <c r="J19" s="150">
        <v>12.22</v>
      </c>
      <c r="K19" s="150">
        <v>11.93</v>
      </c>
      <c r="L19" s="150">
        <v>11.9</v>
      </c>
      <c r="M19" s="150">
        <v>11.95</v>
      </c>
      <c r="N19" s="150">
        <v>12.14</v>
      </c>
      <c r="O19" s="150">
        <v>12.71</v>
      </c>
      <c r="P19" s="150">
        <v>13.1</v>
      </c>
      <c r="Q19" s="150">
        <v>13.51</v>
      </c>
      <c r="R19" s="150">
        <v>13.97</v>
      </c>
      <c r="S19" s="151">
        <v>14.1</v>
      </c>
      <c r="T19"/>
      <c r="U19"/>
      <c r="V19"/>
      <c r="W19"/>
    </row>
    <row r="20" spans="1:23" ht="15" x14ac:dyDescent="0.25">
      <c r="A20" s="143" t="s">
        <v>183</v>
      </c>
      <c r="B20" s="150">
        <v>9.7899999999999991</v>
      </c>
      <c r="C20" s="150">
        <v>9.98</v>
      </c>
      <c r="D20" s="150">
        <v>10.37</v>
      </c>
      <c r="E20" s="150">
        <v>10.68</v>
      </c>
      <c r="F20" s="150">
        <v>10.98</v>
      </c>
      <c r="G20" s="150">
        <v>11.21</v>
      </c>
      <c r="H20" s="150">
        <v>11.37</v>
      </c>
      <c r="I20" s="150">
        <v>11.4</v>
      </c>
      <c r="J20" s="150">
        <v>11.57</v>
      </c>
      <c r="K20" s="150">
        <v>11.76</v>
      </c>
      <c r="L20" s="150">
        <v>11.94</v>
      </c>
      <c r="M20" s="150">
        <v>12.16</v>
      </c>
      <c r="N20" s="150">
        <v>12.51</v>
      </c>
      <c r="O20" s="150">
        <v>12.89</v>
      </c>
      <c r="P20" s="150">
        <v>13.42</v>
      </c>
      <c r="Q20" s="150">
        <v>13.89</v>
      </c>
      <c r="R20" s="150">
        <v>14.12</v>
      </c>
      <c r="S20" s="151">
        <v>14.87</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5" t="s">
        <v>243</v>
      </c>
      <c r="B23" s="315"/>
      <c r="C23" s="315"/>
      <c r="D23" s="315"/>
      <c r="E23" s="315"/>
      <c r="F23" s="315"/>
      <c r="G23" s="315"/>
      <c r="H23" s="315"/>
      <c r="I23" s="315"/>
      <c r="J23" s="315"/>
      <c r="K23" s="315"/>
      <c r="L23" s="315"/>
      <c r="M23" s="315"/>
      <c r="N23" s="315"/>
      <c r="O23" s="315"/>
      <c r="P23" s="315"/>
      <c r="Q23" s="315"/>
      <c r="R23" s="315"/>
      <c r="S23" s="315"/>
      <c r="T23"/>
      <c r="U23"/>
      <c r="V23"/>
      <c r="W23"/>
    </row>
    <row r="24" spans="1:23" ht="15" x14ac:dyDescent="0.25">
      <c r="A24" s="189" t="s">
        <v>211</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318</v>
      </c>
      <c r="B25" s="170">
        <f>(B18-B18)/B18</f>
        <v>0</v>
      </c>
      <c r="C25" s="170">
        <f>(C18-B18)/B18</f>
        <v>-5.4894784995425895E-3</v>
      </c>
      <c r="D25" s="170">
        <f>(D18-B18)/B18</f>
        <v>-5.7639524245196617E-2</v>
      </c>
      <c r="E25" s="170">
        <f>(E18-B18)/B18</f>
        <v>-0.17749313815187553</v>
      </c>
      <c r="F25" s="170">
        <f>(F18-B18)/B18</f>
        <v>-0.18847209515096072</v>
      </c>
      <c r="G25" s="170">
        <f>(G18-B18)/B18</f>
        <v>-7.5937785910338521E-2</v>
      </c>
      <c r="H25" s="170">
        <f>(H18-B18)/B18</f>
        <v>0.10247026532479424</v>
      </c>
      <c r="I25" s="170">
        <f>(I18-B18)/B18</f>
        <v>8.3257090576395257E-2</v>
      </c>
      <c r="J25" s="170">
        <f>(J18-B18)/B18</f>
        <v>8.4172003659652328E-2</v>
      </c>
      <c r="K25" s="170">
        <f>(K18-B18)/B18</f>
        <v>0.1235132662397072</v>
      </c>
      <c r="L25" s="170">
        <f>(L18-B18)/B18</f>
        <v>8.5086916742909399E-2</v>
      </c>
      <c r="M25" s="170">
        <f>(M18-B18)/B18</f>
        <v>0.131747483989021</v>
      </c>
      <c r="N25" s="170">
        <f>(N18-B18)/B18</f>
        <v>0.16376944190301931</v>
      </c>
      <c r="O25" s="170">
        <f>(O18-B18)/B18</f>
        <v>0.23970722781335782</v>
      </c>
      <c r="P25" s="170">
        <f>(P18-B18)/B18</f>
        <v>0.23147301006404403</v>
      </c>
      <c r="Q25" s="170">
        <f>(Q18-B18)/B18</f>
        <v>0.31564501372369635</v>
      </c>
      <c r="R25" s="170">
        <f>(R18-B18)/B18</f>
        <v>0.26623970722781337</v>
      </c>
      <c r="S25" s="170">
        <f>(S18-B18)/B18</f>
        <v>0.34034766697163776</v>
      </c>
      <c r="T25"/>
      <c r="U25"/>
      <c r="V25"/>
      <c r="W25"/>
    </row>
    <row r="26" spans="1:23" ht="15" x14ac:dyDescent="0.25">
      <c r="A26" s="143" t="s">
        <v>92</v>
      </c>
      <c r="B26" s="170">
        <f>(B19-B19)/B19</f>
        <v>0</v>
      </c>
      <c r="C26" s="170">
        <f>(C19-B19)/B19</f>
        <v>6.8609022556390842E-2</v>
      </c>
      <c r="D26" s="170">
        <f>(D19-B19)/B19</f>
        <v>4.1353383458646566E-2</v>
      </c>
      <c r="E26" s="170">
        <f>(E19-B19)/B19</f>
        <v>4.3233082706766832E-2</v>
      </c>
      <c r="F26" s="170">
        <f>(F19-B19)/B19</f>
        <v>5.6390977443608985E-2</v>
      </c>
      <c r="G26" s="170">
        <f>(G19-B19)/B19</f>
        <v>0.12593984962406013</v>
      </c>
      <c r="H26" s="170">
        <f>(H19-B19)/B19</f>
        <v>0.15601503759398497</v>
      </c>
      <c r="I26" s="170">
        <f>(I19-B19)/B19</f>
        <v>0.15319548872180441</v>
      </c>
      <c r="J26" s="170">
        <f>(J19-B19)/B19</f>
        <v>0.14849624060150377</v>
      </c>
      <c r="K26" s="170">
        <f>(K19-B19)/B19</f>
        <v>0.12124060150375932</v>
      </c>
      <c r="L26" s="170">
        <f>(L19-B19)/B19</f>
        <v>0.11842105263157893</v>
      </c>
      <c r="M26" s="170">
        <f>(M19-B19)/B19</f>
        <v>0.12312030075187957</v>
      </c>
      <c r="N26" s="170">
        <f>(N19-B19)/B19</f>
        <v>0.14097744360902256</v>
      </c>
      <c r="O26" s="170">
        <f>(O19-B19)/B19</f>
        <v>0.19454887218045114</v>
      </c>
      <c r="P26" s="170">
        <f>(P19-B19)/B19</f>
        <v>0.23120300751879688</v>
      </c>
      <c r="Q26" s="170">
        <f>(Q19-B19)/B19</f>
        <v>0.26973684210526305</v>
      </c>
      <c r="R26" s="170">
        <f>(R19-B19)/B19</f>
        <v>0.31296992481203006</v>
      </c>
      <c r="S26" s="170">
        <f>(S19-B19)/B19</f>
        <v>0.32518796992481191</v>
      </c>
      <c r="T26"/>
      <c r="U26"/>
      <c r="V26"/>
      <c r="W26"/>
    </row>
    <row r="27" spans="1:23" ht="15" x14ac:dyDescent="0.25">
      <c r="A27" s="143" t="s">
        <v>183</v>
      </c>
      <c r="B27" s="170">
        <f>(B20-B20)/B20</f>
        <v>0</v>
      </c>
      <c r="C27" s="170">
        <f>(C20-B20)/B20</f>
        <v>1.9407558733401564E-2</v>
      </c>
      <c r="D27" s="170">
        <f>(D20-B20)/B20</f>
        <v>5.924412665985701E-2</v>
      </c>
      <c r="E27" s="170">
        <f>(E20-B20)/B20</f>
        <v>9.0909090909090981E-2</v>
      </c>
      <c r="F27" s="170">
        <f>(F20-B20)/B20</f>
        <v>0.12155260469867225</v>
      </c>
      <c r="G27" s="170">
        <f>(G20-B20)/B20</f>
        <v>0.14504596527068456</v>
      </c>
      <c r="H27" s="170">
        <f>(H20-B20)/B20</f>
        <v>0.1613891726251277</v>
      </c>
      <c r="I27" s="170">
        <f>(I20-B20)/B20</f>
        <v>0.16445352400408594</v>
      </c>
      <c r="J27" s="170">
        <f>(J20-B20)/B20</f>
        <v>0.18181818181818196</v>
      </c>
      <c r="K27" s="170">
        <f>(K20-B20)/B20</f>
        <v>0.20122574055158332</v>
      </c>
      <c r="L27" s="170">
        <f>(L20-B20)/B20</f>
        <v>0.21961184882533202</v>
      </c>
      <c r="M27" s="170">
        <f>(M20-B20)/B20</f>
        <v>0.24208375893769166</v>
      </c>
      <c r="N27" s="170">
        <f>(N20-B20)/B20</f>
        <v>0.27783452502553635</v>
      </c>
      <c r="O27" s="170">
        <f>(O20-B20)/B20</f>
        <v>0.31664964249233929</v>
      </c>
      <c r="P27" s="170">
        <f>(P20-B20)/B20</f>
        <v>0.37078651685393271</v>
      </c>
      <c r="Q27" s="170">
        <f>(Q20-B20)/B20</f>
        <v>0.41879468845760998</v>
      </c>
      <c r="R27" s="170">
        <f>(R20-B20)/B20</f>
        <v>0.4422880490296221</v>
      </c>
      <c r="S27" s="170">
        <f>(S20-B20)/B20</f>
        <v>0.51889683350357518</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D2731-74ED-4422-877F-3EFEDE1F649B}">
  <sheetPr>
    <tabColor rgb="FF609191"/>
  </sheetPr>
  <dimension ref="A1:AI18"/>
  <sheetViews>
    <sheetView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10.28515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2" t="s">
        <v>229</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4" spans="1:27" ht="15" x14ac:dyDescent="0.25">
      <c r="A4" s="320" t="s">
        <v>326</v>
      </c>
      <c r="B4" s="320"/>
      <c r="C4" s="320"/>
      <c r="D4" s="320"/>
    </row>
    <row r="5" spans="1:27" ht="15" x14ac:dyDescent="0.25">
      <c r="A5" s="321" t="s">
        <v>144</v>
      </c>
      <c r="B5" s="322"/>
      <c r="C5" s="321" t="s">
        <v>145</v>
      </c>
      <c r="D5" s="321"/>
    </row>
    <row r="6" spans="1:27" x14ac:dyDescent="0.2">
      <c r="A6" s="154" t="s">
        <v>158</v>
      </c>
      <c r="B6" s="155" t="s">
        <v>157</v>
      </c>
      <c r="C6" s="154" t="s">
        <v>158</v>
      </c>
      <c r="D6" s="156" t="s">
        <v>157</v>
      </c>
    </row>
    <row r="7" spans="1:27" x14ac:dyDescent="0.2">
      <c r="A7" s="1" t="s">
        <v>244</v>
      </c>
      <c r="B7" s="157">
        <v>0.16608000000000001</v>
      </c>
      <c r="C7" s="1" t="s">
        <v>244</v>
      </c>
      <c r="D7" s="158">
        <v>0.17022999999999999</v>
      </c>
    </row>
    <row r="8" spans="1:27" x14ac:dyDescent="0.2">
      <c r="A8" s="1" t="s">
        <v>149</v>
      </c>
      <c r="B8" s="157">
        <v>9.7317000000000001E-2</v>
      </c>
      <c r="C8" s="1" t="s">
        <v>149</v>
      </c>
      <c r="D8" s="158">
        <v>0.15162500000000001</v>
      </c>
    </row>
    <row r="9" spans="1:27" x14ac:dyDescent="0.2">
      <c r="A9" s="1" t="s">
        <v>148</v>
      </c>
      <c r="B9" s="157">
        <v>9.2609999999999998E-2</v>
      </c>
      <c r="C9" s="1" t="s">
        <v>246</v>
      </c>
      <c r="D9" s="158">
        <v>0.1263</v>
      </c>
    </row>
    <row r="10" spans="1:27" x14ac:dyDescent="0.2">
      <c r="A10" s="1" t="s">
        <v>151</v>
      </c>
      <c r="B10" s="157">
        <v>8.8580000000000006E-2</v>
      </c>
      <c r="C10" s="1" t="s">
        <v>148</v>
      </c>
      <c r="D10" s="158">
        <v>0.10639</v>
      </c>
    </row>
    <row r="11" spans="1:27" x14ac:dyDescent="0.2">
      <c r="A11" s="1" t="s">
        <v>245</v>
      </c>
      <c r="B11" s="157">
        <v>7.6490000000000002E-2</v>
      </c>
      <c r="C11" s="1" t="s">
        <v>245</v>
      </c>
      <c r="D11" s="158">
        <v>0.102299</v>
      </c>
    </row>
    <row r="12" spans="1:27" x14ac:dyDescent="0.2">
      <c r="A12" s="1" t="s">
        <v>147</v>
      </c>
      <c r="B12" s="157">
        <v>7.349E-2</v>
      </c>
      <c r="C12" s="1" t="s">
        <v>151</v>
      </c>
      <c r="D12" s="158">
        <v>9.5112790000000003E-2</v>
      </c>
    </row>
    <row r="13" spans="1:27" x14ac:dyDescent="0.2">
      <c r="A13" s="1" t="s">
        <v>246</v>
      </c>
      <c r="B13" s="157">
        <v>6.0699999999999997E-2</v>
      </c>
      <c r="C13" s="1" t="s">
        <v>192</v>
      </c>
      <c r="D13" s="158">
        <v>8.523E-2</v>
      </c>
    </row>
    <row r="14" spans="1:27" x14ac:dyDescent="0.2">
      <c r="A14" s="1" t="s">
        <v>152</v>
      </c>
      <c r="B14" s="157">
        <v>5.4769999999999999E-2</v>
      </c>
      <c r="C14" s="1" t="s">
        <v>147</v>
      </c>
      <c r="D14" s="158">
        <v>5.6765999999999997E-2</v>
      </c>
    </row>
    <row r="15" spans="1:27" x14ac:dyDescent="0.2">
      <c r="A15" s="1" t="s">
        <v>298</v>
      </c>
      <c r="B15" s="157">
        <v>5.3159999999999999E-2</v>
      </c>
      <c r="C15" s="1" t="s">
        <v>153</v>
      </c>
      <c r="D15" s="158">
        <v>5.3042600000000002E-2</v>
      </c>
    </row>
    <row r="16" spans="1:27" x14ac:dyDescent="0.2">
      <c r="A16" s="1" t="s">
        <v>192</v>
      </c>
      <c r="B16" s="157">
        <v>5.3150000000000003E-2</v>
      </c>
      <c r="C16" s="1" t="s">
        <v>150</v>
      </c>
      <c r="D16" s="158">
        <v>5.2964450000000003E-2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621D9-C145-4A98-B1F5-5F973BCA4E3B}">
  <sheetPr>
    <tabColor rgb="FF609191"/>
  </sheetPr>
  <dimension ref="A1:AI79"/>
  <sheetViews>
    <sheetView zoomScaleNormal="100" workbookViewId="0">
      <selection activeCell="Q14" sqref="Q14"/>
    </sheetView>
  </sheetViews>
  <sheetFormatPr defaultColWidth="9.140625" defaultRowHeight="14.25" x14ac:dyDescent="0.2"/>
  <cols>
    <col min="1" max="1" width="10" style="1" bestFit="1" customWidth="1"/>
    <col min="2" max="2" width="13.140625" style="1" bestFit="1" customWidth="1"/>
    <col min="3" max="3" width="19.7109375" style="1" customWidth="1"/>
    <col min="4" max="4" width="17.7109375" style="39"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2" t="s">
        <v>230</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3" spans="1:27" ht="15" x14ac:dyDescent="0.25">
      <c r="A3" s="193" t="s">
        <v>327</v>
      </c>
      <c r="B3" s="193"/>
      <c r="C3" s="193"/>
      <c r="D3" s="193"/>
      <c r="F3" s="320" t="s">
        <v>328</v>
      </c>
      <c r="G3" s="320"/>
      <c r="H3" s="320"/>
    </row>
    <row r="4" spans="1:27" ht="28.5" x14ac:dyDescent="0.2">
      <c r="A4" s="191" t="s">
        <v>165</v>
      </c>
      <c r="B4" s="191" t="s">
        <v>218</v>
      </c>
      <c r="C4" s="192" t="s">
        <v>164</v>
      </c>
      <c r="D4" s="1"/>
      <c r="F4" s="191" t="s">
        <v>219</v>
      </c>
      <c r="G4" s="192" t="s">
        <v>220</v>
      </c>
      <c r="H4" s="37" t="s">
        <v>221</v>
      </c>
      <c r="O4" s="1"/>
    </row>
    <row r="5" spans="1:27" ht="15" x14ac:dyDescent="0.25">
      <c r="A5" s="160">
        <v>43313</v>
      </c>
      <c r="B5">
        <v>12</v>
      </c>
      <c r="C5" s="218" t="s">
        <v>247</v>
      </c>
      <c r="D5" s="161"/>
      <c r="F5" s="1" t="s">
        <v>344</v>
      </c>
      <c r="G5" s="159">
        <v>28</v>
      </c>
      <c r="H5" s="203" t="s">
        <v>225</v>
      </c>
      <c r="O5" s="1"/>
    </row>
    <row r="6" spans="1:27" ht="15" x14ac:dyDescent="0.25">
      <c r="A6" s="160">
        <v>43344</v>
      </c>
      <c r="B6">
        <v>29</v>
      </c>
      <c r="C6" s="218" t="s">
        <v>247</v>
      </c>
      <c r="D6" s="161"/>
      <c r="F6" s="1" t="s">
        <v>343</v>
      </c>
      <c r="G6" s="159">
        <v>24</v>
      </c>
      <c r="H6" s="203" t="s">
        <v>224</v>
      </c>
      <c r="O6" s="1"/>
    </row>
    <row r="7" spans="1:27" ht="15" x14ac:dyDescent="0.25">
      <c r="A7" s="160">
        <v>43374</v>
      </c>
      <c r="B7">
        <v>10</v>
      </c>
      <c r="C7" s="218" t="s">
        <v>247</v>
      </c>
      <c r="D7" s="161"/>
      <c r="F7" s="1" t="s">
        <v>358</v>
      </c>
      <c r="G7" s="159">
        <v>20</v>
      </c>
      <c r="H7" s="203" t="s">
        <v>364</v>
      </c>
      <c r="O7" s="1"/>
    </row>
    <row r="8" spans="1:27" ht="15" x14ac:dyDescent="0.25">
      <c r="A8" s="160">
        <v>43405</v>
      </c>
      <c r="B8">
        <v>11</v>
      </c>
      <c r="C8" s="218" t="s">
        <v>247</v>
      </c>
      <c r="D8" s="161"/>
      <c r="F8" s="1" t="s">
        <v>342</v>
      </c>
      <c r="G8" s="159">
        <v>18</v>
      </c>
      <c r="H8" s="203" t="s">
        <v>353</v>
      </c>
      <c r="O8" s="1"/>
    </row>
    <row r="9" spans="1:27" ht="15" x14ac:dyDescent="0.25">
      <c r="A9" s="160">
        <v>43435</v>
      </c>
      <c r="B9">
        <v>9</v>
      </c>
      <c r="C9" s="218" t="s">
        <v>247</v>
      </c>
      <c r="D9" s="161"/>
      <c r="F9" s="1" t="s">
        <v>359</v>
      </c>
      <c r="G9" s="159">
        <v>16</v>
      </c>
      <c r="H9" s="203" t="s">
        <v>365</v>
      </c>
      <c r="O9" s="1"/>
    </row>
    <row r="10" spans="1:27" ht="15" x14ac:dyDescent="0.25">
      <c r="A10" s="160">
        <v>43466</v>
      </c>
      <c r="B10">
        <v>5</v>
      </c>
      <c r="C10" s="218" t="s">
        <v>247</v>
      </c>
      <c r="D10" s="161"/>
      <c r="F10" s="1" t="s">
        <v>360</v>
      </c>
      <c r="G10" s="159">
        <v>15</v>
      </c>
      <c r="H10" s="203" t="s">
        <v>354</v>
      </c>
      <c r="O10" s="1"/>
    </row>
    <row r="11" spans="1:27" ht="15" x14ac:dyDescent="0.25">
      <c r="A11" s="160">
        <v>43497</v>
      </c>
      <c r="B11">
        <v>11</v>
      </c>
      <c r="C11" s="218" t="s">
        <v>247</v>
      </c>
      <c r="D11" s="161"/>
      <c r="F11" s="1" t="s">
        <v>361</v>
      </c>
      <c r="G11" s="159">
        <v>13</v>
      </c>
      <c r="H11" s="203" t="s">
        <v>366</v>
      </c>
      <c r="O11" s="1"/>
    </row>
    <row r="12" spans="1:27" ht="15" x14ac:dyDescent="0.25">
      <c r="A12" s="160">
        <v>43525</v>
      </c>
      <c r="B12">
        <v>17</v>
      </c>
      <c r="C12" s="218" t="s">
        <v>247</v>
      </c>
      <c r="D12" s="161"/>
      <c r="F12" s="1" t="s">
        <v>362</v>
      </c>
      <c r="G12" s="159">
        <v>12</v>
      </c>
      <c r="H12" s="203" t="s">
        <v>367</v>
      </c>
      <c r="O12" s="1"/>
    </row>
    <row r="13" spans="1:27" ht="15" x14ac:dyDescent="0.25">
      <c r="A13" s="160">
        <v>43556</v>
      </c>
      <c r="B13">
        <v>4</v>
      </c>
      <c r="C13" s="218" t="s">
        <v>247</v>
      </c>
      <c r="D13" s="161"/>
      <c r="F13" s="1" t="s">
        <v>363</v>
      </c>
      <c r="G13" s="159">
        <v>11</v>
      </c>
      <c r="H13" s="203" t="s">
        <v>367</v>
      </c>
      <c r="O13" s="1"/>
    </row>
    <row r="14" spans="1:27" ht="15" x14ac:dyDescent="0.25">
      <c r="A14" s="160">
        <v>43586</v>
      </c>
      <c r="B14">
        <v>12</v>
      </c>
      <c r="C14" s="218" t="s">
        <v>247</v>
      </c>
      <c r="D14" s="161"/>
      <c r="F14" s="1" t="s">
        <v>223</v>
      </c>
      <c r="G14" s="159">
        <v>9</v>
      </c>
      <c r="H14" s="203" t="s">
        <v>366</v>
      </c>
      <c r="O14" s="1"/>
    </row>
    <row r="15" spans="1:27" ht="15" x14ac:dyDescent="0.25">
      <c r="A15" s="160">
        <v>43617</v>
      </c>
      <c r="B15">
        <v>6</v>
      </c>
      <c r="C15" s="218" t="s">
        <v>247</v>
      </c>
      <c r="D15" s="161"/>
      <c r="O15" s="1"/>
    </row>
    <row r="16" spans="1:27" ht="15" x14ac:dyDescent="0.25">
      <c r="A16" s="160">
        <v>43647</v>
      </c>
      <c r="B16">
        <v>18</v>
      </c>
      <c r="C16" s="218" t="s">
        <v>247</v>
      </c>
      <c r="D16" s="161"/>
      <c r="O16" s="1"/>
    </row>
    <row r="17" spans="1:15" ht="15" x14ac:dyDescent="0.25">
      <c r="A17" s="160">
        <v>43678</v>
      </c>
      <c r="B17">
        <v>11</v>
      </c>
      <c r="C17" s="218" t="s">
        <v>247</v>
      </c>
      <c r="D17" s="161"/>
      <c r="O17" s="1"/>
    </row>
    <row r="18" spans="1:15" ht="15" x14ac:dyDescent="0.25">
      <c r="A18" s="160">
        <v>43709</v>
      </c>
      <c r="B18">
        <v>25</v>
      </c>
      <c r="C18" s="218" t="s">
        <v>247</v>
      </c>
      <c r="D18" s="161"/>
      <c r="I18" s="39"/>
      <c r="O18" s="1"/>
    </row>
    <row r="19" spans="1:15" ht="15" x14ac:dyDescent="0.25">
      <c r="A19" s="160">
        <v>43739</v>
      </c>
      <c r="B19">
        <v>25</v>
      </c>
      <c r="C19" s="218" t="s">
        <v>247</v>
      </c>
      <c r="D19" s="161"/>
      <c r="I19" s="39"/>
      <c r="O19" s="1"/>
    </row>
    <row r="20" spans="1:15" ht="15" x14ac:dyDescent="0.25">
      <c r="A20" s="160">
        <v>43770</v>
      </c>
      <c r="B20">
        <v>29</v>
      </c>
      <c r="C20" s="218" t="s">
        <v>247</v>
      </c>
      <c r="D20" s="161"/>
      <c r="I20" s="39"/>
      <c r="O20" s="1"/>
    </row>
    <row r="21" spans="1:15" ht="15" x14ac:dyDescent="0.25">
      <c r="A21" s="160">
        <v>43800</v>
      </c>
      <c r="B21">
        <v>18</v>
      </c>
      <c r="C21" s="218" t="s">
        <v>247</v>
      </c>
      <c r="D21" s="161"/>
      <c r="I21" s="39"/>
      <c r="O21" s="1"/>
    </row>
    <row r="22" spans="1:15" ht="15" x14ac:dyDescent="0.25">
      <c r="A22" s="160">
        <v>43831</v>
      </c>
      <c r="B22">
        <v>18</v>
      </c>
      <c r="C22" s="218" t="s">
        <v>247</v>
      </c>
      <c r="D22" s="161"/>
      <c r="I22" s="39"/>
      <c r="O22" s="1"/>
    </row>
    <row r="23" spans="1:15" ht="15" x14ac:dyDescent="0.25">
      <c r="A23" s="160">
        <v>43862</v>
      </c>
      <c r="B23">
        <v>15</v>
      </c>
      <c r="C23" s="218" t="s">
        <v>247</v>
      </c>
      <c r="D23" s="161"/>
      <c r="O23" s="1"/>
    </row>
    <row r="24" spans="1:15" ht="15" x14ac:dyDescent="0.25">
      <c r="A24" s="160">
        <v>43891</v>
      </c>
      <c r="B24">
        <v>14</v>
      </c>
      <c r="C24" s="218" t="s">
        <v>247</v>
      </c>
      <c r="D24" s="161"/>
      <c r="O24" s="1"/>
    </row>
    <row r="25" spans="1:15" ht="15" x14ac:dyDescent="0.25">
      <c r="A25" s="160">
        <v>43922</v>
      </c>
      <c r="B25">
        <v>8</v>
      </c>
      <c r="C25" s="218" t="s">
        <v>247</v>
      </c>
      <c r="D25" s="161"/>
      <c r="O25" s="1"/>
    </row>
    <row r="26" spans="1:15" ht="15" x14ac:dyDescent="0.25">
      <c r="A26" s="160">
        <v>43952</v>
      </c>
      <c r="B26">
        <v>1</v>
      </c>
      <c r="C26" s="218" t="s">
        <v>247</v>
      </c>
      <c r="D26" s="161"/>
      <c r="O26" s="1"/>
    </row>
    <row r="27" spans="1:15" ht="15" x14ac:dyDescent="0.25">
      <c r="A27" s="160">
        <v>43983</v>
      </c>
      <c r="B27">
        <v>16</v>
      </c>
      <c r="C27" s="218" t="s">
        <v>247</v>
      </c>
      <c r="D27" s="161"/>
      <c r="O27" s="1"/>
    </row>
    <row r="28" spans="1:15" ht="15" x14ac:dyDescent="0.25">
      <c r="A28" s="160">
        <v>44013</v>
      </c>
      <c r="B28">
        <v>19</v>
      </c>
      <c r="C28" s="218" t="s">
        <v>247</v>
      </c>
      <c r="D28" s="161"/>
      <c r="O28" s="1"/>
    </row>
    <row r="29" spans="1:15" ht="15" x14ac:dyDescent="0.25">
      <c r="A29" s="160">
        <v>44044</v>
      </c>
      <c r="B29">
        <v>12</v>
      </c>
      <c r="C29" s="218" t="s">
        <v>247</v>
      </c>
      <c r="D29" s="161"/>
      <c r="O29" s="1"/>
    </row>
    <row r="30" spans="1:15" ht="15" x14ac:dyDescent="0.25">
      <c r="A30" s="160">
        <v>44075</v>
      </c>
      <c r="B30">
        <v>7</v>
      </c>
      <c r="C30" s="218" t="s">
        <v>247</v>
      </c>
      <c r="D30" s="161"/>
      <c r="O30" s="1"/>
    </row>
    <row r="31" spans="1:15" ht="15" x14ac:dyDescent="0.25">
      <c r="A31" s="160">
        <v>44105</v>
      </c>
      <c r="B31">
        <v>14</v>
      </c>
      <c r="C31" s="218" t="s">
        <v>247</v>
      </c>
      <c r="D31" s="161"/>
      <c r="O31" s="1"/>
    </row>
    <row r="32" spans="1:15" ht="15" x14ac:dyDescent="0.25">
      <c r="A32" s="160">
        <v>44136</v>
      </c>
      <c r="B32">
        <v>15</v>
      </c>
      <c r="C32" s="218" t="s">
        <v>247</v>
      </c>
      <c r="D32" s="161"/>
      <c r="O32" s="1"/>
    </row>
    <row r="33" spans="1:15" ht="15" x14ac:dyDescent="0.25">
      <c r="A33" s="160">
        <v>44166</v>
      </c>
      <c r="B33">
        <v>5</v>
      </c>
      <c r="C33" s="218" t="s">
        <v>247</v>
      </c>
      <c r="D33" s="161"/>
      <c r="O33" s="1"/>
    </row>
    <row r="34" spans="1:15" ht="15" x14ac:dyDescent="0.25">
      <c r="A34" s="160">
        <v>44197</v>
      </c>
      <c r="B34">
        <v>13</v>
      </c>
      <c r="C34" s="218" t="s">
        <v>247</v>
      </c>
      <c r="D34" s="161"/>
      <c r="O34" s="1"/>
    </row>
    <row r="35" spans="1:15" ht="15" x14ac:dyDescent="0.25">
      <c r="A35" s="160">
        <v>44228</v>
      </c>
      <c r="B35">
        <v>10</v>
      </c>
      <c r="C35" s="218" t="s">
        <v>247</v>
      </c>
      <c r="D35" s="161"/>
      <c r="O35" s="1"/>
    </row>
    <row r="36" spans="1:15" ht="15" x14ac:dyDescent="0.25">
      <c r="A36" s="160">
        <v>44256</v>
      </c>
      <c r="B36">
        <v>12</v>
      </c>
      <c r="C36" s="218" t="s">
        <v>247</v>
      </c>
      <c r="D36" s="161"/>
      <c r="O36" s="1"/>
    </row>
    <row r="37" spans="1:15" ht="15" x14ac:dyDescent="0.25">
      <c r="A37" s="160">
        <v>44287</v>
      </c>
      <c r="B37">
        <v>14</v>
      </c>
      <c r="C37" s="218" t="s">
        <v>247</v>
      </c>
      <c r="D37" s="161"/>
      <c r="O37" s="1"/>
    </row>
    <row r="38" spans="1:15" ht="15" x14ac:dyDescent="0.25">
      <c r="A38" s="160">
        <v>44317</v>
      </c>
      <c r="B38">
        <v>17</v>
      </c>
      <c r="C38" s="218" t="s">
        <v>247</v>
      </c>
      <c r="D38" s="161"/>
      <c r="O38" s="1"/>
    </row>
    <row r="39" spans="1:15" ht="15" x14ac:dyDescent="0.25">
      <c r="A39" s="160">
        <v>44348</v>
      </c>
      <c r="B39">
        <v>22</v>
      </c>
      <c r="C39" s="218" t="s">
        <v>247</v>
      </c>
      <c r="D39" s="161"/>
      <c r="O39" s="1"/>
    </row>
    <row r="40" spans="1:15" ht="15" x14ac:dyDescent="0.25">
      <c r="A40" s="160">
        <v>44378</v>
      </c>
      <c r="B40">
        <v>17</v>
      </c>
      <c r="C40" s="218" t="s">
        <v>247</v>
      </c>
      <c r="D40" s="161"/>
      <c r="O40" s="1"/>
    </row>
    <row r="41" spans="1:15" ht="15" x14ac:dyDescent="0.25">
      <c r="A41" s="160">
        <v>44409</v>
      </c>
      <c r="B41">
        <v>22</v>
      </c>
      <c r="C41" s="218" t="s">
        <v>247</v>
      </c>
      <c r="D41" s="161"/>
      <c r="O41" s="1"/>
    </row>
    <row r="42" spans="1:15" ht="15" x14ac:dyDescent="0.25">
      <c r="A42" s="160">
        <v>44440</v>
      </c>
      <c r="B42">
        <v>20</v>
      </c>
      <c r="C42" s="218" t="s">
        <v>247</v>
      </c>
      <c r="D42" s="161"/>
      <c r="O42" s="1"/>
    </row>
    <row r="43" spans="1:15" ht="15" x14ac:dyDescent="0.25">
      <c r="A43" s="160">
        <v>44470</v>
      </c>
      <c r="B43">
        <v>20</v>
      </c>
      <c r="C43" s="218" t="s">
        <v>247</v>
      </c>
      <c r="D43" s="161"/>
      <c r="O43" s="1"/>
    </row>
    <row r="44" spans="1:15" ht="15" x14ac:dyDescent="0.25">
      <c r="A44" s="160">
        <v>44501</v>
      </c>
      <c r="B44">
        <v>15</v>
      </c>
      <c r="C44" s="218" t="s">
        <v>247</v>
      </c>
      <c r="D44" s="161"/>
      <c r="O44" s="1"/>
    </row>
    <row r="45" spans="1:15" ht="15" x14ac:dyDescent="0.25">
      <c r="A45" s="160">
        <v>44531</v>
      </c>
      <c r="B45">
        <v>30</v>
      </c>
      <c r="C45" s="218" t="s">
        <v>247</v>
      </c>
      <c r="D45" s="161"/>
      <c r="O45" s="1"/>
    </row>
    <row r="46" spans="1:15" ht="15" x14ac:dyDescent="0.25">
      <c r="A46" s="160">
        <v>44562</v>
      </c>
      <c r="B46">
        <v>19</v>
      </c>
      <c r="C46" s="218" t="s">
        <v>247</v>
      </c>
      <c r="D46" s="161"/>
      <c r="O46" s="1"/>
    </row>
    <row r="47" spans="1:15" ht="15" x14ac:dyDescent="0.25">
      <c r="A47" s="160">
        <v>44593</v>
      </c>
      <c r="B47">
        <v>11</v>
      </c>
      <c r="C47" s="218" t="s">
        <v>247</v>
      </c>
      <c r="D47" s="161"/>
      <c r="O47" s="1"/>
    </row>
    <row r="48" spans="1:15" ht="15" x14ac:dyDescent="0.25">
      <c r="A48" s="160">
        <v>44621</v>
      </c>
      <c r="B48">
        <v>18</v>
      </c>
      <c r="C48" s="218" t="s">
        <v>247</v>
      </c>
      <c r="D48" s="161"/>
      <c r="O48" s="1"/>
    </row>
    <row r="49" spans="1:15" ht="15" x14ac:dyDescent="0.25">
      <c r="A49" s="160">
        <v>44652</v>
      </c>
      <c r="B49">
        <v>13</v>
      </c>
      <c r="C49" s="218" t="s">
        <v>247</v>
      </c>
      <c r="D49" s="161"/>
      <c r="O49" s="1"/>
    </row>
    <row r="50" spans="1:15" ht="15" x14ac:dyDescent="0.25">
      <c r="A50" s="160">
        <v>44682</v>
      </c>
      <c r="B50">
        <v>19</v>
      </c>
      <c r="C50" s="218" t="s">
        <v>247</v>
      </c>
      <c r="D50" s="161"/>
      <c r="O50" s="1"/>
    </row>
    <row r="51" spans="1:15" ht="15" x14ac:dyDescent="0.25">
      <c r="A51" s="160">
        <v>44713</v>
      </c>
      <c r="B51">
        <v>14</v>
      </c>
      <c r="C51" s="218" t="s">
        <v>247</v>
      </c>
      <c r="D51" s="161"/>
      <c r="O51" s="1"/>
    </row>
    <row r="52" spans="1:15" ht="15" x14ac:dyDescent="0.25">
      <c r="A52" s="160">
        <v>44743</v>
      </c>
      <c r="B52">
        <v>21</v>
      </c>
      <c r="C52" s="218" t="s">
        <v>247</v>
      </c>
      <c r="D52" s="161"/>
      <c r="O52" s="1"/>
    </row>
    <row r="53" spans="1:15" ht="15" x14ac:dyDescent="0.25">
      <c r="A53" s="160">
        <v>44774</v>
      </c>
      <c r="B53">
        <v>27</v>
      </c>
      <c r="C53" s="218" t="s">
        <v>247</v>
      </c>
      <c r="D53" s="161"/>
      <c r="O53" s="1"/>
    </row>
    <row r="54" spans="1:15" ht="15" x14ac:dyDescent="0.25">
      <c r="A54" s="160">
        <v>44805</v>
      </c>
      <c r="B54">
        <v>11</v>
      </c>
      <c r="C54" s="218" t="s">
        <v>247</v>
      </c>
      <c r="D54" s="161"/>
      <c r="O54" s="1"/>
    </row>
    <row r="55" spans="1:15" ht="15" x14ac:dyDescent="0.25">
      <c r="A55" s="160">
        <v>44835</v>
      </c>
      <c r="B55">
        <v>20</v>
      </c>
      <c r="C55" s="218" t="s">
        <v>247</v>
      </c>
      <c r="D55" s="161"/>
      <c r="O55" s="1"/>
    </row>
    <row r="56" spans="1:15" ht="15" x14ac:dyDescent="0.25">
      <c r="A56" s="160">
        <v>44866</v>
      </c>
      <c r="B56">
        <v>22</v>
      </c>
      <c r="C56" s="218" t="s">
        <v>247</v>
      </c>
      <c r="D56" s="161"/>
      <c r="O56" s="1"/>
    </row>
    <row r="57" spans="1:15" ht="15" x14ac:dyDescent="0.25">
      <c r="A57" s="160">
        <v>44896</v>
      </c>
      <c r="B57">
        <v>17</v>
      </c>
      <c r="C57" s="218" t="s">
        <v>247</v>
      </c>
      <c r="D57" s="161"/>
      <c r="O57" s="1"/>
    </row>
    <row r="58" spans="1:15" ht="15" x14ac:dyDescent="0.25">
      <c r="A58" s="160">
        <v>44927</v>
      </c>
      <c r="B58">
        <v>19</v>
      </c>
      <c r="C58" s="218" t="s">
        <v>247</v>
      </c>
      <c r="D58" s="161"/>
      <c r="O58" s="1"/>
    </row>
    <row r="59" spans="1:15" ht="15" x14ac:dyDescent="0.25">
      <c r="A59" s="160">
        <v>44958</v>
      </c>
      <c r="B59">
        <v>16</v>
      </c>
      <c r="C59" s="218" t="s">
        <v>247</v>
      </c>
      <c r="D59" s="161"/>
      <c r="O59" s="1"/>
    </row>
    <row r="60" spans="1:15" ht="15" x14ac:dyDescent="0.25">
      <c r="A60" s="160">
        <v>44986</v>
      </c>
      <c r="B60">
        <v>31</v>
      </c>
      <c r="C60" s="218" t="s">
        <v>247</v>
      </c>
      <c r="D60" s="161"/>
      <c r="O60" s="1"/>
    </row>
    <row r="61" spans="1:15" ht="15" x14ac:dyDescent="0.25">
      <c r="A61" s="160">
        <v>45017</v>
      </c>
      <c r="B61">
        <v>23</v>
      </c>
      <c r="C61" s="218" t="s">
        <v>247</v>
      </c>
      <c r="D61" s="161"/>
      <c r="O61" s="1"/>
    </row>
    <row r="62" spans="1:15" ht="15" x14ac:dyDescent="0.25">
      <c r="A62" s="160">
        <v>45047</v>
      </c>
      <c r="B62">
        <v>21</v>
      </c>
      <c r="C62" s="218" t="s">
        <v>247</v>
      </c>
      <c r="D62" s="161"/>
      <c r="O62" s="1"/>
    </row>
    <row r="63" spans="1:15" ht="15" x14ac:dyDescent="0.25">
      <c r="A63" s="160">
        <v>45078</v>
      </c>
      <c r="B63">
        <v>27</v>
      </c>
      <c r="C63" s="218" t="s">
        <v>247</v>
      </c>
      <c r="D63" s="161"/>
      <c r="O63" s="1"/>
    </row>
    <row r="64" spans="1:15" ht="15" x14ac:dyDescent="0.25">
      <c r="A64" s="160">
        <v>45108</v>
      </c>
      <c r="B64">
        <v>37</v>
      </c>
      <c r="C64" s="218" t="s">
        <v>247</v>
      </c>
      <c r="D64" s="161"/>
      <c r="E64" s="16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54DCF-9079-4992-A76E-DEC277E51A6E}">
  <sheetPr>
    <tabColor rgb="FF609191"/>
  </sheetPr>
  <dimension ref="A1:AG1"/>
  <sheetViews>
    <sheetView zoomScaleNormal="100" workbookViewId="0">
      <selection activeCell="H13" sqref="H13"/>
    </sheetView>
  </sheetViews>
  <sheetFormatPr defaultColWidth="9.140625" defaultRowHeight="14.25" x14ac:dyDescent="0.2"/>
  <cols>
    <col min="1" max="1" width="9.5703125" style="1" bestFit="1" customWidth="1"/>
    <col min="2" max="2" width="20.7109375" style="1" bestFit="1" customWidth="1"/>
    <col min="3" max="3" width="8.42578125" style="1" customWidth="1"/>
    <col min="4" max="4" width="10.85546875" style="1" customWidth="1"/>
    <col min="5" max="5" width="11.855468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62" t="s">
        <v>236</v>
      </c>
      <c r="B1" s="262"/>
      <c r="C1" s="262"/>
      <c r="D1" s="262"/>
      <c r="E1" s="262"/>
      <c r="F1" s="262"/>
      <c r="G1" s="262"/>
      <c r="H1" s="262"/>
      <c r="I1" s="262"/>
      <c r="J1" s="262"/>
      <c r="K1" s="262"/>
      <c r="L1" s="262"/>
      <c r="M1" s="262"/>
      <c r="N1" s="262"/>
      <c r="O1" s="262"/>
      <c r="P1" s="262"/>
      <c r="Q1" s="262"/>
      <c r="R1" s="262"/>
      <c r="S1" s="262"/>
      <c r="T1" s="262"/>
      <c r="U1" s="262"/>
      <c r="V1" s="262"/>
      <c r="W1" s="262"/>
      <c r="X1" s="262"/>
      <c r="Y1" s="262"/>
    </row>
  </sheetData>
  <mergeCells count="1">
    <mergeCell ref="A1:Y1"/>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3226-95F3-4ABE-A449-AC28194E0B6D}">
  <sheetPr>
    <tabColor rgb="FF5E82A3"/>
  </sheetPr>
  <dimension ref="A1:AA50"/>
  <sheetViews>
    <sheetView topLeftCell="I25" zoomScaleNormal="100" workbookViewId="0">
      <selection activeCell="AG20" sqref="AG20"/>
    </sheetView>
  </sheetViews>
  <sheetFormatPr defaultColWidth="9.140625" defaultRowHeight="14.25" x14ac:dyDescent="0.2"/>
  <cols>
    <col min="1" max="1" width="32" style="1" customWidth="1"/>
    <col min="2" max="2" width="8.140625" style="1" customWidth="1"/>
    <col min="3" max="3" width="9.85546875" style="1" customWidth="1"/>
    <col min="4" max="4" width="7.28515625" style="39" bestFit="1" customWidth="1"/>
    <col min="5" max="5" width="11" style="1" customWidth="1"/>
    <col min="6" max="8" width="8.42578125" style="1" bestFit="1" customWidth="1"/>
    <col min="9" max="9" width="9.5703125" style="1" bestFit="1" customWidth="1"/>
    <col min="10" max="10" width="13.140625" style="1" customWidth="1"/>
    <col min="11" max="11" width="9.28515625" style="1" customWidth="1"/>
    <col min="12" max="12" width="13.28515625" style="1" customWidth="1"/>
    <col min="13" max="13" width="9.42578125" style="1" bestFit="1" customWidth="1"/>
    <col min="14" max="14" width="9.5703125" style="1" customWidth="1"/>
    <col min="15" max="15" width="9.85546875"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62" t="s">
        <v>178</v>
      </c>
      <c r="B1" s="262"/>
      <c r="C1" s="262"/>
      <c r="D1" s="262"/>
      <c r="E1" s="262"/>
      <c r="F1" s="262"/>
      <c r="G1" s="262"/>
      <c r="H1" s="262"/>
      <c r="I1" s="262"/>
      <c r="J1" s="262"/>
      <c r="K1" s="262"/>
      <c r="L1" s="262"/>
      <c r="M1" s="262"/>
      <c r="N1" s="262"/>
      <c r="O1" s="262"/>
      <c r="P1" s="262"/>
      <c r="Q1" s="262"/>
      <c r="R1" s="262"/>
    </row>
    <row r="2" spans="1:27" ht="15" thickBot="1" x14ac:dyDescent="0.25">
      <c r="B2" s="38"/>
      <c r="C2" s="38"/>
      <c r="P2" s="1"/>
      <c r="Q2" s="40"/>
    </row>
    <row r="3" spans="1:27" ht="12.75" customHeight="1" thickBot="1" x14ac:dyDescent="0.25">
      <c r="A3" s="327" t="s">
        <v>76</v>
      </c>
      <c r="B3" s="330" t="s">
        <v>100</v>
      </c>
      <c r="C3" s="261"/>
      <c r="D3" s="297" t="s">
        <v>77</v>
      </c>
      <c r="E3" s="298"/>
      <c r="F3" s="212" t="s">
        <v>78</v>
      </c>
      <c r="G3" s="211" t="s">
        <v>78</v>
      </c>
      <c r="H3" s="211" t="s">
        <v>78</v>
      </c>
      <c r="I3" s="303" t="s">
        <v>78</v>
      </c>
      <c r="J3" s="303"/>
      <c r="K3" s="303" t="s">
        <v>79</v>
      </c>
      <c r="L3" s="303"/>
      <c r="M3" s="211" t="s">
        <v>80</v>
      </c>
      <c r="N3" s="211" t="s">
        <v>80</v>
      </c>
      <c r="O3" s="213" t="s">
        <v>80</v>
      </c>
      <c r="P3" s="1"/>
      <c r="Q3" s="40"/>
      <c r="V3" s="273" t="s">
        <v>182</v>
      </c>
      <c r="W3" s="273"/>
      <c r="X3" s="273"/>
      <c r="Y3" s="273"/>
      <c r="Z3" s="273"/>
      <c r="AA3" s="273"/>
    </row>
    <row r="4" spans="1:27" ht="14.45" customHeight="1" thickBot="1" x14ac:dyDescent="0.3">
      <c r="A4" s="328"/>
      <c r="B4" s="251" t="s">
        <v>101</v>
      </c>
      <c r="C4" s="323" t="s">
        <v>195</v>
      </c>
      <c r="D4" s="290" t="s">
        <v>101</v>
      </c>
      <c r="E4" s="292" t="s">
        <v>195</v>
      </c>
      <c r="F4" s="310" t="s">
        <v>196</v>
      </c>
      <c r="G4" s="308" t="s">
        <v>197</v>
      </c>
      <c r="H4" s="308" t="s">
        <v>198</v>
      </c>
      <c r="I4" s="304" t="s">
        <v>199</v>
      </c>
      <c r="J4" s="305"/>
      <c r="K4" s="304" t="s">
        <v>200</v>
      </c>
      <c r="L4" s="305"/>
      <c r="M4" s="312" t="s">
        <v>201</v>
      </c>
      <c r="N4" s="312" t="s">
        <v>202</v>
      </c>
      <c r="O4" s="325" t="s">
        <v>203</v>
      </c>
      <c r="P4" s="1"/>
      <c r="Q4" s="40"/>
      <c r="U4" s="1" t="s">
        <v>167</v>
      </c>
      <c r="V4" s="44" t="s">
        <v>170</v>
      </c>
      <c r="W4" s="44" t="s">
        <v>168</v>
      </c>
      <c r="X4" s="44" t="s">
        <v>171</v>
      </c>
      <c r="Y4" s="44" t="s">
        <v>172</v>
      </c>
      <c r="Z4" s="44" t="s">
        <v>173</v>
      </c>
      <c r="AA4" s="44" t="s">
        <v>174</v>
      </c>
    </row>
    <row r="5" spans="1:27" ht="36.75" thickBot="1" x14ac:dyDescent="0.25">
      <c r="A5" s="329"/>
      <c r="B5" s="302"/>
      <c r="C5" s="324"/>
      <c r="D5" s="291"/>
      <c r="E5" s="293"/>
      <c r="F5" s="311"/>
      <c r="G5" s="309"/>
      <c r="H5" s="309"/>
      <c r="I5" s="45" t="s">
        <v>168</v>
      </c>
      <c r="J5" s="45" t="s">
        <v>169</v>
      </c>
      <c r="K5" s="45" t="s">
        <v>171</v>
      </c>
      <c r="L5" s="45" t="s">
        <v>289</v>
      </c>
      <c r="M5" s="313"/>
      <c r="N5" s="313"/>
      <c r="O5" s="326"/>
      <c r="P5" s="1"/>
      <c r="Q5" s="40"/>
      <c r="U5" s="1">
        <v>0</v>
      </c>
      <c r="V5" s="46">
        <f>H6</f>
        <v>13.995537113839285</v>
      </c>
      <c r="W5" s="46">
        <f>I6</f>
        <v>15.395089285714286</v>
      </c>
      <c r="X5" s="46">
        <f>K6</f>
        <v>16.934598214285717</v>
      </c>
      <c r="Y5" s="46">
        <f>M6</f>
        <v>18.62805803571429</v>
      </c>
      <c r="Z5" s="46">
        <f>N6</f>
        <v>20.490863839285719</v>
      </c>
      <c r="AA5" s="46">
        <f>O6</f>
        <v>22.539950223214294</v>
      </c>
    </row>
    <row r="6" spans="1:27" x14ac:dyDescent="0.2">
      <c r="A6" s="111" t="s">
        <v>46</v>
      </c>
      <c r="B6" s="112">
        <f>'1A'!B13</f>
        <v>12.22</v>
      </c>
      <c r="C6" s="113">
        <f>'1A'!C13</f>
        <v>25417.600000000002</v>
      </c>
      <c r="D6" s="59">
        <f>'1A'!D13</f>
        <v>15.395089285714286</v>
      </c>
      <c r="E6" s="114">
        <f>'1A'!E13</f>
        <v>32021.785714285714</v>
      </c>
      <c r="F6" s="59">
        <f>'1A'!F13</f>
        <v>13.995537113839285</v>
      </c>
      <c r="G6" s="59">
        <f>'1A'!G13</f>
        <v>13.995537113839285</v>
      </c>
      <c r="H6" s="59">
        <f>'1A'!H13</f>
        <v>13.995537113839285</v>
      </c>
      <c r="I6" s="60">
        <f>'1A'!I13</f>
        <v>15.395089285714286</v>
      </c>
      <c r="J6" s="116">
        <f>'1A'!J13</f>
        <v>16.164843750000003</v>
      </c>
      <c r="K6" s="60">
        <f>'1A'!K13</f>
        <v>16.934598214285717</v>
      </c>
      <c r="L6" s="60">
        <f>'1A'!L13</f>
        <v>17.781328125000005</v>
      </c>
      <c r="M6" s="60">
        <f>'1A'!M13</f>
        <v>18.62805803571429</v>
      </c>
      <c r="N6" s="60">
        <f>'1A'!N13</f>
        <v>20.490863839285719</v>
      </c>
      <c r="O6" s="162">
        <f>'1A'!O13</f>
        <v>22.539950223214294</v>
      </c>
      <c r="P6" s="1"/>
      <c r="U6" s="1">
        <v>1</v>
      </c>
      <c r="V6" s="46">
        <f t="shared" ref="V6:V25" si="0">V5*1.025</f>
        <v>14.345425541685266</v>
      </c>
      <c r="W6" s="46">
        <f t="shared" ref="W6:W25" si="1">W5*1.025</f>
        <v>15.779966517857142</v>
      </c>
      <c r="X6" s="46">
        <f t="shared" ref="X6:X25" si="2">X5*1.025</f>
        <v>17.357963169642858</v>
      </c>
      <c r="Y6" s="46">
        <f t="shared" ref="Y6:Y25" si="3">Y5*1.025</f>
        <v>19.093759486607144</v>
      </c>
      <c r="Z6" s="46">
        <f t="shared" ref="Z6:Z25" si="4">Z5*1.025</f>
        <v>21.003135435267861</v>
      </c>
      <c r="AA6" s="46">
        <f t="shared" ref="AA6:AA25" si="5">AA5*1.025</f>
        <v>23.103448978794649</v>
      </c>
    </row>
    <row r="7" spans="1:27" x14ac:dyDescent="0.2">
      <c r="A7" s="286" t="s">
        <v>102</v>
      </c>
      <c r="B7" s="287"/>
      <c r="C7" s="287"/>
      <c r="D7" s="287"/>
      <c r="E7" s="287"/>
      <c r="F7" s="287"/>
      <c r="G7" s="287"/>
      <c r="H7" s="288"/>
      <c r="I7" s="55">
        <f>I6-H6</f>
        <v>1.3995521718750012</v>
      </c>
      <c r="J7" s="55">
        <f t="shared" ref="J7:O7" si="6">J6-I6</f>
        <v>0.76975446428571637</v>
      </c>
      <c r="K7" s="55">
        <f t="shared" si="6"/>
        <v>0.76975446428571459</v>
      </c>
      <c r="L7" s="55">
        <f>L6-K6</f>
        <v>0.84672991071428783</v>
      </c>
      <c r="M7" s="55">
        <f t="shared" si="6"/>
        <v>0.84672991071428427</v>
      </c>
      <c r="N7" s="55">
        <f t="shared" si="6"/>
        <v>1.8628058035714297</v>
      </c>
      <c r="O7" s="55">
        <f t="shared" si="6"/>
        <v>2.0490863839285751</v>
      </c>
      <c r="P7" s="1"/>
      <c r="U7" s="1">
        <v>2</v>
      </c>
      <c r="V7" s="46">
        <f t="shared" si="0"/>
        <v>14.704061180227397</v>
      </c>
      <c r="W7" s="46">
        <f t="shared" si="1"/>
        <v>16.174465680803568</v>
      </c>
      <c r="X7" s="46">
        <f t="shared" si="2"/>
        <v>17.791912248883929</v>
      </c>
      <c r="Y7" s="46">
        <f t="shared" si="3"/>
        <v>19.571103473772322</v>
      </c>
      <c r="Z7" s="46">
        <f t="shared" si="4"/>
        <v>21.528213821149556</v>
      </c>
      <c r="AA7" s="46">
        <f t="shared" si="5"/>
        <v>23.681035203264514</v>
      </c>
    </row>
    <row r="8" spans="1:27" x14ac:dyDescent="0.2">
      <c r="A8" s="56" t="s">
        <v>51</v>
      </c>
      <c r="B8" s="59">
        <f>'1A'!B21</f>
        <v>12.22</v>
      </c>
      <c r="C8" s="114">
        <f>'1A'!C21</f>
        <v>25417.600000000002</v>
      </c>
      <c r="D8" s="59">
        <f>'1A'!D21</f>
        <v>13.995535714285714</v>
      </c>
      <c r="E8" s="114">
        <f>'1A'!E21</f>
        <v>29110.714285714286</v>
      </c>
      <c r="F8" s="59">
        <f>'1A'!F21</f>
        <v>12.723215558035713</v>
      </c>
      <c r="G8" s="60">
        <f>'1A'!G21</f>
        <v>12.723215558035713</v>
      </c>
      <c r="H8" s="60">
        <f>'1A'!H21</f>
        <v>12.723215558035713</v>
      </c>
      <c r="I8" s="61">
        <f>'1A'!I21</f>
        <v>13.995535714285714</v>
      </c>
      <c r="J8" s="61">
        <f>'1A'!J21</f>
        <v>14.6953125</v>
      </c>
      <c r="K8" s="61">
        <f>'1A'!K21</f>
        <v>15.395089285714286</v>
      </c>
      <c r="L8" s="61">
        <f>'1A'!L21</f>
        <v>16.164843750000003</v>
      </c>
      <c r="M8" s="61">
        <f>'1A'!M21</f>
        <v>16.934598214285717</v>
      </c>
      <c r="N8" s="61">
        <f>'1A'!N21</f>
        <v>18.62805803571429</v>
      </c>
      <c r="O8" s="62">
        <f>'1A'!O21</f>
        <v>20.490863839285719</v>
      </c>
      <c r="P8" s="1"/>
      <c r="U8" s="1">
        <v>3</v>
      </c>
      <c r="V8" s="46">
        <f t="shared" si="0"/>
        <v>15.071662709733081</v>
      </c>
      <c r="W8" s="46">
        <f t="shared" si="1"/>
        <v>16.578827322823656</v>
      </c>
      <c r="X8" s="46">
        <f t="shared" si="2"/>
        <v>18.236710055106027</v>
      </c>
      <c r="Y8" s="46">
        <f t="shared" si="3"/>
        <v>20.060381060616628</v>
      </c>
      <c r="Z8" s="46">
        <f t="shared" si="4"/>
        <v>22.066419166678294</v>
      </c>
      <c r="AA8" s="46">
        <f t="shared" si="5"/>
        <v>24.273061083346125</v>
      </c>
    </row>
    <row r="9" spans="1:27" x14ac:dyDescent="0.2">
      <c r="A9" s="286" t="s">
        <v>102</v>
      </c>
      <c r="B9" s="287"/>
      <c r="C9" s="287"/>
      <c r="D9" s="287"/>
      <c r="E9" s="287"/>
      <c r="F9" s="287"/>
      <c r="G9" s="287"/>
      <c r="H9" s="288"/>
      <c r="I9" s="55">
        <f>I8-H8</f>
        <v>1.2723201562500002</v>
      </c>
      <c r="J9" s="55">
        <f t="shared" ref="J9:O9" si="7">J8-I8</f>
        <v>0.69977678571428648</v>
      </c>
      <c r="K9" s="55">
        <f t="shared" si="7"/>
        <v>0.69977678571428648</v>
      </c>
      <c r="L9" s="55">
        <f t="shared" si="7"/>
        <v>0.76975446428571637</v>
      </c>
      <c r="M9" s="55">
        <f t="shared" si="7"/>
        <v>0.76975446428571459</v>
      </c>
      <c r="N9" s="55">
        <f t="shared" si="7"/>
        <v>1.6934598214285721</v>
      </c>
      <c r="O9" s="55">
        <f t="shared" si="7"/>
        <v>1.8628058035714297</v>
      </c>
      <c r="P9" s="1"/>
      <c r="U9" s="1">
        <v>4</v>
      </c>
      <c r="V9" s="46">
        <f t="shared" si="0"/>
        <v>15.448454277476406</v>
      </c>
      <c r="W9" s="46">
        <f t="shared" si="1"/>
        <v>16.993298005894246</v>
      </c>
      <c r="X9" s="46">
        <f t="shared" si="2"/>
        <v>18.692627806483674</v>
      </c>
      <c r="Y9" s="46">
        <f t="shared" si="3"/>
        <v>20.561890587132041</v>
      </c>
      <c r="Z9" s="46">
        <f t="shared" si="4"/>
        <v>22.618079645845249</v>
      </c>
      <c r="AA9" s="46">
        <f t="shared" si="5"/>
        <v>24.879887610429776</v>
      </c>
    </row>
    <row r="10" spans="1:27" x14ac:dyDescent="0.2">
      <c r="P10" s="1"/>
      <c r="Q10" s="40"/>
      <c r="U10" s="1">
        <v>5</v>
      </c>
      <c r="V10" s="46">
        <f t="shared" si="0"/>
        <v>15.834665634413316</v>
      </c>
      <c r="W10" s="46">
        <f t="shared" si="1"/>
        <v>17.418130456041602</v>
      </c>
      <c r="X10" s="46">
        <f t="shared" si="2"/>
        <v>19.159943501645763</v>
      </c>
      <c r="Y10" s="46">
        <f t="shared" si="3"/>
        <v>21.075937851810341</v>
      </c>
      <c r="Z10" s="46">
        <f t="shared" si="4"/>
        <v>23.183531636991379</v>
      </c>
      <c r="AA10" s="46">
        <f t="shared" si="5"/>
        <v>25.501884800690519</v>
      </c>
    </row>
    <row r="11" spans="1:27" x14ac:dyDescent="0.2">
      <c r="U11" s="1">
        <v>6</v>
      </c>
      <c r="V11" s="46">
        <f t="shared" si="0"/>
        <v>16.230532275273646</v>
      </c>
      <c r="W11" s="46">
        <f t="shared" si="1"/>
        <v>17.853583717442643</v>
      </c>
      <c r="X11" s="46">
        <f t="shared" si="2"/>
        <v>19.638942089186905</v>
      </c>
      <c r="Y11" s="46">
        <f t="shared" si="3"/>
        <v>21.602836298105597</v>
      </c>
      <c r="Z11" s="46">
        <f t="shared" si="4"/>
        <v>23.763119927916161</v>
      </c>
      <c r="AA11" s="46">
        <f t="shared" si="5"/>
        <v>26.139431920707779</v>
      </c>
    </row>
    <row r="12" spans="1:27" x14ac:dyDescent="0.2">
      <c r="U12" s="1">
        <v>7</v>
      </c>
      <c r="V12" s="46">
        <f t="shared" si="0"/>
        <v>16.636295582155487</v>
      </c>
      <c r="W12" s="46">
        <f t="shared" si="1"/>
        <v>18.299923310378706</v>
      </c>
      <c r="X12" s="46">
        <f t="shared" si="2"/>
        <v>20.129915641416577</v>
      </c>
      <c r="Y12" s="46">
        <f t="shared" si="3"/>
        <v>22.142907205558235</v>
      </c>
      <c r="Z12" s="46">
        <f t="shared" si="4"/>
        <v>24.357197926114065</v>
      </c>
      <c r="AA12" s="46">
        <f t="shared" si="5"/>
        <v>26.792917718725469</v>
      </c>
    </row>
    <row r="13" spans="1:27" x14ac:dyDescent="0.2">
      <c r="U13" s="1">
        <v>8</v>
      </c>
      <c r="V13" s="46">
        <f t="shared" si="0"/>
        <v>17.052202971709374</v>
      </c>
      <c r="W13" s="46">
        <f t="shared" si="1"/>
        <v>18.75742139313817</v>
      </c>
      <c r="X13" s="46">
        <f t="shared" si="2"/>
        <v>20.633163532451992</v>
      </c>
      <c r="Y13" s="46">
        <f t="shared" si="3"/>
        <v>22.696479885697187</v>
      </c>
      <c r="Z13" s="46">
        <f t="shared" si="4"/>
        <v>24.966127874266913</v>
      </c>
      <c r="AA13" s="46">
        <f t="shared" si="5"/>
        <v>27.462740661693605</v>
      </c>
    </row>
    <row r="14" spans="1:27" ht="16.5" thickBot="1" x14ac:dyDescent="0.3">
      <c r="A14" s="28" t="s">
        <v>180</v>
      </c>
      <c r="B14" s="28"/>
      <c r="C14" s="28"/>
      <c r="D14" s="28"/>
      <c r="E14" s="28"/>
      <c r="F14" s="28"/>
      <c r="G14" s="28"/>
      <c r="H14" s="28"/>
      <c r="I14" s="28"/>
      <c r="J14" s="28"/>
      <c r="K14" s="28"/>
      <c r="L14" s="28"/>
      <c r="M14" s="28"/>
      <c r="N14" s="28"/>
      <c r="O14" s="28"/>
      <c r="P14" s="28"/>
      <c r="Q14" s="28"/>
      <c r="R14" s="28"/>
      <c r="S14" s="28"/>
      <c r="T14" s="28"/>
      <c r="U14" s="1">
        <v>9</v>
      </c>
      <c r="V14" s="46">
        <f t="shared" si="0"/>
        <v>17.478508046002105</v>
      </c>
      <c r="W14" s="46">
        <f t="shared" si="1"/>
        <v>19.226356927966624</v>
      </c>
      <c r="X14" s="46">
        <f t="shared" si="2"/>
        <v>21.148992620763291</v>
      </c>
      <c r="Y14" s="46">
        <f t="shared" si="3"/>
        <v>23.263891882839616</v>
      </c>
      <c r="Z14" s="46">
        <f t="shared" si="4"/>
        <v>25.590281071123584</v>
      </c>
      <c r="AA14" s="46">
        <f t="shared" si="5"/>
        <v>28.149309178235942</v>
      </c>
    </row>
    <row r="15" spans="1:27" ht="15.75" thickBot="1" x14ac:dyDescent="0.3">
      <c r="A15" s="274" t="s">
        <v>104</v>
      </c>
      <c r="B15" s="277" t="s">
        <v>78</v>
      </c>
      <c r="C15" s="278"/>
      <c r="D15" s="278"/>
      <c r="E15" s="278" t="s">
        <v>78</v>
      </c>
      <c r="F15" s="278"/>
      <c r="G15" s="278"/>
      <c r="H15" s="278" t="s">
        <v>79</v>
      </c>
      <c r="I15" s="278"/>
      <c r="J15" s="278"/>
      <c r="K15" s="278" t="s">
        <v>80</v>
      </c>
      <c r="L15" s="278"/>
      <c r="M15" s="278"/>
      <c r="N15" s="278" t="s">
        <v>80</v>
      </c>
      <c r="O15" s="278"/>
      <c r="P15" s="279"/>
      <c r="Q15" s="278" t="s">
        <v>80</v>
      </c>
      <c r="R15" s="278"/>
      <c r="S15" s="279"/>
      <c r="T15" s="63"/>
      <c r="U15" s="1">
        <v>10</v>
      </c>
      <c r="V15" s="46">
        <f t="shared" si="0"/>
        <v>17.915470747152156</v>
      </c>
      <c r="W15" s="46">
        <f t="shared" si="1"/>
        <v>19.707015851165789</v>
      </c>
      <c r="X15" s="46">
        <f t="shared" si="2"/>
        <v>21.677717436282371</v>
      </c>
      <c r="Y15" s="46">
        <f t="shared" si="3"/>
        <v>23.845489179910604</v>
      </c>
      <c r="Z15" s="46">
        <f t="shared" si="4"/>
        <v>26.230038097901673</v>
      </c>
      <c r="AA15" s="46">
        <f t="shared" si="5"/>
        <v>28.853041907691839</v>
      </c>
    </row>
    <row r="16" spans="1:27" ht="15" x14ac:dyDescent="0.2">
      <c r="A16" s="275"/>
      <c r="B16" s="280" t="s">
        <v>204</v>
      </c>
      <c r="C16" s="281"/>
      <c r="D16" s="281"/>
      <c r="E16" s="294" t="s">
        <v>199</v>
      </c>
      <c r="F16" s="295"/>
      <c r="G16" s="296"/>
      <c r="H16" s="294" t="s">
        <v>200</v>
      </c>
      <c r="I16" s="295"/>
      <c r="J16" s="296"/>
      <c r="K16" s="283" t="s">
        <v>205</v>
      </c>
      <c r="L16" s="284"/>
      <c r="M16" s="285"/>
      <c r="N16" s="283" t="s">
        <v>202</v>
      </c>
      <c r="O16" s="284"/>
      <c r="P16" s="285"/>
      <c r="Q16" s="283" t="s">
        <v>206</v>
      </c>
      <c r="R16" s="284"/>
      <c r="S16" s="285"/>
      <c r="T16" s="64"/>
      <c r="U16" s="1">
        <v>11</v>
      </c>
      <c r="V16" s="46">
        <f t="shared" si="0"/>
        <v>18.363357515830959</v>
      </c>
      <c r="W16" s="46">
        <f t="shared" si="1"/>
        <v>20.199691247444932</v>
      </c>
      <c r="X16" s="46">
        <f t="shared" si="2"/>
        <v>22.219660372189431</v>
      </c>
      <c r="Y16" s="46">
        <f t="shared" si="3"/>
        <v>24.441626409408368</v>
      </c>
      <c r="Z16" s="46">
        <f t="shared" si="4"/>
        <v>26.885789050349214</v>
      </c>
      <c r="AA16" s="46">
        <f t="shared" si="5"/>
        <v>29.574367955384133</v>
      </c>
    </row>
    <row r="17" spans="1:27" ht="15" thickBot="1" x14ac:dyDescent="0.25">
      <c r="A17" s="276"/>
      <c r="B17" s="65" t="s">
        <v>0</v>
      </c>
      <c r="C17" s="66" t="s">
        <v>1</v>
      </c>
      <c r="D17" s="66" t="s">
        <v>2</v>
      </c>
      <c r="E17" s="67" t="s">
        <v>0</v>
      </c>
      <c r="F17" s="68" t="s">
        <v>1</v>
      </c>
      <c r="G17" s="69" t="s">
        <v>2</v>
      </c>
      <c r="H17" s="66" t="s">
        <v>0</v>
      </c>
      <c r="I17" s="66" t="s">
        <v>1</v>
      </c>
      <c r="J17" s="70" t="s">
        <v>2</v>
      </c>
      <c r="K17" s="65" t="s">
        <v>0</v>
      </c>
      <c r="L17" s="66" t="s">
        <v>1</v>
      </c>
      <c r="M17" s="70" t="s">
        <v>2</v>
      </c>
      <c r="N17" s="65" t="s">
        <v>0</v>
      </c>
      <c r="O17" s="66" t="s">
        <v>1</v>
      </c>
      <c r="P17" s="70" t="s">
        <v>2</v>
      </c>
      <c r="Q17" s="65" t="s">
        <v>0</v>
      </c>
      <c r="R17" s="66" t="s">
        <v>1</v>
      </c>
      <c r="S17" s="70" t="s">
        <v>2</v>
      </c>
      <c r="T17" s="71"/>
      <c r="U17" s="1">
        <v>12</v>
      </c>
      <c r="V17" s="46">
        <f t="shared" si="0"/>
        <v>18.822441453726732</v>
      </c>
      <c r="W17" s="46">
        <f t="shared" si="1"/>
        <v>20.704683528631055</v>
      </c>
      <c r="X17" s="46">
        <f t="shared" si="2"/>
        <v>22.775151881494164</v>
      </c>
      <c r="Y17" s="46">
        <f t="shared" si="3"/>
        <v>25.052667069643576</v>
      </c>
      <c r="Z17" s="46">
        <f t="shared" si="4"/>
        <v>27.557933776607943</v>
      </c>
      <c r="AA17" s="46">
        <f t="shared" si="5"/>
        <v>30.313727154268733</v>
      </c>
    </row>
    <row r="18" spans="1:27" x14ac:dyDescent="0.2">
      <c r="A18" s="72" t="s">
        <v>3</v>
      </c>
      <c r="B18" s="73">
        <f>H6</f>
        <v>13.995537113839285</v>
      </c>
      <c r="C18" s="73">
        <f>MEDIAN(B18,D18)</f>
        <v>14.533599911786183</v>
      </c>
      <c r="D18" s="73">
        <f>B18*((1.025)^3)</f>
        <v>15.071662709733083</v>
      </c>
      <c r="E18" s="74">
        <f>I6</f>
        <v>15.395089285714286</v>
      </c>
      <c r="F18" s="73">
        <f>MEDIAN(E18,G18)</f>
        <v>15.986958304268974</v>
      </c>
      <c r="G18" s="75">
        <f>E18*((1.025)^3)</f>
        <v>16.57882732282366</v>
      </c>
      <c r="H18" s="73">
        <f>K6</f>
        <v>16.934598214285717</v>
      </c>
      <c r="I18" s="73">
        <f>MEDIAN(H18,J18)</f>
        <v>17.585654134695872</v>
      </c>
      <c r="J18" s="75">
        <f>H18*((1.025)^3)</f>
        <v>18.236710055106027</v>
      </c>
      <c r="K18" s="74">
        <f>M6</f>
        <v>18.62805803571429</v>
      </c>
      <c r="L18" s="73">
        <f>MEDIAN(K18,M18)</f>
        <v>19.344219548165462</v>
      </c>
      <c r="M18" s="75">
        <f>K18*((1.025)^3)</f>
        <v>20.060381060616631</v>
      </c>
      <c r="N18" s="74">
        <f>N6</f>
        <v>20.490863839285719</v>
      </c>
      <c r="O18" s="73">
        <f>MEDIAN(N18,P18)</f>
        <v>21.278641502982005</v>
      </c>
      <c r="P18" s="75">
        <f>N18*((1.025)^3)</f>
        <v>22.066419166678294</v>
      </c>
      <c r="Q18" s="74">
        <f>O6</f>
        <v>22.539950223214294</v>
      </c>
      <c r="R18" s="73">
        <f>MEDIAN(Q18,S18)</f>
        <v>23.406505653280213</v>
      </c>
      <c r="S18" s="75">
        <f>Q18*((1.025)^3)</f>
        <v>24.273061083346128</v>
      </c>
      <c r="T18" s="73"/>
      <c r="U18" s="1">
        <v>13</v>
      </c>
      <c r="V18" s="46">
        <f t="shared" si="0"/>
        <v>19.293002490069899</v>
      </c>
      <c r="W18" s="46">
        <f t="shared" si="1"/>
        <v>21.22230061684683</v>
      </c>
      <c r="X18" s="46">
        <f t="shared" si="2"/>
        <v>23.344530678531516</v>
      </c>
      <c r="Y18" s="46">
        <f t="shared" si="3"/>
        <v>25.678983746384663</v>
      </c>
      <c r="Z18" s="46">
        <f t="shared" si="4"/>
        <v>28.246882121023138</v>
      </c>
      <c r="AA18" s="46">
        <f t="shared" si="5"/>
        <v>31.07157033312545</v>
      </c>
    </row>
    <row r="19" spans="1:27" x14ac:dyDescent="0.2">
      <c r="A19" s="76" t="s">
        <v>4</v>
      </c>
      <c r="B19" s="73">
        <f>B18*((1.025)^4)</f>
        <v>15.448454277476408</v>
      </c>
      <c r="C19" s="73">
        <f t="shared" ref="C19:C23" si="8">MEDIAN(B19,D19)</f>
        <v>15.839493276375029</v>
      </c>
      <c r="D19" s="73">
        <f>B18*((1.025)^6)</f>
        <v>16.230532275273649</v>
      </c>
      <c r="E19" s="74">
        <f>E18*((1.025)^4)</f>
        <v>16.99329800589425</v>
      </c>
      <c r="F19" s="73">
        <f t="shared" ref="F19:F23" si="9">MEDIAN(E19,G19)</f>
        <v>17.423440861668446</v>
      </c>
      <c r="G19" s="75">
        <f>E18*((1.025)^6)</f>
        <v>17.853583717442643</v>
      </c>
      <c r="H19" s="73">
        <f>H18*((1.025)^4)</f>
        <v>18.692627806483678</v>
      </c>
      <c r="I19" s="73">
        <f t="shared" ref="I19:I23" si="10">MEDIAN(H19,J19)</f>
        <v>19.165784947835292</v>
      </c>
      <c r="J19" s="75">
        <f>H18*((1.025)^6)</f>
        <v>19.638942089186909</v>
      </c>
      <c r="K19" s="74">
        <f>K18*((1.025)^4)</f>
        <v>20.561890587132044</v>
      </c>
      <c r="L19" s="73">
        <f t="shared" ref="L19:L23" si="11">MEDIAN(K19,M19)</f>
        <v>21.082363442618821</v>
      </c>
      <c r="M19" s="75">
        <f>K18*((1.025)^6)</f>
        <v>21.602836298105601</v>
      </c>
      <c r="N19" s="74">
        <f>N18*((1.025)^4)</f>
        <v>22.618079645845249</v>
      </c>
      <c r="O19" s="73">
        <f t="shared" ref="O19:O23" si="12">MEDIAN(N19,P19)</f>
        <v>23.190599786880703</v>
      </c>
      <c r="P19" s="75">
        <f>N18*((1.025)^6)</f>
        <v>23.763119927916161</v>
      </c>
      <c r="Q19" s="74">
        <f>Q18*((1.025)^4)</f>
        <v>24.87988761042978</v>
      </c>
      <c r="R19" s="73">
        <f t="shared" ref="R19:R23" si="13">MEDIAN(Q19,S19)</f>
        <v>25.509659765568781</v>
      </c>
      <c r="S19" s="75">
        <f>Q18*((1.025)^6)</f>
        <v>26.139431920707782</v>
      </c>
      <c r="T19" s="73"/>
      <c r="U19" s="1">
        <v>14</v>
      </c>
      <c r="V19" s="46">
        <f t="shared" si="0"/>
        <v>19.775327552321645</v>
      </c>
      <c r="W19" s="46">
        <f t="shared" si="1"/>
        <v>21.752858132267999</v>
      </c>
      <c r="X19" s="46">
        <f t="shared" si="2"/>
        <v>23.928143945494803</v>
      </c>
      <c r="Y19" s="46">
        <f t="shared" si="3"/>
        <v>26.320958340044278</v>
      </c>
      <c r="Z19" s="46">
        <f t="shared" si="4"/>
        <v>28.953054174048713</v>
      </c>
      <c r="AA19" s="46">
        <f t="shared" si="5"/>
        <v>31.848359591453583</v>
      </c>
    </row>
    <row r="20" spans="1:27" x14ac:dyDescent="0.2">
      <c r="A20" s="76" t="s">
        <v>5</v>
      </c>
      <c r="B20" s="73">
        <f>B18*((1.025)^7)</f>
        <v>16.636295582155491</v>
      </c>
      <c r="C20" s="73">
        <f t="shared" si="8"/>
        <v>17.057401814078801</v>
      </c>
      <c r="D20" s="73">
        <f>B18*((1.025)^9)</f>
        <v>17.478508046002109</v>
      </c>
      <c r="E20" s="74">
        <f>E18*((1.025)^7)</f>
        <v>18.299923310378709</v>
      </c>
      <c r="F20" s="73">
        <f t="shared" si="9"/>
        <v>18.763140119172668</v>
      </c>
      <c r="G20" s="75">
        <f>E18*((1.025)^9)</f>
        <v>19.226356927966627</v>
      </c>
      <c r="H20" s="73">
        <f>H18*((1.025)^7)</f>
        <v>20.129915641416584</v>
      </c>
      <c r="I20" s="73">
        <f t="shared" si="10"/>
        <v>20.639454131089938</v>
      </c>
      <c r="J20" s="75">
        <f>H18*((1.025)^9)</f>
        <v>21.148992620763291</v>
      </c>
      <c r="K20" s="74">
        <f>K18*((1.025)^7)</f>
        <v>22.142907205558242</v>
      </c>
      <c r="L20" s="73">
        <f t="shared" si="11"/>
        <v>22.70339954419893</v>
      </c>
      <c r="M20" s="75">
        <f>K18*((1.025)^9)</f>
        <v>23.263891882839623</v>
      </c>
      <c r="N20" s="74">
        <f>N18*((1.025)^7)</f>
        <v>24.357197926114068</v>
      </c>
      <c r="O20" s="73">
        <f t="shared" si="12"/>
        <v>24.973739498618826</v>
      </c>
      <c r="P20" s="75">
        <f>N18*((1.025)^9)</f>
        <v>25.590281071123584</v>
      </c>
      <c r="Q20" s="74">
        <f>Q18*((1.025)^7)</f>
        <v>26.792917718725477</v>
      </c>
      <c r="R20" s="73">
        <f t="shared" si="13"/>
        <v>27.471113448480715</v>
      </c>
      <c r="S20" s="75">
        <f>Q18*((1.025)^9)</f>
        <v>28.149309178235949</v>
      </c>
      <c r="T20" s="73"/>
      <c r="U20" s="1">
        <v>15</v>
      </c>
      <c r="V20" s="46">
        <f t="shared" si="0"/>
        <v>20.269710741129686</v>
      </c>
      <c r="W20" s="46">
        <f t="shared" si="1"/>
        <v>22.296679585574697</v>
      </c>
      <c r="X20" s="46">
        <f t="shared" si="2"/>
        <v>24.526347544132172</v>
      </c>
      <c r="Y20" s="46">
        <f t="shared" si="3"/>
        <v>26.978982298545382</v>
      </c>
      <c r="Z20" s="46">
        <f t="shared" si="4"/>
        <v>29.676880528399927</v>
      </c>
      <c r="AA20" s="46">
        <f t="shared" si="5"/>
        <v>32.644568581239923</v>
      </c>
    </row>
    <row r="21" spans="1:27" x14ac:dyDescent="0.2">
      <c r="A21" s="76" t="s">
        <v>6</v>
      </c>
      <c r="B21" s="73">
        <f>B18*((1.025)^10)</f>
        <v>17.91547074715216</v>
      </c>
      <c r="C21" s="73">
        <f t="shared" si="8"/>
        <v>18.368956100439448</v>
      </c>
      <c r="D21" s="73">
        <f>B18*((1.025)^12)</f>
        <v>18.822441453726736</v>
      </c>
      <c r="E21" s="74">
        <f>E18*((1.025)^10)</f>
        <v>19.707015851165792</v>
      </c>
      <c r="F21" s="73">
        <f t="shared" si="9"/>
        <v>20.205849689898425</v>
      </c>
      <c r="G21" s="75">
        <f>E18*((1.025)^12)</f>
        <v>20.704683528631058</v>
      </c>
      <c r="H21" s="73">
        <f>H18*((1.025)^10)</f>
        <v>21.677717436282375</v>
      </c>
      <c r="I21" s="73">
        <f t="shared" si="10"/>
        <v>22.226434658888273</v>
      </c>
      <c r="J21" s="75">
        <f>H18*((1.025)^12)</f>
        <v>22.775151881494168</v>
      </c>
      <c r="K21" s="74">
        <f>K18*((1.025)^10)</f>
        <v>23.845489179910615</v>
      </c>
      <c r="L21" s="73">
        <f t="shared" si="11"/>
        <v>24.449078124777103</v>
      </c>
      <c r="M21" s="75">
        <f>K18*((1.025)^12)</f>
        <v>25.052667069643586</v>
      </c>
      <c r="N21" s="74">
        <f>N18*((1.025)^10)</f>
        <v>26.230038097901677</v>
      </c>
      <c r="O21" s="73">
        <f t="shared" si="12"/>
        <v>26.893985937254811</v>
      </c>
      <c r="P21" s="75">
        <f>N18*((1.025)^12)</f>
        <v>27.557933776607946</v>
      </c>
      <c r="Q21" s="74">
        <f>Q18*((1.025)^10)</f>
        <v>28.853041907691846</v>
      </c>
      <c r="R21" s="73">
        <f t="shared" si="13"/>
        <v>29.583384530980297</v>
      </c>
      <c r="S21" s="75">
        <f>Q18*((1.025)^12)</f>
        <v>30.313727154268744</v>
      </c>
      <c r="T21" s="73"/>
      <c r="U21" s="1">
        <v>16</v>
      </c>
      <c r="V21" s="46">
        <f t="shared" si="0"/>
        <v>20.776453509657927</v>
      </c>
      <c r="W21" s="46">
        <f t="shared" si="1"/>
        <v>22.854096575214061</v>
      </c>
      <c r="X21" s="46">
        <f t="shared" si="2"/>
        <v>25.139506232735474</v>
      </c>
      <c r="Y21" s="46">
        <f t="shared" si="3"/>
        <v>27.653456856009015</v>
      </c>
      <c r="Z21" s="46">
        <f t="shared" si="4"/>
        <v>30.418802541609924</v>
      </c>
      <c r="AA21" s="46">
        <f t="shared" si="5"/>
        <v>33.460682795770921</v>
      </c>
    </row>
    <row r="22" spans="1:27" x14ac:dyDescent="0.2">
      <c r="A22" s="76" t="s">
        <v>107</v>
      </c>
      <c r="B22" s="73">
        <f>B18*((1.025)^13)</f>
        <v>19.293002490069902</v>
      </c>
      <c r="C22" s="73">
        <f t="shared" si="8"/>
        <v>19.781356615599798</v>
      </c>
      <c r="D22" s="73">
        <f>B18*((1.025)^15)</f>
        <v>20.269710741129693</v>
      </c>
      <c r="E22" s="74">
        <f>E18*((1.025)^13)</f>
        <v>21.222300616846834</v>
      </c>
      <c r="F22" s="73">
        <f t="shared" si="9"/>
        <v>21.759490101210773</v>
      </c>
      <c r="G22" s="75">
        <f>E18*((1.025)^15)</f>
        <v>22.296679585574708</v>
      </c>
      <c r="H22" s="73">
        <f>H18*((1.025)^13)</f>
        <v>23.34453067853152</v>
      </c>
      <c r="I22" s="73">
        <f t="shared" si="10"/>
        <v>23.935439111331853</v>
      </c>
      <c r="J22" s="75">
        <f>H18*((1.025)^15)</f>
        <v>24.526347544132182</v>
      </c>
      <c r="K22" s="74">
        <f>K18*((1.025)^13)</f>
        <v>25.678983746384674</v>
      </c>
      <c r="L22" s="73">
        <f t="shared" si="11"/>
        <v>26.328983022465039</v>
      </c>
      <c r="M22" s="75">
        <f>K18*((1.025)^15)</f>
        <v>26.9789822985454</v>
      </c>
      <c r="N22" s="74">
        <f>N18*((1.025)^13)</f>
        <v>28.246882121023141</v>
      </c>
      <c r="O22" s="73">
        <f t="shared" si="12"/>
        <v>28.961881324711541</v>
      </c>
      <c r="P22" s="75">
        <f>N18*((1.025)^15)</f>
        <v>29.676880528399941</v>
      </c>
      <c r="Q22" s="74">
        <f>Q18*((1.025)^13)</f>
        <v>31.071570333125461</v>
      </c>
      <c r="R22" s="73">
        <f t="shared" si="13"/>
        <v>31.858069457182701</v>
      </c>
      <c r="S22" s="75">
        <f>Q18*((1.025)^15)</f>
        <v>32.644568581239938</v>
      </c>
      <c r="T22" s="73"/>
      <c r="U22" s="1">
        <v>17</v>
      </c>
      <c r="V22" s="46">
        <f t="shared" si="0"/>
        <v>21.295864847399372</v>
      </c>
      <c r="W22" s="46">
        <f t="shared" si="1"/>
        <v>23.425448989594411</v>
      </c>
      <c r="X22" s="46">
        <f t="shared" si="2"/>
        <v>25.76799388855386</v>
      </c>
      <c r="Y22" s="46">
        <f t="shared" si="3"/>
        <v>28.344793277409238</v>
      </c>
      <c r="Z22" s="46">
        <f t="shared" si="4"/>
        <v>31.179272605150171</v>
      </c>
      <c r="AA22" s="46">
        <f t="shared" si="5"/>
        <v>34.297199865665192</v>
      </c>
    </row>
    <row r="23" spans="1:27" x14ac:dyDescent="0.2">
      <c r="A23" s="76" t="s">
        <v>108</v>
      </c>
      <c r="B23" s="73">
        <f>B18*((1.025)^16)</f>
        <v>20.776453509657934</v>
      </c>
      <c r="C23" s="73">
        <f t="shared" si="8"/>
        <v>21.854885357544688</v>
      </c>
      <c r="D23" s="73">
        <f>B18*((1.025)^20)</f>
        <v>22.933317205431447</v>
      </c>
      <c r="E23" s="74">
        <f>E18*((1.025)^16)</f>
        <v>22.854096575214072</v>
      </c>
      <c r="F23" s="73">
        <f t="shared" si="9"/>
        <v>24.040371489262014</v>
      </c>
      <c r="G23" s="75">
        <f>E18*((1.025)^20)</f>
        <v>25.226646403309953</v>
      </c>
      <c r="H23" s="74">
        <f>H18*((1.025)^16)</f>
        <v>25.139506232735481</v>
      </c>
      <c r="I23" s="73">
        <f t="shared" si="10"/>
        <v>26.444408638188214</v>
      </c>
      <c r="J23" s="75">
        <f>H18*((1.025)^20)</f>
        <v>27.749311043640951</v>
      </c>
      <c r="K23" s="73">
        <f>K18*((1.025)^16)</f>
        <v>27.653456856009033</v>
      </c>
      <c r="L23" s="73">
        <f t="shared" si="11"/>
        <v>29.08884950200704</v>
      </c>
      <c r="M23" s="75">
        <f>K18*((1.025)^20)</f>
        <v>30.524242148005047</v>
      </c>
      <c r="N23" s="73">
        <f>N18*((1.025)^16)</f>
        <v>30.418802541609935</v>
      </c>
      <c r="O23" s="73">
        <f t="shared" si="12"/>
        <v>31.997734452207744</v>
      </c>
      <c r="P23" s="73">
        <f>N18*((1.025)^20)</f>
        <v>33.576666362805554</v>
      </c>
      <c r="Q23" s="74">
        <f>Q18*((1.025)^16)</f>
        <v>33.460682795770936</v>
      </c>
      <c r="R23" s="73">
        <f t="shared" si="13"/>
        <v>35.197507897428522</v>
      </c>
      <c r="S23" s="75">
        <f>Q18*((1.025)^20)</f>
        <v>36.934332999086116</v>
      </c>
      <c r="T23" s="73"/>
      <c r="U23" s="1">
        <v>18</v>
      </c>
      <c r="V23" s="46">
        <f t="shared" si="0"/>
        <v>21.828261468584355</v>
      </c>
      <c r="W23" s="46">
        <f t="shared" si="1"/>
        <v>24.011085214334269</v>
      </c>
      <c r="X23" s="46">
        <f t="shared" si="2"/>
        <v>26.412193735767705</v>
      </c>
      <c r="Y23" s="46">
        <f t="shared" si="3"/>
        <v>29.053413109344465</v>
      </c>
      <c r="Z23" s="46">
        <f t="shared" si="4"/>
        <v>31.958754420278922</v>
      </c>
      <c r="AA23" s="46">
        <f t="shared" si="5"/>
        <v>35.15462986230682</v>
      </c>
    </row>
    <row r="24" spans="1:27" ht="15" x14ac:dyDescent="0.25">
      <c r="A24" s="44"/>
      <c r="B24" s="36"/>
      <c r="C24" s="46"/>
      <c r="D24" s="36"/>
      <c r="E24" s="81"/>
      <c r="F24" s="81"/>
      <c r="G24" s="81"/>
      <c r="H24" s="81"/>
      <c r="I24" s="73"/>
      <c r="J24" s="73"/>
      <c r="M24" s="40"/>
      <c r="P24" s="1"/>
      <c r="U24" s="1">
        <v>19</v>
      </c>
      <c r="V24" s="46">
        <f t="shared" si="0"/>
        <v>22.373968005298963</v>
      </c>
      <c r="W24" s="46">
        <f t="shared" si="1"/>
        <v>24.611362344692623</v>
      </c>
      <c r="X24" s="46">
        <f t="shared" si="2"/>
        <v>27.072498579161895</v>
      </c>
      <c r="Y24" s="46">
        <f t="shared" si="3"/>
        <v>29.779748437078073</v>
      </c>
      <c r="Z24" s="46">
        <f t="shared" si="4"/>
        <v>32.757723280785889</v>
      </c>
      <c r="AA24" s="46">
        <f t="shared" si="5"/>
        <v>36.033495608864484</v>
      </c>
    </row>
    <row r="25" spans="1:27" ht="15" x14ac:dyDescent="0.25">
      <c r="A25" s="44"/>
      <c r="B25" s="36"/>
      <c r="C25" s="46"/>
      <c r="D25" s="36"/>
      <c r="E25" s="81"/>
      <c r="F25" s="81"/>
      <c r="G25" s="81"/>
      <c r="H25" s="81"/>
      <c r="I25" s="73"/>
      <c r="J25" s="73"/>
      <c r="M25" s="40"/>
      <c r="P25" s="1"/>
      <c r="U25" s="1">
        <v>20</v>
      </c>
      <c r="V25" s="46">
        <f t="shared" si="0"/>
        <v>22.933317205431436</v>
      </c>
      <c r="W25" s="46">
        <f t="shared" si="1"/>
        <v>25.226646403309935</v>
      </c>
      <c r="X25" s="46">
        <f t="shared" si="2"/>
        <v>27.74931104364094</v>
      </c>
      <c r="Y25" s="46">
        <f t="shared" si="3"/>
        <v>30.524242148005023</v>
      </c>
      <c r="Z25" s="46">
        <f t="shared" si="4"/>
        <v>33.576666362805533</v>
      </c>
      <c r="AA25" s="46">
        <f t="shared" si="5"/>
        <v>36.934332999086095</v>
      </c>
    </row>
    <row r="26" spans="1:27" ht="15" x14ac:dyDescent="0.25">
      <c r="A26" s="44"/>
      <c r="B26" s="36"/>
      <c r="C26" s="46"/>
      <c r="D26" s="36"/>
      <c r="E26" s="81"/>
      <c r="F26" s="81"/>
      <c r="G26" s="81"/>
      <c r="H26" s="81"/>
      <c r="I26" s="73"/>
      <c r="J26" s="73"/>
      <c r="M26" s="40"/>
      <c r="P26" s="1"/>
      <c r="V26" s="46"/>
      <c r="W26" s="46"/>
      <c r="X26" s="46"/>
    </row>
    <row r="27" spans="1:27" x14ac:dyDescent="0.2">
      <c r="O27" s="40"/>
      <c r="P27" s="1"/>
      <c r="U27" s="46"/>
    </row>
    <row r="28" spans="1:27" ht="16.5" thickBot="1" x14ac:dyDescent="0.3">
      <c r="A28" s="28" t="s">
        <v>181</v>
      </c>
      <c r="B28" s="28"/>
      <c r="C28" s="28"/>
      <c r="D28" s="28"/>
      <c r="E28" s="28"/>
      <c r="F28" s="28"/>
      <c r="G28" s="28"/>
      <c r="H28" s="28"/>
      <c r="I28" s="28"/>
      <c r="J28" s="28"/>
      <c r="K28" s="28"/>
      <c r="L28" s="28"/>
      <c r="M28" s="28"/>
      <c r="N28" s="28"/>
      <c r="O28" s="28"/>
      <c r="P28" s="28"/>
      <c r="Q28" s="28"/>
      <c r="R28" s="28"/>
      <c r="S28" s="28"/>
      <c r="V28" s="273" t="s">
        <v>182</v>
      </c>
      <c r="W28" s="273"/>
      <c r="X28" s="273"/>
      <c r="Y28" s="273"/>
      <c r="Z28" s="273"/>
      <c r="AA28" s="273"/>
    </row>
    <row r="29" spans="1:27" ht="15.75" thickBot="1" x14ac:dyDescent="0.3">
      <c r="A29" s="274" t="s">
        <v>104</v>
      </c>
      <c r="B29" s="277" t="s">
        <v>78</v>
      </c>
      <c r="C29" s="278"/>
      <c r="D29" s="278"/>
      <c r="E29" s="278" t="s">
        <v>78</v>
      </c>
      <c r="F29" s="278"/>
      <c r="G29" s="278"/>
      <c r="H29" s="278" t="s">
        <v>79</v>
      </c>
      <c r="I29" s="278"/>
      <c r="J29" s="278"/>
      <c r="K29" s="278" t="s">
        <v>80</v>
      </c>
      <c r="L29" s="278"/>
      <c r="M29" s="278"/>
      <c r="N29" s="278" t="s">
        <v>80</v>
      </c>
      <c r="O29" s="278"/>
      <c r="P29" s="279"/>
      <c r="Q29" s="278" t="s">
        <v>80</v>
      </c>
      <c r="R29" s="278"/>
      <c r="S29" s="279"/>
      <c r="U29" s="1" t="s">
        <v>167</v>
      </c>
      <c r="V29" s="44" t="s">
        <v>170</v>
      </c>
      <c r="W29" s="44" t="s">
        <v>168</v>
      </c>
      <c r="X29" s="44" t="s">
        <v>171</v>
      </c>
      <c r="Y29" s="44" t="s">
        <v>172</v>
      </c>
      <c r="Z29" s="44" t="s">
        <v>173</v>
      </c>
      <c r="AA29" s="44" t="s">
        <v>174</v>
      </c>
    </row>
    <row r="30" spans="1:27" ht="15" x14ac:dyDescent="0.2">
      <c r="A30" s="275"/>
      <c r="B30" s="280" t="s">
        <v>103</v>
      </c>
      <c r="C30" s="281"/>
      <c r="D30" s="282"/>
      <c r="E30" s="283" t="s">
        <v>199</v>
      </c>
      <c r="F30" s="284"/>
      <c r="G30" s="284"/>
      <c r="H30" s="294" t="s">
        <v>200</v>
      </c>
      <c r="I30" s="295"/>
      <c r="J30" s="296"/>
      <c r="K30" s="283" t="s">
        <v>201</v>
      </c>
      <c r="L30" s="284"/>
      <c r="M30" s="285"/>
      <c r="N30" s="283" t="s">
        <v>202</v>
      </c>
      <c r="O30" s="284"/>
      <c r="P30" s="285"/>
      <c r="Q30" s="283" t="s">
        <v>207</v>
      </c>
      <c r="R30" s="284"/>
      <c r="S30" s="285"/>
      <c r="U30" s="1">
        <v>0</v>
      </c>
      <c r="V30" s="46">
        <f>H8</f>
        <v>12.723215558035713</v>
      </c>
      <c r="W30" s="46">
        <f>I8</f>
        <v>13.995535714285714</v>
      </c>
      <c r="X30" s="46">
        <f>K8</f>
        <v>15.395089285714286</v>
      </c>
      <c r="Y30" s="46">
        <f>M8</f>
        <v>16.934598214285717</v>
      </c>
      <c r="Z30" s="46">
        <f>N8</f>
        <v>18.62805803571429</v>
      </c>
      <c r="AA30" s="46">
        <f>O8</f>
        <v>20.490863839285719</v>
      </c>
    </row>
    <row r="31" spans="1:27" ht="15" thickBot="1" x14ac:dyDescent="0.25">
      <c r="A31" s="276"/>
      <c r="B31" s="65" t="s">
        <v>0</v>
      </c>
      <c r="C31" s="66" t="s">
        <v>1</v>
      </c>
      <c r="D31" s="70" t="s">
        <v>2</v>
      </c>
      <c r="E31" s="68" t="s">
        <v>0</v>
      </c>
      <c r="F31" s="68" t="s">
        <v>1</v>
      </c>
      <c r="G31" s="68" t="s">
        <v>2</v>
      </c>
      <c r="H31" s="65" t="s">
        <v>0</v>
      </c>
      <c r="I31" s="66" t="s">
        <v>1</v>
      </c>
      <c r="J31" s="70" t="s">
        <v>2</v>
      </c>
      <c r="K31" s="65" t="s">
        <v>0</v>
      </c>
      <c r="L31" s="66" t="s">
        <v>1</v>
      </c>
      <c r="M31" s="70" t="s">
        <v>2</v>
      </c>
      <c r="N31" s="65" t="s">
        <v>0</v>
      </c>
      <c r="O31" s="66" t="s">
        <v>1</v>
      </c>
      <c r="P31" s="70" t="s">
        <v>2</v>
      </c>
      <c r="Q31" s="65" t="s">
        <v>0</v>
      </c>
      <c r="R31" s="66" t="s">
        <v>1</v>
      </c>
      <c r="S31" s="70" t="s">
        <v>2</v>
      </c>
      <c r="U31" s="1">
        <v>1</v>
      </c>
      <c r="V31" s="46">
        <f t="shared" ref="V31:V50" si="14">V30*1.025</f>
        <v>13.041295946986605</v>
      </c>
      <c r="W31" s="46">
        <f t="shared" ref="W31:W50" si="15">W30*1.025</f>
        <v>14.345424107142856</v>
      </c>
      <c r="X31" s="46">
        <f t="shared" ref="X31:X50" si="16">X30*1.025</f>
        <v>15.779966517857142</v>
      </c>
      <c r="Y31" s="46">
        <f t="shared" ref="Y31:Y50" si="17">Y30*1.025</f>
        <v>17.357963169642858</v>
      </c>
      <c r="Z31" s="46">
        <f t="shared" ref="Z31:Z50" si="18">Z30*1.025</f>
        <v>19.093759486607144</v>
      </c>
      <c r="AA31" s="46">
        <f t="shared" ref="AA31:AA50" si="19">AA30*1.025</f>
        <v>21.003135435267861</v>
      </c>
    </row>
    <row r="32" spans="1:27" x14ac:dyDescent="0.2">
      <c r="A32" s="72" t="s">
        <v>3</v>
      </c>
      <c r="B32" s="73">
        <f>F8</f>
        <v>12.723215558035713</v>
      </c>
      <c r="C32" s="73">
        <f>MEDIAN(B32,D32)</f>
        <v>13.212363556169258</v>
      </c>
      <c r="D32" s="75">
        <f>B32*((1.025)^3)</f>
        <v>13.701511554302801</v>
      </c>
      <c r="E32" s="73">
        <f>I8</f>
        <v>13.995535714285714</v>
      </c>
      <c r="F32" s="73">
        <f>MEDIAN(E32,G32)</f>
        <v>14.533598458426336</v>
      </c>
      <c r="G32" s="73">
        <f>E32*((1.025)^3)</f>
        <v>15.071661202566961</v>
      </c>
      <c r="H32" s="74">
        <f>K8</f>
        <v>15.395089285714286</v>
      </c>
      <c r="I32" s="73">
        <f>MEDIAN(H32,J32)</f>
        <v>15.986958304268974</v>
      </c>
      <c r="J32" s="75">
        <f>H32*((1.025)^3)</f>
        <v>16.57882732282366</v>
      </c>
      <c r="K32" s="74">
        <f>M8</f>
        <v>16.934598214285717</v>
      </c>
      <c r="L32" s="73">
        <f>MEDIAN(K32,M32)</f>
        <v>17.585654134695872</v>
      </c>
      <c r="M32" s="75">
        <f>K32*((1.025)^3)</f>
        <v>18.236710055106027</v>
      </c>
      <c r="N32" s="74">
        <f>N8</f>
        <v>18.62805803571429</v>
      </c>
      <c r="O32" s="73">
        <f>MEDIAN(N32,P32)</f>
        <v>19.344219548165462</v>
      </c>
      <c r="P32" s="75">
        <f>N32*((1.025)^3)</f>
        <v>20.060381060616631</v>
      </c>
      <c r="Q32" s="74">
        <f>O8</f>
        <v>20.490863839285719</v>
      </c>
      <c r="R32" s="73">
        <f>MEDIAN(Q32,S32)</f>
        <v>21.278641502982005</v>
      </c>
      <c r="S32" s="75">
        <f>Q32*((1.025)^3)</f>
        <v>22.066419166678294</v>
      </c>
      <c r="U32" s="1">
        <v>2</v>
      </c>
      <c r="V32" s="46">
        <f t="shared" si="14"/>
        <v>13.367328345661269</v>
      </c>
      <c r="W32" s="46">
        <f t="shared" si="15"/>
        <v>14.704059709821426</v>
      </c>
      <c r="X32" s="46">
        <f t="shared" si="16"/>
        <v>16.174465680803568</v>
      </c>
      <c r="Y32" s="46">
        <f t="shared" si="17"/>
        <v>17.791912248883929</v>
      </c>
      <c r="Z32" s="46">
        <f t="shared" si="18"/>
        <v>19.571103473772322</v>
      </c>
      <c r="AA32" s="46">
        <f t="shared" si="19"/>
        <v>21.528213821149556</v>
      </c>
    </row>
    <row r="33" spans="1:27" x14ac:dyDescent="0.2">
      <c r="A33" s="76" t="s">
        <v>4</v>
      </c>
      <c r="B33" s="73">
        <f>B32*((1.025)^4)</f>
        <v>14.044049343160371</v>
      </c>
      <c r="C33" s="73">
        <f t="shared" ref="C33:C37" si="20">MEDIAN(B33,D33)</f>
        <v>14.399539342159116</v>
      </c>
      <c r="D33" s="75">
        <f>B32*((1.025)^6)</f>
        <v>14.755029341157861</v>
      </c>
      <c r="E33" s="73">
        <f>E32*((1.025)^4)</f>
        <v>15.448452732631134</v>
      </c>
      <c r="F33" s="73">
        <f t="shared" ref="F33:F37" si="21">MEDIAN(E33,G33)</f>
        <v>15.83949169242586</v>
      </c>
      <c r="G33" s="73">
        <f>E32*((1.025)^6)</f>
        <v>16.230530652220583</v>
      </c>
      <c r="H33" s="74">
        <f>H32*((1.025)^4)</f>
        <v>16.99329800589425</v>
      </c>
      <c r="I33" s="73">
        <f t="shared" ref="I33:I37" si="22">MEDIAN(H33,J33)</f>
        <v>17.423440861668446</v>
      </c>
      <c r="J33" s="75">
        <f>H32*((1.025)^6)</f>
        <v>17.853583717442643</v>
      </c>
      <c r="K33" s="74">
        <f>K32*((1.025)^4)</f>
        <v>18.692627806483678</v>
      </c>
      <c r="L33" s="73">
        <f t="shared" ref="L33:L37" si="23">MEDIAN(K33,M33)</f>
        <v>19.165784947835292</v>
      </c>
      <c r="M33" s="75">
        <f>K32*((1.025)^6)</f>
        <v>19.638942089186909</v>
      </c>
      <c r="N33" s="74">
        <f>N32*((1.025)^4)</f>
        <v>20.561890587132044</v>
      </c>
      <c r="O33" s="73">
        <f t="shared" ref="O33:O37" si="24">MEDIAN(N33,P33)</f>
        <v>21.082363442618821</v>
      </c>
      <c r="P33" s="75">
        <f>N32*((1.025)^6)</f>
        <v>21.602836298105601</v>
      </c>
      <c r="Q33" s="74">
        <f>Q32*((1.025)^4)</f>
        <v>22.618079645845249</v>
      </c>
      <c r="R33" s="73">
        <f t="shared" ref="R33:R37" si="25">MEDIAN(Q33,S33)</f>
        <v>23.190599786880703</v>
      </c>
      <c r="S33" s="75">
        <f>Q32*((1.025)^6)</f>
        <v>23.763119927916161</v>
      </c>
      <c r="U33" s="1">
        <v>3</v>
      </c>
      <c r="V33" s="46">
        <f t="shared" si="14"/>
        <v>13.701511554302799</v>
      </c>
      <c r="W33" s="46">
        <f t="shared" si="15"/>
        <v>15.071661202566959</v>
      </c>
      <c r="X33" s="46">
        <f t="shared" si="16"/>
        <v>16.578827322823656</v>
      </c>
      <c r="Y33" s="46">
        <f t="shared" si="17"/>
        <v>18.236710055106027</v>
      </c>
      <c r="Z33" s="46">
        <f t="shared" si="18"/>
        <v>20.060381060616628</v>
      </c>
      <c r="AA33" s="46">
        <f t="shared" si="19"/>
        <v>22.066419166678294</v>
      </c>
    </row>
    <row r="34" spans="1:27" x14ac:dyDescent="0.2">
      <c r="A34" s="76" t="s">
        <v>5</v>
      </c>
      <c r="B34" s="73">
        <f>B32*((1.025)^7)</f>
        <v>15.123905074686808</v>
      </c>
      <c r="C34" s="73">
        <f t="shared" si="20"/>
        <v>15.506728921889817</v>
      </c>
      <c r="D34" s="75">
        <f>B32*((1.025)^9)</f>
        <v>15.889552769092825</v>
      </c>
      <c r="E34" s="73">
        <f>E32*((1.025)^7)</f>
        <v>16.6362939185261</v>
      </c>
      <c r="F34" s="73">
        <f t="shared" si="21"/>
        <v>17.05740010833879</v>
      </c>
      <c r="G34" s="73">
        <f>E32*((1.025)^9)</f>
        <v>17.478506298151476</v>
      </c>
      <c r="H34" s="74">
        <f>H32*((1.025)^7)</f>
        <v>18.299923310378709</v>
      </c>
      <c r="I34" s="73">
        <f t="shared" si="22"/>
        <v>18.763140119172668</v>
      </c>
      <c r="J34" s="75">
        <f>H32*((1.025)^9)</f>
        <v>19.226356927966627</v>
      </c>
      <c r="K34" s="74">
        <f>K32*((1.025)^7)</f>
        <v>20.129915641416584</v>
      </c>
      <c r="L34" s="73">
        <f t="shared" si="23"/>
        <v>20.639454131089938</v>
      </c>
      <c r="M34" s="75">
        <f>K32*((1.025)^9)</f>
        <v>21.148992620763291</v>
      </c>
      <c r="N34" s="74">
        <f>N32*((1.025)^7)</f>
        <v>22.142907205558242</v>
      </c>
      <c r="O34" s="73">
        <f t="shared" si="24"/>
        <v>22.70339954419893</v>
      </c>
      <c r="P34" s="75">
        <f>N32*((1.025)^9)</f>
        <v>23.263891882839623</v>
      </c>
      <c r="Q34" s="74">
        <f>Q32*((1.025)^7)</f>
        <v>24.357197926114068</v>
      </c>
      <c r="R34" s="73">
        <f t="shared" si="25"/>
        <v>24.973739498618826</v>
      </c>
      <c r="S34" s="75">
        <f>Q32*((1.025)^9)</f>
        <v>25.590281071123584</v>
      </c>
      <c r="U34" s="1">
        <v>4</v>
      </c>
      <c r="V34" s="46">
        <f t="shared" si="14"/>
        <v>14.044049343160369</v>
      </c>
      <c r="W34" s="46">
        <f t="shared" si="15"/>
        <v>15.448452732631132</v>
      </c>
      <c r="X34" s="46">
        <f t="shared" si="16"/>
        <v>16.993298005894246</v>
      </c>
      <c r="Y34" s="46">
        <f t="shared" si="17"/>
        <v>18.692627806483674</v>
      </c>
      <c r="Z34" s="46">
        <f t="shared" si="18"/>
        <v>20.561890587132041</v>
      </c>
      <c r="AA34" s="46">
        <f t="shared" si="19"/>
        <v>22.618079645845249</v>
      </c>
    </row>
    <row r="35" spans="1:27" x14ac:dyDescent="0.2">
      <c r="A35" s="76" t="s">
        <v>6</v>
      </c>
      <c r="B35" s="73">
        <f>B32*((1.025)^10)</f>
        <v>16.286791588320146</v>
      </c>
      <c r="C35" s="73">
        <f t="shared" si="20"/>
        <v>16.6990510003995</v>
      </c>
      <c r="D35" s="75">
        <f>B32*((1.025)^12)</f>
        <v>17.111310412478851</v>
      </c>
      <c r="E35" s="73">
        <f>E32*((1.025)^10)</f>
        <v>17.915468955605263</v>
      </c>
      <c r="F35" s="73">
        <f t="shared" si="21"/>
        <v>18.368954263544019</v>
      </c>
      <c r="G35" s="73">
        <f>E32*((1.025)^12)</f>
        <v>18.822439571482779</v>
      </c>
      <c r="H35" s="74">
        <f>H32*((1.025)^10)</f>
        <v>19.707015851165792</v>
      </c>
      <c r="I35" s="73">
        <f t="shared" si="22"/>
        <v>20.205849689898425</v>
      </c>
      <c r="J35" s="75">
        <f>H32*((1.025)^12)</f>
        <v>20.704683528631058</v>
      </c>
      <c r="K35" s="74">
        <f>K32*((1.025)^10)</f>
        <v>21.677717436282375</v>
      </c>
      <c r="L35" s="73">
        <f t="shared" si="23"/>
        <v>22.226434658888273</v>
      </c>
      <c r="M35" s="75">
        <f>K32*((1.025)^12)</f>
        <v>22.775151881494168</v>
      </c>
      <c r="N35" s="74">
        <f>N32*((1.025)^10)</f>
        <v>23.845489179910615</v>
      </c>
      <c r="O35" s="73">
        <f t="shared" si="24"/>
        <v>24.449078124777103</v>
      </c>
      <c r="P35" s="75">
        <f>N32*((1.025)^12)</f>
        <v>25.052667069643586</v>
      </c>
      <c r="Q35" s="74">
        <f>Q32*((1.025)^10)</f>
        <v>26.230038097901677</v>
      </c>
      <c r="R35" s="73">
        <f t="shared" si="25"/>
        <v>26.893985937254811</v>
      </c>
      <c r="S35" s="75">
        <f>Q32*((1.025)^12)</f>
        <v>27.557933776607946</v>
      </c>
      <c r="U35" s="1">
        <v>5</v>
      </c>
      <c r="V35" s="46">
        <f t="shared" si="14"/>
        <v>14.395150576739377</v>
      </c>
      <c r="W35" s="46">
        <f t="shared" si="15"/>
        <v>15.834664050946909</v>
      </c>
      <c r="X35" s="46">
        <f t="shared" si="16"/>
        <v>17.418130456041602</v>
      </c>
      <c r="Y35" s="46">
        <f t="shared" si="17"/>
        <v>19.159943501645763</v>
      </c>
      <c r="Z35" s="46">
        <f t="shared" si="18"/>
        <v>21.075937851810341</v>
      </c>
      <c r="AA35" s="46">
        <f t="shared" si="19"/>
        <v>23.183531636991379</v>
      </c>
    </row>
    <row r="36" spans="1:27" x14ac:dyDescent="0.2">
      <c r="A36" s="76" t="s">
        <v>107</v>
      </c>
      <c r="B36" s="73">
        <f>B32*((1.025)^13)</f>
        <v>17.539093172790821</v>
      </c>
      <c r="C36" s="73">
        <f t="shared" si="20"/>
        <v>17.983051468727091</v>
      </c>
      <c r="D36" s="73">
        <f>B32*((1.025)^15)</f>
        <v>18.427009764663357</v>
      </c>
      <c r="E36" s="74">
        <f>E32*((1.025)^13)</f>
        <v>19.293000560769848</v>
      </c>
      <c r="F36" s="73">
        <f t="shared" si="21"/>
        <v>19.781354637464332</v>
      </c>
      <c r="G36" s="75">
        <f>E32*((1.025)^15)</f>
        <v>20.269708714158821</v>
      </c>
      <c r="H36" s="73">
        <f>H32*((1.025)^13)</f>
        <v>21.222300616846834</v>
      </c>
      <c r="I36" s="73">
        <f t="shared" si="22"/>
        <v>21.759490101210773</v>
      </c>
      <c r="J36" s="75">
        <f>H32*((1.025)^15)</f>
        <v>22.296679585574708</v>
      </c>
      <c r="K36" s="74">
        <f>K32*((1.025)^13)</f>
        <v>23.34453067853152</v>
      </c>
      <c r="L36" s="73">
        <f t="shared" si="23"/>
        <v>23.935439111331853</v>
      </c>
      <c r="M36" s="75">
        <f>K32*((1.025)^15)</f>
        <v>24.526347544132182</v>
      </c>
      <c r="N36" s="74">
        <f>N32*((1.025)^13)</f>
        <v>25.678983746384674</v>
      </c>
      <c r="O36" s="73">
        <f t="shared" si="24"/>
        <v>26.328983022465039</v>
      </c>
      <c r="P36" s="75">
        <f>N32*((1.025)^15)</f>
        <v>26.9789822985454</v>
      </c>
      <c r="Q36" s="74">
        <f>Q32*((1.025)^13)</f>
        <v>28.246882121023141</v>
      </c>
      <c r="R36" s="73">
        <f t="shared" si="25"/>
        <v>28.961881324711541</v>
      </c>
      <c r="S36" s="75">
        <f>Q32*((1.025)^15)</f>
        <v>29.676880528399941</v>
      </c>
      <c r="T36" s="46"/>
      <c r="U36" s="1">
        <v>6</v>
      </c>
      <c r="V36" s="46">
        <f t="shared" si="14"/>
        <v>14.75502934115786</v>
      </c>
      <c r="W36" s="46">
        <f t="shared" si="15"/>
        <v>16.23053065222058</v>
      </c>
      <c r="X36" s="46">
        <f t="shared" si="16"/>
        <v>17.853583717442643</v>
      </c>
      <c r="Y36" s="46">
        <f t="shared" si="17"/>
        <v>19.638942089186905</v>
      </c>
      <c r="Z36" s="46">
        <f t="shared" si="18"/>
        <v>21.602836298105597</v>
      </c>
      <c r="AA36" s="46">
        <f t="shared" si="19"/>
        <v>23.763119927916161</v>
      </c>
    </row>
    <row r="37" spans="1:27" x14ac:dyDescent="0.2">
      <c r="A37" s="76" t="s">
        <v>108</v>
      </c>
      <c r="B37" s="73">
        <f>B32*((1.025)^16)</f>
        <v>18.88768500877994</v>
      </c>
      <c r="C37" s="73">
        <f t="shared" si="20"/>
        <v>19.8680775977679</v>
      </c>
      <c r="D37" s="73">
        <f>B32*((1.025)^20)</f>
        <v>20.848470186755858</v>
      </c>
      <c r="E37" s="74">
        <f>E32*((1.025)^16)</f>
        <v>20.776451432012792</v>
      </c>
      <c r="F37" s="73">
        <f t="shared" si="21"/>
        <v>21.854883172056375</v>
      </c>
      <c r="G37" s="75">
        <f>E32*((1.025)^20)</f>
        <v>22.933314912099956</v>
      </c>
      <c r="H37" s="74">
        <f>H32*((1.025)^16)</f>
        <v>22.854096575214072</v>
      </c>
      <c r="I37" s="73">
        <f t="shared" si="22"/>
        <v>24.040371489262014</v>
      </c>
      <c r="J37" s="75">
        <f>H32*((1.025)^20)</f>
        <v>25.226646403309953</v>
      </c>
      <c r="K37" s="73">
        <f>K32*((1.025)^16)</f>
        <v>25.139506232735481</v>
      </c>
      <c r="L37" s="73">
        <f t="shared" si="23"/>
        <v>26.444408638188214</v>
      </c>
      <c r="M37" s="75">
        <f>K32*((1.025)^20)</f>
        <v>27.749311043640951</v>
      </c>
      <c r="N37" s="73">
        <f>N32*((1.025)^16)</f>
        <v>27.653456856009033</v>
      </c>
      <c r="O37" s="73">
        <f t="shared" si="24"/>
        <v>29.08884950200704</v>
      </c>
      <c r="P37" s="73">
        <f>N32*((1.025)^20)</f>
        <v>30.524242148005047</v>
      </c>
      <c r="Q37" s="74">
        <f>Q32*((1.025)^16)</f>
        <v>30.418802541609935</v>
      </c>
      <c r="R37" s="73">
        <f t="shared" si="25"/>
        <v>31.997734452207744</v>
      </c>
      <c r="S37" s="75">
        <f>Q32*((1.025)^20)</f>
        <v>33.576666362805554</v>
      </c>
      <c r="U37" s="1">
        <v>7</v>
      </c>
      <c r="V37" s="46">
        <f t="shared" si="14"/>
        <v>15.123905074686805</v>
      </c>
      <c r="W37" s="46">
        <f t="shared" si="15"/>
        <v>16.636293918526093</v>
      </c>
      <c r="X37" s="46">
        <f t="shared" si="16"/>
        <v>18.299923310378706</v>
      </c>
      <c r="Y37" s="46">
        <f t="shared" si="17"/>
        <v>20.129915641416577</v>
      </c>
      <c r="Z37" s="46">
        <f t="shared" si="18"/>
        <v>22.142907205558235</v>
      </c>
      <c r="AA37" s="46">
        <f t="shared" si="19"/>
        <v>24.357197926114065</v>
      </c>
    </row>
    <row r="38" spans="1:27" ht="15" x14ac:dyDescent="0.25">
      <c r="A38" s="44"/>
      <c r="B38" s="36"/>
      <c r="C38" s="46"/>
      <c r="D38" s="36"/>
      <c r="E38" s="81"/>
      <c r="F38" s="81"/>
      <c r="G38" s="81"/>
      <c r="H38" s="81"/>
      <c r="I38" s="73"/>
      <c r="J38" s="73"/>
      <c r="M38" s="40"/>
      <c r="P38" s="1"/>
      <c r="U38" s="1">
        <v>8</v>
      </c>
      <c r="V38" s="46">
        <f t="shared" si="14"/>
        <v>15.502002701553973</v>
      </c>
      <c r="W38" s="46">
        <f t="shared" si="15"/>
        <v>17.052201266489245</v>
      </c>
      <c r="X38" s="46">
        <f t="shared" si="16"/>
        <v>18.75742139313817</v>
      </c>
      <c r="Y38" s="46">
        <f t="shared" si="17"/>
        <v>20.633163532451992</v>
      </c>
      <c r="Z38" s="46">
        <f t="shared" si="18"/>
        <v>22.696479885697187</v>
      </c>
      <c r="AA38" s="46">
        <f t="shared" si="19"/>
        <v>24.966127874266913</v>
      </c>
    </row>
    <row r="39" spans="1:27" x14ac:dyDescent="0.2">
      <c r="O39" s="40"/>
      <c r="P39" s="1"/>
      <c r="U39" s="1">
        <v>9</v>
      </c>
      <c r="V39" s="46">
        <f t="shared" si="14"/>
        <v>15.889552769092822</v>
      </c>
      <c r="W39" s="46">
        <f t="shared" si="15"/>
        <v>17.478506298151476</v>
      </c>
      <c r="X39" s="46">
        <f t="shared" si="16"/>
        <v>19.226356927966624</v>
      </c>
      <c r="Y39" s="46">
        <f t="shared" si="17"/>
        <v>21.148992620763291</v>
      </c>
      <c r="Z39" s="46">
        <f t="shared" si="18"/>
        <v>23.263891882839616</v>
      </c>
      <c r="AA39" s="46">
        <f t="shared" si="19"/>
        <v>25.590281071123584</v>
      </c>
    </row>
    <row r="40" spans="1:27" x14ac:dyDescent="0.2">
      <c r="U40" s="1">
        <v>10</v>
      </c>
      <c r="V40" s="46">
        <f t="shared" si="14"/>
        <v>16.286791588320142</v>
      </c>
      <c r="W40" s="46">
        <f t="shared" si="15"/>
        <v>17.915468955605263</v>
      </c>
      <c r="X40" s="46">
        <f t="shared" si="16"/>
        <v>19.707015851165789</v>
      </c>
      <c r="Y40" s="46">
        <f t="shared" si="17"/>
        <v>21.677717436282371</v>
      </c>
      <c r="Z40" s="46">
        <f t="shared" si="18"/>
        <v>23.845489179910604</v>
      </c>
      <c r="AA40" s="46">
        <f t="shared" si="19"/>
        <v>26.230038097901673</v>
      </c>
    </row>
    <row r="41" spans="1:27" x14ac:dyDescent="0.2">
      <c r="U41" s="1">
        <v>11</v>
      </c>
      <c r="V41" s="46">
        <f t="shared" si="14"/>
        <v>16.693961378028146</v>
      </c>
      <c r="W41" s="46">
        <f t="shared" si="15"/>
        <v>18.363355679495392</v>
      </c>
      <c r="X41" s="46">
        <f t="shared" si="16"/>
        <v>20.199691247444932</v>
      </c>
      <c r="Y41" s="46">
        <f t="shared" si="17"/>
        <v>22.219660372189431</v>
      </c>
      <c r="Z41" s="46">
        <f t="shared" si="18"/>
        <v>24.441626409408368</v>
      </c>
      <c r="AA41" s="46">
        <f t="shared" si="19"/>
        <v>26.885789050349214</v>
      </c>
    </row>
    <row r="42" spans="1:27" x14ac:dyDescent="0.2">
      <c r="D42" s="83"/>
      <c r="U42" s="1">
        <v>12</v>
      </c>
      <c r="V42" s="46">
        <f t="shared" si="14"/>
        <v>17.111310412478847</v>
      </c>
      <c r="W42" s="46">
        <f t="shared" si="15"/>
        <v>18.822439571482775</v>
      </c>
      <c r="X42" s="46">
        <f t="shared" si="16"/>
        <v>20.704683528631055</v>
      </c>
      <c r="Y42" s="46">
        <f t="shared" si="17"/>
        <v>22.775151881494164</v>
      </c>
      <c r="Z42" s="46">
        <f t="shared" si="18"/>
        <v>25.052667069643576</v>
      </c>
      <c r="AA42" s="46">
        <f t="shared" si="19"/>
        <v>27.557933776607943</v>
      </c>
    </row>
    <row r="43" spans="1:27" x14ac:dyDescent="0.2">
      <c r="D43" s="83"/>
      <c r="G43" s="35"/>
      <c r="U43" s="1">
        <v>13</v>
      </c>
      <c r="V43" s="46">
        <f t="shared" si="14"/>
        <v>17.539093172790817</v>
      </c>
      <c r="W43" s="46">
        <f t="shared" si="15"/>
        <v>19.293000560769844</v>
      </c>
      <c r="X43" s="46">
        <f t="shared" si="16"/>
        <v>21.22230061684683</v>
      </c>
      <c r="Y43" s="46">
        <f t="shared" si="17"/>
        <v>23.344530678531516</v>
      </c>
      <c r="Z43" s="46">
        <f t="shared" si="18"/>
        <v>25.678983746384663</v>
      </c>
      <c r="AA43" s="46">
        <f t="shared" si="19"/>
        <v>28.246882121023138</v>
      </c>
    </row>
    <row r="44" spans="1:27" x14ac:dyDescent="0.2">
      <c r="D44" s="83"/>
      <c r="U44" s="1">
        <v>14</v>
      </c>
      <c r="V44" s="46">
        <f t="shared" si="14"/>
        <v>17.977570502110588</v>
      </c>
      <c r="W44" s="46">
        <f t="shared" si="15"/>
        <v>19.77532557478909</v>
      </c>
      <c r="X44" s="46">
        <f t="shared" si="16"/>
        <v>21.752858132267999</v>
      </c>
      <c r="Y44" s="46">
        <f t="shared" si="17"/>
        <v>23.928143945494803</v>
      </c>
      <c r="Z44" s="46">
        <f t="shared" si="18"/>
        <v>26.320958340044278</v>
      </c>
      <c r="AA44" s="46">
        <f t="shared" si="19"/>
        <v>28.953054174048713</v>
      </c>
    </row>
    <row r="45" spans="1:27" x14ac:dyDescent="0.2">
      <c r="U45" s="1">
        <v>15</v>
      </c>
      <c r="V45" s="46">
        <f t="shared" si="14"/>
        <v>18.42700976466335</v>
      </c>
      <c r="W45" s="46">
        <f t="shared" si="15"/>
        <v>20.269708714158813</v>
      </c>
      <c r="X45" s="46">
        <f t="shared" si="16"/>
        <v>22.296679585574697</v>
      </c>
      <c r="Y45" s="46">
        <f t="shared" si="17"/>
        <v>24.526347544132172</v>
      </c>
      <c r="Z45" s="46">
        <f t="shared" si="18"/>
        <v>26.978982298545382</v>
      </c>
      <c r="AA45" s="46">
        <f t="shared" si="19"/>
        <v>29.676880528399927</v>
      </c>
    </row>
    <row r="46" spans="1:27" x14ac:dyDescent="0.2">
      <c r="U46" s="1">
        <v>16</v>
      </c>
      <c r="V46" s="46">
        <f t="shared" si="14"/>
        <v>18.887685008779933</v>
      </c>
      <c r="W46" s="46">
        <f t="shared" si="15"/>
        <v>20.776451432012781</v>
      </c>
      <c r="X46" s="46">
        <f t="shared" si="16"/>
        <v>22.854096575214061</v>
      </c>
      <c r="Y46" s="46">
        <f t="shared" si="17"/>
        <v>25.139506232735474</v>
      </c>
      <c r="Z46" s="46">
        <f t="shared" si="18"/>
        <v>27.653456856009015</v>
      </c>
      <c r="AA46" s="46">
        <f t="shared" si="19"/>
        <v>30.418802541609924</v>
      </c>
    </row>
    <row r="47" spans="1:27" x14ac:dyDescent="0.2">
      <c r="U47" s="1">
        <v>17</v>
      </c>
      <c r="V47" s="46">
        <f t="shared" si="14"/>
        <v>19.359877133999429</v>
      </c>
      <c r="W47" s="46">
        <f t="shared" si="15"/>
        <v>21.295862717813097</v>
      </c>
      <c r="X47" s="46">
        <f t="shared" si="16"/>
        <v>23.425448989594411</v>
      </c>
      <c r="Y47" s="46">
        <f t="shared" si="17"/>
        <v>25.76799388855386</v>
      </c>
      <c r="Z47" s="46">
        <f t="shared" si="18"/>
        <v>28.344793277409238</v>
      </c>
      <c r="AA47" s="46">
        <f t="shared" si="19"/>
        <v>31.179272605150171</v>
      </c>
    </row>
    <row r="48" spans="1:27" x14ac:dyDescent="0.2">
      <c r="U48" s="1">
        <v>18</v>
      </c>
      <c r="V48" s="46">
        <f t="shared" si="14"/>
        <v>19.843874062349414</v>
      </c>
      <c r="W48" s="46">
        <f t="shared" si="15"/>
        <v>21.828259285758424</v>
      </c>
      <c r="X48" s="46">
        <f t="shared" si="16"/>
        <v>24.011085214334269</v>
      </c>
      <c r="Y48" s="46">
        <f t="shared" si="17"/>
        <v>26.412193735767705</v>
      </c>
      <c r="Z48" s="46">
        <f t="shared" si="18"/>
        <v>29.053413109344465</v>
      </c>
      <c r="AA48" s="46">
        <f t="shared" si="19"/>
        <v>31.958754420278922</v>
      </c>
    </row>
    <row r="49" spans="21:27" x14ac:dyDescent="0.2">
      <c r="U49" s="1">
        <v>19</v>
      </c>
      <c r="V49" s="46">
        <f t="shared" si="14"/>
        <v>20.339970913908147</v>
      </c>
      <c r="W49" s="46">
        <f t="shared" si="15"/>
        <v>22.373965767902384</v>
      </c>
      <c r="X49" s="46">
        <f t="shared" si="16"/>
        <v>24.611362344692623</v>
      </c>
      <c r="Y49" s="46">
        <f t="shared" si="17"/>
        <v>27.072498579161895</v>
      </c>
      <c r="Z49" s="46">
        <f t="shared" si="18"/>
        <v>29.779748437078073</v>
      </c>
      <c r="AA49" s="46">
        <f t="shared" si="19"/>
        <v>32.757723280785889</v>
      </c>
    </row>
    <row r="50" spans="21:27" x14ac:dyDescent="0.2">
      <c r="U50" s="1">
        <v>20</v>
      </c>
      <c r="V50" s="46">
        <f t="shared" si="14"/>
        <v>20.848470186755847</v>
      </c>
      <c r="W50" s="46">
        <f t="shared" si="15"/>
        <v>22.933314912099942</v>
      </c>
      <c r="X50" s="46">
        <f t="shared" si="16"/>
        <v>25.226646403309935</v>
      </c>
      <c r="Y50" s="46">
        <f t="shared" si="17"/>
        <v>27.74931104364094</v>
      </c>
      <c r="Z50" s="46">
        <f t="shared" si="18"/>
        <v>30.524242148005023</v>
      </c>
      <c r="AA50" s="46">
        <f t="shared" si="19"/>
        <v>33.576666362805533</v>
      </c>
    </row>
  </sheetData>
  <mergeCells count="48">
    <mergeCell ref="N30:P30"/>
    <mergeCell ref="Q30:S30"/>
    <mergeCell ref="V28:AA28"/>
    <mergeCell ref="N29:P29"/>
    <mergeCell ref="Q29:S29"/>
    <mergeCell ref="A29:A31"/>
    <mergeCell ref="B29:D29"/>
    <mergeCell ref="E29:G29"/>
    <mergeCell ref="H29:J29"/>
    <mergeCell ref="K29:M29"/>
    <mergeCell ref="B30:D30"/>
    <mergeCell ref="E30:G30"/>
    <mergeCell ref="H30:J30"/>
    <mergeCell ref="K30:M30"/>
    <mergeCell ref="Q15:S15"/>
    <mergeCell ref="B16:D16"/>
    <mergeCell ref="E16:G16"/>
    <mergeCell ref="H16:J16"/>
    <mergeCell ref="K16:M16"/>
    <mergeCell ref="N16:P16"/>
    <mergeCell ref="Q16:S16"/>
    <mergeCell ref="K15:M15"/>
    <mergeCell ref="N15:P15"/>
    <mergeCell ref="A7:H7"/>
    <mergeCell ref="A9:H9"/>
    <mergeCell ref="A15:A17"/>
    <mergeCell ref="B15:D15"/>
    <mergeCell ref="E15:G15"/>
    <mergeCell ref="H15:J15"/>
    <mergeCell ref="A1:R1"/>
    <mergeCell ref="A3:A5"/>
    <mergeCell ref="B3:C3"/>
    <mergeCell ref="D3:E3"/>
    <mergeCell ref="I3:J3"/>
    <mergeCell ref="N4:N5"/>
    <mergeCell ref="O4:O5"/>
    <mergeCell ref="M4:M5"/>
    <mergeCell ref="F4:F5"/>
    <mergeCell ref="G4:G5"/>
    <mergeCell ref="H4:H5"/>
    <mergeCell ref="I4:J4"/>
    <mergeCell ref="K3:L3"/>
    <mergeCell ref="K4:L4"/>
    <mergeCell ref="V3:AA3"/>
    <mergeCell ref="B4:B5"/>
    <mergeCell ref="C4:C5"/>
    <mergeCell ref="D4:D5"/>
    <mergeCell ref="E4:E5"/>
  </mergeCells>
  <pageMargins left="0.7" right="0.7" top="0.75" bottom="0.75" header="0.3" footer="0.3"/>
  <pageSetup orientation="portrait" r:id="rId1"/>
  <ignoredErrors>
    <ignoredError sqref="L7 I8:O8" 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E6C9D-539A-4F7B-94A4-410F3D10AC63}">
  <sheetPr>
    <tabColor rgb="FF5E82A3"/>
  </sheetPr>
  <dimension ref="A1:AH13"/>
  <sheetViews>
    <sheetView zoomScaleNormal="100" workbookViewId="0">
      <selection activeCell="A3" sqref="A3"/>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62" t="s">
        <v>266</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2" spans="1:26" ht="15.75" x14ac:dyDescent="0.25">
      <c r="A2" s="222" t="s">
        <v>387</v>
      </c>
    </row>
    <row r="3" spans="1:26" x14ac:dyDescent="0.25">
      <c r="A3" s="12">
        <v>881</v>
      </c>
    </row>
    <row r="4" spans="1:26" ht="20.25" x14ac:dyDescent="0.3">
      <c r="A4" s="171"/>
      <c r="B4" s="171"/>
      <c r="C4" s="171"/>
      <c r="D4" s="171"/>
      <c r="E4" s="171"/>
      <c r="F4" s="171"/>
      <c r="G4" s="171"/>
      <c r="H4" s="171"/>
      <c r="I4" s="171"/>
      <c r="J4" s="171"/>
      <c r="K4" s="171"/>
      <c r="L4" s="171"/>
      <c r="M4" s="171"/>
      <c r="N4" s="171"/>
      <c r="O4" s="171"/>
    </row>
    <row r="5" spans="1:26" ht="15.75" x14ac:dyDescent="0.25">
      <c r="A5" s="314" t="s">
        <v>309</v>
      </c>
      <c r="B5" s="314"/>
      <c r="C5" s="314"/>
      <c r="E5" s="314" t="s">
        <v>310</v>
      </c>
      <c r="F5" s="314"/>
      <c r="G5" s="314"/>
      <c r="I5" s="314" t="s">
        <v>311</v>
      </c>
      <c r="J5" s="314"/>
      <c r="K5" s="314"/>
      <c r="M5" s="34" t="s">
        <v>312</v>
      </c>
      <c r="N5" s="34"/>
      <c r="O5" s="34"/>
    </row>
    <row r="6" spans="1:26" x14ac:dyDescent="0.25">
      <c r="A6" s="16" t="s">
        <v>115</v>
      </c>
      <c r="B6" s="16" t="s">
        <v>116</v>
      </c>
      <c r="C6" s="16" t="s">
        <v>117</v>
      </c>
      <c r="E6" s="16" t="s">
        <v>115</v>
      </c>
      <c r="F6" s="16" t="s">
        <v>116</v>
      </c>
      <c r="G6" s="16" t="s">
        <v>117</v>
      </c>
      <c r="I6" s="25" t="s">
        <v>135</v>
      </c>
      <c r="J6" s="16" t="s">
        <v>116</v>
      </c>
      <c r="K6" s="16" t="s">
        <v>117</v>
      </c>
      <c r="M6" s="25" t="s">
        <v>132</v>
      </c>
      <c r="N6" s="16" t="s">
        <v>116</v>
      </c>
      <c r="O6" s="16" t="s">
        <v>117</v>
      </c>
    </row>
    <row r="7" spans="1:26" x14ac:dyDescent="0.25">
      <c r="A7" s="17" t="s">
        <v>118</v>
      </c>
      <c r="B7" s="18">
        <v>38</v>
      </c>
      <c r="C7" s="19">
        <f>B7/A3</f>
        <v>4.3132803632236094E-2</v>
      </c>
      <c r="E7" s="23" t="s">
        <v>125</v>
      </c>
      <c r="F7" s="18"/>
      <c r="G7" s="19">
        <v>0.11700000000000001</v>
      </c>
      <c r="I7" s="23" t="s">
        <v>136</v>
      </c>
      <c r="J7" s="18">
        <v>636</v>
      </c>
      <c r="K7" s="19">
        <f>J7/A3</f>
        <v>0.72190692395005673</v>
      </c>
      <c r="M7" s="23" t="s">
        <v>133</v>
      </c>
      <c r="N7" s="18">
        <v>70</v>
      </c>
      <c r="O7" s="19">
        <f>N7/A3</f>
        <v>7.9455164585698068E-2</v>
      </c>
    </row>
    <row r="8" spans="1:26" x14ac:dyDescent="0.25">
      <c r="A8" s="20" t="s">
        <v>119</v>
      </c>
      <c r="B8" s="21">
        <v>271</v>
      </c>
      <c r="C8" s="22">
        <f>B8/A3</f>
        <v>0.30760499432463112</v>
      </c>
      <c r="E8" s="24" t="s">
        <v>126</v>
      </c>
      <c r="F8" s="21"/>
      <c r="G8" s="19">
        <v>0.32</v>
      </c>
      <c r="I8" s="24" t="s">
        <v>138</v>
      </c>
      <c r="J8" s="21">
        <v>118</v>
      </c>
      <c r="K8" s="19">
        <f>J8/A3</f>
        <v>0.13393870601589103</v>
      </c>
      <c r="M8" s="24" t="s">
        <v>134</v>
      </c>
      <c r="N8" s="21">
        <v>811</v>
      </c>
      <c r="O8" s="22">
        <f>N8/A3</f>
        <v>0.92054483541430188</v>
      </c>
    </row>
    <row r="9" spans="1:26" x14ac:dyDescent="0.25">
      <c r="A9" s="20" t="s">
        <v>120</v>
      </c>
      <c r="B9" s="21">
        <v>180</v>
      </c>
      <c r="C9" s="22">
        <f>B9/A3</f>
        <v>0.2043132803632236</v>
      </c>
      <c r="E9" s="24" t="s">
        <v>127</v>
      </c>
      <c r="F9" s="21"/>
      <c r="G9" s="19">
        <v>0.254</v>
      </c>
      <c r="I9" s="24" t="s">
        <v>137</v>
      </c>
      <c r="J9" s="21">
        <v>70</v>
      </c>
      <c r="K9" s="19">
        <f>J9/A3</f>
        <v>7.9455164585698068E-2</v>
      </c>
    </row>
    <row r="10" spans="1:26" x14ac:dyDescent="0.25">
      <c r="A10" s="20" t="s">
        <v>121</v>
      </c>
      <c r="B10" s="21">
        <v>132</v>
      </c>
      <c r="C10" s="22">
        <f>B10/A3</f>
        <v>0.14982973893303064</v>
      </c>
      <c r="E10" s="24" t="s">
        <v>128</v>
      </c>
      <c r="F10" s="21"/>
      <c r="G10" s="19">
        <v>0.113</v>
      </c>
      <c r="I10" s="24" t="s">
        <v>140</v>
      </c>
      <c r="J10" s="21">
        <v>27</v>
      </c>
      <c r="K10" s="19">
        <f>J10/A3</f>
        <v>3.0646992054483541E-2</v>
      </c>
    </row>
    <row r="11" spans="1:26" x14ac:dyDescent="0.25">
      <c r="A11" s="20" t="s">
        <v>122</v>
      </c>
      <c r="B11" s="21">
        <v>122</v>
      </c>
      <c r="C11" s="22">
        <f>B11/A3</f>
        <v>0.13847900113507378</v>
      </c>
      <c r="E11" s="24" t="s">
        <v>129</v>
      </c>
      <c r="F11" s="21"/>
      <c r="G11" s="19">
        <v>0.159</v>
      </c>
      <c r="I11" s="24" t="s">
        <v>139</v>
      </c>
      <c r="J11" s="21">
        <v>27</v>
      </c>
      <c r="K11" s="19">
        <f>J11/A3</f>
        <v>3.0646992054483541E-2</v>
      </c>
    </row>
    <row r="12" spans="1:26" x14ac:dyDescent="0.25">
      <c r="A12" s="20" t="s">
        <v>123</v>
      </c>
      <c r="B12" s="21">
        <v>91</v>
      </c>
      <c r="C12" s="22">
        <f>B12/A3</f>
        <v>0.10329171396140749</v>
      </c>
      <c r="E12" s="24" t="s">
        <v>130</v>
      </c>
      <c r="F12" s="21"/>
      <c r="G12" s="19">
        <v>3.1E-2</v>
      </c>
      <c r="I12" s="24" t="s">
        <v>141</v>
      </c>
      <c r="J12" s="21">
        <v>2</v>
      </c>
      <c r="K12" s="19">
        <f>J12/A3</f>
        <v>2.2701475595913734E-3</v>
      </c>
    </row>
    <row r="13" spans="1:26" x14ac:dyDescent="0.25">
      <c r="A13" s="20" t="s">
        <v>124</v>
      </c>
      <c r="B13" s="21">
        <v>47</v>
      </c>
      <c r="C13" s="22">
        <f>B13/A3</f>
        <v>5.3348467650397274E-2</v>
      </c>
      <c r="E13" s="24" t="s">
        <v>131</v>
      </c>
      <c r="F13" s="21"/>
      <c r="G13" s="19">
        <v>6.0000000000000001E-3</v>
      </c>
      <c r="I13" s="24" t="s">
        <v>142</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6CD76-7BC2-4EAA-9D6E-1A69CC8ADD73}">
  <sheetPr>
    <tabColor theme="5" tint="0.79998168889431442"/>
    <pageSetUpPr fitToPage="1"/>
  </sheetPr>
  <dimension ref="A1:Q31"/>
  <sheetViews>
    <sheetView topLeftCell="A5" zoomScaleNormal="100" workbookViewId="0">
      <selection activeCell="A4" sqref="A4:P5"/>
    </sheetView>
  </sheetViews>
  <sheetFormatPr defaultColWidth="9.140625" defaultRowHeight="14.25" x14ac:dyDescent="0.2"/>
  <cols>
    <col min="1" max="1" width="31" style="1" bestFit="1" customWidth="1"/>
    <col min="2" max="2" width="9.85546875" style="39" customWidth="1"/>
    <col min="3" max="3" width="13.140625" style="39" customWidth="1"/>
    <col min="4" max="4" width="11" style="1" customWidth="1"/>
    <col min="5" max="5" width="12.7109375" style="1" customWidth="1"/>
    <col min="6" max="6" width="10.5703125" style="1" bestFit="1" customWidth="1"/>
    <col min="7" max="8" width="9.140625" style="1"/>
    <col min="9" max="9" width="7.5703125" style="1" bestFit="1" customWidth="1"/>
    <col min="10" max="10" width="15" style="1" customWidth="1"/>
    <col min="11" max="11" width="9.140625" style="1"/>
    <col min="12" max="12" width="14.140625" style="1" customWidth="1"/>
    <col min="13" max="14" width="9.140625" style="1"/>
    <col min="15" max="15" width="11.140625" style="1" customWidth="1"/>
    <col min="16" max="16" width="68.140625" style="40" customWidth="1"/>
    <col min="17" max="17" width="2.85546875" style="84" customWidth="1"/>
    <col min="18" max="23" width="9.140625" style="1"/>
    <col min="24" max="24" width="52.140625" style="1" customWidth="1"/>
    <col min="25" max="25" width="2.85546875" style="1" customWidth="1"/>
    <col min="26"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17" ht="23.25" x14ac:dyDescent="0.35">
      <c r="A1" s="262"/>
      <c r="B1" s="262"/>
      <c r="C1" s="262"/>
      <c r="D1" s="262"/>
      <c r="E1" s="262"/>
      <c r="F1" s="262"/>
      <c r="G1" s="262"/>
      <c r="H1" s="262"/>
      <c r="I1" s="262"/>
      <c r="J1" s="262"/>
      <c r="K1" s="262"/>
      <c r="L1" s="262"/>
      <c r="M1" s="262"/>
      <c r="N1" s="262"/>
      <c r="O1" s="262"/>
      <c r="P1" s="262"/>
    </row>
    <row r="2" spans="1:17" x14ac:dyDescent="0.2">
      <c r="A2" s="38"/>
    </row>
    <row r="3" spans="1:17" ht="15" x14ac:dyDescent="0.25">
      <c r="A3" s="15" t="s">
        <v>296</v>
      </c>
    </row>
    <row r="4" spans="1:17" ht="80.25" customHeight="1" x14ac:dyDescent="0.2">
      <c r="A4" s="268" t="s">
        <v>306</v>
      </c>
      <c r="B4" s="268"/>
      <c r="C4" s="268"/>
      <c r="D4" s="268"/>
      <c r="E4" s="268"/>
      <c r="F4" s="268"/>
      <c r="G4" s="268"/>
      <c r="H4" s="268"/>
      <c r="I4" s="268"/>
      <c r="J4" s="268"/>
      <c r="K4" s="268"/>
      <c r="L4" s="268"/>
      <c r="M4" s="268"/>
      <c r="N4" s="268"/>
      <c r="O4" s="268"/>
      <c r="P4" s="268"/>
    </row>
    <row r="5" spans="1:17" ht="96.75" customHeight="1" x14ac:dyDescent="0.2">
      <c r="A5" s="268"/>
      <c r="B5" s="268"/>
      <c r="C5" s="268"/>
      <c r="D5" s="268"/>
      <c r="E5" s="268"/>
      <c r="F5" s="268"/>
      <c r="G5" s="268"/>
      <c r="H5" s="268"/>
      <c r="I5" s="268"/>
      <c r="J5" s="268"/>
      <c r="K5" s="268"/>
      <c r="L5" s="268"/>
      <c r="M5" s="268"/>
      <c r="N5" s="268"/>
      <c r="O5" s="268"/>
      <c r="P5" s="268"/>
    </row>
    <row r="6" spans="1:17" ht="15" thickBot="1" x14ac:dyDescent="0.25"/>
    <row r="7" spans="1:17" ht="15.75" thickBot="1" x14ac:dyDescent="0.3">
      <c r="A7" s="263" t="s">
        <v>95</v>
      </c>
      <c r="B7" s="264"/>
      <c r="C7" s="264"/>
      <c r="D7" s="264"/>
      <c r="E7" s="264"/>
      <c r="F7" s="264"/>
      <c r="G7" s="264"/>
      <c r="H7" s="264"/>
      <c r="I7" s="264"/>
      <c r="J7" s="264"/>
      <c r="K7" s="264"/>
      <c r="L7" s="264"/>
      <c r="M7" s="264"/>
      <c r="N7" s="264"/>
      <c r="O7" s="264"/>
      <c r="P7" s="265"/>
      <c r="Q7" s="105"/>
    </row>
    <row r="8" spans="1:17" ht="15.75" customHeight="1" thickBot="1" x14ac:dyDescent="0.3">
      <c r="A8" s="238" t="s">
        <v>76</v>
      </c>
      <c r="B8" s="260" t="s">
        <v>100</v>
      </c>
      <c r="C8" s="261"/>
      <c r="D8" s="241" t="s">
        <v>77</v>
      </c>
      <c r="E8" s="244" t="s">
        <v>210</v>
      </c>
      <c r="F8" s="41" t="s">
        <v>78</v>
      </c>
      <c r="G8" s="42" t="s">
        <v>78</v>
      </c>
      <c r="H8" s="42" t="s">
        <v>78</v>
      </c>
      <c r="I8" s="237" t="s">
        <v>78</v>
      </c>
      <c r="J8" s="237"/>
      <c r="K8" s="237" t="s">
        <v>79</v>
      </c>
      <c r="L8" s="237"/>
      <c r="M8" s="42" t="s">
        <v>80</v>
      </c>
      <c r="N8" s="42" t="s">
        <v>80</v>
      </c>
      <c r="O8" s="43" t="s">
        <v>80</v>
      </c>
      <c r="P8" s="106" t="s">
        <v>81</v>
      </c>
      <c r="Q8" s="107"/>
    </row>
    <row r="9" spans="1:17" s="44" customFormat="1" ht="13.9" customHeight="1" x14ac:dyDescent="0.25">
      <c r="A9" s="239"/>
      <c r="B9" s="251" t="s">
        <v>101</v>
      </c>
      <c r="C9" s="253" t="s">
        <v>195</v>
      </c>
      <c r="D9" s="242"/>
      <c r="E9" s="245"/>
      <c r="F9" s="247" t="s">
        <v>196</v>
      </c>
      <c r="G9" s="249" t="s">
        <v>197</v>
      </c>
      <c r="H9" s="249" t="s">
        <v>198</v>
      </c>
      <c r="I9" s="266" t="s">
        <v>43</v>
      </c>
      <c r="J9" s="267"/>
      <c r="K9" s="266" t="s">
        <v>200</v>
      </c>
      <c r="L9" s="267"/>
      <c r="M9" s="257" t="s">
        <v>201</v>
      </c>
      <c r="N9" s="257" t="s">
        <v>202</v>
      </c>
      <c r="O9" s="255" t="s">
        <v>203</v>
      </c>
      <c r="P9" s="235" t="s">
        <v>99</v>
      </c>
      <c r="Q9" s="108"/>
    </row>
    <row r="10" spans="1:17" s="44" customFormat="1" ht="32.25" customHeight="1" x14ac:dyDescent="0.25">
      <c r="A10" s="240"/>
      <c r="B10" s="252"/>
      <c r="C10" s="254"/>
      <c r="D10" s="243"/>
      <c r="E10" s="246"/>
      <c r="F10" s="248"/>
      <c r="G10" s="250"/>
      <c r="H10" s="250"/>
      <c r="I10" s="109" t="s">
        <v>168</v>
      </c>
      <c r="J10" s="109" t="s">
        <v>169</v>
      </c>
      <c r="K10" s="109" t="s">
        <v>171</v>
      </c>
      <c r="L10" s="109" t="s">
        <v>289</v>
      </c>
      <c r="M10" s="258"/>
      <c r="N10" s="258"/>
      <c r="O10" s="256"/>
      <c r="P10" s="236"/>
      <c r="Q10" s="110"/>
    </row>
    <row r="11" spans="1:17" x14ac:dyDescent="0.2">
      <c r="A11" s="111" t="s">
        <v>41</v>
      </c>
      <c r="B11" s="112">
        <v>15.97</v>
      </c>
      <c r="C11" s="113">
        <f>B11*2080</f>
        <v>33217.599999999999</v>
      </c>
      <c r="D11" s="59">
        <f>D19*1.1</f>
        <v>27.36904761904762</v>
      </c>
      <c r="E11" s="114">
        <f>D11*40*52</f>
        <v>56927.619047619053</v>
      </c>
      <c r="F11" s="115">
        <f t="shared" ref="F11:H12" si="0">F12*1.25</f>
        <v>21.868026740373882</v>
      </c>
      <c r="G11" s="115">
        <f t="shared" si="0"/>
        <v>21.868026740373882</v>
      </c>
      <c r="H11" s="115">
        <f t="shared" si="0"/>
        <v>21.868026740373882</v>
      </c>
      <c r="I11" s="60">
        <f t="shared" ref="I11:I13" si="1">D11</f>
        <v>27.36904761904762</v>
      </c>
      <c r="J11" s="116">
        <f>I11*1.05</f>
        <v>28.737500000000004</v>
      </c>
      <c r="K11" s="60">
        <f>I11*1.1</f>
        <v>30.105952380952385</v>
      </c>
      <c r="L11" s="60">
        <f>K11*1.05</f>
        <v>31.611250000000005</v>
      </c>
      <c r="M11" s="60">
        <f>K11*1.1</f>
        <v>33.116547619047623</v>
      </c>
      <c r="N11" s="60">
        <f t="shared" ref="N11:O13" si="2">M11*1.1</f>
        <v>36.428202380952385</v>
      </c>
      <c r="O11" s="117">
        <f t="shared" si="2"/>
        <v>40.071022619047625</v>
      </c>
      <c r="P11" s="118" t="s">
        <v>385</v>
      </c>
    </row>
    <row r="12" spans="1:17" x14ac:dyDescent="0.2">
      <c r="A12" s="111" t="s">
        <v>45</v>
      </c>
      <c r="B12" s="112">
        <v>14.65</v>
      </c>
      <c r="C12" s="113">
        <f t="shared" ref="C12:C14" si="3">B12*2080</f>
        <v>30472</v>
      </c>
      <c r="D12" s="59">
        <f>D11-(D11*0.25)</f>
        <v>20.526785714285715</v>
      </c>
      <c r="E12" s="114">
        <f t="shared" ref="E12:E13" si="4">D12*40*52</f>
        <v>42695.71428571429</v>
      </c>
      <c r="F12" s="59">
        <f t="shared" si="0"/>
        <v>17.494421392299106</v>
      </c>
      <c r="G12" s="59">
        <f t="shared" si="0"/>
        <v>17.494421392299106</v>
      </c>
      <c r="H12" s="59">
        <f t="shared" si="0"/>
        <v>17.494421392299106</v>
      </c>
      <c r="I12" s="60">
        <f t="shared" si="1"/>
        <v>20.526785714285715</v>
      </c>
      <c r="J12" s="116">
        <f t="shared" ref="J12:L13" si="5">I12*1.05</f>
        <v>21.553125000000001</v>
      </c>
      <c r="K12" s="60">
        <f>I12*1.1</f>
        <v>22.579464285714288</v>
      </c>
      <c r="L12" s="60">
        <f t="shared" si="5"/>
        <v>23.708437500000002</v>
      </c>
      <c r="M12" s="60">
        <f>K12*1.1</f>
        <v>24.837410714285717</v>
      </c>
      <c r="N12" s="60">
        <f t="shared" si="2"/>
        <v>27.321151785714292</v>
      </c>
      <c r="O12" s="117">
        <f t="shared" si="2"/>
        <v>30.053266964285722</v>
      </c>
      <c r="P12" s="119" t="s">
        <v>83</v>
      </c>
      <c r="Q12" s="120"/>
    </row>
    <row r="13" spans="1:17" x14ac:dyDescent="0.2">
      <c r="A13" s="111" t="s">
        <v>46</v>
      </c>
      <c r="B13" s="112">
        <v>12.22</v>
      </c>
      <c r="C13" s="113">
        <f t="shared" si="3"/>
        <v>25417.600000000002</v>
      </c>
      <c r="D13" s="59">
        <f>D12-(D12*0.25)</f>
        <v>15.395089285714286</v>
      </c>
      <c r="E13" s="114">
        <f t="shared" si="4"/>
        <v>32021.785714285714</v>
      </c>
      <c r="F13" s="59">
        <f>F21*1.1</f>
        <v>13.995537113839285</v>
      </c>
      <c r="G13" s="59">
        <f>G21*1.1</f>
        <v>13.995537113839285</v>
      </c>
      <c r="H13" s="59">
        <f>H21*1.1</f>
        <v>13.995537113839285</v>
      </c>
      <c r="I13" s="60">
        <f t="shared" si="1"/>
        <v>15.395089285714286</v>
      </c>
      <c r="J13" s="116">
        <f t="shared" si="5"/>
        <v>16.164843750000003</v>
      </c>
      <c r="K13" s="60">
        <f>I13*1.1</f>
        <v>16.934598214285717</v>
      </c>
      <c r="L13" s="60">
        <f t="shared" si="5"/>
        <v>17.781328125000005</v>
      </c>
      <c r="M13" s="60">
        <f>K13*1.1</f>
        <v>18.62805803571429</v>
      </c>
      <c r="N13" s="60">
        <f t="shared" si="2"/>
        <v>20.490863839285719</v>
      </c>
      <c r="O13" s="117">
        <f>N13*1.1</f>
        <v>22.539950223214294</v>
      </c>
      <c r="P13" s="119" t="s">
        <v>84</v>
      </c>
      <c r="Q13" s="121"/>
    </row>
    <row r="14" spans="1:17" ht="28.5" x14ac:dyDescent="0.2">
      <c r="A14" s="111" t="s">
        <v>47</v>
      </c>
      <c r="B14" s="112">
        <v>14.09</v>
      </c>
      <c r="C14" s="113">
        <f t="shared" si="3"/>
        <v>29307.200000000001</v>
      </c>
      <c r="D14" s="59">
        <f>D12</f>
        <v>20.526785714285715</v>
      </c>
      <c r="E14" s="114">
        <f>E12</f>
        <v>42695.71428571429</v>
      </c>
      <c r="F14" s="59">
        <f t="shared" ref="F14:M14" si="6">F12</f>
        <v>17.494421392299106</v>
      </c>
      <c r="G14" s="60">
        <f t="shared" si="6"/>
        <v>17.494421392299106</v>
      </c>
      <c r="H14" s="60">
        <f t="shared" si="6"/>
        <v>17.494421392299106</v>
      </c>
      <c r="I14" s="60">
        <f t="shared" si="6"/>
        <v>20.526785714285715</v>
      </c>
      <c r="J14" s="116">
        <f t="shared" si="6"/>
        <v>21.553125000000001</v>
      </c>
      <c r="K14" s="60">
        <f t="shared" si="6"/>
        <v>22.579464285714288</v>
      </c>
      <c r="L14" s="60">
        <f t="shared" ref="L14" si="7">L12</f>
        <v>23.708437500000002</v>
      </c>
      <c r="M14" s="60">
        <f t="shared" si="6"/>
        <v>24.837410714285717</v>
      </c>
      <c r="N14" s="122" t="s">
        <v>186</v>
      </c>
      <c r="O14" s="123" t="s">
        <v>186</v>
      </c>
      <c r="P14" s="119" t="s">
        <v>185</v>
      </c>
      <c r="Q14" s="120"/>
    </row>
    <row r="15" spans="1:17" ht="15" thickBot="1" x14ac:dyDescent="0.25">
      <c r="A15" s="124"/>
      <c r="B15" s="125"/>
      <c r="C15" s="126"/>
      <c r="D15" s="127"/>
      <c r="E15" s="128"/>
      <c r="F15" s="129"/>
      <c r="G15" s="130"/>
      <c r="H15" s="130"/>
      <c r="I15" s="130"/>
      <c r="J15" s="130"/>
      <c r="K15" s="130"/>
      <c r="L15" s="130"/>
      <c r="M15" s="130"/>
      <c r="N15" s="131"/>
      <c r="O15" s="131"/>
      <c r="P15" s="132"/>
      <c r="Q15" s="120"/>
    </row>
    <row r="16" spans="1:17" ht="15.75" customHeight="1" thickBot="1" x14ac:dyDescent="0.3">
      <c r="A16" s="238" t="s">
        <v>76</v>
      </c>
      <c r="B16" s="260" t="s">
        <v>100</v>
      </c>
      <c r="C16" s="261"/>
      <c r="D16" s="241" t="s">
        <v>77</v>
      </c>
      <c r="E16" s="244" t="s">
        <v>210</v>
      </c>
      <c r="F16" s="133" t="s">
        <v>78</v>
      </c>
      <c r="G16" s="134" t="s">
        <v>78</v>
      </c>
      <c r="H16" s="134" t="s">
        <v>78</v>
      </c>
      <c r="I16" s="259" t="s">
        <v>78</v>
      </c>
      <c r="J16" s="259"/>
      <c r="K16" s="259" t="s">
        <v>79</v>
      </c>
      <c r="L16" s="259"/>
      <c r="M16" s="134" t="s">
        <v>80</v>
      </c>
      <c r="N16" s="134" t="s">
        <v>80</v>
      </c>
      <c r="O16" s="206" t="s">
        <v>80</v>
      </c>
      <c r="P16" s="106" t="s">
        <v>81</v>
      </c>
      <c r="Q16" s="107"/>
    </row>
    <row r="17" spans="1:17" s="44" customFormat="1" ht="13.9" customHeight="1" x14ac:dyDescent="0.25">
      <c r="A17" s="239"/>
      <c r="B17" s="251" t="s">
        <v>101</v>
      </c>
      <c r="C17" s="253" t="s">
        <v>195</v>
      </c>
      <c r="D17" s="242"/>
      <c r="E17" s="245"/>
      <c r="F17" s="247" t="s">
        <v>196</v>
      </c>
      <c r="G17" s="249" t="s">
        <v>197</v>
      </c>
      <c r="H17" s="249" t="s">
        <v>198</v>
      </c>
      <c r="I17" s="266" t="s">
        <v>43</v>
      </c>
      <c r="J17" s="267"/>
      <c r="K17" s="266" t="s">
        <v>200</v>
      </c>
      <c r="L17" s="267"/>
      <c r="M17" s="257" t="s">
        <v>201</v>
      </c>
      <c r="N17" s="257" t="s">
        <v>202</v>
      </c>
      <c r="O17" s="255" t="s">
        <v>203</v>
      </c>
      <c r="P17" s="235" t="s">
        <v>82</v>
      </c>
      <c r="Q17" s="135"/>
    </row>
    <row r="18" spans="1:17" s="44" customFormat="1" ht="30" customHeight="1" x14ac:dyDescent="0.25">
      <c r="A18" s="240"/>
      <c r="B18" s="252"/>
      <c r="C18" s="254"/>
      <c r="D18" s="243"/>
      <c r="E18" s="246"/>
      <c r="F18" s="248"/>
      <c r="G18" s="250"/>
      <c r="H18" s="250"/>
      <c r="I18" s="109" t="s">
        <v>168</v>
      </c>
      <c r="J18" s="109" t="s">
        <v>169</v>
      </c>
      <c r="K18" s="109" t="s">
        <v>171</v>
      </c>
      <c r="L18" s="109" t="s">
        <v>289</v>
      </c>
      <c r="M18" s="258"/>
      <c r="N18" s="258"/>
      <c r="O18" s="256"/>
      <c r="P18" s="236"/>
      <c r="Q18" s="135"/>
    </row>
    <row r="19" spans="1:17" x14ac:dyDescent="0.2">
      <c r="A19" s="111" t="s">
        <v>48</v>
      </c>
      <c r="B19" s="112">
        <f>B11</f>
        <v>15.97</v>
      </c>
      <c r="C19" s="113">
        <f>B19*2080</f>
        <v>33217.599999999999</v>
      </c>
      <c r="D19" s="136">
        <f>41800/40/42</f>
        <v>24.88095238095238</v>
      </c>
      <c r="E19" s="114">
        <f>D19*40*52</f>
        <v>51752.380952380947</v>
      </c>
      <c r="F19" s="115">
        <f>F20*1.25</f>
        <v>19.880024309430802</v>
      </c>
      <c r="G19" s="115">
        <f t="shared" ref="G19:H20" si="8">G20*1.25</f>
        <v>19.880024309430802</v>
      </c>
      <c r="H19" s="115">
        <f t="shared" si="8"/>
        <v>19.880024309430802</v>
      </c>
      <c r="I19" s="60">
        <f>D19</f>
        <v>24.88095238095238</v>
      </c>
      <c r="J19" s="116">
        <f>I19*1.05</f>
        <v>26.125</v>
      </c>
      <c r="K19" s="60">
        <f>I19*1.1</f>
        <v>27.36904761904762</v>
      </c>
      <c r="L19" s="60">
        <f>K19*1.05</f>
        <v>28.737500000000004</v>
      </c>
      <c r="M19" s="60">
        <f>K19*1.1</f>
        <v>30.105952380952385</v>
      </c>
      <c r="N19" s="60">
        <f t="shared" ref="N19:O21" si="9">M19*1.1</f>
        <v>33.116547619047623</v>
      </c>
      <c r="O19" s="117">
        <f>N19*1.1</f>
        <v>36.428202380952385</v>
      </c>
      <c r="P19" s="137" t="s">
        <v>341</v>
      </c>
      <c r="Q19" s="120"/>
    </row>
    <row r="20" spans="1:17" x14ac:dyDescent="0.2">
      <c r="A20" s="111" t="s">
        <v>50</v>
      </c>
      <c r="B20" s="112">
        <f>B12</f>
        <v>14.65</v>
      </c>
      <c r="C20" s="113">
        <f t="shared" ref="C20:C22" si="10">B20*2080</f>
        <v>30472</v>
      </c>
      <c r="D20" s="59">
        <f>D19-(D19*0.25)</f>
        <v>18.660714285714285</v>
      </c>
      <c r="E20" s="114">
        <f>D20*40*52</f>
        <v>38814.28571428571</v>
      </c>
      <c r="F20" s="59">
        <f>F21*1.25</f>
        <v>15.904019447544641</v>
      </c>
      <c r="G20" s="59">
        <f t="shared" si="8"/>
        <v>15.904019447544641</v>
      </c>
      <c r="H20" s="59">
        <f t="shared" si="8"/>
        <v>15.904019447544641</v>
      </c>
      <c r="I20" s="60">
        <f>D20</f>
        <v>18.660714285714285</v>
      </c>
      <c r="J20" s="116">
        <f t="shared" ref="J20:J21" si="11">I20*1.05</f>
        <v>19.59375</v>
      </c>
      <c r="K20" s="60">
        <f>I20*1.1</f>
        <v>20.526785714285715</v>
      </c>
      <c r="L20" s="60">
        <f t="shared" ref="L20:L21" si="12">K20*1.05</f>
        <v>21.553125000000001</v>
      </c>
      <c r="M20" s="60">
        <f t="shared" ref="M20:M21" si="13">K20*1.1</f>
        <v>22.579464285714288</v>
      </c>
      <c r="N20" s="60">
        <f t="shared" si="9"/>
        <v>24.837410714285717</v>
      </c>
      <c r="O20" s="117">
        <f t="shared" si="9"/>
        <v>27.321151785714292</v>
      </c>
      <c r="P20" s="119" t="s">
        <v>83</v>
      </c>
      <c r="Q20" s="120"/>
    </row>
    <row r="21" spans="1:17" x14ac:dyDescent="0.2">
      <c r="A21" s="111" t="s">
        <v>51</v>
      </c>
      <c r="B21" s="112">
        <f>B13</f>
        <v>12.22</v>
      </c>
      <c r="C21" s="113">
        <f t="shared" si="10"/>
        <v>25417.600000000002</v>
      </c>
      <c r="D21" s="59">
        <f>D20-(D20*0.25)</f>
        <v>13.995535714285714</v>
      </c>
      <c r="E21" s="114">
        <f>D21*40*52</f>
        <v>29110.714285714286</v>
      </c>
      <c r="F21" s="59">
        <f>H21</f>
        <v>12.723215558035713</v>
      </c>
      <c r="G21" s="60">
        <f>H21</f>
        <v>12.723215558035713</v>
      </c>
      <c r="H21" s="60">
        <f>0.909091*I21</f>
        <v>12.723215558035713</v>
      </c>
      <c r="I21" s="60">
        <f>D21</f>
        <v>13.995535714285714</v>
      </c>
      <c r="J21" s="116">
        <f t="shared" si="11"/>
        <v>14.6953125</v>
      </c>
      <c r="K21" s="60">
        <f>I21*1.1</f>
        <v>15.395089285714286</v>
      </c>
      <c r="L21" s="60">
        <f t="shared" si="12"/>
        <v>16.164843750000003</v>
      </c>
      <c r="M21" s="60">
        <f t="shared" si="13"/>
        <v>16.934598214285717</v>
      </c>
      <c r="N21" s="60">
        <f t="shared" si="9"/>
        <v>18.62805803571429</v>
      </c>
      <c r="O21" s="117">
        <f t="shared" si="9"/>
        <v>20.490863839285719</v>
      </c>
      <c r="P21" s="119" t="s">
        <v>184</v>
      </c>
      <c r="Q21" s="121"/>
    </row>
    <row r="22" spans="1:17" ht="28.5" x14ac:dyDescent="0.2">
      <c r="A22" s="111" t="s">
        <v>52</v>
      </c>
      <c r="B22" s="112">
        <f>B14</f>
        <v>14.09</v>
      </c>
      <c r="C22" s="113">
        <f t="shared" si="10"/>
        <v>29307.200000000001</v>
      </c>
      <c r="D22" s="59">
        <f>D20</f>
        <v>18.660714285714285</v>
      </c>
      <c r="E22" s="114">
        <f t="shared" ref="E22:M22" si="14">E20</f>
        <v>38814.28571428571</v>
      </c>
      <c r="F22" s="138">
        <f t="shared" si="14"/>
        <v>15.904019447544641</v>
      </c>
      <c r="G22" s="60">
        <f t="shared" si="14"/>
        <v>15.904019447544641</v>
      </c>
      <c r="H22" s="60">
        <f t="shared" si="14"/>
        <v>15.904019447544641</v>
      </c>
      <c r="I22" s="60">
        <f t="shared" si="14"/>
        <v>18.660714285714285</v>
      </c>
      <c r="J22" s="116">
        <f t="shared" si="14"/>
        <v>19.59375</v>
      </c>
      <c r="K22" s="60">
        <f t="shared" si="14"/>
        <v>20.526785714285715</v>
      </c>
      <c r="L22" s="60">
        <f t="shared" si="14"/>
        <v>21.553125000000001</v>
      </c>
      <c r="M22" s="60">
        <f t="shared" si="14"/>
        <v>22.579464285714288</v>
      </c>
      <c r="N22" s="122" t="s">
        <v>186</v>
      </c>
      <c r="O22" s="123" t="s">
        <v>186</v>
      </c>
      <c r="P22" s="119" t="s">
        <v>185</v>
      </c>
      <c r="Q22" s="120"/>
    </row>
    <row r="23" spans="1:17" x14ac:dyDescent="0.2">
      <c r="A23" s="139"/>
      <c r="E23" s="140"/>
      <c r="L23" s="46"/>
    </row>
    <row r="24" spans="1:17" x14ac:dyDescent="0.2">
      <c r="B24" s="1"/>
      <c r="C24" s="1"/>
      <c r="L24" s="46"/>
    </row>
    <row r="25" spans="1:17" x14ac:dyDescent="0.2">
      <c r="L25" s="46"/>
    </row>
    <row r="26" spans="1:17" x14ac:dyDescent="0.2">
      <c r="L26" s="46"/>
    </row>
    <row r="27" spans="1:17" x14ac:dyDescent="0.2">
      <c r="M27" s="46"/>
      <c r="N27" s="46"/>
    </row>
    <row r="28" spans="1:17" x14ac:dyDescent="0.2">
      <c r="F28" s="46"/>
      <c r="G28" s="46"/>
    </row>
    <row r="29" spans="1:17" x14ac:dyDescent="0.2">
      <c r="D29" s="46"/>
    </row>
    <row r="30" spans="1:17" x14ac:dyDescent="0.2">
      <c r="G30" s="46"/>
    </row>
    <row r="31" spans="1:17" x14ac:dyDescent="0.2">
      <c r="G31" s="46"/>
    </row>
  </sheetData>
  <mergeCells count="37">
    <mergeCell ref="K8:L8"/>
    <mergeCell ref="K9:L9"/>
    <mergeCell ref="K16:L16"/>
    <mergeCell ref="K17:L17"/>
    <mergeCell ref="I17:J17"/>
    <mergeCell ref="A1:P1"/>
    <mergeCell ref="A7:P7"/>
    <mergeCell ref="A8:A10"/>
    <mergeCell ref="D8:D10"/>
    <mergeCell ref="E8:E10"/>
    <mergeCell ref="F9:F10"/>
    <mergeCell ref="G9:G10"/>
    <mergeCell ref="H9:H10"/>
    <mergeCell ref="I9:J9"/>
    <mergeCell ref="M9:M10"/>
    <mergeCell ref="A4:P5"/>
    <mergeCell ref="N9:N10"/>
    <mergeCell ref="B8:C8"/>
    <mergeCell ref="B9:B10"/>
    <mergeCell ref="C9:C10"/>
    <mergeCell ref="O9:O10"/>
    <mergeCell ref="P9:P10"/>
    <mergeCell ref="I8:J8"/>
    <mergeCell ref="A16:A18"/>
    <mergeCell ref="D16:D18"/>
    <mergeCell ref="E16:E18"/>
    <mergeCell ref="F17:F18"/>
    <mergeCell ref="G17:G18"/>
    <mergeCell ref="B17:B18"/>
    <mergeCell ref="C17:C18"/>
    <mergeCell ref="P17:P18"/>
    <mergeCell ref="O17:O18"/>
    <mergeCell ref="N17:N18"/>
    <mergeCell ref="M17:M18"/>
    <mergeCell ref="H17:H18"/>
    <mergeCell ref="I16:J16"/>
    <mergeCell ref="B16:C16"/>
  </mergeCells>
  <pageMargins left="0.7" right="0.7" top="0.75" bottom="0.75" header="0.3" footer="0.3"/>
  <pageSetup scale="27" fitToHeight="0" orientation="landscape" r:id="rId1"/>
  <ignoredErrors>
    <ignoredError sqref="K11:K14 L11:L13 K19:K21 L19:L22" 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25ECE-A405-402F-98AE-3F4D053F2DFE}">
  <sheetPr>
    <tabColor rgb="FF5E82A3"/>
  </sheetPr>
  <dimension ref="A1:Z56"/>
  <sheetViews>
    <sheetView topLeftCell="B12" zoomScaleNormal="100" workbookViewId="0">
      <selection activeCell="D14" sqref="D14"/>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7.5703125" bestFit="1" customWidth="1"/>
    <col min="16" max="16" width="9.140625" style="10" bestFit="1" customWidth="1"/>
    <col min="17" max="17" width="7.5703125" bestFit="1" customWidth="1"/>
    <col min="18" max="18" width="8" bestFit="1" customWidth="1"/>
    <col min="19" max="19" width="9.140625" bestFit="1" customWidth="1"/>
    <col min="20" max="20" width="8.7109375" bestFit="1" customWidth="1"/>
    <col min="23" max="24" width="8" bestFit="1" customWidth="1"/>
    <col min="25" max="25" width="10.85546875" customWidth="1"/>
    <col min="30" max="30" width="10.140625" bestFit="1" customWidth="1"/>
    <col min="33" max="33" width="33.5703125" customWidth="1"/>
    <col min="34" max="34" width="2.85546875" customWidth="1"/>
  </cols>
  <sheetData>
    <row r="1" spans="1:26" ht="23.25" x14ac:dyDescent="0.35">
      <c r="A1" s="262" t="s">
        <v>267</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4" spans="1:26" ht="18.75" x14ac:dyDescent="0.3">
      <c r="A4" s="318" t="s">
        <v>248</v>
      </c>
      <c r="B4" s="318"/>
      <c r="C4" s="318"/>
      <c r="D4" s="318"/>
      <c r="E4" s="318"/>
      <c r="F4" s="318"/>
      <c r="G4" s="318"/>
      <c r="H4" s="318"/>
    </row>
    <row r="5" spans="1:26" ht="36" customHeight="1" x14ac:dyDescent="0.25">
      <c r="A5" s="316" t="s">
        <v>211</v>
      </c>
      <c r="B5" s="317" t="s">
        <v>143</v>
      </c>
      <c r="C5" s="317" t="s">
        <v>213</v>
      </c>
      <c r="D5" s="317" t="s">
        <v>249</v>
      </c>
      <c r="E5" s="317" t="s">
        <v>234</v>
      </c>
      <c r="F5" s="317"/>
      <c r="G5" s="317" t="s">
        <v>214</v>
      </c>
      <c r="H5" s="317"/>
      <c r="P5"/>
      <c r="R5" s="10"/>
    </row>
    <row r="6" spans="1:26" ht="15.75" thickBot="1" x14ac:dyDescent="0.3">
      <c r="A6" s="316"/>
      <c r="B6" s="317"/>
      <c r="C6" s="317"/>
      <c r="D6" s="319"/>
      <c r="E6" s="163" t="s">
        <v>157</v>
      </c>
      <c r="F6" s="163" t="s">
        <v>215</v>
      </c>
      <c r="G6" s="163" t="s">
        <v>157</v>
      </c>
      <c r="H6" s="163" t="s">
        <v>215</v>
      </c>
      <c r="P6"/>
      <c r="R6" s="10"/>
    </row>
    <row r="7" spans="1:26" ht="15.75" thickBot="1" x14ac:dyDescent="0.3">
      <c r="A7" s="195" t="s">
        <v>250</v>
      </c>
      <c r="B7" s="196">
        <v>1</v>
      </c>
      <c r="C7" s="197">
        <f>'1A'!B13</f>
        <v>12.22</v>
      </c>
      <c r="D7" s="198" t="s">
        <v>186</v>
      </c>
      <c r="E7" s="199">
        <f t="shared" ref="E7:E12" si="0">W19-B19</f>
        <v>-128</v>
      </c>
      <c r="F7" s="200">
        <f t="shared" ref="F7:F12" si="1">W29</f>
        <v>-0.12685827552031714</v>
      </c>
      <c r="G7" s="201">
        <f t="shared" ref="G7:G12" si="2">S38-B38</f>
        <v>4.1000000000000014</v>
      </c>
      <c r="H7" s="202">
        <f t="shared" ref="H7:H12" si="3">S48</f>
        <v>0.50492610837438445</v>
      </c>
      <c r="P7"/>
      <c r="R7" s="10"/>
    </row>
    <row r="8" spans="1:26" ht="15.75" thickTop="1" x14ac:dyDescent="0.25">
      <c r="A8" s="178" t="s">
        <v>265</v>
      </c>
      <c r="B8" s="172">
        <v>0.97</v>
      </c>
      <c r="C8" s="185">
        <f>S39</f>
        <v>13.92</v>
      </c>
      <c r="D8" s="187">
        <f>C8-C7</f>
        <v>1.6999999999999993</v>
      </c>
      <c r="E8" s="174">
        <f t="shared" si="0"/>
        <v>1762</v>
      </c>
      <c r="F8" s="173">
        <f t="shared" si="1"/>
        <v>1.0678787878787879</v>
      </c>
      <c r="G8" s="176">
        <f t="shared" si="2"/>
        <v>5.09</v>
      </c>
      <c r="H8" s="177">
        <f t="shared" si="3"/>
        <v>0.57644394110985275</v>
      </c>
      <c r="P8"/>
      <c r="R8" s="10"/>
    </row>
    <row r="9" spans="1:26" x14ac:dyDescent="0.25">
      <c r="A9" s="178" t="s">
        <v>261</v>
      </c>
      <c r="B9" s="164">
        <v>0.95</v>
      </c>
      <c r="C9" s="185">
        <f t="shared" ref="C9:C12" si="4">S40</f>
        <v>13.53</v>
      </c>
      <c r="D9" s="187">
        <f>C9-C7</f>
        <v>1.3099999999999987</v>
      </c>
      <c r="E9" s="174">
        <f t="shared" si="0"/>
        <v>-82</v>
      </c>
      <c r="F9" s="173">
        <f t="shared" si="1"/>
        <v>-0.4120603015075377</v>
      </c>
      <c r="G9" s="175">
        <f t="shared" si="2"/>
        <v>2.9399999999999995</v>
      </c>
      <c r="H9" s="177">
        <f t="shared" si="3"/>
        <v>0.27762039660056653</v>
      </c>
      <c r="P9"/>
      <c r="R9" s="10"/>
    </row>
    <row r="10" spans="1:26" x14ac:dyDescent="0.25">
      <c r="A10" s="178" t="s">
        <v>263</v>
      </c>
      <c r="B10" s="164">
        <v>0.95</v>
      </c>
      <c r="C10" s="185">
        <f t="shared" si="4"/>
        <v>14.45</v>
      </c>
      <c r="D10" s="187">
        <f>C10-C7</f>
        <v>2.2299999999999986</v>
      </c>
      <c r="E10" s="174">
        <f t="shared" si="0"/>
        <v>-371</v>
      </c>
      <c r="F10" s="173">
        <f t="shared" si="1"/>
        <v>-0.11383860079779073</v>
      </c>
      <c r="G10" s="175">
        <f t="shared" si="2"/>
        <v>7.9399999999999995</v>
      </c>
      <c r="H10" s="177">
        <f t="shared" si="3"/>
        <v>1.2196620583717357</v>
      </c>
      <c r="P10"/>
      <c r="R10" s="10"/>
    </row>
    <row r="11" spans="1:26" x14ac:dyDescent="0.25">
      <c r="A11" s="178" t="s">
        <v>262</v>
      </c>
      <c r="B11" s="164">
        <v>0.95</v>
      </c>
      <c r="C11" s="185">
        <f t="shared" si="4"/>
        <v>19.41</v>
      </c>
      <c r="D11" s="187">
        <f>C11-C7</f>
        <v>7.1899999999999995</v>
      </c>
      <c r="E11" s="174">
        <f t="shared" si="0"/>
        <v>-208</v>
      </c>
      <c r="F11" s="173">
        <f t="shared" si="1"/>
        <v>-0.47272727272727272</v>
      </c>
      <c r="G11" s="175">
        <f t="shared" si="2"/>
        <v>8.15</v>
      </c>
      <c r="H11" s="177">
        <f t="shared" si="3"/>
        <v>0.72380106571936065</v>
      </c>
      <c r="P11"/>
      <c r="R11" s="10"/>
    </row>
    <row r="12" spans="1:26" ht="15.75" thickBot="1" x14ac:dyDescent="0.3">
      <c r="A12" s="179" t="s">
        <v>264</v>
      </c>
      <c r="B12" s="180">
        <v>0.94</v>
      </c>
      <c r="C12" s="186">
        <f t="shared" si="4"/>
        <v>17.66</v>
      </c>
      <c r="D12" s="188">
        <f>C12-C7</f>
        <v>5.4399999999999995</v>
      </c>
      <c r="E12" s="181">
        <f t="shared" si="0"/>
        <v>-319</v>
      </c>
      <c r="F12" s="182">
        <f t="shared" si="1"/>
        <v>-0.37976190476190474</v>
      </c>
      <c r="G12" s="183">
        <f t="shared" si="2"/>
        <v>5.8599999999999994</v>
      </c>
      <c r="H12" s="184">
        <f t="shared" si="3"/>
        <v>0.49661016949152537</v>
      </c>
      <c r="P12"/>
      <c r="R12" s="10"/>
    </row>
    <row r="13" spans="1:26" x14ac:dyDescent="0.25">
      <c r="A13" s="1"/>
      <c r="B13" s="35"/>
      <c r="C13" s="36"/>
      <c r="D13" s="36">
        <f>D12*2080</f>
        <v>11315.199999999999</v>
      </c>
    </row>
    <row r="17" spans="1:26" ht="15.75" x14ac:dyDescent="0.25">
      <c r="A17" s="315" t="s">
        <v>329</v>
      </c>
      <c r="B17" s="315"/>
      <c r="C17" s="315"/>
      <c r="D17" s="315"/>
      <c r="E17" s="315"/>
      <c r="F17" s="315"/>
      <c r="G17" s="315"/>
      <c r="H17" s="315"/>
      <c r="I17" s="315"/>
      <c r="J17" s="315"/>
      <c r="K17" s="315"/>
      <c r="L17" s="315"/>
      <c r="M17" s="315"/>
      <c r="N17" s="315"/>
      <c r="O17" s="315"/>
      <c r="P17" s="315"/>
      <c r="Q17" s="315"/>
      <c r="R17" s="315"/>
      <c r="S17" s="315"/>
      <c r="T17" s="315"/>
      <c r="U17" s="315"/>
      <c r="V17" s="315"/>
      <c r="W17" s="315"/>
    </row>
    <row r="18" spans="1:26" x14ac:dyDescent="0.25">
      <c r="A18" s="189" t="s">
        <v>211</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250</v>
      </c>
      <c r="B19" s="166">
        <v>1009</v>
      </c>
      <c r="C19" s="166">
        <v>1020</v>
      </c>
      <c r="D19" s="166">
        <v>996</v>
      </c>
      <c r="E19" s="166">
        <v>977</v>
      </c>
      <c r="F19" s="166">
        <v>957</v>
      </c>
      <c r="G19" s="166">
        <v>963</v>
      </c>
      <c r="H19" s="166">
        <v>953</v>
      </c>
      <c r="I19" s="166">
        <v>986</v>
      </c>
      <c r="J19" s="166">
        <v>990</v>
      </c>
      <c r="K19" s="166">
        <v>1048</v>
      </c>
      <c r="L19" s="166">
        <v>1093</v>
      </c>
      <c r="M19" s="166">
        <v>1111</v>
      </c>
      <c r="N19" s="166">
        <v>1080</v>
      </c>
      <c r="O19" s="166">
        <v>1083</v>
      </c>
      <c r="P19" s="166">
        <v>1101</v>
      </c>
      <c r="Q19" s="166">
        <v>1139</v>
      </c>
      <c r="R19" s="166">
        <v>1144</v>
      </c>
      <c r="S19" s="166">
        <v>1041</v>
      </c>
      <c r="T19" s="166">
        <v>1022</v>
      </c>
      <c r="U19" s="166">
        <v>887</v>
      </c>
      <c r="V19" s="166">
        <v>825</v>
      </c>
      <c r="W19" s="166">
        <v>881</v>
      </c>
    </row>
    <row r="20" spans="1:26" ht="15.75" thickTop="1" x14ac:dyDescent="0.25">
      <c r="A20" s="143" t="s">
        <v>265</v>
      </c>
      <c r="B20" s="144">
        <v>1650</v>
      </c>
      <c r="C20" s="144">
        <v>1833</v>
      </c>
      <c r="D20" s="144">
        <v>2017</v>
      </c>
      <c r="E20" s="144">
        <v>2117</v>
      </c>
      <c r="F20" s="144">
        <v>2211</v>
      </c>
      <c r="G20" s="144">
        <v>2301</v>
      </c>
      <c r="H20" s="144">
        <v>2335</v>
      </c>
      <c r="I20" s="144">
        <v>2276</v>
      </c>
      <c r="J20" s="144">
        <v>2316</v>
      </c>
      <c r="K20" s="144">
        <v>2344</v>
      </c>
      <c r="L20" s="144">
        <v>2324</v>
      </c>
      <c r="M20" s="144">
        <v>2331</v>
      </c>
      <c r="N20" s="144">
        <v>2800</v>
      </c>
      <c r="O20" s="144">
        <v>2912</v>
      </c>
      <c r="P20" s="144">
        <v>2889</v>
      </c>
      <c r="Q20" s="144">
        <v>2818</v>
      </c>
      <c r="R20" s="144">
        <v>2744</v>
      </c>
      <c r="S20" s="144">
        <v>2815</v>
      </c>
      <c r="T20" s="144">
        <v>2928</v>
      </c>
      <c r="U20" s="144">
        <v>3039</v>
      </c>
      <c r="V20" s="144">
        <v>3222</v>
      </c>
      <c r="W20" s="144">
        <v>3412</v>
      </c>
    </row>
    <row r="21" spans="1:26" x14ac:dyDescent="0.25">
      <c r="A21" s="143" t="s">
        <v>261</v>
      </c>
      <c r="B21" s="144">
        <v>199</v>
      </c>
      <c r="C21" s="144">
        <v>199</v>
      </c>
      <c r="D21" s="144">
        <v>197</v>
      </c>
      <c r="E21" s="144">
        <v>191</v>
      </c>
      <c r="F21" s="144">
        <v>184</v>
      </c>
      <c r="G21" s="144">
        <v>189</v>
      </c>
      <c r="H21" s="144">
        <v>207</v>
      </c>
      <c r="I21" s="144">
        <v>215</v>
      </c>
      <c r="J21" s="144">
        <v>215</v>
      </c>
      <c r="K21" s="144">
        <v>213</v>
      </c>
      <c r="L21" s="144">
        <v>221</v>
      </c>
      <c r="M21" s="144">
        <v>217</v>
      </c>
      <c r="N21" s="144">
        <v>211</v>
      </c>
      <c r="O21" s="144">
        <v>208</v>
      </c>
      <c r="P21" s="144">
        <v>204</v>
      </c>
      <c r="Q21" s="144">
        <v>204</v>
      </c>
      <c r="R21" s="144">
        <v>197</v>
      </c>
      <c r="S21" s="144">
        <v>196</v>
      </c>
      <c r="T21" s="144">
        <v>177</v>
      </c>
      <c r="U21" s="144">
        <v>154</v>
      </c>
      <c r="V21" s="144">
        <v>139</v>
      </c>
      <c r="W21" s="144">
        <v>117</v>
      </c>
    </row>
    <row r="22" spans="1:26" x14ac:dyDescent="0.25">
      <c r="A22" s="143" t="s">
        <v>263</v>
      </c>
      <c r="B22" s="144">
        <v>3259</v>
      </c>
      <c r="C22" s="144">
        <v>3315</v>
      </c>
      <c r="D22" s="144">
        <v>3317</v>
      </c>
      <c r="E22" s="144">
        <v>3300</v>
      </c>
      <c r="F22" s="144">
        <v>3220</v>
      </c>
      <c r="G22" s="144">
        <v>3223</v>
      </c>
      <c r="H22" s="144">
        <v>3224</v>
      </c>
      <c r="I22" s="144">
        <v>3159</v>
      </c>
      <c r="J22" s="144">
        <v>2954</v>
      </c>
      <c r="K22" s="144">
        <v>2916</v>
      </c>
      <c r="L22" s="144">
        <v>2957</v>
      </c>
      <c r="M22" s="144">
        <v>2951</v>
      </c>
      <c r="N22" s="144">
        <v>3000</v>
      </c>
      <c r="O22" s="144">
        <v>2998</v>
      </c>
      <c r="P22" s="144">
        <v>3040</v>
      </c>
      <c r="Q22" s="144">
        <v>3117</v>
      </c>
      <c r="R22" s="144">
        <v>3157</v>
      </c>
      <c r="S22" s="144">
        <v>3109</v>
      </c>
      <c r="T22" s="144">
        <v>3117</v>
      </c>
      <c r="U22" s="144">
        <v>2175</v>
      </c>
      <c r="V22" s="144">
        <v>2257</v>
      </c>
      <c r="W22" s="144">
        <v>2888</v>
      </c>
    </row>
    <row r="23" spans="1:26" x14ac:dyDescent="0.25">
      <c r="A23" s="143" t="s">
        <v>262</v>
      </c>
      <c r="B23" s="146">
        <v>440</v>
      </c>
      <c r="C23" s="146">
        <v>435</v>
      </c>
      <c r="D23" s="146">
        <v>421</v>
      </c>
      <c r="E23" s="146">
        <v>406</v>
      </c>
      <c r="F23" s="146">
        <v>386</v>
      </c>
      <c r="G23" s="146">
        <v>347</v>
      </c>
      <c r="H23" s="146">
        <v>348</v>
      </c>
      <c r="I23" s="146">
        <v>357</v>
      </c>
      <c r="J23" s="146">
        <v>346</v>
      </c>
      <c r="K23" s="146">
        <v>356</v>
      </c>
      <c r="L23" s="146">
        <v>354</v>
      </c>
      <c r="M23" s="146">
        <v>339</v>
      </c>
      <c r="N23" s="146">
        <v>329</v>
      </c>
      <c r="O23" s="146">
        <v>332</v>
      </c>
      <c r="P23" s="146">
        <v>337</v>
      </c>
      <c r="Q23" s="146">
        <v>346</v>
      </c>
      <c r="R23" s="146">
        <v>344</v>
      </c>
      <c r="S23" s="146">
        <v>329</v>
      </c>
      <c r="T23" s="146">
        <v>283</v>
      </c>
      <c r="U23" s="146">
        <v>274</v>
      </c>
      <c r="V23" s="146">
        <v>257</v>
      </c>
      <c r="W23" s="146">
        <v>232</v>
      </c>
    </row>
    <row r="24" spans="1:26" x14ac:dyDescent="0.25">
      <c r="A24" s="143" t="s">
        <v>264</v>
      </c>
      <c r="B24" s="146">
        <v>840</v>
      </c>
      <c r="C24" s="146">
        <v>853</v>
      </c>
      <c r="D24" s="146">
        <v>862</v>
      </c>
      <c r="E24" s="146">
        <v>838</v>
      </c>
      <c r="F24" s="146">
        <v>815</v>
      </c>
      <c r="G24" s="146">
        <v>798</v>
      </c>
      <c r="H24" s="146">
        <v>804</v>
      </c>
      <c r="I24" s="146">
        <v>812</v>
      </c>
      <c r="J24" s="146">
        <v>808</v>
      </c>
      <c r="K24" s="146">
        <v>842</v>
      </c>
      <c r="L24" s="146">
        <v>881</v>
      </c>
      <c r="M24" s="146">
        <v>912</v>
      </c>
      <c r="N24" s="146">
        <v>931</v>
      </c>
      <c r="O24" s="146">
        <v>939</v>
      </c>
      <c r="P24" s="146">
        <v>930</v>
      </c>
      <c r="Q24" s="146">
        <v>869</v>
      </c>
      <c r="R24" s="146">
        <v>836</v>
      </c>
      <c r="S24" s="146">
        <v>807</v>
      </c>
      <c r="T24" s="146">
        <v>817</v>
      </c>
      <c r="U24" s="146">
        <v>809</v>
      </c>
      <c r="V24" s="146">
        <v>619</v>
      </c>
      <c r="W24" s="146">
        <v>521</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5" t="s">
        <v>330</v>
      </c>
      <c r="B27" s="315"/>
      <c r="C27" s="315"/>
      <c r="D27" s="315"/>
      <c r="E27" s="315"/>
      <c r="F27" s="315"/>
      <c r="G27" s="315"/>
      <c r="H27" s="315"/>
      <c r="I27" s="315"/>
      <c r="J27" s="315"/>
      <c r="K27" s="315"/>
      <c r="L27" s="315"/>
      <c r="M27" s="315"/>
      <c r="N27" s="315"/>
      <c r="O27" s="315"/>
      <c r="P27" s="315"/>
      <c r="Q27" s="315"/>
      <c r="R27" s="315"/>
      <c r="S27" s="315"/>
      <c r="T27" s="315"/>
      <c r="U27" s="315"/>
      <c r="V27" s="315"/>
      <c r="W27" s="315"/>
    </row>
    <row r="28" spans="1:26" x14ac:dyDescent="0.25">
      <c r="A28" s="189" t="s">
        <v>211</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250</v>
      </c>
      <c r="B29" s="167">
        <f t="shared" ref="B29:B34" si="5">(B19-B19)/B19</f>
        <v>0</v>
      </c>
      <c r="C29" s="167">
        <f t="shared" ref="C29:C34" si="6">(C19-B19)/B19</f>
        <v>1.0901883052527254E-2</v>
      </c>
      <c r="D29" s="167">
        <f t="shared" ref="D29:D34" si="7">(D19-B19)/B19</f>
        <v>-1.288404360753221E-2</v>
      </c>
      <c r="E29" s="167">
        <f t="shared" ref="E29:E34" si="8">(E19-B19)/B19</f>
        <v>-3.1714568880079286E-2</v>
      </c>
      <c r="F29" s="167">
        <f t="shared" ref="F29:F34" si="9">(F19-B19)/B19</f>
        <v>-5.1536174430128839E-2</v>
      </c>
      <c r="G29" s="167">
        <f t="shared" ref="G29:G34" si="10">(G19-B19)/B19</f>
        <v>-4.5589692765113973E-2</v>
      </c>
      <c r="H29" s="167">
        <f t="shared" ref="H29:H34" si="11">(H19-B19)/B19</f>
        <v>-5.550049554013875E-2</v>
      </c>
      <c r="I29" s="167">
        <f t="shared" ref="I29:I34" si="12">(I19-B19)/B19</f>
        <v>-2.2794846382556987E-2</v>
      </c>
      <c r="J29" s="167">
        <f t="shared" ref="J29:J34" si="13">(J19-B19)/B19</f>
        <v>-1.8830525272547076E-2</v>
      </c>
      <c r="K29" s="167">
        <f t="shared" ref="K29:K34" si="14">(K19-B19)/B19</f>
        <v>3.865213082259663E-2</v>
      </c>
      <c r="L29" s="167">
        <f t="shared" ref="L29:L34" si="15">(L19-B19)/B19</f>
        <v>8.3250743310208125E-2</v>
      </c>
      <c r="M29" s="167">
        <f t="shared" ref="M29:M34" si="16">(M19-B19)/B19</f>
        <v>0.10109018830525272</v>
      </c>
      <c r="N29" s="167">
        <f t="shared" ref="N29:N34" si="17">(N19-B19)/B19</f>
        <v>7.0366699702675922E-2</v>
      </c>
      <c r="O29" s="167">
        <f t="shared" ref="O29:O34" si="18">(O19-B19)/B19</f>
        <v>7.3339940535183348E-2</v>
      </c>
      <c r="P29" s="167">
        <f t="shared" ref="P29:P34" si="19">(P19-B19)/B19</f>
        <v>9.1179385530227947E-2</v>
      </c>
      <c r="Q29" s="167">
        <f t="shared" ref="Q29:Q34" si="20">(Q19-B19)/B19</f>
        <v>0.12884043607532211</v>
      </c>
      <c r="R29" s="167">
        <f t="shared" ref="R29:R34" si="21">(R19-B19)/B19</f>
        <v>0.13379583746283449</v>
      </c>
      <c r="S29" s="167">
        <f t="shared" ref="S29:S34" si="22">(S19-B19)/B19</f>
        <v>3.1714568880079286E-2</v>
      </c>
      <c r="T29" s="167">
        <f t="shared" ref="T29:T34" si="23">(T19-B19)/B19</f>
        <v>1.288404360753221E-2</v>
      </c>
      <c r="U29" s="167">
        <f t="shared" ref="U29:U34" si="24">(U19-B19)/B19</f>
        <v>-0.12091179385530228</v>
      </c>
      <c r="V29" s="167">
        <f t="shared" ref="V29:V34" si="25">(V19-B19)/B19</f>
        <v>-0.18235877106045589</v>
      </c>
      <c r="W29" s="167">
        <f t="shared" ref="W29:W34" si="26">(W19-B19)/B19</f>
        <v>-0.12685827552031714</v>
      </c>
      <c r="Y29" t="s">
        <v>261</v>
      </c>
      <c r="Z29" s="214">
        <v>2.94</v>
      </c>
    </row>
    <row r="30" spans="1:26" ht="15.75" thickTop="1" x14ac:dyDescent="0.25">
      <c r="A30" s="143" t="s">
        <v>265</v>
      </c>
      <c r="B30" s="147">
        <f t="shared" si="5"/>
        <v>0</v>
      </c>
      <c r="C30" s="147">
        <f t="shared" si="6"/>
        <v>0.11090909090909092</v>
      </c>
      <c r="D30" s="147">
        <f t="shared" si="7"/>
        <v>0.22242424242424241</v>
      </c>
      <c r="E30" s="147">
        <f t="shared" si="8"/>
        <v>0.28303030303030302</v>
      </c>
      <c r="F30" s="147">
        <f t="shared" si="9"/>
        <v>0.34</v>
      </c>
      <c r="G30" s="147">
        <f t="shared" si="10"/>
        <v>0.39454545454545453</v>
      </c>
      <c r="H30" s="147">
        <f t="shared" si="11"/>
        <v>0.41515151515151516</v>
      </c>
      <c r="I30" s="147">
        <f t="shared" si="12"/>
        <v>0.37939393939393939</v>
      </c>
      <c r="J30" s="147">
        <f t="shared" si="13"/>
        <v>0.40363636363636363</v>
      </c>
      <c r="K30" s="147">
        <f t="shared" si="14"/>
        <v>0.42060606060606059</v>
      </c>
      <c r="L30" s="147">
        <f t="shared" si="15"/>
        <v>0.40848484848484851</v>
      </c>
      <c r="M30" s="147">
        <f t="shared" si="16"/>
        <v>0.41272727272727272</v>
      </c>
      <c r="N30" s="147">
        <f t="shared" si="17"/>
        <v>0.69696969696969702</v>
      </c>
      <c r="O30" s="147">
        <f t="shared" si="18"/>
        <v>0.76484848484848489</v>
      </c>
      <c r="P30" s="147">
        <f t="shared" si="19"/>
        <v>0.75090909090909086</v>
      </c>
      <c r="Q30" s="147">
        <f t="shared" si="20"/>
        <v>0.70787878787878789</v>
      </c>
      <c r="R30" s="147">
        <f t="shared" si="21"/>
        <v>0.66303030303030308</v>
      </c>
      <c r="S30" s="147">
        <f t="shared" si="22"/>
        <v>0.70606060606060606</v>
      </c>
      <c r="T30" s="147">
        <f t="shared" si="23"/>
        <v>0.77454545454545454</v>
      </c>
      <c r="U30" s="147">
        <f t="shared" si="24"/>
        <v>0.8418181818181818</v>
      </c>
      <c r="V30" s="147">
        <f t="shared" si="25"/>
        <v>0.95272727272727276</v>
      </c>
      <c r="W30" s="147">
        <f t="shared" si="26"/>
        <v>1.0678787878787879</v>
      </c>
      <c r="Y30" t="s">
        <v>250</v>
      </c>
      <c r="Z30" s="214">
        <v>4.0999999999999996</v>
      </c>
    </row>
    <row r="31" spans="1:26" x14ac:dyDescent="0.25">
      <c r="A31" s="143" t="s">
        <v>261</v>
      </c>
      <c r="B31" s="147">
        <f t="shared" si="5"/>
        <v>0</v>
      </c>
      <c r="C31" s="147">
        <f t="shared" si="6"/>
        <v>0</v>
      </c>
      <c r="D31" s="147">
        <f t="shared" si="7"/>
        <v>-1.0050251256281407E-2</v>
      </c>
      <c r="E31" s="147">
        <f t="shared" si="8"/>
        <v>-4.0201005025125629E-2</v>
      </c>
      <c r="F31" s="147">
        <f t="shared" si="9"/>
        <v>-7.5376884422110546E-2</v>
      </c>
      <c r="G31" s="147">
        <f t="shared" si="10"/>
        <v>-5.0251256281407038E-2</v>
      </c>
      <c r="H31" s="147">
        <f t="shared" si="11"/>
        <v>4.0201005025125629E-2</v>
      </c>
      <c r="I31" s="147">
        <f t="shared" si="12"/>
        <v>8.0402010050251257E-2</v>
      </c>
      <c r="J31" s="147">
        <f t="shared" si="13"/>
        <v>8.0402010050251257E-2</v>
      </c>
      <c r="K31" s="147">
        <f t="shared" si="14"/>
        <v>7.0351758793969849E-2</v>
      </c>
      <c r="L31" s="147">
        <f t="shared" si="15"/>
        <v>0.11055276381909548</v>
      </c>
      <c r="M31" s="147">
        <f t="shared" si="16"/>
        <v>9.0452261306532666E-2</v>
      </c>
      <c r="N31" s="147">
        <f t="shared" si="17"/>
        <v>6.030150753768844E-2</v>
      </c>
      <c r="O31" s="147">
        <f t="shared" si="18"/>
        <v>4.5226130653266333E-2</v>
      </c>
      <c r="P31" s="147">
        <f t="shared" si="19"/>
        <v>2.5125628140703519E-2</v>
      </c>
      <c r="Q31" s="147">
        <f t="shared" si="20"/>
        <v>2.5125628140703519E-2</v>
      </c>
      <c r="R31" s="147">
        <f t="shared" si="21"/>
        <v>-1.0050251256281407E-2</v>
      </c>
      <c r="S31" s="147">
        <f t="shared" si="22"/>
        <v>-1.507537688442211E-2</v>
      </c>
      <c r="T31" s="147">
        <f t="shared" si="23"/>
        <v>-0.11055276381909548</v>
      </c>
      <c r="U31" s="147">
        <f t="shared" si="24"/>
        <v>-0.22613065326633167</v>
      </c>
      <c r="V31" s="147">
        <f t="shared" si="25"/>
        <v>-0.30150753768844218</v>
      </c>
      <c r="W31" s="147">
        <f t="shared" si="26"/>
        <v>-0.4120603015075377</v>
      </c>
      <c r="Y31" t="s">
        <v>265</v>
      </c>
      <c r="Z31" s="214">
        <v>5.09</v>
      </c>
    </row>
    <row r="32" spans="1:26" x14ac:dyDescent="0.25">
      <c r="A32" s="143" t="s">
        <v>263</v>
      </c>
      <c r="B32" s="147">
        <f t="shared" si="5"/>
        <v>0</v>
      </c>
      <c r="C32" s="147">
        <f t="shared" si="6"/>
        <v>1.718318502608162E-2</v>
      </c>
      <c r="D32" s="147">
        <f t="shared" si="7"/>
        <v>1.7796870205584535E-2</v>
      </c>
      <c r="E32" s="147">
        <f t="shared" si="8"/>
        <v>1.2580546179809757E-2</v>
      </c>
      <c r="F32" s="147">
        <f t="shared" si="9"/>
        <v>-1.1966861000306842E-2</v>
      </c>
      <c r="G32" s="147">
        <f t="shared" si="10"/>
        <v>-1.1046333231052471E-2</v>
      </c>
      <c r="H32" s="147">
        <f t="shared" si="11"/>
        <v>-1.0739490641301013E-2</v>
      </c>
      <c r="I32" s="147">
        <f t="shared" si="12"/>
        <v>-3.0684258975145751E-2</v>
      </c>
      <c r="J32" s="147">
        <f t="shared" si="13"/>
        <v>-9.3586989874194532E-2</v>
      </c>
      <c r="K32" s="147">
        <f t="shared" si="14"/>
        <v>-0.10524700828474992</v>
      </c>
      <c r="L32" s="147">
        <f t="shared" si="15"/>
        <v>-9.2666462104940159E-2</v>
      </c>
      <c r="M32" s="147">
        <f t="shared" si="16"/>
        <v>-9.4507517643448904E-2</v>
      </c>
      <c r="N32" s="147">
        <f t="shared" si="17"/>
        <v>-7.9472230745627495E-2</v>
      </c>
      <c r="O32" s="147">
        <f t="shared" si="18"/>
        <v>-8.008591592513041E-2</v>
      </c>
      <c r="P32" s="147">
        <f t="shared" si="19"/>
        <v>-6.719852715556919E-2</v>
      </c>
      <c r="Q32" s="147">
        <f t="shared" si="20"/>
        <v>-4.3571647744706968E-2</v>
      </c>
      <c r="R32" s="147">
        <f t="shared" si="21"/>
        <v>-3.1297944154648663E-2</v>
      </c>
      <c r="S32" s="147">
        <f t="shared" si="22"/>
        <v>-4.6026388462718629E-2</v>
      </c>
      <c r="T32" s="147">
        <f t="shared" si="23"/>
        <v>-4.3571647744706968E-2</v>
      </c>
      <c r="U32" s="147">
        <f t="shared" si="24"/>
        <v>-0.33261736729057995</v>
      </c>
      <c r="V32" s="147">
        <f t="shared" si="25"/>
        <v>-0.30745627493096039</v>
      </c>
      <c r="W32" s="147">
        <f t="shared" si="26"/>
        <v>-0.11383860079779073</v>
      </c>
      <c r="Y32" t="s">
        <v>264</v>
      </c>
      <c r="Z32" s="214">
        <v>5.86</v>
      </c>
    </row>
    <row r="33" spans="1:26" x14ac:dyDescent="0.25">
      <c r="A33" s="143" t="s">
        <v>262</v>
      </c>
      <c r="B33" s="147">
        <f t="shared" si="5"/>
        <v>0</v>
      </c>
      <c r="C33" s="147">
        <f t="shared" si="6"/>
        <v>-1.1363636363636364E-2</v>
      </c>
      <c r="D33" s="147">
        <f t="shared" si="7"/>
        <v>-4.3181818181818182E-2</v>
      </c>
      <c r="E33" s="147">
        <f t="shared" si="8"/>
        <v>-7.7272727272727271E-2</v>
      </c>
      <c r="F33" s="147">
        <f t="shared" si="9"/>
        <v>-0.12272727272727273</v>
      </c>
      <c r="G33" s="147">
        <f t="shared" si="10"/>
        <v>-0.21136363636363636</v>
      </c>
      <c r="H33" s="147">
        <f t="shared" si="11"/>
        <v>-0.20909090909090908</v>
      </c>
      <c r="I33" s="147">
        <f t="shared" si="12"/>
        <v>-0.18863636363636363</v>
      </c>
      <c r="J33" s="147">
        <f t="shared" si="13"/>
        <v>-0.21363636363636362</v>
      </c>
      <c r="K33" s="147">
        <f t="shared" si="14"/>
        <v>-0.19090909090909092</v>
      </c>
      <c r="L33" s="147">
        <f t="shared" si="15"/>
        <v>-0.19545454545454546</v>
      </c>
      <c r="M33" s="147">
        <f t="shared" si="16"/>
        <v>-0.22954545454545455</v>
      </c>
      <c r="N33" s="147">
        <f t="shared" si="17"/>
        <v>-0.25227272727272726</v>
      </c>
      <c r="O33" s="147">
        <f t="shared" si="18"/>
        <v>-0.24545454545454545</v>
      </c>
      <c r="P33" s="147">
        <f t="shared" si="19"/>
        <v>-0.2340909090909091</v>
      </c>
      <c r="Q33" s="147">
        <f t="shared" si="20"/>
        <v>-0.21363636363636362</v>
      </c>
      <c r="R33" s="147">
        <f t="shared" si="21"/>
        <v>-0.21818181818181817</v>
      </c>
      <c r="S33" s="147">
        <f t="shared" si="22"/>
        <v>-0.25227272727272726</v>
      </c>
      <c r="T33" s="147">
        <f t="shared" si="23"/>
        <v>-0.35681818181818181</v>
      </c>
      <c r="U33" s="147">
        <f t="shared" si="24"/>
        <v>-0.37727272727272726</v>
      </c>
      <c r="V33" s="147">
        <f t="shared" si="25"/>
        <v>-0.41590909090909089</v>
      </c>
      <c r="W33" s="147">
        <f t="shared" si="26"/>
        <v>-0.47272727272727272</v>
      </c>
      <c r="Y33" t="s">
        <v>263</v>
      </c>
      <c r="Z33" s="214">
        <v>7.94</v>
      </c>
    </row>
    <row r="34" spans="1:26" x14ac:dyDescent="0.25">
      <c r="A34" s="143" t="s">
        <v>264</v>
      </c>
      <c r="B34" s="147">
        <f t="shared" si="5"/>
        <v>0</v>
      </c>
      <c r="C34" s="147">
        <f t="shared" si="6"/>
        <v>1.5476190476190477E-2</v>
      </c>
      <c r="D34" s="147">
        <f t="shared" si="7"/>
        <v>2.6190476190476191E-2</v>
      </c>
      <c r="E34" s="147">
        <f t="shared" si="8"/>
        <v>-2.3809523809523812E-3</v>
      </c>
      <c r="F34" s="147">
        <f t="shared" si="9"/>
        <v>-2.976190476190476E-2</v>
      </c>
      <c r="G34" s="147">
        <f t="shared" si="10"/>
        <v>-0.05</v>
      </c>
      <c r="H34" s="147">
        <f t="shared" si="11"/>
        <v>-4.2857142857142858E-2</v>
      </c>
      <c r="I34" s="147">
        <f t="shared" si="12"/>
        <v>-3.3333333333333333E-2</v>
      </c>
      <c r="J34" s="147">
        <f t="shared" si="13"/>
        <v>-3.8095238095238099E-2</v>
      </c>
      <c r="K34" s="147">
        <f t="shared" si="14"/>
        <v>2.3809523809523812E-3</v>
      </c>
      <c r="L34" s="147">
        <f t="shared" si="15"/>
        <v>4.880952380952381E-2</v>
      </c>
      <c r="M34" s="147">
        <f t="shared" si="16"/>
        <v>8.5714285714285715E-2</v>
      </c>
      <c r="N34" s="147">
        <f t="shared" si="17"/>
        <v>0.10833333333333334</v>
      </c>
      <c r="O34" s="147">
        <f t="shared" si="18"/>
        <v>0.11785714285714285</v>
      </c>
      <c r="P34" s="147">
        <f t="shared" si="19"/>
        <v>0.10714285714285714</v>
      </c>
      <c r="Q34" s="147">
        <f t="shared" si="20"/>
        <v>3.4523809523809526E-2</v>
      </c>
      <c r="R34" s="147">
        <f t="shared" si="21"/>
        <v>-4.7619047619047623E-3</v>
      </c>
      <c r="S34" s="147">
        <f t="shared" si="22"/>
        <v>-3.9285714285714285E-2</v>
      </c>
      <c r="T34" s="147">
        <f t="shared" si="23"/>
        <v>-2.7380952380952381E-2</v>
      </c>
      <c r="U34" s="147">
        <f t="shared" si="24"/>
        <v>-3.6904761904761905E-2</v>
      </c>
      <c r="V34" s="147">
        <f t="shared" si="25"/>
        <v>-0.2630952380952381</v>
      </c>
      <c r="W34" s="147">
        <f t="shared" si="26"/>
        <v>-0.37976190476190474</v>
      </c>
      <c r="Y34" t="s">
        <v>262</v>
      </c>
      <c r="Z34" s="214">
        <v>8.15</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5" t="s">
        <v>331</v>
      </c>
      <c r="B36" s="315"/>
      <c r="C36" s="315"/>
      <c r="D36" s="315"/>
      <c r="E36" s="315"/>
      <c r="F36" s="315"/>
      <c r="G36" s="315"/>
      <c r="H36" s="315"/>
      <c r="I36" s="315"/>
      <c r="J36" s="315"/>
      <c r="K36" s="315"/>
      <c r="L36" s="315"/>
      <c r="M36" s="315"/>
      <c r="N36" s="315"/>
      <c r="O36" s="315"/>
      <c r="P36" s="315"/>
      <c r="Q36" s="315"/>
      <c r="R36" s="315"/>
      <c r="S36" s="315"/>
    </row>
    <row r="37" spans="1:26" x14ac:dyDescent="0.25">
      <c r="A37" s="189" t="s">
        <v>211</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250</v>
      </c>
      <c r="B38" s="168">
        <v>8.1199999999999992</v>
      </c>
      <c r="C38" s="168">
        <v>7.93</v>
      </c>
      <c r="D38" s="168">
        <v>8.83</v>
      </c>
      <c r="E38" s="168">
        <v>8.7899999999999991</v>
      </c>
      <c r="F38" s="168">
        <v>8.92</v>
      </c>
      <c r="G38" s="168">
        <v>8.81</v>
      </c>
      <c r="H38" s="168">
        <v>9.0500000000000007</v>
      </c>
      <c r="I38" s="168">
        <v>9.14</v>
      </c>
      <c r="J38" s="168">
        <v>9.39</v>
      </c>
      <c r="K38" s="168">
        <v>9.52</v>
      </c>
      <c r="L38" s="168">
        <v>9.2899999999999991</v>
      </c>
      <c r="M38" s="168">
        <v>9.49</v>
      </c>
      <c r="N38" s="168">
        <v>9.82</v>
      </c>
      <c r="O38" s="168">
        <v>10.58</v>
      </c>
      <c r="P38" s="168">
        <v>10.96</v>
      </c>
      <c r="Q38" s="168">
        <v>11.42</v>
      </c>
      <c r="R38" s="168">
        <v>11.78</v>
      </c>
      <c r="S38" s="169">
        <v>12.22</v>
      </c>
      <c r="T38" s="214">
        <f>S38-(B38*1.4985)</f>
        <v>5.2180000000001669E-2</v>
      </c>
      <c r="U38" s="220">
        <f>T38/B38</f>
        <v>6.4261083743844425E-3</v>
      </c>
    </row>
    <row r="39" spans="1:26" ht="15.75" thickTop="1" x14ac:dyDescent="0.25">
      <c r="A39" s="143" t="s">
        <v>265</v>
      </c>
      <c r="B39" s="150">
        <v>8.83</v>
      </c>
      <c r="C39" s="150">
        <v>9.1999999999999993</v>
      </c>
      <c r="D39" s="150">
        <v>9.19</v>
      </c>
      <c r="E39" s="150">
        <v>9.3000000000000007</v>
      </c>
      <c r="F39" s="150">
        <v>9.56</v>
      </c>
      <c r="G39" s="150">
        <v>10.15</v>
      </c>
      <c r="H39" s="150">
        <v>10.16</v>
      </c>
      <c r="I39" s="150">
        <v>9.92</v>
      </c>
      <c r="J39" s="150">
        <v>9.65</v>
      </c>
      <c r="K39" s="150">
        <v>9.52</v>
      </c>
      <c r="L39" s="150">
        <v>9.74</v>
      </c>
      <c r="M39" s="150">
        <v>9.98</v>
      </c>
      <c r="N39" s="150">
        <v>10.36</v>
      </c>
      <c r="O39" s="150">
        <v>10.67</v>
      </c>
      <c r="P39" s="150">
        <v>11.14</v>
      </c>
      <c r="Q39" s="150">
        <v>11.49</v>
      </c>
      <c r="R39" s="150">
        <v>13.62</v>
      </c>
      <c r="S39" s="151">
        <v>13.92</v>
      </c>
      <c r="T39" s="214">
        <f t="shared" ref="T39:T43" si="27">S39-(B39*1.4985)</f>
        <v>0.68824500000000022</v>
      </c>
      <c r="U39" s="220">
        <f>T39/B39</f>
        <v>7.7943941109852796E-2</v>
      </c>
    </row>
    <row r="40" spans="1:26" x14ac:dyDescent="0.25">
      <c r="A40" s="143" t="s">
        <v>261</v>
      </c>
      <c r="B40" s="150">
        <v>10.59</v>
      </c>
      <c r="C40" s="150">
        <v>10.7</v>
      </c>
      <c r="D40" s="150">
        <v>10.45</v>
      </c>
      <c r="E40" s="150">
        <v>10.1</v>
      </c>
      <c r="F40" s="150">
        <v>10.59</v>
      </c>
      <c r="G40" s="150">
        <v>11.26</v>
      </c>
      <c r="H40" s="150">
        <v>12.88</v>
      </c>
      <c r="I40" s="150">
        <v>11.54</v>
      </c>
      <c r="J40" s="150">
        <v>10.210000000000001</v>
      </c>
      <c r="K40" s="150">
        <v>10.11</v>
      </c>
      <c r="L40" s="150">
        <v>9.2100000000000009</v>
      </c>
      <c r="M40" s="150">
        <v>9.59</v>
      </c>
      <c r="N40" s="150">
        <v>9.91</v>
      </c>
      <c r="O40" s="150">
        <v>11.87</v>
      </c>
      <c r="P40" s="150">
        <v>12.35</v>
      </c>
      <c r="Q40" s="150">
        <v>12.47</v>
      </c>
      <c r="R40" s="150">
        <v>13</v>
      </c>
      <c r="S40" s="151">
        <v>13.53</v>
      </c>
      <c r="T40" s="214">
        <f t="shared" si="27"/>
        <v>-2.3391149999999996</v>
      </c>
      <c r="U40" s="220">
        <f t="shared" ref="U40:U43" si="28">T40/B40</f>
        <v>-0.22087960339943338</v>
      </c>
    </row>
    <row r="41" spans="1:26" x14ac:dyDescent="0.25">
      <c r="A41" s="143" t="s">
        <v>263</v>
      </c>
      <c r="B41" s="150">
        <v>6.51</v>
      </c>
      <c r="C41" s="150">
        <v>6.59</v>
      </c>
      <c r="D41" s="150">
        <v>7.51</v>
      </c>
      <c r="E41" s="150">
        <v>7.7</v>
      </c>
      <c r="F41" s="150">
        <v>8.01</v>
      </c>
      <c r="G41" s="150">
        <v>8.49</v>
      </c>
      <c r="H41" s="150">
        <v>8.9600000000000009</v>
      </c>
      <c r="I41" s="150">
        <v>8.7799999999999994</v>
      </c>
      <c r="J41" s="150">
        <v>8.69</v>
      </c>
      <c r="K41" s="150">
        <v>8.67</v>
      </c>
      <c r="L41" s="150">
        <v>9.1199999999999992</v>
      </c>
      <c r="M41" s="150">
        <v>9.2899999999999991</v>
      </c>
      <c r="N41" s="150">
        <v>9.43</v>
      </c>
      <c r="O41" s="150">
        <v>9.6199999999999992</v>
      </c>
      <c r="P41" s="150">
        <v>9.99</v>
      </c>
      <c r="Q41" s="150">
        <v>10.6</v>
      </c>
      <c r="R41" s="150">
        <v>14.05</v>
      </c>
      <c r="S41" s="151">
        <v>14.45</v>
      </c>
      <c r="T41" s="214">
        <f t="shared" si="27"/>
        <v>4.6947650000000003</v>
      </c>
      <c r="U41" s="220">
        <f t="shared" si="28"/>
        <v>0.72116205837173586</v>
      </c>
    </row>
    <row r="42" spans="1:26" x14ac:dyDescent="0.25">
      <c r="A42" s="143" t="s">
        <v>262</v>
      </c>
      <c r="B42" s="150">
        <v>11.26</v>
      </c>
      <c r="C42" s="150">
        <v>13.11</v>
      </c>
      <c r="D42" s="150">
        <v>14.62</v>
      </c>
      <c r="E42" s="150">
        <v>15.47</v>
      </c>
      <c r="F42" s="150">
        <v>16.3</v>
      </c>
      <c r="G42" s="150">
        <v>15.56</v>
      </c>
      <c r="H42" s="150">
        <v>16.7</v>
      </c>
      <c r="I42" s="150">
        <v>16.88</v>
      </c>
      <c r="J42" s="150">
        <v>17.100000000000001</v>
      </c>
      <c r="K42" s="150">
        <v>16.18</v>
      </c>
      <c r="L42" s="150">
        <v>14.52</v>
      </c>
      <c r="M42" s="150">
        <v>15.46</v>
      </c>
      <c r="N42" s="150">
        <v>16.239999999999998</v>
      </c>
      <c r="O42" s="150">
        <v>17.27</v>
      </c>
      <c r="P42" s="150">
        <v>19.559999999999999</v>
      </c>
      <c r="Q42" s="150">
        <v>19.8</v>
      </c>
      <c r="R42" s="150">
        <v>17.97</v>
      </c>
      <c r="S42" s="151">
        <v>19.41</v>
      </c>
      <c r="T42" s="214">
        <f t="shared" si="27"/>
        <v>2.5368899999999996</v>
      </c>
      <c r="U42" s="220">
        <f t="shared" si="28"/>
        <v>0.22530106571936054</v>
      </c>
    </row>
    <row r="43" spans="1:26" x14ac:dyDescent="0.25">
      <c r="A43" s="143" t="s">
        <v>264</v>
      </c>
      <c r="B43" s="152">
        <v>11.8</v>
      </c>
      <c r="C43" s="152">
        <v>12.61</v>
      </c>
      <c r="D43" s="152">
        <v>12.82</v>
      </c>
      <c r="E43" s="152">
        <v>12.28</v>
      </c>
      <c r="F43" s="152">
        <v>11.89</v>
      </c>
      <c r="G43" s="152">
        <v>11.46</v>
      </c>
      <c r="H43" s="152">
        <v>11.65</v>
      </c>
      <c r="I43" s="152">
        <v>11.31</v>
      </c>
      <c r="J43" s="152">
        <v>11.36</v>
      </c>
      <c r="K43" s="152">
        <v>11.04</v>
      </c>
      <c r="L43" s="152">
        <v>11.74</v>
      </c>
      <c r="M43" s="152">
        <v>12.05</v>
      </c>
      <c r="N43" s="152">
        <v>13.63</v>
      </c>
      <c r="O43" s="152">
        <v>14.35</v>
      </c>
      <c r="P43" s="152">
        <v>15.15</v>
      </c>
      <c r="Q43" s="152">
        <v>15.78</v>
      </c>
      <c r="R43" s="152">
        <v>17.62</v>
      </c>
      <c r="S43" s="153">
        <v>17.66</v>
      </c>
      <c r="T43" s="214">
        <f t="shared" si="27"/>
        <v>-2.2300000000001319E-2</v>
      </c>
      <c r="U43" s="220">
        <f t="shared" si="28"/>
        <v>-1.8898305084746878E-3</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5" t="s">
        <v>332</v>
      </c>
      <c r="B46" s="315"/>
      <c r="C46" s="315"/>
      <c r="D46" s="315"/>
      <c r="E46" s="315"/>
      <c r="F46" s="315"/>
      <c r="G46" s="315"/>
      <c r="H46" s="315"/>
      <c r="I46" s="315"/>
      <c r="J46" s="315"/>
      <c r="K46" s="315"/>
      <c r="L46" s="315"/>
      <c r="M46" s="315"/>
      <c r="N46" s="315"/>
      <c r="O46" s="315"/>
      <c r="P46" s="315"/>
      <c r="Q46" s="315"/>
      <c r="R46" s="315"/>
      <c r="S46" s="315"/>
    </row>
    <row r="47" spans="1:26" x14ac:dyDescent="0.25">
      <c r="A47" s="189" t="s">
        <v>211</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250</v>
      </c>
      <c r="B48" s="167">
        <f>(B38-B38)/B38</f>
        <v>0</v>
      </c>
      <c r="C48" s="167">
        <f>(C38-B38)/B38</f>
        <v>-2.3399014778325063E-2</v>
      </c>
      <c r="D48" s="167">
        <f>(D38-B38)/B38</f>
        <v>8.7438423645320312E-2</v>
      </c>
      <c r="E48" s="167">
        <f>(E38-B38)/B38</f>
        <v>8.2512315270935957E-2</v>
      </c>
      <c r="F48" s="167">
        <f>(F38-B38)/B38</f>
        <v>9.8522167487684831E-2</v>
      </c>
      <c r="G48" s="167">
        <f>(G38-B38)/B38</f>
        <v>8.4975369458128239E-2</v>
      </c>
      <c r="H48" s="167">
        <f>(H38-B38)/B38</f>
        <v>0.11453201970443369</v>
      </c>
      <c r="I48" s="167">
        <f>(I38-B38)/B38</f>
        <v>0.12561576354679821</v>
      </c>
      <c r="J48" s="167">
        <f>(J38-B38)/B38</f>
        <v>0.15640394088669968</v>
      </c>
      <c r="K48" s="167">
        <f>(K38-B38)/B38</f>
        <v>0.17241379310344834</v>
      </c>
      <c r="L48" s="167">
        <f>(L38-B38)/B38</f>
        <v>0.14408866995073893</v>
      </c>
      <c r="M48" s="167">
        <f>(M38-B38)/B38</f>
        <v>0.16871921182266023</v>
      </c>
      <c r="N48" s="167">
        <f>(N38-B38)/B38</f>
        <v>0.20935960591133021</v>
      </c>
      <c r="O48" s="167">
        <f>(O38-B38)/B38</f>
        <v>0.30295566502463067</v>
      </c>
      <c r="P48" s="167">
        <f>(P38-B38)/B38</f>
        <v>0.34975369458128103</v>
      </c>
      <c r="Q48" s="167">
        <f>(Q38-B38)/B38</f>
        <v>0.40640394088669962</v>
      </c>
      <c r="R48" s="167">
        <f>(R38-B38)/B38</f>
        <v>0.4507389162561577</v>
      </c>
      <c r="S48" s="167">
        <f>(S38-B38)/B38</f>
        <v>0.50492610837438445</v>
      </c>
    </row>
    <row r="49" spans="1:19" ht="15.75" thickTop="1" x14ac:dyDescent="0.25">
      <c r="A49" s="143" t="s">
        <v>265</v>
      </c>
      <c r="B49" s="147">
        <f>(B39-B39)/B39</f>
        <v>0</v>
      </c>
      <c r="C49" s="147">
        <f>(C39-B39)/B39</f>
        <v>4.1902604756511801E-2</v>
      </c>
      <c r="D49" s="147">
        <f>(D39-B39)/B39</f>
        <v>4.0770101925254751E-2</v>
      </c>
      <c r="E49" s="147">
        <f>(E39-B39)/B39</f>
        <v>5.3227633069082743E-2</v>
      </c>
      <c r="F49" s="147">
        <f>(F39-B39)/B39</f>
        <v>8.2672706681766753E-2</v>
      </c>
      <c r="G49" s="147">
        <f>(G39-B39)/B39</f>
        <v>0.14949037372593435</v>
      </c>
      <c r="H49" s="147">
        <f>(H39-B39)/B39</f>
        <v>0.15062287655719139</v>
      </c>
      <c r="I49" s="147">
        <f>(I39-B39)/B39</f>
        <v>0.1234428086070215</v>
      </c>
      <c r="J49" s="147">
        <f>(J39-B39)/B39</f>
        <v>9.2865232163080444E-2</v>
      </c>
      <c r="K49" s="147">
        <f>(K39-B39)/B39</f>
        <v>7.8142695356738331E-2</v>
      </c>
      <c r="L49" s="147">
        <f>(L39-B39)/B39</f>
        <v>0.10305775764439412</v>
      </c>
      <c r="M49" s="147">
        <f>(M39-B39)/B39</f>
        <v>0.13023782559456404</v>
      </c>
      <c r="N49" s="147">
        <f>(N39-B39)/B39</f>
        <v>0.17327293318233289</v>
      </c>
      <c r="O49" s="147">
        <f>(O39-B39)/B39</f>
        <v>0.20838052095130236</v>
      </c>
      <c r="P49" s="147">
        <f>(P39-B39)/B39</f>
        <v>0.26160815402038512</v>
      </c>
      <c r="Q49" s="147">
        <f>(Q39-B39)/B39</f>
        <v>0.30124575311438279</v>
      </c>
      <c r="R49" s="147">
        <f>(R39-B39)/B39</f>
        <v>0.54246885617214036</v>
      </c>
      <c r="S49" s="147">
        <f>(S39-B39)/B39</f>
        <v>0.57644394110985275</v>
      </c>
    </row>
    <row r="50" spans="1:19" x14ac:dyDescent="0.25">
      <c r="A50" s="143" t="s">
        <v>261</v>
      </c>
      <c r="B50" s="147">
        <f t="shared" ref="B50:B53" si="29">(B40-B40)/B40</f>
        <v>0</v>
      </c>
      <c r="C50" s="147">
        <f t="shared" ref="C50:C53" si="30">(C40-B40)/B40</f>
        <v>1.0387157695939512E-2</v>
      </c>
      <c r="D50" s="147">
        <f t="shared" ref="D50:D53" si="31">(D40-B40)/B40</f>
        <v>-1.3220018885741319E-2</v>
      </c>
      <c r="E50" s="147">
        <f t="shared" ref="E50:E53" si="32">(E40-B40)/B40</f>
        <v>-4.6270066100094452E-2</v>
      </c>
      <c r="F50" s="147">
        <f t="shared" ref="F50:F53" si="33">(F40-B40)/B40</f>
        <v>0</v>
      </c>
      <c r="G50" s="147">
        <f t="shared" ref="G50:G53" si="34">(G40-B40)/B40</f>
        <v>6.3267233238904624E-2</v>
      </c>
      <c r="H50" s="147">
        <f t="shared" ref="H50:H53" si="35">(H40-B40)/B40</f>
        <v>0.2162417374881965</v>
      </c>
      <c r="I50" s="147">
        <f t="shared" ref="I50:I53" si="36">(I40-B40)/B40</f>
        <v>8.9707271010387085E-2</v>
      </c>
      <c r="J50" s="147">
        <f t="shared" ref="J50:J53" si="37">(J40-B40)/B40</f>
        <v>-3.588290840415477E-2</v>
      </c>
      <c r="K50" s="147">
        <f t="shared" ref="K50:K53" si="38">(K40-B40)/B40</f>
        <v>-4.5325779036827239E-2</v>
      </c>
      <c r="L50" s="147">
        <f t="shared" ref="L50:L53" si="39">(L40-B40)/B40</f>
        <v>-0.1303116147308781</v>
      </c>
      <c r="M50" s="147">
        <f t="shared" ref="M50:M53" si="40">(M40-B40)/B40</f>
        <v>-9.442870632672333E-2</v>
      </c>
      <c r="N50" s="147">
        <f t="shared" ref="N50:N53" si="41">(N40-B40)/B40</f>
        <v>-6.4211520302171837E-2</v>
      </c>
      <c r="O50" s="147">
        <f t="shared" ref="O50:O53" si="42">(O40-B40)/B40</f>
        <v>0.12086874409820579</v>
      </c>
      <c r="P50" s="147">
        <f t="shared" ref="P50:P53" si="43">(P40-B40)/B40</f>
        <v>0.16619452313503302</v>
      </c>
      <c r="Q50" s="147">
        <f t="shared" ref="Q50:Q53" si="44">(Q40-B40)/B40</f>
        <v>0.17752596789423994</v>
      </c>
      <c r="R50" s="147">
        <f t="shared" ref="R50:R53" si="45">(R40-B40)/B40</f>
        <v>0.22757318224740322</v>
      </c>
      <c r="S50" s="147">
        <f t="shared" ref="S50:S52" si="46">(S40-B40)/B40</f>
        <v>0.27762039660056653</v>
      </c>
    </row>
    <row r="51" spans="1:19" x14ac:dyDescent="0.25">
      <c r="A51" s="143" t="s">
        <v>263</v>
      </c>
      <c r="B51" s="147">
        <f t="shared" si="29"/>
        <v>0</v>
      </c>
      <c r="C51" s="147">
        <f t="shared" si="30"/>
        <v>1.2288786482334882E-2</v>
      </c>
      <c r="D51" s="147">
        <f t="shared" si="31"/>
        <v>0.15360983102918588</v>
      </c>
      <c r="E51" s="147">
        <f t="shared" si="32"/>
        <v>0.18279569892473124</v>
      </c>
      <c r="F51" s="147">
        <f t="shared" si="33"/>
        <v>0.2304147465437788</v>
      </c>
      <c r="G51" s="147">
        <f t="shared" si="34"/>
        <v>0.30414746543778809</v>
      </c>
      <c r="H51" s="147">
        <f t="shared" si="35"/>
        <v>0.37634408602150554</v>
      </c>
      <c r="I51" s="147">
        <f t="shared" si="36"/>
        <v>0.34869431643625187</v>
      </c>
      <c r="J51" s="147">
        <f t="shared" si="37"/>
        <v>0.33486943164362515</v>
      </c>
      <c r="K51" s="147">
        <f t="shared" si="38"/>
        <v>0.33179723502304148</v>
      </c>
      <c r="L51" s="147">
        <f t="shared" si="39"/>
        <v>0.40092165898617504</v>
      </c>
      <c r="M51" s="147">
        <f t="shared" si="40"/>
        <v>0.4270353302611366</v>
      </c>
      <c r="N51" s="147">
        <f t="shared" si="41"/>
        <v>0.44854070660522272</v>
      </c>
      <c r="O51" s="147">
        <f t="shared" si="42"/>
        <v>0.477726574500768</v>
      </c>
      <c r="P51" s="147">
        <f t="shared" si="43"/>
        <v>0.53456221198156695</v>
      </c>
      <c r="Q51" s="147">
        <f t="shared" si="44"/>
        <v>0.62826420890937018</v>
      </c>
      <c r="R51" s="147">
        <f t="shared" si="45"/>
        <v>1.1582181259600617</v>
      </c>
      <c r="S51" s="147">
        <f t="shared" si="46"/>
        <v>1.2196620583717357</v>
      </c>
    </row>
    <row r="52" spans="1:19" x14ac:dyDescent="0.25">
      <c r="A52" s="143" t="s">
        <v>262</v>
      </c>
      <c r="B52" s="147">
        <f t="shared" si="29"/>
        <v>0</v>
      </c>
      <c r="C52" s="147">
        <f t="shared" si="30"/>
        <v>0.16429840142095911</v>
      </c>
      <c r="D52" s="147">
        <f t="shared" si="31"/>
        <v>0.2984014209591474</v>
      </c>
      <c r="E52" s="147">
        <f t="shared" si="32"/>
        <v>0.37388987566607468</v>
      </c>
      <c r="F52" s="147">
        <f t="shared" si="33"/>
        <v>0.44760213143872124</v>
      </c>
      <c r="G52" s="147">
        <f t="shared" si="34"/>
        <v>0.38188277087033756</v>
      </c>
      <c r="H52" s="147">
        <f t="shared" si="35"/>
        <v>0.48312611012433387</v>
      </c>
      <c r="I52" s="147">
        <f t="shared" si="36"/>
        <v>0.49911190053285964</v>
      </c>
      <c r="J52" s="147">
        <f t="shared" si="37"/>
        <v>0.5186500888099469</v>
      </c>
      <c r="K52" s="147">
        <f t="shared" si="38"/>
        <v>0.43694493783303728</v>
      </c>
      <c r="L52" s="147">
        <f t="shared" si="39"/>
        <v>0.28952042628774421</v>
      </c>
      <c r="M52" s="147">
        <f t="shared" si="40"/>
        <v>0.37300177619893438</v>
      </c>
      <c r="N52" s="147">
        <f t="shared" si="41"/>
        <v>0.4422735346358791</v>
      </c>
      <c r="O52" s="147">
        <f t="shared" si="42"/>
        <v>0.53374777975133214</v>
      </c>
      <c r="P52" s="147">
        <f t="shared" si="43"/>
        <v>0.73712255772646529</v>
      </c>
      <c r="Q52" s="147">
        <f t="shared" si="44"/>
        <v>0.75843694493783309</v>
      </c>
      <c r="R52" s="147">
        <f t="shared" si="45"/>
        <v>0.5959147424511545</v>
      </c>
      <c r="S52" s="147">
        <f t="shared" si="46"/>
        <v>0.72380106571936065</v>
      </c>
    </row>
    <row r="53" spans="1:19" x14ac:dyDescent="0.25">
      <c r="A53" s="143" t="s">
        <v>264</v>
      </c>
      <c r="B53" s="147">
        <f t="shared" si="29"/>
        <v>0</v>
      </c>
      <c r="C53" s="147">
        <f t="shared" si="30"/>
        <v>6.8644067796610059E-2</v>
      </c>
      <c r="D53" s="147">
        <f t="shared" si="31"/>
        <v>8.6440677966101651E-2</v>
      </c>
      <c r="E53" s="147">
        <f t="shared" si="32"/>
        <v>4.0677966101694801E-2</v>
      </c>
      <c r="F53" s="147">
        <f t="shared" si="33"/>
        <v>7.6271186440677839E-3</v>
      </c>
      <c r="G53" s="147">
        <f t="shared" si="34"/>
        <v>-2.8813559322033885E-2</v>
      </c>
      <c r="H53" s="147">
        <f t="shared" si="35"/>
        <v>-1.271186440677969E-2</v>
      </c>
      <c r="I53" s="147">
        <f t="shared" si="36"/>
        <v>-4.1525423728813578E-2</v>
      </c>
      <c r="J53" s="147">
        <f t="shared" si="37"/>
        <v>-3.7288135593220445E-2</v>
      </c>
      <c r="K53" s="147">
        <f t="shared" si="38"/>
        <v>-6.4406779661017072E-2</v>
      </c>
      <c r="L53" s="147">
        <f t="shared" si="39"/>
        <v>-5.0847457627119065E-3</v>
      </c>
      <c r="M53" s="147">
        <f t="shared" si="40"/>
        <v>2.1186440677966101E-2</v>
      </c>
      <c r="N53" s="147">
        <f t="shared" si="41"/>
        <v>0.15508474576271186</v>
      </c>
      <c r="O53" s="147">
        <f t="shared" si="42"/>
        <v>0.21610169491525413</v>
      </c>
      <c r="P53" s="147">
        <f t="shared" si="43"/>
        <v>0.28389830508474573</v>
      </c>
      <c r="Q53" s="147">
        <f t="shared" si="44"/>
        <v>0.33728813559322018</v>
      </c>
      <c r="R53" s="147">
        <f t="shared" si="45"/>
        <v>0.49322033898305084</v>
      </c>
      <c r="S53" s="147">
        <f>(S43-B43)/B43</f>
        <v>0.49661016949152537</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FD349-1020-42EA-909C-994C88FC2847}">
  <sheetPr>
    <tabColor rgb="FF5E82A3"/>
  </sheetPr>
  <dimension ref="A1:AJ27"/>
  <sheetViews>
    <sheetView zoomScaleNormal="100" workbookViewId="0">
      <selection activeCell="V20" sqref="V20"/>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62" t="s">
        <v>268</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row>
    <row r="3" spans="1:28" ht="15.75" x14ac:dyDescent="0.25">
      <c r="A3" s="315" t="s">
        <v>251</v>
      </c>
      <c r="B3" s="315"/>
      <c r="C3" s="315"/>
      <c r="D3" s="315"/>
      <c r="E3" s="315"/>
      <c r="F3" s="315"/>
      <c r="G3" s="315"/>
      <c r="H3" s="315"/>
      <c r="I3" s="315"/>
      <c r="J3" s="315"/>
      <c r="K3" s="315"/>
      <c r="L3" s="315"/>
      <c r="M3" s="315"/>
      <c r="N3" s="315"/>
      <c r="O3" s="315"/>
      <c r="P3" s="315"/>
      <c r="Q3" s="315"/>
      <c r="R3" s="315"/>
      <c r="S3" s="315"/>
      <c r="T3" s="315"/>
      <c r="U3" s="315"/>
      <c r="V3" s="315"/>
      <c r="W3" s="315"/>
      <c r="X3" s="142"/>
    </row>
    <row r="4" spans="1:28" x14ac:dyDescent="0.2">
      <c r="A4" s="189" t="s">
        <v>211</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317</v>
      </c>
      <c r="B5" s="144">
        <f>'4C'!B19</f>
        <v>1009</v>
      </c>
      <c r="C5" s="144">
        <f>'4C'!C19</f>
        <v>1020</v>
      </c>
      <c r="D5" s="144">
        <f>'4C'!D19</f>
        <v>996</v>
      </c>
      <c r="E5" s="144">
        <f>'4C'!E19</f>
        <v>977</v>
      </c>
      <c r="F5" s="144">
        <f>'4C'!F19</f>
        <v>957</v>
      </c>
      <c r="G5" s="144">
        <f>'4C'!G19</f>
        <v>963</v>
      </c>
      <c r="H5" s="144">
        <f>'4C'!H19</f>
        <v>953</v>
      </c>
      <c r="I5" s="144">
        <f>'4C'!I19</f>
        <v>986</v>
      </c>
      <c r="J5" s="144">
        <f>'4C'!J19</f>
        <v>990</v>
      </c>
      <c r="K5" s="144">
        <f>'4C'!K19</f>
        <v>1048</v>
      </c>
      <c r="L5" s="144">
        <f>'4C'!L19</f>
        <v>1093</v>
      </c>
      <c r="M5" s="144">
        <f>'4C'!M19</f>
        <v>1111</v>
      </c>
      <c r="N5" s="144">
        <f>'4C'!N19</f>
        <v>1080</v>
      </c>
      <c r="O5" s="144">
        <f>'4C'!O19</f>
        <v>1083</v>
      </c>
      <c r="P5" s="144">
        <f>'4C'!P19</f>
        <v>1101</v>
      </c>
      <c r="Q5" s="144">
        <f>'4C'!Q19</f>
        <v>1139</v>
      </c>
      <c r="R5" s="144">
        <f>'4C'!R19</f>
        <v>1144</v>
      </c>
      <c r="S5" s="144">
        <f>'4C'!S19</f>
        <v>1041</v>
      </c>
      <c r="T5" s="144">
        <f>'4C'!T19</f>
        <v>1022</v>
      </c>
      <c r="U5" s="144">
        <f>'4C'!U19</f>
        <v>887</v>
      </c>
      <c r="V5" s="144">
        <f>'4C'!V19</f>
        <v>825</v>
      </c>
      <c r="W5" s="144">
        <f>'4C'!W19</f>
        <v>881</v>
      </c>
      <c r="X5" s="145"/>
    </row>
    <row r="6" spans="1:28" x14ac:dyDescent="0.2">
      <c r="A6" s="143" t="s">
        <v>92</v>
      </c>
      <c r="B6" s="144">
        <v>19540</v>
      </c>
      <c r="C6" s="144">
        <v>19803</v>
      </c>
      <c r="D6" s="144">
        <v>19307</v>
      </c>
      <c r="E6" s="144">
        <v>19081</v>
      </c>
      <c r="F6" s="144">
        <v>19075</v>
      </c>
      <c r="G6" s="144">
        <v>18870</v>
      </c>
      <c r="H6" s="144">
        <v>18326</v>
      </c>
      <c r="I6" s="144">
        <v>17957</v>
      </c>
      <c r="J6" s="144">
        <v>17742</v>
      </c>
      <c r="K6" s="144">
        <v>18369</v>
      </c>
      <c r="L6" s="144">
        <v>19263</v>
      </c>
      <c r="M6" s="144">
        <v>19729</v>
      </c>
      <c r="N6" s="144">
        <v>19523</v>
      </c>
      <c r="O6" s="144">
        <v>19384</v>
      </c>
      <c r="P6" s="144">
        <v>19451</v>
      </c>
      <c r="Q6" s="144">
        <v>20038</v>
      </c>
      <c r="R6" s="144">
        <v>20443</v>
      </c>
      <c r="S6" s="144">
        <v>21348</v>
      </c>
      <c r="T6" s="144">
        <v>21571</v>
      </c>
      <c r="U6" s="144">
        <v>17385</v>
      </c>
      <c r="V6" s="144">
        <v>16761</v>
      </c>
      <c r="W6" s="144">
        <v>18211</v>
      </c>
      <c r="X6" s="145"/>
    </row>
    <row r="7" spans="1:28" x14ac:dyDescent="0.2">
      <c r="A7" s="143" t="s">
        <v>183</v>
      </c>
      <c r="B7" s="144">
        <v>674323</v>
      </c>
      <c r="C7" s="144">
        <v>686234</v>
      </c>
      <c r="D7" s="144">
        <v>692659</v>
      </c>
      <c r="E7" s="144">
        <v>699906</v>
      </c>
      <c r="F7" s="144">
        <v>712009</v>
      </c>
      <c r="G7" s="144">
        <v>730438</v>
      </c>
      <c r="H7" s="144">
        <v>738651</v>
      </c>
      <c r="I7" s="144">
        <v>749998</v>
      </c>
      <c r="J7" s="144">
        <v>766187</v>
      </c>
      <c r="K7" s="144">
        <v>784548</v>
      </c>
      <c r="L7" s="144">
        <v>809146</v>
      </c>
      <c r="M7" s="144">
        <v>838462</v>
      </c>
      <c r="N7" s="144">
        <v>678650</v>
      </c>
      <c r="O7" s="144">
        <v>672091</v>
      </c>
      <c r="P7" s="144">
        <v>666453</v>
      </c>
      <c r="Q7" s="144">
        <v>664414</v>
      </c>
      <c r="R7" s="144">
        <v>660262</v>
      </c>
      <c r="S7" s="144">
        <v>666704</v>
      </c>
      <c r="T7" s="144">
        <v>661759</v>
      </c>
      <c r="U7" s="144">
        <v>557291</v>
      </c>
      <c r="V7" s="144">
        <v>517502</v>
      </c>
      <c r="W7" s="144">
        <v>533500</v>
      </c>
      <c r="X7" s="145"/>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5" t="s">
        <v>252</v>
      </c>
      <c r="B10" s="315"/>
      <c r="C10" s="315"/>
      <c r="D10" s="315"/>
      <c r="E10" s="315"/>
      <c r="F10" s="315"/>
      <c r="G10" s="315"/>
      <c r="H10" s="315"/>
      <c r="I10" s="315"/>
      <c r="J10" s="315"/>
      <c r="K10" s="315"/>
      <c r="L10" s="315"/>
      <c r="M10" s="315"/>
      <c r="N10" s="315"/>
      <c r="O10" s="315"/>
      <c r="P10" s="315"/>
      <c r="Q10" s="315"/>
      <c r="R10" s="315"/>
      <c r="S10" s="315"/>
      <c r="T10" s="315"/>
      <c r="U10" s="315"/>
      <c r="V10" s="315"/>
      <c r="W10" s="315"/>
    </row>
    <row r="11" spans="1:28" x14ac:dyDescent="0.2">
      <c r="A11" s="189" t="s">
        <v>211</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317</v>
      </c>
      <c r="B12" s="170">
        <f>(B5-B5)/B5</f>
        <v>0</v>
      </c>
      <c r="C12" s="170">
        <f>(C5-B5)/B5</f>
        <v>1.0901883052527254E-2</v>
      </c>
      <c r="D12" s="170">
        <f>(D5-B5)/B5</f>
        <v>-1.288404360753221E-2</v>
      </c>
      <c r="E12" s="170">
        <f>(E5-B5)/B5</f>
        <v>-3.1714568880079286E-2</v>
      </c>
      <c r="F12" s="170">
        <f>(F5-B5)/B5</f>
        <v>-5.1536174430128839E-2</v>
      </c>
      <c r="G12" s="170">
        <f>(G5-B5)/B5</f>
        <v>-4.5589692765113973E-2</v>
      </c>
      <c r="H12" s="170">
        <f>(H5-B5)/B5</f>
        <v>-5.550049554013875E-2</v>
      </c>
      <c r="I12" s="170">
        <f>(I5-B5)/B5</f>
        <v>-2.2794846382556987E-2</v>
      </c>
      <c r="J12" s="170">
        <f>(J5-B5)/B5</f>
        <v>-1.8830525272547076E-2</v>
      </c>
      <c r="K12" s="170">
        <f>(K5-B5)/B5</f>
        <v>3.865213082259663E-2</v>
      </c>
      <c r="L12" s="170">
        <f>(L5-B5)/B5</f>
        <v>8.3250743310208125E-2</v>
      </c>
      <c r="M12" s="170">
        <f>(M5-B5)/B5</f>
        <v>0.10109018830525272</v>
      </c>
      <c r="N12" s="170">
        <f>(N5-B5)/B5</f>
        <v>7.0366699702675922E-2</v>
      </c>
      <c r="O12" s="170">
        <f>(O5-B5)/B5</f>
        <v>7.3339940535183348E-2</v>
      </c>
      <c r="P12" s="170">
        <f>(P5-B5)/B5</f>
        <v>9.1179385530227947E-2</v>
      </c>
      <c r="Q12" s="170">
        <f>(Q5-B5)/B5</f>
        <v>0.12884043607532211</v>
      </c>
      <c r="R12" s="170">
        <f>(R5-B5)/B5</f>
        <v>0.13379583746283449</v>
      </c>
      <c r="S12" s="170">
        <f>(S5-B5)/B5</f>
        <v>3.1714568880079286E-2</v>
      </c>
      <c r="T12" s="170">
        <f>(T5-B5)/B5</f>
        <v>1.288404360753221E-2</v>
      </c>
      <c r="U12" s="170">
        <f>(U5-B5)/B5</f>
        <v>-0.12091179385530228</v>
      </c>
      <c r="V12" s="170">
        <f>(V5-B5)/B5</f>
        <v>-0.18235877106045589</v>
      </c>
      <c r="W12" s="170">
        <f>(W5-B5)/B5</f>
        <v>-0.12685827552031714</v>
      </c>
    </row>
    <row r="13" spans="1:28" x14ac:dyDescent="0.2">
      <c r="A13" s="143" t="s">
        <v>92</v>
      </c>
      <c r="B13" s="170">
        <f>(B6-B6)/B6</f>
        <v>0</v>
      </c>
      <c r="C13" s="170">
        <f>(C6-B6)/B6</f>
        <v>1.345957011258956E-2</v>
      </c>
      <c r="D13" s="170">
        <f>(D6-B6)/B6</f>
        <v>-1.1924257932446265E-2</v>
      </c>
      <c r="E13" s="170">
        <f>(E6-B6)/B6</f>
        <v>-2.3490276356192427E-2</v>
      </c>
      <c r="F13" s="170">
        <f>(F6-B6)/B6</f>
        <v>-2.3797338792221085E-2</v>
      </c>
      <c r="G13" s="170">
        <f>(G6-B6)/B6</f>
        <v>-3.4288638689866938E-2</v>
      </c>
      <c r="H13" s="170">
        <f>(H6-B6)/B6</f>
        <v>-6.2128966223132034E-2</v>
      </c>
      <c r="I13" s="170">
        <f>(I6-B6)/B6</f>
        <v>-8.1013306038894575E-2</v>
      </c>
      <c r="J13" s="170">
        <f>(J6-B6)/B6</f>
        <v>-9.2016376663254865E-2</v>
      </c>
      <c r="K13" s="170">
        <f>(K6-B6)/B6</f>
        <v>-5.9928352098259981E-2</v>
      </c>
      <c r="L13" s="170">
        <f>(L6-B6)/B6</f>
        <v>-1.4176049129989765E-2</v>
      </c>
      <c r="M13" s="170">
        <f>(M6-B6)/B6</f>
        <v>9.672466734902763E-3</v>
      </c>
      <c r="N13" s="170">
        <f>(N6-B6)/B6</f>
        <v>-8.7001023541453427E-4</v>
      </c>
      <c r="O13" s="170">
        <f>(O6-B6)/B6</f>
        <v>-7.9836233367451374E-3</v>
      </c>
      <c r="P13" s="170">
        <f>(P6-B6)/B6</f>
        <v>-4.5547594677584442E-3</v>
      </c>
      <c r="Q13" s="170">
        <f>(Q6-B6)/B6</f>
        <v>2.5486182190378709E-2</v>
      </c>
      <c r="R13" s="170">
        <f>(R6-B6)/B6</f>
        <v>4.6212896622313204E-2</v>
      </c>
      <c r="S13" s="170">
        <f>(S6-B6)/B6</f>
        <v>9.2528147389969298E-2</v>
      </c>
      <c r="T13" s="170">
        <f>(T6-B6)/B6</f>
        <v>0.10394063459570113</v>
      </c>
      <c r="U13" s="170">
        <f>(U6-B6)/B6</f>
        <v>-0.11028659160696008</v>
      </c>
      <c r="V13" s="170">
        <f>(V6-B6)/B6</f>
        <v>-0.14222108495394065</v>
      </c>
      <c r="W13" s="170">
        <f>(W6-B6)/B6</f>
        <v>-6.8014329580348004E-2</v>
      </c>
    </row>
    <row r="14" spans="1:28" x14ac:dyDescent="0.2">
      <c r="A14" s="143" t="s">
        <v>183</v>
      </c>
      <c r="B14" s="170">
        <f>(B7-B7)/B7</f>
        <v>0</v>
      </c>
      <c r="C14" s="170">
        <f>(C7-B7)/B7</f>
        <v>1.7663641904547226E-2</v>
      </c>
      <c r="D14" s="170">
        <f>(D7-B7)/B7</f>
        <v>2.7191716729223235E-2</v>
      </c>
      <c r="E14" s="170">
        <f>(E7-B7)/B7</f>
        <v>3.7938791943920053E-2</v>
      </c>
      <c r="F14" s="170">
        <f>(F7-B7)/B7</f>
        <v>5.588716386657433E-2</v>
      </c>
      <c r="G14" s="170">
        <f>(G7-B7)/B7</f>
        <v>8.3216796698318163E-2</v>
      </c>
      <c r="H14" s="170">
        <f>(H7-B7)/B7</f>
        <v>9.5396419816616077E-2</v>
      </c>
      <c r="I14" s="170">
        <f>(I7-B7)/B7</f>
        <v>0.11222366729297384</v>
      </c>
      <c r="J14" s="170">
        <f>(J7-B7)/B7</f>
        <v>0.13623144991346878</v>
      </c>
      <c r="K14" s="170">
        <f>(K7-B7)/B7</f>
        <v>0.16346024086379971</v>
      </c>
      <c r="L14" s="170">
        <f>(L7-B7)/B7</f>
        <v>0.1999383084960768</v>
      </c>
      <c r="M14" s="170">
        <f>(M7-B7)/B7</f>
        <v>0.24341302313579694</v>
      </c>
      <c r="N14" s="170">
        <f>(N7-B7)/B7</f>
        <v>6.4168061893187687E-3</v>
      </c>
      <c r="O14" s="170">
        <f>(O7-B7)/B7</f>
        <v>-3.3099864604944516E-3</v>
      </c>
      <c r="P14" s="170">
        <f>(P7-B7)/B7</f>
        <v>-1.1670964804700418E-2</v>
      </c>
      <c r="Q14" s="170">
        <f>(Q7-B7)/B7</f>
        <v>-1.4694738278243512E-2</v>
      </c>
      <c r="R14" s="170">
        <f>(R7-B7)/B7</f>
        <v>-2.0852024919808459E-2</v>
      </c>
      <c r="S14" s="170">
        <f>(S7-B7)/B7</f>
        <v>-1.1298739624779224E-2</v>
      </c>
      <c r="T14" s="170">
        <f>(T7-B7)/B7</f>
        <v>-1.8632020559880058E-2</v>
      </c>
      <c r="U14" s="170">
        <f>(U7-B7)/B7</f>
        <v>-0.17355480978700119</v>
      </c>
      <c r="V14" s="170">
        <f>(V7-B7)/B7</f>
        <v>-0.2325606571331543</v>
      </c>
      <c r="W14" s="170">
        <f>(W7-B7)/B7</f>
        <v>-0.20883612156192211</v>
      </c>
    </row>
    <row r="16" spans="1:28" ht="15.75" x14ac:dyDescent="0.25">
      <c r="A16" s="315" t="s">
        <v>253</v>
      </c>
      <c r="B16" s="315"/>
      <c r="C16" s="315"/>
      <c r="D16" s="315"/>
      <c r="E16" s="315"/>
      <c r="F16" s="315"/>
      <c r="G16" s="315"/>
      <c r="H16" s="315"/>
      <c r="I16" s="315"/>
      <c r="J16" s="315"/>
      <c r="K16" s="315"/>
      <c r="L16" s="315"/>
      <c r="M16" s="315"/>
      <c r="N16" s="315"/>
      <c r="O16" s="315"/>
      <c r="P16" s="315"/>
      <c r="Q16" s="315"/>
      <c r="R16" s="315"/>
      <c r="S16" s="315"/>
      <c r="T16"/>
      <c r="U16"/>
      <c r="V16"/>
      <c r="W16"/>
    </row>
    <row r="17" spans="1:23" ht="15" x14ac:dyDescent="0.25">
      <c r="A17" s="189" t="s">
        <v>211</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317</v>
      </c>
      <c r="B18" s="150">
        <f>'4C'!B38</f>
        <v>8.1199999999999992</v>
      </c>
      <c r="C18" s="150">
        <f>'4C'!C38</f>
        <v>7.93</v>
      </c>
      <c r="D18" s="150">
        <f>'4C'!D38</f>
        <v>8.83</v>
      </c>
      <c r="E18" s="150">
        <f>'4C'!E38</f>
        <v>8.7899999999999991</v>
      </c>
      <c r="F18" s="150">
        <f>'4C'!F38</f>
        <v>8.92</v>
      </c>
      <c r="G18" s="150">
        <f>'4C'!G38</f>
        <v>8.81</v>
      </c>
      <c r="H18" s="150">
        <f>'4C'!H38</f>
        <v>9.0500000000000007</v>
      </c>
      <c r="I18" s="150">
        <f>'4C'!I38</f>
        <v>9.14</v>
      </c>
      <c r="J18" s="150">
        <f>'4C'!J38</f>
        <v>9.39</v>
      </c>
      <c r="K18" s="150">
        <f>'4C'!K38</f>
        <v>9.52</v>
      </c>
      <c r="L18" s="150">
        <f>'4C'!L38</f>
        <v>9.2899999999999991</v>
      </c>
      <c r="M18" s="150">
        <f>'4C'!M38</f>
        <v>9.49</v>
      </c>
      <c r="N18" s="150">
        <f>'4C'!N38</f>
        <v>9.82</v>
      </c>
      <c r="O18" s="150">
        <f>'4C'!O38</f>
        <v>10.58</v>
      </c>
      <c r="P18" s="150">
        <f>'4C'!P38</f>
        <v>10.96</v>
      </c>
      <c r="Q18" s="150">
        <f>'4C'!Q38</f>
        <v>11.42</v>
      </c>
      <c r="R18" s="150">
        <f>'4C'!R38</f>
        <v>11.78</v>
      </c>
      <c r="S18" s="150">
        <f>'4C'!S38</f>
        <v>12.22</v>
      </c>
      <c r="T18"/>
      <c r="U18"/>
      <c r="V18"/>
      <c r="W18"/>
    </row>
    <row r="19" spans="1:23" ht="15" x14ac:dyDescent="0.25">
      <c r="A19" s="143" t="s">
        <v>92</v>
      </c>
      <c r="B19" s="150">
        <v>8.98</v>
      </c>
      <c r="C19" s="150">
        <v>8.91</v>
      </c>
      <c r="D19" s="150">
        <v>9.23</v>
      </c>
      <c r="E19" s="150">
        <v>9.6</v>
      </c>
      <c r="F19" s="150">
        <v>9.59</v>
      </c>
      <c r="G19" s="150">
        <v>9.5500000000000007</v>
      </c>
      <c r="H19" s="150">
        <v>9.51</v>
      </c>
      <c r="I19" s="150">
        <v>9.65</v>
      </c>
      <c r="J19" s="150">
        <v>9.56</v>
      </c>
      <c r="K19" s="150">
        <v>9.4700000000000006</v>
      </c>
      <c r="L19" s="150">
        <v>9.4499999999999993</v>
      </c>
      <c r="M19" s="150">
        <v>9.73</v>
      </c>
      <c r="N19" s="150">
        <v>10.11</v>
      </c>
      <c r="O19" s="150">
        <v>10.66</v>
      </c>
      <c r="P19" s="150">
        <v>11.15</v>
      </c>
      <c r="Q19" s="150">
        <v>11.61</v>
      </c>
      <c r="R19" s="150">
        <v>11.54</v>
      </c>
      <c r="S19" s="151">
        <v>12.89</v>
      </c>
      <c r="T19"/>
      <c r="U19"/>
      <c r="V19"/>
      <c r="W19"/>
    </row>
    <row r="20" spans="1:23" ht="15" x14ac:dyDescent="0.25">
      <c r="A20" s="143" t="s">
        <v>183</v>
      </c>
      <c r="B20" s="150">
        <v>8.17</v>
      </c>
      <c r="C20" s="150">
        <v>8.42</v>
      </c>
      <c r="D20" s="150">
        <v>8.73</v>
      </c>
      <c r="E20" s="150">
        <v>9.01</v>
      </c>
      <c r="F20" s="150">
        <v>9.17</v>
      </c>
      <c r="G20" s="150">
        <v>9.24</v>
      </c>
      <c r="H20" s="150">
        <v>9.33</v>
      </c>
      <c r="I20" s="150">
        <v>9.3800000000000008</v>
      </c>
      <c r="J20" s="150">
        <v>9.44</v>
      </c>
      <c r="K20" s="150">
        <v>9.5</v>
      </c>
      <c r="L20" s="150">
        <v>9.7799999999999994</v>
      </c>
      <c r="M20" s="150">
        <v>10.18</v>
      </c>
      <c r="N20" s="150">
        <v>10.71</v>
      </c>
      <c r="O20" s="150">
        <v>11.15</v>
      </c>
      <c r="P20" s="150">
        <v>11.65</v>
      </c>
      <c r="Q20" s="150">
        <v>12.19</v>
      </c>
      <c r="R20" s="150">
        <v>13.11</v>
      </c>
      <c r="S20" s="151">
        <v>13.52</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5" t="s">
        <v>254</v>
      </c>
      <c r="B23" s="315"/>
      <c r="C23" s="315"/>
      <c r="D23" s="315"/>
      <c r="E23" s="315"/>
      <c r="F23" s="315"/>
      <c r="G23" s="315"/>
      <c r="H23" s="315"/>
      <c r="I23" s="315"/>
      <c r="J23" s="315"/>
      <c r="K23" s="315"/>
      <c r="L23" s="315"/>
      <c r="M23" s="315"/>
      <c r="N23" s="315"/>
      <c r="O23" s="315"/>
      <c r="P23" s="315"/>
      <c r="Q23" s="315"/>
      <c r="R23" s="315"/>
      <c r="S23" s="315"/>
      <c r="T23"/>
      <c r="U23"/>
      <c r="V23"/>
      <c r="W23"/>
    </row>
    <row r="24" spans="1:23" ht="15" x14ac:dyDescent="0.25">
      <c r="A24" s="189" t="s">
        <v>211</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318</v>
      </c>
      <c r="B25" s="170">
        <f>(B18-B18)/B18</f>
        <v>0</v>
      </c>
      <c r="C25" s="170">
        <f>(C18-B18)/B18</f>
        <v>-2.3399014778325063E-2</v>
      </c>
      <c r="D25" s="170">
        <f>(D18-B18)/B18</f>
        <v>8.7438423645320312E-2</v>
      </c>
      <c r="E25" s="170">
        <f>(E18-B18)/B18</f>
        <v>8.2512315270935957E-2</v>
      </c>
      <c r="F25" s="170">
        <f>(F18-B18)/B18</f>
        <v>9.8522167487684831E-2</v>
      </c>
      <c r="G25" s="170">
        <f>(G18-B18)/B18</f>
        <v>8.4975369458128239E-2</v>
      </c>
      <c r="H25" s="170">
        <f>(H18-B18)/B18</f>
        <v>0.11453201970443369</v>
      </c>
      <c r="I25" s="170">
        <f>(I18-B18)/B18</f>
        <v>0.12561576354679821</v>
      </c>
      <c r="J25" s="170">
        <f>(J18-B18)/B18</f>
        <v>0.15640394088669968</v>
      </c>
      <c r="K25" s="170">
        <f>(K18-B18)/B18</f>
        <v>0.17241379310344834</v>
      </c>
      <c r="L25" s="170">
        <f>(L18-B18)/B18</f>
        <v>0.14408866995073893</v>
      </c>
      <c r="M25" s="170">
        <f>(M18-B18)/B18</f>
        <v>0.16871921182266023</v>
      </c>
      <c r="N25" s="170">
        <f>(N18-B18)/B18</f>
        <v>0.20935960591133021</v>
      </c>
      <c r="O25" s="170">
        <f>(O18-B18)/B18</f>
        <v>0.30295566502463067</v>
      </c>
      <c r="P25" s="170">
        <f>(P18-B18)/B18</f>
        <v>0.34975369458128103</v>
      </c>
      <c r="Q25" s="170">
        <f>(Q18-B18)/B18</f>
        <v>0.40640394088669962</v>
      </c>
      <c r="R25" s="170">
        <f>(R18-B18)/B18</f>
        <v>0.4507389162561577</v>
      </c>
      <c r="S25" s="170">
        <f>(S18-B18)/B18</f>
        <v>0.50492610837438445</v>
      </c>
      <c r="T25"/>
      <c r="U25"/>
      <c r="V25"/>
      <c r="W25"/>
    </row>
    <row r="26" spans="1:23" ht="15" x14ac:dyDescent="0.25">
      <c r="A26" s="143" t="s">
        <v>92</v>
      </c>
      <c r="B26" s="170">
        <f>(B19-B19)/B19</f>
        <v>0</v>
      </c>
      <c r="C26" s="170">
        <f>(C19-B19)/B19</f>
        <v>-7.7951002227171808E-3</v>
      </c>
      <c r="D26" s="170">
        <f>(D19-B19)/B19</f>
        <v>2.7839643652561245E-2</v>
      </c>
      <c r="E26" s="170">
        <f>(E19-B19)/B19</f>
        <v>6.9042316258351805E-2</v>
      </c>
      <c r="F26" s="170">
        <f>(F19-B19)/B19</f>
        <v>6.7928730512249375E-2</v>
      </c>
      <c r="G26" s="170">
        <f>(G19-B19)/B19</f>
        <v>6.3474387527839668E-2</v>
      </c>
      <c r="H26" s="170">
        <f>(H19-B19)/B19</f>
        <v>5.9020044543429767E-2</v>
      </c>
      <c r="I26" s="170">
        <f>(I19-B19)/B19</f>
        <v>7.4610244988864136E-2</v>
      </c>
      <c r="J26" s="170">
        <f>(J19-B19)/B19</f>
        <v>6.4587973273942098E-2</v>
      </c>
      <c r="K26" s="170">
        <f>(K19-B19)/B19</f>
        <v>5.4565701559020068E-2</v>
      </c>
      <c r="L26" s="170">
        <f>(L19-B19)/B19</f>
        <v>5.2338530066815013E-2</v>
      </c>
      <c r="M26" s="170">
        <f>(M19-B19)/B19</f>
        <v>8.3518930957683743E-2</v>
      </c>
      <c r="N26" s="170">
        <f>(N19-B19)/B19</f>
        <v>0.12583518930957671</v>
      </c>
      <c r="O26" s="170">
        <f>(O19-B19)/B19</f>
        <v>0.18708240534521153</v>
      </c>
      <c r="P26" s="170">
        <f>(P19-B19)/B19</f>
        <v>0.24164810690423161</v>
      </c>
      <c r="Q26" s="170">
        <f>(Q19-B19)/B19</f>
        <v>0.29287305122494417</v>
      </c>
      <c r="R26" s="170">
        <f>(R19-B19)/B19</f>
        <v>0.28507795100222699</v>
      </c>
      <c r="S26" s="170">
        <f>(S19-B19)/B19</f>
        <v>0.43541202672605789</v>
      </c>
      <c r="T26"/>
      <c r="U26"/>
      <c r="V26"/>
      <c r="W26"/>
    </row>
    <row r="27" spans="1:23" ht="15" x14ac:dyDescent="0.25">
      <c r="A27" s="143" t="s">
        <v>183</v>
      </c>
      <c r="B27" s="170">
        <f>(B20-B20)/B20</f>
        <v>0</v>
      </c>
      <c r="C27" s="170">
        <f>(C20-B20)/B20</f>
        <v>3.0599755201958383E-2</v>
      </c>
      <c r="D27" s="170">
        <f>(D20-B20)/B20</f>
        <v>6.8543451652386844E-2</v>
      </c>
      <c r="E27" s="170">
        <f>(E20-B20)/B20</f>
        <v>0.10281517747858016</v>
      </c>
      <c r="F27" s="170">
        <f>(F20-B20)/B20</f>
        <v>0.12239902080783353</v>
      </c>
      <c r="G27" s="170">
        <f>(G20-B20)/B20</f>
        <v>0.13096695226438193</v>
      </c>
      <c r="H27" s="170">
        <f>(H20-B20)/B20</f>
        <v>0.14198286413708691</v>
      </c>
      <c r="I27" s="170">
        <f>(I20-B20)/B20</f>
        <v>0.1481028151774787</v>
      </c>
      <c r="J27" s="170">
        <f>(J20-B20)/B20</f>
        <v>0.15544675642594855</v>
      </c>
      <c r="K27" s="170">
        <f>(K20-B20)/B20</f>
        <v>0.16279069767441862</v>
      </c>
      <c r="L27" s="170">
        <f>(L20-B20)/B20</f>
        <v>0.19706242350061193</v>
      </c>
      <c r="M27" s="170">
        <f>(M20-B20)/B20</f>
        <v>0.24602203182374538</v>
      </c>
      <c r="N27" s="170">
        <f>(N20-B20)/B20</f>
        <v>0.31089351285189731</v>
      </c>
      <c r="O27" s="170">
        <f>(O20-B20)/B20</f>
        <v>0.36474908200734402</v>
      </c>
      <c r="P27" s="170">
        <f>(P20-B20)/B20</f>
        <v>0.42594859241126076</v>
      </c>
      <c r="Q27" s="170">
        <f>(Q20-B20)/B20</f>
        <v>0.49204406364749076</v>
      </c>
      <c r="R27" s="170">
        <f>(R20-B20)/B20</f>
        <v>0.60465116279069764</v>
      </c>
      <c r="S27" s="170">
        <f>(S20-B20)/B20</f>
        <v>0.65483476132190943</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B18:S18" unlockedFormula="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AE9ED-3002-49B0-934E-0EDBE8498326}">
  <sheetPr>
    <tabColor rgb="FF5E82A3"/>
  </sheetPr>
  <dimension ref="A1:AI18"/>
  <sheetViews>
    <sheetView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2" t="s">
        <v>269</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4" spans="1:27" ht="15" x14ac:dyDescent="0.25">
      <c r="A4" s="320" t="s">
        <v>326</v>
      </c>
      <c r="B4" s="320"/>
      <c r="C4" s="320"/>
      <c r="D4" s="320"/>
    </row>
    <row r="5" spans="1:27" ht="15" x14ac:dyDescent="0.25">
      <c r="A5" s="321" t="s">
        <v>144</v>
      </c>
      <c r="B5" s="322"/>
      <c r="C5" s="321" t="s">
        <v>145</v>
      </c>
      <c r="D5" s="321"/>
    </row>
    <row r="6" spans="1:27" x14ac:dyDescent="0.2">
      <c r="A6" s="154" t="s">
        <v>158</v>
      </c>
      <c r="B6" s="155" t="s">
        <v>157</v>
      </c>
      <c r="C6" s="154" t="s">
        <v>158</v>
      </c>
      <c r="D6" s="156" t="s">
        <v>157</v>
      </c>
    </row>
    <row r="7" spans="1:27" x14ac:dyDescent="0.2">
      <c r="A7" s="1" t="s">
        <v>147</v>
      </c>
      <c r="B7" s="157">
        <v>0.12792899999999999</v>
      </c>
      <c r="C7" s="1" t="s">
        <v>147</v>
      </c>
      <c r="D7" s="158">
        <v>0.14590600000000001</v>
      </c>
    </row>
    <row r="8" spans="1:27" x14ac:dyDescent="0.2">
      <c r="A8" s="1" t="s">
        <v>148</v>
      </c>
      <c r="B8" s="157">
        <v>9.0990000000000001E-2</v>
      </c>
      <c r="C8" s="1" t="s">
        <v>148</v>
      </c>
      <c r="D8" s="158">
        <v>0.14118600000000001</v>
      </c>
    </row>
    <row r="9" spans="1:27" x14ac:dyDescent="0.2">
      <c r="A9" s="1" t="s">
        <v>255</v>
      </c>
      <c r="B9" s="157">
        <v>8.6099999999999996E-2</v>
      </c>
      <c r="C9" s="1" t="s">
        <v>151</v>
      </c>
      <c r="D9" s="158">
        <v>0.11914</v>
      </c>
    </row>
    <row r="10" spans="1:27" x14ac:dyDescent="0.2">
      <c r="A10" s="1" t="s">
        <v>87</v>
      </c>
      <c r="B10" s="157">
        <v>8.3275000000000002E-2</v>
      </c>
      <c r="C10" s="1" t="s">
        <v>87</v>
      </c>
      <c r="D10" s="158">
        <v>0.111307</v>
      </c>
    </row>
    <row r="11" spans="1:27" x14ac:dyDescent="0.2">
      <c r="A11" s="1" t="s">
        <v>256</v>
      </c>
      <c r="B11" s="157">
        <v>8.1589999999999996E-2</v>
      </c>
      <c r="C11" s="1" t="s">
        <v>255</v>
      </c>
      <c r="D11" s="158">
        <v>9.5250000000000001E-2</v>
      </c>
    </row>
    <row r="12" spans="1:27" x14ac:dyDescent="0.2">
      <c r="A12" s="1" t="s">
        <v>151</v>
      </c>
      <c r="B12" s="157">
        <v>7.8473000000000001E-2</v>
      </c>
      <c r="C12" s="1" t="s">
        <v>192</v>
      </c>
      <c r="D12" s="158">
        <v>9.3939999999999996E-2</v>
      </c>
    </row>
    <row r="13" spans="1:27" x14ac:dyDescent="0.2">
      <c r="A13" s="1" t="s">
        <v>257</v>
      </c>
      <c r="B13" s="157">
        <v>6.54E-2</v>
      </c>
      <c r="C13" s="1" t="s">
        <v>153</v>
      </c>
      <c r="D13" s="158">
        <v>7.6499999999999999E-2</v>
      </c>
    </row>
    <row r="14" spans="1:27" x14ac:dyDescent="0.2">
      <c r="A14" s="1" t="s">
        <v>153</v>
      </c>
      <c r="B14" s="157">
        <v>6.2950000000000006E-2</v>
      </c>
      <c r="C14" s="1" t="s">
        <v>259</v>
      </c>
      <c r="D14" s="158">
        <v>7.1819999999999995E-2</v>
      </c>
    </row>
    <row r="15" spans="1:27" x14ac:dyDescent="0.2">
      <c r="A15" s="1" t="s">
        <v>192</v>
      </c>
      <c r="B15" s="157">
        <v>6.1559999999999997E-2</v>
      </c>
      <c r="C15" s="1" t="s">
        <v>256</v>
      </c>
      <c r="D15" s="158">
        <v>7.1959999999999996E-2</v>
      </c>
    </row>
    <row r="16" spans="1:27" x14ac:dyDescent="0.2">
      <c r="A16" s="1" t="s">
        <v>258</v>
      </c>
      <c r="B16" s="157">
        <v>5.688E-2</v>
      </c>
      <c r="C16" s="1" t="s">
        <v>152</v>
      </c>
      <c r="D16" s="158">
        <v>6.9809999999999997E-2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5F424-F4B5-4309-A545-F6CE0851EED5}">
  <sheetPr>
    <tabColor rgb="FF5E82A3"/>
  </sheetPr>
  <dimension ref="A1:AI79"/>
  <sheetViews>
    <sheetView topLeftCell="A13" zoomScaleNormal="100" workbookViewId="0">
      <selection activeCell="O9" sqref="O9"/>
    </sheetView>
  </sheetViews>
  <sheetFormatPr defaultColWidth="9.140625" defaultRowHeight="14.25" x14ac:dyDescent="0.2"/>
  <cols>
    <col min="1" max="1" width="10" style="1" bestFit="1" customWidth="1"/>
    <col min="2" max="2" width="13.140625" style="1" bestFit="1" customWidth="1"/>
    <col min="3" max="3" width="19.7109375" style="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2" t="s">
        <v>270</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3" spans="1:27" ht="15" x14ac:dyDescent="0.25">
      <c r="A3" s="193" t="s">
        <v>333</v>
      </c>
      <c r="B3" s="193"/>
      <c r="C3" s="193"/>
      <c r="D3" s="193"/>
      <c r="F3" s="320" t="s">
        <v>334</v>
      </c>
      <c r="G3" s="320"/>
      <c r="H3" s="320"/>
    </row>
    <row r="4" spans="1:27" ht="28.5" x14ac:dyDescent="0.2">
      <c r="A4" s="191" t="s">
        <v>165</v>
      </c>
      <c r="B4" s="191" t="s">
        <v>218</v>
      </c>
      <c r="C4" s="192" t="s">
        <v>164</v>
      </c>
      <c r="D4" s="1"/>
      <c r="F4" s="191" t="s">
        <v>219</v>
      </c>
      <c r="G4" s="192" t="s">
        <v>220</v>
      </c>
      <c r="H4" s="37" t="s">
        <v>221</v>
      </c>
      <c r="O4" s="1"/>
    </row>
    <row r="5" spans="1:27" ht="15" x14ac:dyDescent="0.25">
      <c r="A5" s="160">
        <v>43313</v>
      </c>
      <c r="B5">
        <v>42</v>
      </c>
      <c r="C5" s="218" t="s">
        <v>247</v>
      </c>
      <c r="D5" s="1"/>
      <c r="F5" s="1" t="s">
        <v>272</v>
      </c>
      <c r="G5" s="159">
        <v>67</v>
      </c>
      <c r="H5" s="203" t="s">
        <v>374</v>
      </c>
      <c r="O5" s="1"/>
    </row>
    <row r="6" spans="1:27" ht="15" x14ac:dyDescent="0.25">
      <c r="A6" s="160">
        <v>43344</v>
      </c>
      <c r="B6">
        <v>21</v>
      </c>
      <c r="C6" s="218" t="s">
        <v>247</v>
      </c>
      <c r="D6" s="1"/>
      <c r="F6" s="1" t="s">
        <v>347</v>
      </c>
      <c r="G6" s="159">
        <v>23</v>
      </c>
      <c r="H6" s="203" t="s">
        <v>375</v>
      </c>
      <c r="O6" s="1"/>
    </row>
    <row r="7" spans="1:27" ht="15" x14ac:dyDescent="0.25">
      <c r="A7" s="160">
        <v>43374</v>
      </c>
      <c r="B7">
        <v>8</v>
      </c>
      <c r="C7" s="218" t="s">
        <v>247</v>
      </c>
      <c r="D7" s="1"/>
      <c r="F7" s="1" t="s">
        <v>360</v>
      </c>
      <c r="G7" s="159">
        <v>8</v>
      </c>
      <c r="H7" s="203" t="s">
        <v>353</v>
      </c>
      <c r="O7" s="1"/>
    </row>
    <row r="8" spans="1:27" ht="15" x14ac:dyDescent="0.25">
      <c r="A8" s="160">
        <v>43405</v>
      </c>
      <c r="B8">
        <v>20</v>
      </c>
      <c r="C8" s="218" t="s">
        <v>247</v>
      </c>
      <c r="D8" s="1"/>
      <c r="F8" s="1" t="s">
        <v>368</v>
      </c>
      <c r="G8" s="159">
        <v>4</v>
      </c>
      <c r="H8" s="203" t="s">
        <v>376</v>
      </c>
      <c r="O8" s="1"/>
    </row>
    <row r="9" spans="1:27" ht="15" x14ac:dyDescent="0.25">
      <c r="A9" s="160">
        <v>43435</v>
      </c>
      <c r="B9">
        <v>20</v>
      </c>
      <c r="C9" s="218" t="s">
        <v>247</v>
      </c>
      <c r="D9" s="1"/>
      <c r="F9" s="1" t="s">
        <v>369</v>
      </c>
      <c r="G9" s="159">
        <v>4</v>
      </c>
      <c r="H9" s="203" t="s">
        <v>377</v>
      </c>
      <c r="O9" s="1"/>
    </row>
    <row r="10" spans="1:27" ht="15" x14ac:dyDescent="0.25">
      <c r="A10" s="160">
        <v>43466</v>
      </c>
      <c r="B10">
        <v>27</v>
      </c>
      <c r="C10" s="218" t="s">
        <v>247</v>
      </c>
      <c r="D10" s="1"/>
      <c r="F10" s="1" t="s">
        <v>370</v>
      </c>
      <c r="G10" s="159">
        <v>4</v>
      </c>
      <c r="H10" s="203" t="s">
        <v>297</v>
      </c>
      <c r="O10" s="1"/>
    </row>
    <row r="11" spans="1:27" ht="15" x14ac:dyDescent="0.25">
      <c r="A11" s="160">
        <v>43497</v>
      </c>
      <c r="B11">
        <v>21</v>
      </c>
      <c r="C11" s="218" t="s">
        <v>247</v>
      </c>
      <c r="D11" s="1"/>
      <c r="F11" s="1" t="s">
        <v>350</v>
      </c>
      <c r="G11" s="159">
        <v>4</v>
      </c>
      <c r="H11" s="203" t="s">
        <v>378</v>
      </c>
      <c r="O11" s="1"/>
    </row>
    <row r="12" spans="1:27" ht="15" x14ac:dyDescent="0.25">
      <c r="A12" s="160">
        <v>43525</v>
      </c>
      <c r="B12">
        <v>44</v>
      </c>
      <c r="C12" s="218" t="s">
        <v>247</v>
      </c>
      <c r="D12" s="1"/>
      <c r="F12" s="1" t="s">
        <v>371</v>
      </c>
      <c r="G12" s="159">
        <v>4</v>
      </c>
      <c r="H12" s="203" t="s">
        <v>379</v>
      </c>
      <c r="O12" s="1"/>
    </row>
    <row r="13" spans="1:27" ht="15" x14ac:dyDescent="0.25">
      <c r="A13" s="160">
        <v>43556</v>
      </c>
      <c r="B13">
        <v>30</v>
      </c>
      <c r="C13" s="218" t="s">
        <v>247</v>
      </c>
      <c r="D13" s="1"/>
      <c r="F13" s="1" t="s">
        <v>372</v>
      </c>
      <c r="G13" s="159">
        <v>4</v>
      </c>
      <c r="H13" s="203" t="s">
        <v>302</v>
      </c>
      <c r="O13" s="1"/>
    </row>
    <row r="14" spans="1:27" ht="15" x14ac:dyDescent="0.25">
      <c r="A14" s="160">
        <v>43586</v>
      </c>
      <c r="B14">
        <v>35</v>
      </c>
      <c r="C14" s="218" t="s">
        <v>247</v>
      </c>
      <c r="D14" s="1"/>
      <c r="F14" s="1" t="s">
        <v>373</v>
      </c>
      <c r="G14" s="159">
        <v>4</v>
      </c>
      <c r="H14" s="203" t="s">
        <v>375</v>
      </c>
      <c r="O14" s="1"/>
    </row>
    <row r="15" spans="1:27" ht="15" x14ac:dyDescent="0.25">
      <c r="A15" s="160">
        <v>43617</v>
      </c>
      <c r="B15">
        <v>16</v>
      </c>
      <c r="C15" s="218" t="s">
        <v>247</v>
      </c>
      <c r="D15" s="1"/>
      <c r="O15" s="1"/>
    </row>
    <row r="16" spans="1:27" ht="15" x14ac:dyDescent="0.25">
      <c r="A16" s="160">
        <v>43647</v>
      </c>
      <c r="B16">
        <v>30</v>
      </c>
      <c r="C16" s="218" t="s">
        <v>247</v>
      </c>
      <c r="D16" s="1"/>
      <c r="O16" s="1"/>
    </row>
    <row r="17" spans="1:15" ht="15" x14ac:dyDescent="0.25">
      <c r="A17" s="160">
        <v>43678</v>
      </c>
      <c r="B17">
        <v>34</v>
      </c>
      <c r="C17" s="218" t="s">
        <v>247</v>
      </c>
      <c r="D17" s="1"/>
      <c r="O17" s="1"/>
    </row>
    <row r="18" spans="1:15" ht="15" x14ac:dyDescent="0.25">
      <c r="A18" s="160">
        <v>43709</v>
      </c>
      <c r="B18">
        <v>38</v>
      </c>
      <c r="C18" s="218" t="s">
        <v>247</v>
      </c>
      <c r="D18" s="1"/>
      <c r="I18" s="39"/>
      <c r="O18" s="1"/>
    </row>
    <row r="19" spans="1:15" ht="15" x14ac:dyDescent="0.25">
      <c r="A19" s="160">
        <v>43739</v>
      </c>
      <c r="B19">
        <v>47</v>
      </c>
      <c r="C19" s="218" t="s">
        <v>247</v>
      </c>
      <c r="D19" s="1"/>
      <c r="I19" s="39"/>
      <c r="O19" s="1"/>
    </row>
    <row r="20" spans="1:15" ht="15" x14ac:dyDescent="0.25">
      <c r="A20" s="160">
        <v>43770</v>
      </c>
      <c r="B20">
        <v>37</v>
      </c>
      <c r="C20" s="218" t="s">
        <v>247</v>
      </c>
      <c r="D20" s="1"/>
      <c r="I20" s="39"/>
      <c r="O20" s="1"/>
    </row>
    <row r="21" spans="1:15" ht="15" x14ac:dyDescent="0.25">
      <c r="A21" s="160">
        <v>43800</v>
      </c>
      <c r="B21">
        <v>56</v>
      </c>
      <c r="C21" s="218" t="s">
        <v>247</v>
      </c>
      <c r="D21" s="1"/>
      <c r="I21" s="39"/>
      <c r="O21" s="1"/>
    </row>
    <row r="22" spans="1:15" ht="15" x14ac:dyDescent="0.25">
      <c r="A22" s="160">
        <v>43831</v>
      </c>
      <c r="B22">
        <v>46</v>
      </c>
      <c r="C22" s="218" t="s">
        <v>247</v>
      </c>
      <c r="D22" s="1"/>
      <c r="I22" s="39"/>
      <c r="O22" s="1"/>
    </row>
    <row r="23" spans="1:15" ht="15" x14ac:dyDescent="0.25">
      <c r="A23" s="160">
        <v>43862</v>
      </c>
      <c r="B23">
        <v>33</v>
      </c>
      <c r="C23" s="218" t="s">
        <v>247</v>
      </c>
      <c r="D23" s="1"/>
      <c r="O23" s="1"/>
    </row>
    <row r="24" spans="1:15" ht="15" x14ac:dyDescent="0.25">
      <c r="A24" s="160">
        <v>43891</v>
      </c>
      <c r="B24">
        <v>37</v>
      </c>
      <c r="C24" s="218" t="s">
        <v>247</v>
      </c>
      <c r="D24" s="1"/>
      <c r="O24" s="1"/>
    </row>
    <row r="25" spans="1:15" ht="15" x14ac:dyDescent="0.25">
      <c r="A25" s="160">
        <v>43922</v>
      </c>
      <c r="B25">
        <v>10</v>
      </c>
      <c r="C25" s="218" t="s">
        <v>247</v>
      </c>
      <c r="D25" s="1"/>
      <c r="O25" s="1"/>
    </row>
    <row r="26" spans="1:15" ht="15" x14ac:dyDescent="0.25">
      <c r="A26" s="160">
        <v>43952</v>
      </c>
      <c r="B26">
        <v>11</v>
      </c>
      <c r="C26" s="218" t="s">
        <v>247</v>
      </c>
      <c r="D26" s="1"/>
      <c r="O26" s="1"/>
    </row>
    <row r="27" spans="1:15" ht="15" x14ac:dyDescent="0.25">
      <c r="A27" s="160">
        <v>43983</v>
      </c>
      <c r="B27">
        <v>18</v>
      </c>
      <c r="C27" s="218" t="s">
        <v>247</v>
      </c>
      <c r="D27" s="1"/>
      <c r="O27" s="1"/>
    </row>
    <row r="28" spans="1:15" ht="15" x14ac:dyDescent="0.25">
      <c r="A28" s="160">
        <v>44013</v>
      </c>
      <c r="B28">
        <v>4</v>
      </c>
      <c r="C28" s="218" t="s">
        <v>247</v>
      </c>
      <c r="D28" s="1"/>
      <c r="O28" s="1"/>
    </row>
    <row r="29" spans="1:15" ht="15" x14ac:dyDescent="0.25">
      <c r="A29" s="160">
        <v>44044</v>
      </c>
      <c r="B29">
        <v>15</v>
      </c>
      <c r="C29" s="218" t="s">
        <v>247</v>
      </c>
      <c r="D29" s="1"/>
      <c r="O29" s="1"/>
    </row>
    <row r="30" spans="1:15" ht="15" x14ac:dyDescent="0.25">
      <c r="A30" s="160">
        <v>44075</v>
      </c>
      <c r="B30">
        <v>3</v>
      </c>
      <c r="C30" s="218" t="s">
        <v>247</v>
      </c>
      <c r="D30" s="1"/>
      <c r="O30" s="1"/>
    </row>
    <row r="31" spans="1:15" ht="15" x14ac:dyDescent="0.25">
      <c r="A31" s="160">
        <v>44105</v>
      </c>
      <c r="B31">
        <v>2</v>
      </c>
      <c r="C31" s="218" t="s">
        <v>247</v>
      </c>
      <c r="D31" s="1"/>
      <c r="O31" s="1"/>
    </row>
    <row r="32" spans="1:15" ht="15" x14ac:dyDescent="0.25">
      <c r="A32" s="160">
        <v>44136</v>
      </c>
      <c r="B32">
        <v>5</v>
      </c>
      <c r="C32" s="218" t="s">
        <v>247</v>
      </c>
      <c r="D32" s="1"/>
      <c r="O32" s="1"/>
    </row>
    <row r="33" spans="1:15" ht="15" x14ac:dyDescent="0.25">
      <c r="A33" s="160">
        <v>44166</v>
      </c>
      <c r="B33">
        <v>1</v>
      </c>
      <c r="C33" s="218" t="s">
        <v>247</v>
      </c>
      <c r="D33" s="1"/>
      <c r="O33" s="1"/>
    </row>
    <row r="34" spans="1:15" ht="15" x14ac:dyDescent="0.25">
      <c r="A34" s="160">
        <v>44197</v>
      </c>
      <c r="B34">
        <v>8</v>
      </c>
      <c r="C34" s="218" t="s">
        <v>247</v>
      </c>
      <c r="D34" s="1"/>
      <c r="O34" s="1"/>
    </row>
    <row r="35" spans="1:15" ht="15" x14ac:dyDescent="0.25">
      <c r="A35" s="160">
        <v>44228</v>
      </c>
      <c r="B35">
        <v>4</v>
      </c>
      <c r="C35" s="218" t="s">
        <v>247</v>
      </c>
      <c r="D35" s="1"/>
      <c r="O35" s="1"/>
    </row>
    <row r="36" spans="1:15" ht="15" x14ac:dyDescent="0.25">
      <c r="A36" s="160">
        <v>44256</v>
      </c>
      <c r="B36">
        <v>15</v>
      </c>
      <c r="C36" s="218" t="s">
        <v>247</v>
      </c>
      <c r="D36" s="1"/>
      <c r="O36" s="1"/>
    </row>
    <row r="37" spans="1:15" ht="15" x14ac:dyDescent="0.25">
      <c r="A37" s="160">
        <v>44287</v>
      </c>
      <c r="B37">
        <v>19</v>
      </c>
      <c r="C37" s="218" t="s">
        <v>247</v>
      </c>
      <c r="D37" s="1"/>
      <c r="O37" s="1"/>
    </row>
    <row r="38" spans="1:15" ht="15" x14ac:dyDescent="0.25">
      <c r="A38" s="160">
        <v>44317</v>
      </c>
      <c r="B38">
        <v>25</v>
      </c>
      <c r="C38" s="218" t="s">
        <v>247</v>
      </c>
      <c r="D38" s="1"/>
      <c r="O38" s="1"/>
    </row>
    <row r="39" spans="1:15" ht="15" x14ac:dyDescent="0.25">
      <c r="A39" s="160">
        <v>44348</v>
      </c>
      <c r="B39">
        <v>10</v>
      </c>
      <c r="C39" s="218" t="s">
        <v>247</v>
      </c>
      <c r="D39" s="1"/>
      <c r="O39" s="1"/>
    </row>
    <row r="40" spans="1:15" ht="15" x14ac:dyDescent="0.25">
      <c r="A40" s="160">
        <v>44378</v>
      </c>
      <c r="B40">
        <v>9</v>
      </c>
      <c r="C40" s="218" t="s">
        <v>247</v>
      </c>
      <c r="D40" s="1"/>
      <c r="O40" s="1"/>
    </row>
    <row r="41" spans="1:15" ht="15" x14ac:dyDescent="0.25">
      <c r="A41" s="160">
        <v>44409</v>
      </c>
      <c r="B41">
        <v>15</v>
      </c>
      <c r="C41" s="218" t="s">
        <v>247</v>
      </c>
      <c r="D41" s="1"/>
      <c r="O41" s="1"/>
    </row>
    <row r="42" spans="1:15" ht="15" x14ac:dyDescent="0.25">
      <c r="A42" s="160">
        <v>44440</v>
      </c>
      <c r="B42">
        <v>7</v>
      </c>
      <c r="C42" s="218" t="s">
        <v>247</v>
      </c>
      <c r="D42" s="1"/>
      <c r="O42" s="1"/>
    </row>
    <row r="43" spans="1:15" ht="15" x14ac:dyDescent="0.25">
      <c r="A43" s="160">
        <v>44470</v>
      </c>
      <c r="B43">
        <v>6</v>
      </c>
      <c r="C43" s="218" t="s">
        <v>247</v>
      </c>
      <c r="D43" s="1"/>
      <c r="O43" s="1"/>
    </row>
    <row r="44" spans="1:15" ht="15" x14ac:dyDescent="0.25">
      <c r="A44" s="160">
        <v>44501</v>
      </c>
      <c r="B44">
        <v>14</v>
      </c>
      <c r="C44" s="218" t="s">
        <v>247</v>
      </c>
      <c r="D44" s="1"/>
      <c r="O44" s="1"/>
    </row>
    <row r="45" spans="1:15" ht="15" x14ac:dyDescent="0.25">
      <c r="A45" s="160">
        <v>44531</v>
      </c>
      <c r="B45">
        <v>7</v>
      </c>
      <c r="C45" s="218" t="s">
        <v>247</v>
      </c>
      <c r="D45" s="1"/>
      <c r="O45" s="1"/>
    </row>
    <row r="46" spans="1:15" ht="15" x14ac:dyDescent="0.25">
      <c r="A46" s="160">
        <v>44562</v>
      </c>
      <c r="B46">
        <v>10</v>
      </c>
      <c r="C46" s="218" t="s">
        <v>247</v>
      </c>
      <c r="D46" s="1"/>
      <c r="O46" s="1"/>
    </row>
    <row r="47" spans="1:15" ht="15" x14ac:dyDescent="0.25">
      <c r="A47" s="160">
        <v>44593</v>
      </c>
      <c r="B47">
        <v>14</v>
      </c>
      <c r="C47" s="218" t="s">
        <v>247</v>
      </c>
      <c r="D47" s="1"/>
      <c r="O47" s="1"/>
    </row>
    <row r="48" spans="1:15" ht="15" x14ac:dyDescent="0.25">
      <c r="A48" s="160">
        <v>44621</v>
      </c>
      <c r="B48">
        <v>12</v>
      </c>
      <c r="C48" s="218" t="s">
        <v>247</v>
      </c>
      <c r="D48" s="1"/>
      <c r="O48" s="1"/>
    </row>
    <row r="49" spans="1:15" ht="15" x14ac:dyDescent="0.25">
      <c r="A49" s="160">
        <v>44652</v>
      </c>
      <c r="B49">
        <v>10</v>
      </c>
      <c r="C49" s="218" t="s">
        <v>247</v>
      </c>
      <c r="D49" s="1"/>
      <c r="O49" s="1"/>
    </row>
    <row r="50" spans="1:15" ht="15" x14ac:dyDescent="0.25">
      <c r="A50" s="160">
        <v>44682</v>
      </c>
      <c r="B50">
        <v>9</v>
      </c>
      <c r="C50" s="218" t="s">
        <v>247</v>
      </c>
      <c r="D50" s="1"/>
      <c r="O50" s="1"/>
    </row>
    <row r="51" spans="1:15" ht="15" x14ac:dyDescent="0.25">
      <c r="A51" s="160">
        <v>44713</v>
      </c>
      <c r="B51">
        <v>10</v>
      </c>
      <c r="C51" s="218" t="s">
        <v>247</v>
      </c>
      <c r="D51" s="1"/>
      <c r="O51" s="1"/>
    </row>
    <row r="52" spans="1:15" ht="15" x14ac:dyDescent="0.25">
      <c r="A52" s="160">
        <v>44743</v>
      </c>
      <c r="B52">
        <v>15</v>
      </c>
      <c r="C52" s="218" t="s">
        <v>247</v>
      </c>
      <c r="D52" s="1"/>
      <c r="O52" s="1"/>
    </row>
    <row r="53" spans="1:15" ht="15" x14ac:dyDescent="0.25">
      <c r="A53" s="160">
        <v>44774</v>
      </c>
      <c r="B53">
        <v>13</v>
      </c>
      <c r="C53" s="218" t="s">
        <v>247</v>
      </c>
      <c r="D53" s="1"/>
      <c r="O53" s="1"/>
    </row>
    <row r="54" spans="1:15" ht="15" x14ac:dyDescent="0.25">
      <c r="A54" s="160">
        <v>44805</v>
      </c>
      <c r="B54">
        <v>17</v>
      </c>
      <c r="C54" s="218" t="s">
        <v>247</v>
      </c>
      <c r="D54" s="1"/>
      <c r="O54" s="1"/>
    </row>
    <row r="55" spans="1:15" ht="15" x14ac:dyDescent="0.25">
      <c r="A55" s="160">
        <v>44835</v>
      </c>
      <c r="B55">
        <v>13</v>
      </c>
      <c r="C55" s="218" t="s">
        <v>247</v>
      </c>
      <c r="D55" s="1"/>
      <c r="O55" s="1"/>
    </row>
    <row r="56" spans="1:15" ht="15" x14ac:dyDescent="0.25">
      <c r="A56" s="160">
        <v>44866</v>
      </c>
      <c r="B56">
        <v>19</v>
      </c>
      <c r="C56" s="218" t="s">
        <v>247</v>
      </c>
      <c r="D56" s="161"/>
      <c r="O56" s="1"/>
    </row>
    <row r="57" spans="1:15" ht="15" x14ac:dyDescent="0.25">
      <c r="A57" s="160">
        <v>44896</v>
      </c>
      <c r="B57">
        <v>18</v>
      </c>
      <c r="C57" s="218" t="s">
        <v>247</v>
      </c>
      <c r="D57" s="1"/>
      <c r="O57" s="1"/>
    </row>
    <row r="58" spans="1:15" ht="15" x14ac:dyDescent="0.25">
      <c r="A58" s="160">
        <v>44927</v>
      </c>
      <c r="B58">
        <v>20</v>
      </c>
      <c r="C58" s="218" t="s">
        <v>247</v>
      </c>
      <c r="D58" s="1"/>
      <c r="O58" s="1"/>
    </row>
    <row r="59" spans="1:15" ht="15" x14ac:dyDescent="0.25">
      <c r="A59" s="160">
        <v>44958</v>
      </c>
      <c r="B59">
        <v>15</v>
      </c>
      <c r="C59" s="218" t="s">
        <v>247</v>
      </c>
      <c r="D59" s="1"/>
      <c r="O59" s="1"/>
    </row>
    <row r="60" spans="1:15" ht="15" x14ac:dyDescent="0.25">
      <c r="A60" s="160">
        <v>44986</v>
      </c>
      <c r="B60">
        <v>37</v>
      </c>
      <c r="C60" s="218" t="s">
        <v>247</v>
      </c>
      <c r="D60" s="1"/>
      <c r="O60" s="1"/>
    </row>
    <row r="61" spans="1:15" ht="15" x14ac:dyDescent="0.25">
      <c r="A61" s="160">
        <v>45017</v>
      </c>
      <c r="B61">
        <v>22</v>
      </c>
      <c r="C61" s="218" t="s">
        <v>247</v>
      </c>
      <c r="D61" s="1"/>
      <c r="O61" s="1"/>
    </row>
    <row r="62" spans="1:15" ht="15" x14ac:dyDescent="0.25">
      <c r="A62" s="160">
        <v>45047</v>
      </c>
      <c r="B62">
        <v>11</v>
      </c>
      <c r="C62" s="218" t="s">
        <v>247</v>
      </c>
      <c r="D62" s="1"/>
      <c r="O62" s="1"/>
    </row>
    <row r="63" spans="1:15" ht="15" x14ac:dyDescent="0.25">
      <c r="A63" s="160">
        <v>45078</v>
      </c>
      <c r="B63">
        <v>12</v>
      </c>
      <c r="C63" s="218" t="s">
        <v>247</v>
      </c>
      <c r="D63" s="1"/>
      <c r="O63" s="1"/>
    </row>
    <row r="64" spans="1:15" ht="15" x14ac:dyDescent="0.25">
      <c r="A64" s="160">
        <v>45108</v>
      </c>
      <c r="B64">
        <v>17</v>
      </c>
      <c r="C64" s="218" t="s">
        <v>247</v>
      </c>
      <c r="D64" s="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99473-0187-4AC9-B9F2-98DCE3F13EB4}">
  <sheetPr>
    <tabColor rgb="FF5E82A3"/>
  </sheetPr>
  <dimension ref="A1:AG1"/>
  <sheetViews>
    <sheetView zoomScaleNormal="100" workbookViewId="0">
      <selection activeCell="N29" sqref="N29"/>
    </sheetView>
  </sheetViews>
  <sheetFormatPr defaultColWidth="9.140625" defaultRowHeight="14.25" x14ac:dyDescent="0.2"/>
  <cols>
    <col min="1" max="1" width="15.7109375" style="1" bestFit="1" customWidth="1"/>
    <col min="2" max="2" width="20.7109375" style="1" bestFit="1" customWidth="1"/>
    <col min="3" max="3" width="7.42578125" style="1" customWidth="1"/>
    <col min="4" max="4" width="9.28515625" style="1" bestFit="1" customWidth="1"/>
    <col min="5" max="5" width="12.14062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62" t="s">
        <v>271</v>
      </c>
      <c r="B1" s="262"/>
      <c r="C1" s="262"/>
      <c r="D1" s="262"/>
      <c r="E1" s="262"/>
      <c r="F1" s="262"/>
      <c r="G1" s="262"/>
      <c r="H1" s="262"/>
      <c r="I1" s="262"/>
      <c r="J1" s="262"/>
      <c r="K1" s="262"/>
      <c r="L1" s="262"/>
      <c r="M1" s="262"/>
      <c r="N1" s="262"/>
      <c r="O1" s="262"/>
      <c r="P1" s="262"/>
      <c r="Q1" s="262"/>
      <c r="R1" s="262"/>
      <c r="S1" s="262"/>
      <c r="T1" s="262"/>
      <c r="U1" s="262"/>
      <c r="V1" s="262"/>
      <c r="W1" s="262"/>
      <c r="X1" s="262"/>
      <c r="Y1" s="262"/>
    </row>
  </sheetData>
  <mergeCells count="1">
    <mergeCell ref="A1:Y1"/>
  </mergeCell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1E37D-84DF-4C6C-A583-309E1A5F822B}">
  <sheetPr>
    <tabColor rgb="FF605677"/>
  </sheetPr>
  <dimension ref="A1:AA50"/>
  <sheetViews>
    <sheetView topLeftCell="H11" zoomScaleNormal="100" workbookViewId="0">
      <selection activeCell="AG23" sqref="AG23"/>
    </sheetView>
  </sheetViews>
  <sheetFormatPr defaultColWidth="9.140625" defaultRowHeight="14.25" x14ac:dyDescent="0.2"/>
  <cols>
    <col min="1" max="1" width="32" style="1" customWidth="1"/>
    <col min="2" max="2" width="8.140625" style="1" customWidth="1"/>
    <col min="3" max="3" width="10.85546875" style="1" customWidth="1"/>
    <col min="4" max="4" width="7.28515625" style="39" bestFit="1" customWidth="1"/>
    <col min="5" max="5" width="11.85546875" style="1" customWidth="1"/>
    <col min="6" max="8" width="8.42578125" style="1" bestFit="1" customWidth="1"/>
    <col min="9" max="9" width="9.5703125" style="1" bestFit="1" customWidth="1"/>
    <col min="10" max="10" width="13.28515625" style="1" customWidth="1"/>
    <col min="11" max="11" width="9.28515625" style="1" customWidth="1"/>
    <col min="12" max="12" width="14.28515625" style="1" customWidth="1"/>
    <col min="13" max="13" width="9.42578125" style="1" bestFit="1" customWidth="1"/>
    <col min="14" max="14" width="9.85546875" style="1" customWidth="1"/>
    <col min="15" max="15" width="11.28515625" style="1" customWidth="1"/>
    <col min="16" max="16" width="9.140625" style="40" bestFit="1" customWidth="1"/>
    <col min="17" max="18" width="6.5703125" style="1" bestFit="1" customWidth="1"/>
    <col min="19" max="19" width="9.140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425781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62" t="s">
        <v>188</v>
      </c>
      <c r="B1" s="262"/>
      <c r="C1" s="262"/>
      <c r="D1" s="262"/>
      <c r="E1" s="262"/>
      <c r="F1" s="262"/>
      <c r="G1" s="262"/>
      <c r="H1" s="262"/>
      <c r="I1" s="262"/>
      <c r="J1" s="262"/>
      <c r="K1" s="262"/>
      <c r="L1" s="262"/>
      <c r="M1" s="262"/>
      <c r="N1" s="262"/>
      <c r="O1" s="262"/>
      <c r="P1" s="262"/>
      <c r="Q1" s="262"/>
      <c r="R1" s="262"/>
    </row>
    <row r="2" spans="1:27" ht="15" thickBot="1" x14ac:dyDescent="0.25">
      <c r="B2" s="38"/>
      <c r="C2" s="38"/>
      <c r="P2" s="1"/>
      <c r="Q2" s="40"/>
    </row>
    <row r="3" spans="1:27" ht="12.75" customHeight="1" thickBot="1" x14ac:dyDescent="0.25">
      <c r="A3" s="327" t="s">
        <v>76</v>
      </c>
      <c r="B3" s="330" t="s">
        <v>100</v>
      </c>
      <c r="C3" s="261"/>
      <c r="D3" s="297" t="s">
        <v>77</v>
      </c>
      <c r="E3" s="298"/>
      <c r="F3" s="212" t="s">
        <v>78</v>
      </c>
      <c r="G3" s="211" t="s">
        <v>78</v>
      </c>
      <c r="H3" s="211" t="s">
        <v>78</v>
      </c>
      <c r="I3" s="303" t="s">
        <v>78</v>
      </c>
      <c r="J3" s="303"/>
      <c r="K3" s="211" t="s">
        <v>79</v>
      </c>
      <c r="L3" s="211"/>
      <c r="M3" s="211" t="s">
        <v>80</v>
      </c>
      <c r="N3" s="211" t="s">
        <v>80</v>
      </c>
      <c r="O3" s="213" t="s">
        <v>80</v>
      </c>
      <c r="P3" s="1"/>
      <c r="Q3" s="40"/>
      <c r="V3" s="273" t="s">
        <v>182</v>
      </c>
      <c r="W3" s="273"/>
      <c r="X3" s="273"/>
      <c r="Y3" s="273"/>
      <c r="Z3" s="273"/>
      <c r="AA3" s="273"/>
    </row>
    <row r="4" spans="1:27" ht="14.45" customHeight="1" thickBot="1" x14ac:dyDescent="0.3">
      <c r="A4" s="328"/>
      <c r="B4" s="251" t="s">
        <v>101</v>
      </c>
      <c r="C4" s="323" t="s">
        <v>195</v>
      </c>
      <c r="D4" s="290" t="s">
        <v>101</v>
      </c>
      <c r="E4" s="292" t="s">
        <v>195</v>
      </c>
      <c r="F4" s="310" t="s">
        <v>196</v>
      </c>
      <c r="G4" s="308" t="s">
        <v>197</v>
      </c>
      <c r="H4" s="308" t="s">
        <v>198</v>
      </c>
      <c r="I4" s="304" t="s">
        <v>199</v>
      </c>
      <c r="J4" s="305"/>
      <c r="K4" s="304" t="s">
        <v>200</v>
      </c>
      <c r="L4" s="305"/>
      <c r="M4" s="312" t="s">
        <v>201</v>
      </c>
      <c r="N4" s="312" t="s">
        <v>202</v>
      </c>
      <c r="O4" s="325" t="s">
        <v>203</v>
      </c>
      <c r="P4" s="1"/>
      <c r="Q4" s="40"/>
      <c r="U4" s="1" t="s">
        <v>167</v>
      </c>
      <c r="V4" s="44" t="s">
        <v>170</v>
      </c>
      <c r="W4" s="44" t="s">
        <v>168</v>
      </c>
      <c r="X4" s="44" t="s">
        <v>171</v>
      </c>
      <c r="Y4" s="44" t="s">
        <v>172</v>
      </c>
      <c r="Z4" s="44" t="s">
        <v>173</v>
      </c>
      <c r="AA4" s="44" t="s">
        <v>174</v>
      </c>
    </row>
    <row r="5" spans="1:27" ht="26.25" customHeight="1" thickBot="1" x14ac:dyDescent="0.25">
      <c r="A5" s="329"/>
      <c r="B5" s="302"/>
      <c r="C5" s="324"/>
      <c r="D5" s="291"/>
      <c r="E5" s="293"/>
      <c r="F5" s="311"/>
      <c r="G5" s="309"/>
      <c r="H5" s="309"/>
      <c r="I5" s="45" t="s">
        <v>168</v>
      </c>
      <c r="J5" s="45" t="s">
        <v>169</v>
      </c>
      <c r="K5" s="208" t="s">
        <v>171</v>
      </c>
      <c r="L5" s="208" t="s">
        <v>289</v>
      </c>
      <c r="M5" s="313"/>
      <c r="N5" s="313"/>
      <c r="O5" s="326"/>
      <c r="P5" s="1"/>
      <c r="Q5" s="40"/>
      <c r="U5" s="1">
        <v>0</v>
      </c>
      <c r="V5" s="46">
        <f>H6</f>
        <v>17.494421392299106</v>
      </c>
      <c r="W5" s="46">
        <f>I6</f>
        <v>20.526785714285715</v>
      </c>
      <c r="X5" s="46">
        <f>K6</f>
        <v>22.579464285714288</v>
      </c>
      <c r="Y5" s="46">
        <f>M6</f>
        <v>24.837410714285717</v>
      </c>
      <c r="Z5" s="46" t="str">
        <f>N6</f>
        <v>-</v>
      </c>
      <c r="AA5" s="46" t="str">
        <f>O6</f>
        <v>-</v>
      </c>
    </row>
    <row r="6" spans="1:27" x14ac:dyDescent="0.2">
      <c r="A6" s="111" t="s">
        <v>47</v>
      </c>
      <c r="B6" s="112">
        <f>'1A'!B14</f>
        <v>14.09</v>
      </c>
      <c r="C6" s="113">
        <f>'1A'!C14</f>
        <v>29307.200000000001</v>
      </c>
      <c r="D6" s="59">
        <f>'1A'!D14</f>
        <v>20.526785714285715</v>
      </c>
      <c r="E6" s="114">
        <f>'1A'!E14</f>
        <v>42695.71428571429</v>
      </c>
      <c r="F6" s="59">
        <f>'1A'!F14</f>
        <v>17.494421392299106</v>
      </c>
      <c r="G6" s="59">
        <f>'1A'!G14</f>
        <v>17.494421392299106</v>
      </c>
      <c r="H6" s="59">
        <f>'1A'!H14</f>
        <v>17.494421392299106</v>
      </c>
      <c r="I6" s="60">
        <f>'1A'!I14</f>
        <v>20.526785714285715</v>
      </c>
      <c r="J6" s="116">
        <f>'1A'!J14</f>
        <v>21.553125000000001</v>
      </c>
      <c r="K6" s="60">
        <f>'1A'!K14</f>
        <v>22.579464285714288</v>
      </c>
      <c r="L6" s="60">
        <f>'1A'!L14</f>
        <v>23.708437500000002</v>
      </c>
      <c r="M6" s="60">
        <f>'1A'!M14</f>
        <v>24.837410714285717</v>
      </c>
      <c r="N6" s="60" t="s">
        <v>186</v>
      </c>
      <c r="O6" s="162" t="s">
        <v>186</v>
      </c>
      <c r="P6" s="1"/>
      <c r="U6" s="1">
        <v>1</v>
      </c>
      <c r="V6" s="46">
        <f t="shared" ref="V6:V25" si="0">V5*1.025</f>
        <v>17.931781927106581</v>
      </c>
      <c r="W6" s="46">
        <f t="shared" ref="W6:W25" si="1">W5*1.025</f>
        <v>21.039955357142855</v>
      </c>
      <c r="X6" s="46">
        <f t="shared" ref="X6:X25" si="2">X5*1.025</f>
        <v>23.143950892857141</v>
      </c>
      <c r="Y6" s="46">
        <f t="shared" ref="Y6:Y25" si="3">Y5*1.025</f>
        <v>25.458345982142859</v>
      </c>
      <c r="Z6" s="46" t="e">
        <f t="shared" ref="Z6:AA21" si="4">Z5+0.15</f>
        <v>#VALUE!</v>
      </c>
      <c r="AA6" s="46" t="e">
        <f t="shared" si="4"/>
        <v>#VALUE!</v>
      </c>
    </row>
    <row r="7" spans="1:27" x14ac:dyDescent="0.2">
      <c r="A7" s="286" t="s">
        <v>102</v>
      </c>
      <c r="B7" s="287"/>
      <c r="C7" s="287"/>
      <c r="D7" s="287"/>
      <c r="E7" s="287"/>
      <c r="F7" s="287"/>
      <c r="G7" s="287"/>
      <c r="H7" s="288"/>
      <c r="I7" s="55">
        <f>I6-H6</f>
        <v>3.0323643219866092</v>
      </c>
      <c r="J7" s="55">
        <f t="shared" ref="J7:M7" si="5">J6-I6</f>
        <v>1.0263392857142861</v>
      </c>
      <c r="K7" s="55">
        <f t="shared" si="5"/>
        <v>1.0263392857142861</v>
      </c>
      <c r="L7" s="55">
        <f>L6-K6</f>
        <v>1.1289732142857147</v>
      </c>
      <c r="M7" s="55">
        <f t="shared" si="5"/>
        <v>1.1289732142857147</v>
      </c>
      <c r="N7" s="55" t="s">
        <v>54</v>
      </c>
      <c r="O7" s="55" t="s">
        <v>54</v>
      </c>
      <c r="P7" s="1"/>
      <c r="U7" s="1">
        <v>2</v>
      </c>
      <c r="V7" s="46">
        <f t="shared" si="0"/>
        <v>18.380076475284245</v>
      </c>
      <c r="W7" s="46">
        <f t="shared" si="1"/>
        <v>21.565954241071424</v>
      </c>
      <c r="X7" s="46">
        <f t="shared" si="2"/>
        <v>23.722549665178569</v>
      </c>
      <c r="Y7" s="46">
        <f t="shared" si="3"/>
        <v>26.094804631696427</v>
      </c>
      <c r="Z7" s="46" t="e">
        <f t="shared" si="4"/>
        <v>#VALUE!</v>
      </c>
      <c r="AA7" s="46" t="e">
        <f t="shared" si="4"/>
        <v>#VALUE!</v>
      </c>
    </row>
    <row r="8" spans="1:27" x14ac:dyDescent="0.2">
      <c r="A8" s="56" t="s">
        <v>52</v>
      </c>
      <c r="B8" s="59">
        <f>'1A'!B22</f>
        <v>14.09</v>
      </c>
      <c r="C8" s="114">
        <f>'1A'!C22</f>
        <v>29307.200000000001</v>
      </c>
      <c r="D8" s="59">
        <f>'1A'!D22</f>
        <v>18.660714285714285</v>
      </c>
      <c r="E8" s="114">
        <f>'1A'!E22</f>
        <v>38814.28571428571</v>
      </c>
      <c r="F8" s="59">
        <f>'1A'!F22</f>
        <v>15.904019447544641</v>
      </c>
      <c r="G8" s="60">
        <f>'1A'!G22</f>
        <v>15.904019447544641</v>
      </c>
      <c r="H8" s="60">
        <f>'1A'!H22</f>
        <v>15.904019447544641</v>
      </c>
      <c r="I8" s="61">
        <f>'1A'!I22</f>
        <v>18.660714285714285</v>
      </c>
      <c r="J8" s="61">
        <f>'1A'!J22</f>
        <v>19.59375</v>
      </c>
      <c r="K8" s="61">
        <f>'1A'!K22</f>
        <v>20.526785714285715</v>
      </c>
      <c r="L8" s="61">
        <f>'1A'!L22</f>
        <v>21.553125000000001</v>
      </c>
      <c r="M8" s="61">
        <f>'1A'!M22</f>
        <v>22.579464285714288</v>
      </c>
      <c r="N8" s="61" t="s">
        <v>186</v>
      </c>
      <c r="O8" s="62" t="s">
        <v>186</v>
      </c>
      <c r="P8" s="1"/>
      <c r="U8" s="1">
        <v>3</v>
      </c>
      <c r="V8" s="46">
        <f t="shared" si="0"/>
        <v>18.839578387166348</v>
      </c>
      <c r="W8" s="46">
        <f t="shared" si="1"/>
        <v>22.105103097098208</v>
      </c>
      <c r="X8" s="46">
        <f t="shared" si="2"/>
        <v>24.31561340680803</v>
      </c>
      <c r="Y8" s="46">
        <f t="shared" si="3"/>
        <v>26.747174747488835</v>
      </c>
      <c r="Z8" s="46" t="e">
        <f t="shared" si="4"/>
        <v>#VALUE!</v>
      </c>
      <c r="AA8" s="46" t="e">
        <f t="shared" si="4"/>
        <v>#VALUE!</v>
      </c>
    </row>
    <row r="9" spans="1:27" x14ac:dyDescent="0.2">
      <c r="A9" s="286" t="s">
        <v>102</v>
      </c>
      <c r="B9" s="287"/>
      <c r="C9" s="287"/>
      <c r="D9" s="287"/>
      <c r="E9" s="287"/>
      <c r="F9" s="287"/>
      <c r="G9" s="287"/>
      <c r="H9" s="288"/>
      <c r="I9" s="55">
        <f>I8-H8</f>
        <v>2.7566948381696434</v>
      </c>
      <c r="J9" s="55">
        <f t="shared" ref="J9:M9" si="6">J8-I8</f>
        <v>0.9330357142857153</v>
      </c>
      <c r="K9" s="55">
        <f t="shared" si="6"/>
        <v>0.9330357142857153</v>
      </c>
      <c r="L9" s="55">
        <f t="shared" si="6"/>
        <v>1.0263392857142861</v>
      </c>
      <c r="M9" s="55">
        <f t="shared" si="6"/>
        <v>1.0263392857142861</v>
      </c>
      <c r="N9" s="55" t="s">
        <v>54</v>
      </c>
      <c r="O9" s="55" t="s">
        <v>54</v>
      </c>
      <c r="P9" s="1"/>
      <c r="U9" s="1">
        <v>4</v>
      </c>
      <c r="V9" s="46">
        <f t="shared" si="0"/>
        <v>19.310567846845505</v>
      </c>
      <c r="W9" s="46">
        <f t="shared" si="1"/>
        <v>22.657730674525663</v>
      </c>
      <c r="X9" s="46">
        <f t="shared" si="2"/>
        <v>24.92350374197823</v>
      </c>
      <c r="Y9" s="46">
        <f t="shared" si="3"/>
        <v>27.415854116176053</v>
      </c>
      <c r="Z9" s="46" t="e">
        <f t="shared" si="4"/>
        <v>#VALUE!</v>
      </c>
      <c r="AA9" s="46" t="e">
        <f t="shared" si="4"/>
        <v>#VALUE!</v>
      </c>
    </row>
    <row r="10" spans="1:27" x14ac:dyDescent="0.2">
      <c r="P10" s="1"/>
      <c r="Q10" s="40"/>
      <c r="U10" s="1">
        <v>5</v>
      </c>
      <c r="V10" s="46">
        <f t="shared" si="0"/>
        <v>19.79333204301664</v>
      </c>
      <c r="W10" s="46">
        <f t="shared" si="1"/>
        <v>23.224173941388802</v>
      </c>
      <c r="X10" s="46">
        <f t="shared" si="2"/>
        <v>25.546591335527683</v>
      </c>
      <c r="Y10" s="46">
        <f t="shared" si="3"/>
        <v>28.101250469080451</v>
      </c>
      <c r="Z10" s="46" t="e">
        <f t="shared" si="4"/>
        <v>#VALUE!</v>
      </c>
      <c r="AA10" s="46" t="e">
        <f t="shared" si="4"/>
        <v>#VALUE!</v>
      </c>
    </row>
    <row r="11" spans="1:27" x14ac:dyDescent="0.2">
      <c r="P11" s="1"/>
      <c r="Q11" s="40"/>
      <c r="U11" s="1">
        <v>6</v>
      </c>
      <c r="V11" s="46">
        <f t="shared" si="0"/>
        <v>20.288165344092054</v>
      </c>
      <c r="W11" s="46">
        <f t="shared" si="1"/>
        <v>23.804778289923519</v>
      </c>
      <c r="X11" s="46">
        <f t="shared" si="2"/>
        <v>26.185256118915873</v>
      </c>
      <c r="Y11" s="46">
        <f t="shared" si="3"/>
        <v>28.803781730807462</v>
      </c>
      <c r="Z11" s="46" t="e">
        <f t="shared" si="4"/>
        <v>#VALUE!</v>
      </c>
      <c r="AA11" s="46" t="e">
        <f t="shared" si="4"/>
        <v>#VALUE!</v>
      </c>
    </row>
    <row r="12" spans="1:27" x14ac:dyDescent="0.2">
      <c r="P12" s="1"/>
      <c r="Q12" s="40"/>
      <c r="U12" s="1">
        <v>7</v>
      </c>
      <c r="V12" s="46">
        <f t="shared" si="0"/>
        <v>20.795369477694354</v>
      </c>
      <c r="W12" s="46">
        <f t="shared" si="1"/>
        <v>24.399897747171604</v>
      </c>
      <c r="X12" s="46">
        <f t="shared" si="2"/>
        <v>26.83988752188877</v>
      </c>
      <c r="Y12" s="46">
        <f t="shared" si="3"/>
        <v>29.523876274077647</v>
      </c>
      <c r="Z12" s="46" t="e">
        <f t="shared" si="4"/>
        <v>#VALUE!</v>
      </c>
      <c r="AA12" s="46" t="e">
        <f t="shared" si="4"/>
        <v>#VALUE!</v>
      </c>
    </row>
    <row r="13" spans="1:27" x14ac:dyDescent="0.2">
      <c r="U13" s="1">
        <v>8</v>
      </c>
      <c r="V13" s="46">
        <f t="shared" si="0"/>
        <v>21.315253714636711</v>
      </c>
      <c r="W13" s="46">
        <f t="shared" si="1"/>
        <v>25.009895190850891</v>
      </c>
      <c r="X13" s="46">
        <f t="shared" si="2"/>
        <v>27.510884709935986</v>
      </c>
      <c r="Y13" s="46">
        <f t="shared" si="3"/>
        <v>30.261973180929587</v>
      </c>
      <c r="Z13" s="46" t="e">
        <f t="shared" ref="Z13:AA13" si="7">Z12+0.15</f>
        <v>#VALUE!</v>
      </c>
      <c r="AA13" s="46" t="e">
        <f t="shared" si="7"/>
        <v>#VALUE!</v>
      </c>
    </row>
    <row r="14" spans="1:27" ht="15.75" x14ac:dyDescent="0.25">
      <c r="T14" s="28"/>
      <c r="U14" s="1">
        <v>9</v>
      </c>
      <c r="V14" s="46">
        <f t="shared" si="0"/>
        <v>21.848135057502628</v>
      </c>
      <c r="W14" s="46">
        <f t="shared" si="1"/>
        <v>25.635142570622161</v>
      </c>
      <c r="X14" s="46">
        <f t="shared" si="2"/>
        <v>28.198656827684385</v>
      </c>
      <c r="Y14" s="46">
        <f t="shared" si="3"/>
        <v>31.018522510452826</v>
      </c>
      <c r="Z14" s="46" t="e">
        <f t="shared" ref="Z14:AA14" si="8">Z13+0.15</f>
        <v>#VALUE!</v>
      </c>
      <c r="AA14" s="46" t="e">
        <f t="shared" si="8"/>
        <v>#VALUE!</v>
      </c>
    </row>
    <row r="15" spans="1:27" ht="16.5" thickBot="1" x14ac:dyDescent="0.3">
      <c r="A15" s="28" t="s">
        <v>189</v>
      </c>
      <c r="B15" s="28"/>
      <c r="C15" s="28"/>
      <c r="D15" s="28"/>
      <c r="E15" s="28"/>
      <c r="F15" s="28"/>
      <c r="G15" s="28"/>
      <c r="H15" s="28"/>
      <c r="I15" s="28"/>
      <c r="J15" s="28"/>
      <c r="K15" s="28"/>
      <c r="L15" s="28"/>
      <c r="M15" s="28"/>
      <c r="N15" s="28"/>
      <c r="O15" s="28"/>
      <c r="P15" s="28"/>
      <c r="Q15" s="28"/>
      <c r="R15" s="28"/>
      <c r="S15" s="28"/>
      <c r="T15" s="63"/>
      <c r="U15" s="1">
        <v>10</v>
      </c>
      <c r="V15" s="46">
        <f t="shared" si="0"/>
        <v>22.394338433940192</v>
      </c>
      <c r="W15" s="46">
        <f t="shared" si="1"/>
        <v>26.276021134887714</v>
      </c>
      <c r="X15" s="46">
        <f t="shared" si="2"/>
        <v>28.903623248376491</v>
      </c>
      <c r="Y15" s="46">
        <f t="shared" si="3"/>
        <v>31.793985573214144</v>
      </c>
      <c r="Z15" s="46" t="e">
        <f t="shared" si="4"/>
        <v>#VALUE!</v>
      </c>
      <c r="AA15" s="46" t="e">
        <f t="shared" si="4"/>
        <v>#VALUE!</v>
      </c>
    </row>
    <row r="16" spans="1:27" ht="15.75" thickBot="1" x14ac:dyDescent="0.3">
      <c r="A16" s="274" t="s">
        <v>104</v>
      </c>
      <c r="B16" s="277" t="s">
        <v>78</v>
      </c>
      <c r="C16" s="278"/>
      <c r="D16" s="278"/>
      <c r="E16" s="278" t="s">
        <v>78</v>
      </c>
      <c r="F16" s="278"/>
      <c r="G16" s="278"/>
      <c r="H16" s="278" t="s">
        <v>79</v>
      </c>
      <c r="I16" s="278"/>
      <c r="J16" s="278"/>
      <c r="K16" s="278" t="s">
        <v>80</v>
      </c>
      <c r="L16" s="278"/>
      <c r="M16" s="278"/>
      <c r="N16" s="278" t="s">
        <v>80</v>
      </c>
      <c r="O16" s="278"/>
      <c r="P16" s="279"/>
      <c r="Q16" s="278" t="s">
        <v>80</v>
      </c>
      <c r="R16" s="278"/>
      <c r="S16" s="279"/>
      <c r="T16" s="64"/>
      <c r="U16" s="1">
        <v>11</v>
      </c>
      <c r="V16" s="46">
        <f t="shared" si="0"/>
        <v>22.954196894788694</v>
      </c>
      <c r="W16" s="46">
        <f t="shared" si="1"/>
        <v>26.932921663259904</v>
      </c>
      <c r="X16" s="46">
        <f t="shared" si="2"/>
        <v>29.6262138295859</v>
      </c>
      <c r="Y16" s="46">
        <f t="shared" si="3"/>
        <v>32.588835212544495</v>
      </c>
      <c r="Z16" s="46" t="e">
        <f t="shared" si="4"/>
        <v>#VALUE!</v>
      </c>
      <c r="AA16" s="46" t="e">
        <f t="shared" si="4"/>
        <v>#VALUE!</v>
      </c>
    </row>
    <row r="17" spans="1:27" ht="15" x14ac:dyDescent="0.2">
      <c r="A17" s="275"/>
      <c r="B17" s="280" t="s">
        <v>204</v>
      </c>
      <c r="C17" s="281"/>
      <c r="D17" s="281"/>
      <c r="E17" s="294" t="s">
        <v>199</v>
      </c>
      <c r="F17" s="295"/>
      <c r="G17" s="296"/>
      <c r="H17" s="294" t="s">
        <v>200</v>
      </c>
      <c r="I17" s="295"/>
      <c r="J17" s="296"/>
      <c r="K17" s="283" t="s">
        <v>205</v>
      </c>
      <c r="L17" s="284"/>
      <c r="M17" s="285"/>
      <c r="N17" s="283" t="s">
        <v>202</v>
      </c>
      <c r="O17" s="284"/>
      <c r="P17" s="285"/>
      <c r="Q17" s="283" t="s">
        <v>206</v>
      </c>
      <c r="R17" s="284"/>
      <c r="S17" s="285"/>
      <c r="T17" s="71"/>
      <c r="U17" s="1">
        <v>12</v>
      </c>
      <c r="V17" s="46">
        <f t="shared" si="0"/>
        <v>23.52805181715841</v>
      </c>
      <c r="W17" s="46">
        <f t="shared" si="1"/>
        <v>27.606244704841398</v>
      </c>
      <c r="X17" s="46">
        <f t="shared" si="2"/>
        <v>30.366869175325544</v>
      </c>
      <c r="Y17" s="46">
        <f t="shared" si="3"/>
        <v>33.403556092858103</v>
      </c>
      <c r="Z17" s="46" t="e">
        <f t="shared" si="4"/>
        <v>#VALUE!</v>
      </c>
      <c r="AA17" s="46" t="e">
        <f t="shared" si="4"/>
        <v>#VALUE!</v>
      </c>
    </row>
    <row r="18" spans="1:27" ht="15" thickBot="1" x14ac:dyDescent="0.25">
      <c r="A18" s="276"/>
      <c r="B18" s="65" t="s">
        <v>0</v>
      </c>
      <c r="C18" s="66" t="s">
        <v>1</v>
      </c>
      <c r="D18" s="66" t="s">
        <v>2</v>
      </c>
      <c r="E18" s="67" t="s">
        <v>0</v>
      </c>
      <c r="F18" s="68" t="s">
        <v>1</v>
      </c>
      <c r="G18" s="69" t="s">
        <v>2</v>
      </c>
      <c r="H18" s="66" t="s">
        <v>0</v>
      </c>
      <c r="I18" s="66" t="s">
        <v>1</v>
      </c>
      <c r="J18" s="70" t="s">
        <v>2</v>
      </c>
      <c r="K18" s="65" t="s">
        <v>0</v>
      </c>
      <c r="L18" s="66" t="s">
        <v>1</v>
      </c>
      <c r="M18" s="70" t="s">
        <v>2</v>
      </c>
      <c r="N18" s="65" t="s">
        <v>0</v>
      </c>
      <c r="O18" s="66" t="s">
        <v>1</v>
      </c>
      <c r="P18" s="70" t="s">
        <v>2</v>
      </c>
      <c r="Q18" s="65" t="s">
        <v>0</v>
      </c>
      <c r="R18" s="66" t="s">
        <v>1</v>
      </c>
      <c r="S18" s="70" t="s">
        <v>2</v>
      </c>
      <c r="T18" s="73"/>
      <c r="U18" s="1">
        <v>13</v>
      </c>
      <c r="V18" s="46">
        <f t="shared" si="0"/>
        <v>24.116253112587369</v>
      </c>
      <c r="W18" s="46">
        <f t="shared" si="1"/>
        <v>28.296400822462431</v>
      </c>
      <c r="X18" s="46">
        <f t="shared" si="2"/>
        <v>31.126040904708681</v>
      </c>
      <c r="Y18" s="46">
        <f t="shared" si="3"/>
        <v>34.238644995179556</v>
      </c>
      <c r="Z18" s="46" t="e">
        <f t="shared" si="4"/>
        <v>#VALUE!</v>
      </c>
      <c r="AA18" s="46" t="e">
        <f t="shared" si="4"/>
        <v>#VALUE!</v>
      </c>
    </row>
    <row r="19" spans="1:27" x14ac:dyDescent="0.2">
      <c r="A19" s="72" t="s">
        <v>3</v>
      </c>
      <c r="B19" s="73">
        <f>F6</f>
        <v>17.494421392299106</v>
      </c>
      <c r="C19" s="73">
        <f>MEDIAN(B19,D19)</f>
        <v>18.166999889732729</v>
      </c>
      <c r="D19" s="73">
        <f>B19*((1.025)^3)</f>
        <v>18.839578387166352</v>
      </c>
      <c r="E19" s="74">
        <f>I6</f>
        <v>20.526785714285715</v>
      </c>
      <c r="F19" s="73">
        <f>MEDIAN(E19,G19)</f>
        <v>21.315944405691965</v>
      </c>
      <c r="G19" s="75">
        <f>E19*((1.025)^3)</f>
        <v>22.105103097098212</v>
      </c>
      <c r="H19" s="73">
        <f>K6</f>
        <v>22.579464285714288</v>
      </c>
      <c r="I19" s="73">
        <f>MEDIAN(H19,J19)</f>
        <v>23.44753884626116</v>
      </c>
      <c r="J19" s="75">
        <f>H19*((1.025)^3)</f>
        <v>24.315613406808033</v>
      </c>
      <c r="K19" s="74">
        <f>M6</f>
        <v>24.837410714285717</v>
      </c>
      <c r="L19" s="73">
        <f>MEDIAN(K19,M19)</f>
        <v>25.792292730887276</v>
      </c>
      <c r="M19" s="75">
        <f>K19*((1.025)^3)</f>
        <v>26.747174747488838</v>
      </c>
      <c r="N19" s="74" t="s">
        <v>54</v>
      </c>
      <c r="O19" s="73" t="s">
        <v>54</v>
      </c>
      <c r="P19" s="75" t="s">
        <v>54</v>
      </c>
      <c r="Q19" s="74" t="s">
        <v>54</v>
      </c>
      <c r="R19" s="73" t="s">
        <v>54</v>
      </c>
      <c r="S19" s="75" t="s">
        <v>54</v>
      </c>
      <c r="T19" s="73"/>
      <c r="U19" s="1">
        <v>14</v>
      </c>
      <c r="V19" s="46">
        <f t="shared" si="0"/>
        <v>24.719159440402052</v>
      </c>
      <c r="W19" s="46">
        <f t="shared" si="1"/>
        <v>29.003810843023988</v>
      </c>
      <c r="X19" s="46">
        <f t="shared" si="2"/>
        <v>31.904191927326394</v>
      </c>
      <c r="Y19" s="46">
        <f t="shared" si="3"/>
        <v>35.094611120059042</v>
      </c>
      <c r="Z19" s="46" t="e">
        <f t="shared" si="4"/>
        <v>#VALUE!</v>
      </c>
      <c r="AA19" s="46" t="e">
        <f t="shared" si="4"/>
        <v>#VALUE!</v>
      </c>
    </row>
    <row r="20" spans="1:27" x14ac:dyDescent="0.2">
      <c r="A20" s="76" t="s">
        <v>4</v>
      </c>
      <c r="B20" s="73">
        <f>B19*((1.025)^4)</f>
        <v>19.310567846845508</v>
      </c>
      <c r="C20" s="73">
        <f t="shared" ref="C20:C24" si="9">MEDIAN(B20,D20)</f>
        <v>19.799366595468783</v>
      </c>
      <c r="D20" s="73">
        <f>B19*((1.025)^6)</f>
        <v>20.288165344092061</v>
      </c>
      <c r="E20" s="74">
        <f>E19*((1.025)^4)</f>
        <v>22.657730674525666</v>
      </c>
      <c r="F20" s="73">
        <f t="shared" ref="F20:F24" si="10">MEDIAN(E20,G20)</f>
        <v>23.231254482224593</v>
      </c>
      <c r="G20" s="75">
        <f>E19*((1.025)^6)</f>
        <v>23.804778289923522</v>
      </c>
      <c r="H20" s="73">
        <f>H19*((1.025)^4)</f>
        <v>24.923503741978234</v>
      </c>
      <c r="I20" s="73">
        <f t="shared" ref="I20:I24" si="11">MEDIAN(H20,J20)</f>
        <v>25.554379930447055</v>
      </c>
      <c r="J20" s="75">
        <f>H19*((1.025)^6)</f>
        <v>26.185256118915877</v>
      </c>
      <c r="K20" s="74">
        <f>K19*((1.025)^4)</f>
        <v>27.415854116176057</v>
      </c>
      <c r="L20" s="73">
        <f t="shared" ref="L20:L24" si="12">MEDIAN(K20,M20)</f>
        <v>28.109817923491761</v>
      </c>
      <c r="M20" s="75">
        <f>K19*((1.025)^6)</f>
        <v>28.803781730807465</v>
      </c>
      <c r="N20" s="74" t="s">
        <v>54</v>
      </c>
      <c r="O20" s="73" t="s">
        <v>54</v>
      </c>
      <c r="P20" s="75" t="s">
        <v>54</v>
      </c>
      <c r="Q20" s="74" t="s">
        <v>54</v>
      </c>
      <c r="R20" s="73" t="s">
        <v>54</v>
      </c>
      <c r="S20" s="75" t="s">
        <v>54</v>
      </c>
      <c r="T20" s="73"/>
      <c r="U20" s="1">
        <v>15</v>
      </c>
      <c r="V20" s="46">
        <f t="shared" si="0"/>
        <v>25.3371384264121</v>
      </c>
      <c r="W20" s="46">
        <f t="shared" si="1"/>
        <v>29.728906114099587</v>
      </c>
      <c r="X20" s="46">
        <f t="shared" si="2"/>
        <v>32.701796725509553</v>
      </c>
      <c r="Y20" s="46">
        <f t="shared" si="3"/>
        <v>35.971976398060512</v>
      </c>
      <c r="Z20" s="46" t="e">
        <f t="shared" si="4"/>
        <v>#VALUE!</v>
      </c>
      <c r="AA20" s="46" t="e">
        <f t="shared" si="4"/>
        <v>#VALUE!</v>
      </c>
    </row>
    <row r="21" spans="1:27" x14ac:dyDescent="0.2">
      <c r="A21" s="76" t="s">
        <v>5</v>
      </c>
      <c r="B21" s="73">
        <f>B19*((1.025)^7)</f>
        <v>20.795369477694361</v>
      </c>
      <c r="C21" s="73">
        <f t="shared" si="9"/>
        <v>21.321752267598498</v>
      </c>
      <c r="D21" s="73">
        <f>B19*((1.025)^9)</f>
        <v>21.848135057502635</v>
      </c>
      <c r="E21" s="74">
        <f>E19*((1.025)^7)</f>
        <v>24.399897747171615</v>
      </c>
      <c r="F21" s="73">
        <f t="shared" si="10"/>
        <v>25.017520158896893</v>
      </c>
      <c r="G21" s="75">
        <f>E19*((1.025)^9)</f>
        <v>25.635142570622168</v>
      </c>
      <c r="H21" s="73">
        <f>H19*((1.025)^7)</f>
        <v>26.839887521888777</v>
      </c>
      <c r="I21" s="73">
        <f t="shared" si="11"/>
        <v>27.519272174786582</v>
      </c>
      <c r="J21" s="75">
        <f>H19*((1.025)^9)</f>
        <v>28.198656827684388</v>
      </c>
      <c r="K21" s="74">
        <f>K19*((1.025)^7)</f>
        <v>29.523876274077654</v>
      </c>
      <c r="L21" s="73">
        <f t="shared" si="12"/>
        <v>30.271199392265238</v>
      </c>
      <c r="M21" s="75">
        <f>K19*((1.025)^9)</f>
        <v>31.018522510452826</v>
      </c>
      <c r="N21" s="74" t="s">
        <v>54</v>
      </c>
      <c r="O21" s="73" t="s">
        <v>54</v>
      </c>
      <c r="P21" s="75" t="s">
        <v>54</v>
      </c>
      <c r="Q21" s="74" t="s">
        <v>54</v>
      </c>
      <c r="R21" s="73" t="s">
        <v>54</v>
      </c>
      <c r="S21" s="75" t="s">
        <v>54</v>
      </c>
      <c r="T21" s="73"/>
      <c r="U21" s="1">
        <v>16</v>
      </c>
      <c r="V21" s="46">
        <f t="shared" si="0"/>
        <v>25.970566887072401</v>
      </c>
      <c r="W21" s="46">
        <f t="shared" si="1"/>
        <v>30.472128766952075</v>
      </c>
      <c r="X21" s="46">
        <f t="shared" si="2"/>
        <v>33.519341643647287</v>
      </c>
      <c r="Y21" s="46">
        <f t="shared" si="3"/>
        <v>36.871275808012022</v>
      </c>
      <c r="Z21" s="46" t="e">
        <f t="shared" si="4"/>
        <v>#VALUE!</v>
      </c>
      <c r="AA21" s="46" t="e">
        <f t="shared" si="4"/>
        <v>#VALUE!</v>
      </c>
    </row>
    <row r="22" spans="1:27" x14ac:dyDescent="0.2">
      <c r="A22" s="76" t="s">
        <v>6</v>
      </c>
      <c r="B22" s="73">
        <f>B19*((1.025)^10)</f>
        <v>22.394338433940199</v>
      </c>
      <c r="C22" s="73">
        <f t="shared" si="9"/>
        <v>22.96119512554931</v>
      </c>
      <c r="D22" s="73">
        <f>B19*((1.025)^12)</f>
        <v>23.528051817158421</v>
      </c>
      <c r="E22" s="74">
        <f>E19*((1.025)^10)</f>
        <v>26.276021134887724</v>
      </c>
      <c r="F22" s="73">
        <f t="shared" si="10"/>
        <v>26.941132919864568</v>
      </c>
      <c r="G22" s="75">
        <f>E19*((1.025)^12)</f>
        <v>27.606244704841412</v>
      </c>
      <c r="H22" s="73">
        <f>H19*((1.025)^10)</f>
        <v>28.903623248376498</v>
      </c>
      <c r="I22" s="73">
        <f t="shared" si="11"/>
        <v>29.635246211851026</v>
      </c>
      <c r="J22" s="75">
        <f>H19*((1.025)^12)</f>
        <v>30.366869175325554</v>
      </c>
      <c r="K22" s="74">
        <f>K19*((1.025)^10)</f>
        <v>31.793985573214147</v>
      </c>
      <c r="L22" s="73">
        <f t="shared" si="12"/>
        <v>32.598770833036127</v>
      </c>
      <c r="M22" s="75">
        <f>K19*((1.025)^12)</f>
        <v>33.403556092858111</v>
      </c>
      <c r="N22" s="74" t="s">
        <v>54</v>
      </c>
      <c r="O22" s="73" t="s">
        <v>54</v>
      </c>
      <c r="P22" s="75" t="s">
        <v>54</v>
      </c>
      <c r="Q22" s="74" t="s">
        <v>54</v>
      </c>
      <c r="R22" s="73" t="s">
        <v>54</v>
      </c>
      <c r="S22" s="75" t="s">
        <v>54</v>
      </c>
      <c r="T22" s="73"/>
      <c r="U22" s="1">
        <v>17</v>
      </c>
      <c r="V22" s="46">
        <f t="shared" si="0"/>
        <v>26.619831059249208</v>
      </c>
      <c r="W22" s="46">
        <f t="shared" si="1"/>
        <v>31.233931986125874</v>
      </c>
      <c r="X22" s="46">
        <f t="shared" si="2"/>
        <v>34.357325184738464</v>
      </c>
      <c r="Y22" s="46">
        <f t="shared" si="3"/>
        <v>37.79305770321232</v>
      </c>
      <c r="Z22" s="46" t="e">
        <f t="shared" ref="Z22:AA22" si="13">Z21+0.15</f>
        <v>#VALUE!</v>
      </c>
      <c r="AA22" s="46" t="e">
        <f t="shared" si="13"/>
        <v>#VALUE!</v>
      </c>
    </row>
    <row r="23" spans="1:27" x14ac:dyDescent="0.2">
      <c r="A23" s="76" t="s">
        <v>107</v>
      </c>
      <c r="B23" s="73">
        <f>B19*((1.025)^13)</f>
        <v>24.11625311258738</v>
      </c>
      <c r="C23" s="73">
        <f t="shared" si="9"/>
        <v>24.726695769499749</v>
      </c>
      <c r="D23" s="73">
        <f>B19*((1.025)^15)</f>
        <v>25.337138426412118</v>
      </c>
      <c r="E23" s="74">
        <f>E19*((1.025)^13)</f>
        <v>28.296400822462445</v>
      </c>
      <c r="F23" s="73">
        <f t="shared" si="10"/>
        <v>29.012653468281027</v>
      </c>
      <c r="G23" s="75">
        <f>E19*((1.025)^15)</f>
        <v>29.728906114099608</v>
      </c>
      <c r="H23" s="73">
        <f>H19*((1.025)^13)</f>
        <v>31.126040904708692</v>
      </c>
      <c r="I23" s="73">
        <f t="shared" si="11"/>
        <v>31.913918815109135</v>
      </c>
      <c r="J23" s="75">
        <f>H19*((1.025)^15)</f>
        <v>32.701796725509574</v>
      </c>
      <c r="K23" s="74">
        <f>K19*((1.025)^13)</f>
        <v>34.238644995179563</v>
      </c>
      <c r="L23" s="73">
        <f t="shared" si="12"/>
        <v>35.105310696620045</v>
      </c>
      <c r="M23" s="75">
        <f>K19*((1.025)^15)</f>
        <v>35.971976398060526</v>
      </c>
      <c r="N23" s="74" t="s">
        <v>54</v>
      </c>
      <c r="O23" s="73" t="s">
        <v>54</v>
      </c>
      <c r="P23" s="75" t="s">
        <v>54</v>
      </c>
      <c r="Q23" s="74" t="s">
        <v>54</v>
      </c>
      <c r="R23" s="73" t="s">
        <v>54</v>
      </c>
      <c r="S23" s="75" t="s">
        <v>54</v>
      </c>
      <c r="T23" s="73"/>
      <c r="U23" s="1">
        <v>18</v>
      </c>
      <c r="V23" s="46">
        <f t="shared" si="0"/>
        <v>27.285326835730437</v>
      </c>
      <c r="W23" s="46">
        <f t="shared" si="1"/>
        <v>32.014780285779018</v>
      </c>
      <c r="X23" s="46">
        <f t="shared" si="2"/>
        <v>35.216258314356921</v>
      </c>
      <c r="Y23" s="46">
        <f t="shared" si="3"/>
        <v>38.737884145792627</v>
      </c>
      <c r="Z23" s="46" t="e">
        <f t="shared" ref="Z23:AA25" si="14">Z22+0.15</f>
        <v>#VALUE!</v>
      </c>
      <c r="AA23" s="46" t="e">
        <f t="shared" si="14"/>
        <v>#VALUE!</v>
      </c>
    </row>
    <row r="24" spans="1:27" x14ac:dyDescent="0.2">
      <c r="A24" s="76" t="s">
        <v>108</v>
      </c>
      <c r="B24" s="73">
        <f>B19*((1.025)^16)</f>
        <v>25.970566887072419</v>
      </c>
      <c r="C24" s="73">
        <f t="shared" si="9"/>
        <v>27.318606696930864</v>
      </c>
      <c r="D24" s="73">
        <f>B19*((1.025)^20)</f>
        <v>28.666646506789306</v>
      </c>
      <c r="E24" s="74">
        <f>E19*((1.025)^16)</f>
        <v>30.472128766952096</v>
      </c>
      <c r="F24" s="73">
        <f t="shared" si="10"/>
        <v>32.053828652349353</v>
      </c>
      <c r="G24" s="75">
        <f>E19*((1.025)^20)</f>
        <v>33.635528537746602</v>
      </c>
      <c r="H24" s="74">
        <f>H19*((1.025)^16)</f>
        <v>33.519341643647309</v>
      </c>
      <c r="I24" s="73">
        <f t="shared" si="11"/>
        <v>35.259211517584291</v>
      </c>
      <c r="J24" s="75">
        <f>H19*((1.025)^20)</f>
        <v>36.999081391521266</v>
      </c>
      <c r="K24" s="73">
        <f>K19*((1.025)^16)</f>
        <v>36.871275808012037</v>
      </c>
      <c r="L24" s="73">
        <f t="shared" si="12"/>
        <v>38.785132669342715</v>
      </c>
      <c r="M24" s="75">
        <f>K19*((1.025)^20)</f>
        <v>40.698989530673394</v>
      </c>
      <c r="N24" s="73" t="s">
        <v>54</v>
      </c>
      <c r="O24" s="73" t="s">
        <v>54</v>
      </c>
      <c r="P24" s="73" t="s">
        <v>54</v>
      </c>
      <c r="Q24" s="74" t="s">
        <v>54</v>
      </c>
      <c r="R24" s="73" t="s">
        <v>54</v>
      </c>
      <c r="S24" s="75" t="s">
        <v>54</v>
      </c>
      <c r="U24" s="1">
        <v>19</v>
      </c>
      <c r="V24" s="46">
        <f t="shared" si="0"/>
        <v>27.967460006623696</v>
      </c>
      <c r="W24" s="46">
        <f t="shared" si="1"/>
        <v>32.815149792923492</v>
      </c>
      <c r="X24" s="46">
        <f t="shared" si="2"/>
        <v>36.096664772215838</v>
      </c>
      <c r="Y24" s="46">
        <f t="shared" si="3"/>
        <v>39.70633124943744</v>
      </c>
      <c r="Z24" s="46" t="e">
        <f t="shared" si="14"/>
        <v>#VALUE!</v>
      </c>
      <c r="AA24" s="46" t="e">
        <f t="shared" si="14"/>
        <v>#VALUE!</v>
      </c>
    </row>
    <row r="25" spans="1:27" ht="15" x14ac:dyDescent="0.25">
      <c r="A25" s="44"/>
      <c r="B25" s="36"/>
      <c r="C25" s="46"/>
      <c r="D25" s="36"/>
      <c r="E25" s="81"/>
      <c r="F25" s="81"/>
      <c r="G25" s="81"/>
      <c r="H25" s="81"/>
      <c r="I25" s="73"/>
      <c r="J25" s="73"/>
      <c r="M25" s="40"/>
      <c r="P25" s="1"/>
      <c r="U25" s="1">
        <v>20</v>
      </c>
      <c r="V25" s="46">
        <f t="shared" si="0"/>
        <v>28.666646506789288</v>
      </c>
      <c r="W25" s="46">
        <f t="shared" si="1"/>
        <v>33.635528537746573</v>
      </c>
      <c r="X25" s="46">
        <f t="shared" si="2"/>
        <v>36.99908139152123</v>
      </c>
      <c r="Y25" s="46">
        <f t="shared" si="3"/>
        <v>40.698989530673373</v>
      </c>
      <c r="Z25" s="46" t="e">
        <f t="shared" si="14"/>
        <v>#VALUE!</v>
      </c>
      <c r="AA25" s="46" t="e">
        <f t="shared" si="14"/>
        <v>#VALUE!</v>
      </c>
    </row>
    <row r="26" spans="1:27" ht="15" x14ac:dyDescent="0.25">
      <c r="A26" s="44"/>
      <c r="B26" s="36"/>
      <c r="C26" s="46"/>
      <c r="D26" s="36"/>
      <c r="E26" s="81"/>
      <c r="F26" s="81"/>
      <c r="G26" s="81"/>
      <c r="H26" s="81"/>
      <c r="I26" s="73"/>
      <c r="J26" s="73"/>
      <c r="M26" s="40"/>
      <c r="P26" s="1"/>
      <c r="V26" s="46"/>
      <c r="W26" s="46"/>
      <c r="X26" s="46"/>
    </row>
    <row r="27" spans="1:27" ht="15" x14ac:dyDescent="0.25">
      <c r="A27" s="44"/>
      <c r="B27" s="36"/>
      <c r="C27" s="46"/>
      <c r="D27" s="36"/>
      <c r="E27" s="81"/>
      <c r="F27" s="81"/>
      <c r="G27" s="81"/>
      <c r="H27" s="81"/>
      <c r="I27" s="73"/>
      <c r="J27" s="73"/>
      <c r="M27" s="40"/>
      <c r="P27" s="1"/>
      <c r="U27" s="46"/>
    </row>
    <row r="28" spans="1:27" x14ac:dyDescent="0.2">
      <c r="O28" s="40"/>
      <c r="P28" s="1"/>
      <c r="V28" s="273" t="s">
        <v>182</v>
      </c>
      <c r="W28" s="273"/>
      <c r="X28" s="273"/>
      <c r="Y28" s="273"/>
      <c r="Z28" s="273"/>
      <c r="AA28" s="273"/>
    </row>
    <row r="29" spans="1:27" ht="16.5" thickBot="1" x14ac:dyDescent="0.3">
      <c r="A29" s="28" t="s">
        <v>190</v>
      </c>
      <c r="B29" s="28"/>
      <c r="C29" s="28"/>
      <c r="D29" s="28"/>
      <c r="E29" s="28"/>
      <c r="F29" s="28"/>
      <c r="G29" s="28"/>
      <c r="H29" s="28"/>
      <c r="I29" s="28"/>
      <c r="J29" s="28"/>
      <c r="K29" s="28"/>
      <c r="L29" s="28"/>
      <c r="M29" s="28"/>
      <c r="N29" s="28"/>
      <c r="O29" s="28"/>
      <c r="P29" s="28"/>
      <c r="Q29" s="28"/>
      <c r="R29" s="28"/>
      <c r="S29" s="28"/>
      <c r="U29" s="1" t="s">
        <v>167</v>
      </c>
      <c r="V29" s="44" t="s">
        <v>170</v>
      </c>
      <c r="W29" s="44" t="s">
        <v>168</v>
      </c>
      <c r="X29" s="44" t="s">
        <v>171</v>
      </c>
      <c r="Y29" s="44" t="s">
        <v>172</v>
      </c>
      <c r="Z29" s="44" t="s">
        <v>173</v>
      </c>
      <c r="AA29" s="44" t="s">
        <v>174</v>
      </c>
    </row>
    <row r="30" spans="1:27" ht="15.75" thickBot="1" x14ac:dyDescent="0.3">
      <c r="A30" s="274" t="s">
        <v>104</v>
      </c>
      <c r="B30" s="277" t="s">
        <v>78</v>
      </c>
      <c r="C30" s="278"/>
      <c r="D30" s="278"/>
      <c r="E30" s="278" t="s">
        <v>78</v>
      </c>
      <c r="F30" s="278"/>
      <c r="G30" s="278"/>
      <c r="H30" s="278" t="s">
        <v>79</v>
      </c>
      <c r="I30" s="278"/>
      <c r="J30" s="278"/>
      <c r="K30" s="278" t="s">
        <v>80</v>
      </c>
      <c r="L30" s="278"/>
      <c r="M30" s="278"/>
      <c r="N30" s="278" t="s">
        <v>80</v>
      </c>
      <c r="O30" s="278"/>
      <c r="P30" s="279"/>
      <c r="Q30" s="278" t="s">
        <v>80</v>
      </c>
      <c r="R30" s="278"/>
      <c r="S30" s="279"/>
      <c r="U30" s="1">
        <v>0</v>
      </c>
      <c r="V30" s="46">
        <f>H8</f>
        <v>15.904019447544641</v>
      </c>
      <c r="W30" s="46">
        <f>I8</f>
        <v>18.660714285714285</v>
      </c>
      <c r="X30" s="46">
        <f>K8</f>
        <v>20.526785714285715</v>
      </c>
      <c r="Y30" s="46">
        <f>M8</f>
        <v>22.579464285714288</v>
      </c>
      <c r="Z30" s="46" t="str">
        <f>N8</f>
        <v>-</v>
      </c>
      <c r="AA30" s="46" t="str">
        <f>O8</f>
        <v>-</v>
      </c>
    </row>
    <row r="31" spans="1:27" ht="15" x14ac:dyDescent="0.2">
      <c r="A31" s="275"/>
      <c r="B31" s="280" t="s">
        <v>103</v>
      </c>
      <c r="C31" s="281"/>
      <c r="D31" s="282"/>
      <c r="E31" s="283" t="s">
        <v>199</v>
      </c>
      <c r="F31" s="284"/>
      <c r="G31" s="284"/>
      <c r="H31" s="294" t="s">
        <v>200</v>
      </c>
      <c r="I31" s="295"/>
      <c r="J31" s="296"/>
      <c r="K31" s="283" t="s">
        <v>201</v>
      </c>
      <c r="L31" s="284"/>
      <c r="M31" s="285"/>
      <c r="N31" s="283" t="s">
        <v>202</v>
      </c>
      <c r="O31" s="284"/>
      <c r="P31" s="285"/>
      <c r="Q31" s="283" t="s">
        <v>207</v>
      </c>
      <c r="R31" s="284"/>
      <c r="S31" s="285"/>
      <c r="U31" s="1">
        <v>1</v>
      </c>
      <c r="V31" s="46">
        <f t="shared" ref="V31:V50" si="15">V30*1.025</f>
        <v>16.301619933733257</v>
      </c>
      <c r="W31" s="46">
        <f t="shared" ref="W31:W50" si="16">W30*1.025</f>
        <v>19.127232142857139</v>
      </c>
      <c r="X31" s="46">
        <f t="shared" ref="X31:X50" si="17">X30*1.025</f>
        <v>21.039955357142855</v>
      </c>
      <c r="Y31" s="46">
        <f t="shared" ref="Y31:Y50" si="18">Y30*1.025</f>
        <v>23.143950892857141</v>
      </c>
      <c r="Z31" s="46" t="e">
        <f t="shared" ref="Z31:AA31" si="19">Z30+0.15</f>
        <v>#VALUE!</v>
      </c>
      <c r="AA31" s="46" t="e">
        <f t="shared" si="19"/>
        <v>#VALUE!</v>
      </c>
    </row>
    <row r="32" spans="1:27" ht="15" thickBot="1" x14ac:dyDescent="0.25">
      <c r="A32" s="276"/>
      <c r="B32" s="65" t="s">
        <v>0</v>
      </c>
      <c r="C32" s="66" t="s">
        <v>1</v>
      </c>
      <c r="D32" s="70" t="s">
        <v>2</v>
      </c>
      <c r="E32" s="68" t="s">
        <v>0</v>
      </c>
      <c r="F32" s="68" t="s">
        <v>1</v>
      </c>
      <c r="G32" s="68" t="s">
        <v>2</v>
      </c>
      <c r="H32" s="65" t="s">
        <v>0</v>
      </c>
      <c r="I32" s="66" t="s">
        <v>1</v>
      </c>
      <c r="J32" s="70" t="s">
        <v>2</v>
      </c>
      <c r="K32" s="65" t="s">
        <v>0</v>
      </c>
      <c r="L32" s="66" t="s">
        <v>1</v>
      </c>
      <c r="M32" s="70" t="s">
        <v>2</v>
      </c>
      <c r="N32" s="65" t="s">
        <v>0</v>
      </c>
      <c r="O32" s="66" t="s">
        <v>1</v>
      </c>
      <c r="P32" s="70" t="s">
        <v>2</v>
      </c>
      <c r="Q32" s="65" t="s">
        <v>0</v>
      </c>
      <c r="R32" s="66" t="s">
        <v>1</v>
      </c>
      <c r="S32" s="70" t="s">
        <v>2</v>
      </c>
      <c r="U32" s="1">
        <v>2</v>
      </c>
      <c r="V32" s="46">
        <f t="shared" si="15"/>
        <v>16.709160432076587</v>
      </c>
      <c r="W32" s="46">
        <f t="shared" si="16"/>
        <v>19.605412946428565</v>
      </c>
      <c r="X32" s="46">
        <f t="shared" si="17"/>
        <v>21.565954241071424</v>
      </c>
      <c r="Y32" s="46">
        <f t="shared" si="18"/>
        <v>23.722549665178569</v>
      </c>
      <c r="Z32" s="46" t="e">
        <f t="shared" ref="Z32:AA38" si="20">Z31+0.15</f>
        <v>#VALUE!</v>
      </c>
      <c r="AA32" s="46" t="e">
        <f t="shared" si="20"/>
        <v>#VALUE!</v>
      </c>
    </row>
    <row r="33" spans="1:27" x14ac:dyDescent="0.2">
      <c r="A33" s="72" t="s">
        <v>3</v>
      </c>
      <c r="B33" s="73">
        <f>F8</f>
        <v>15.904019447544641</v>
      </c>
      <c r="C33" s="73">
        <f>MEDIAN(B33,D33)</f>
        <v>16.515454445211571</v>
      </c>
      <c r="D33" s="75">
        <f>B33*((1.025)^3)</f>
        <v>17.1268894428785</v>
      </c>
      <c r="E33" s="73">
        <f>I8</f>
        <v>18.660714285714285</v>
      </c>
      <c r="F33" s="73">
        <f>MEDIAN(E33,G33)</f>
        <v>19.378131277901783</v>
      </c>
      <c r="G33" s="73">
        <f>E33*((1.025)^3)</f>
        <v>20.095548270089282</v>
      </c>
      <c r="H33" s="74">
        <f>K8</f>
        <v>20.526785714285715</v>
      </c>
      <c r="I33" s="73">
        <f>MEDIAN(H33,J33)</f>
        <v>21.315944405691965</v>
      </c>
      <c r="J33" s="75">
        <f>H33*((1.025)^3)</f>
        <v>22.105103097098212</v>
      </c>
      <c r="K33" s="74">
        <f>M8</f>
        <v>22.579464285714288</v>
      </c>
      <c r="L33" s="73">
        <f>MEDIAN(K33,M33)</f>
        <v>23.44753884626116</v>
      </c>
      <c r="M33" s="75">
        <f>K33*((1.025)^3)</f>
        <v>24.315613406808033</v>
      </c>
      <c r="N33" s="74" t="s">
        <v>54</v>
      </c>
      <c r="O33" s="73" t="s">
        <v>54</v>
      </c>
      <c r="P33" s="75" t="s">
        <v>54</v>
      </c>
      <c r="Q33" s="74" t="s">
        <v>54</v>
      </c>
      <c r="R33" s="73" t="s">
        <v>54</v>
      </c>
      <c r="S33" s="75" t="s">
        <v>54</v>
      </c>
      <c r="U33" s="1">
        <v>3</v>
      </c>
      <c r="V33" s="46">
        <f t="shared" si="15"/>
        <v>17.1268894428785</v>
      </c>
      <c r="W33" s="46">
        <f t="shared" si="16"/>
        <v>20.095548270089278</v>
      </c>
      <c r="X33" s="46">
        <f t="shared" si="17"/>
        <v>22.105103097098208</v>
      </c>
      <c r="Y33" s="46">
        <f t="shared" si="18"/>
        <v>24.31561340680803</v>
      </c>
      <c r="Z33" s="46" t="e">
        <f t="shared" si="20"/>
        <v>#VALUE!</v>
      </c>
      <c r="AA33" s="46" t="e">
        <f t="shared" si="20"/>
        <v>#VALUE!</v>
      </c>
    </row>
    <row r="34" spans="1:27" x14ac:dyDescent="0.2">
      <c r="A34" s="76" t="s">
        <v>4</v>
      </c>
      <c r="B34" s="73">
        <f>B33*((1.025)^4)</f>
        <v>17.555061678950462</v>
      </c>
      <c r="C34" s="73">
        <f t="shared" ref="C34:C38" si="21">MEDIAN(B34,D34)</f>
        <v>17.999424177698895</v>
      </c>
      <c r="D34" s="75">
        <f>B33*((1.025)^6)</f>
        <v>18.443786676447328</v>
      </c>
      <c r="E34" s="73">
        <f>E33*((1.025)^4)</f>
        <v>20.597936976841513</v>
      </c>
      <c r="F34" s="73">
        <f t="shared" ref="F34:F38" si="22">MEDIAN(E34,G34)</f>
        <v>21.119322256567813</v>
      </c>
      <c r="G34" s="73">
        <f>E33*((1.025)^6)</f>
        <v>21.640707536294109</v>
      </c>
      <c r="H34" s="74">
        <f>H33*((1.025)^4)</f>
        <v>22.657730674525666</v>
      </c>
      <c r="I34" s="73">
        <f t="shared" ref="I34:I38" si="23">MEDIAN(H34,J34)</f>
        <v>23.231254482224593</v>
      </c>
      <c r="J34" s="75">
        <f>H33*((1.025)^6)</f>
        <v>23.804778289923522</v>
      </c>
      <c r="K34" s="74">
        <f>K33*((1.025)^4)</f>
        <v>24.923503741978234</v>
      </c>
      <c r="L34" s="73">
        <f t="shared" ref="L34:L38" si="24">MEDIAN(K34,M34)</f>
        <v>25.554379930447055</v>
      </c>
      <c r="M34" s="75">
        <f>K33*((1.025)^6)</f>
        <v>26.185256118915877</v>
      </c>
      <c r="N34" s="74" t="s">
        <v>54</v>
      </c>
      <c r="O34" s="73" t="s">
        <v>54</v>
      </c>
      <c r="P34" s="75" t="s">
        <v>54</v>
      </c>
      <c r="Q34" s="74" t="s">
        <v>54</v>
      </c>
      <c r="R34" s="73" t="s">
        <v>54</v>
      </c>
      <c r="S34" s="75" t="s">
        <v>54</v>
      </c>
      <c r="U34" s="1">
        <v>4</v>
      </c>
      <c r="V34" s="46">
        <f t="shared" si="15"/>
        <v>17.555061678950462</v>
      </c>
      <c r="W34" s="46">
        <f t="shared" si="16"/>
        <v>20.59793697684151</v>
      </c>
      <c r="X34" s="46">
        <f t="shared" si="17"/>
        <v>22.657730674525663</v>
      </c>
      <c r="Y34" s="46">
        <f t="shared" si="18"/>
        <v>24.92350374197823</v>
      </c>
      <c r="Z34" s="46" t="e">
        <f t="shared" si="20"/>
        <v>#VALUE!</v>
      </c>
      <c r="AA34" s="46" t="e">
        <f t="shared" si="20"/>
        <v>#VALUE!</v>
      </c>
    </row>
    <row r="35" spans="1:27" x14ac:dyDescent="0.2">
      <c r="A35" s="76" t="s">
        <v>5</v>
      </c>
      <c r="B35" s="73">
        <f>B33*((1.025)^7)</f>
        <v>18.904881343358511</v>
      </c>
      <c r="C35" s="73">
        <f t="shared" si="21"/>
        <v>19.383411152362271</v>
      </c>
      <c r="D35" s="75">
        <f>B33*((1.025)^9)</f>
        <v>19.861940961366031</v>
      </c>
      <c r="E35" s="73">
        <f>E33*((1.025)^7)</f>
        <v>22.181725224701463</v>
      </c>
      <c r="F35" s="73">
        <f t="shared" si="22"/>
        <v>22.743200144451716</v>
      </c>
      <c r="G35" s="73">
        <f>E33*((1.025)^9)</f>
        <v>23.30467506420197</v>
      </c>
      <c r="H35" s="74">
        <f>H33*((1.025)^7)</f>
        <v>24.399897747171615</v>
      </c>
      <c r="I35" s="73">
        <f t="shared" si="23"/>
        <v>25.017520158896893</v>
      </c>
      <c r="J35" s="75">
        <f>H33*((1.025)^9)</f>
        <v>25.635142570622168</v>
      </c>
      <c r="K35" s="74">
        <f>K33*((1.025)^7)</f>
        <v>26.839887521888777</v>
      </c>
      <c r="L35" s="73">
        <f t="shared" si="24"/>
        <v>27.519272174786582</v>
      </c>
      <c r="M35" s="75">
        <f>K33*((1.025)^9)</f>
        <v>28.198656827684388</v>
      </c>
      <c r="N35" s="74" t="s">
        <v>54</v>
      </c>
      <c r="O35" s="73" t="s">
        <v>54</v>
      </c>
      <c r="P35" s="75" t="s">
        <v>54</v>
      </c>
      <c r="Q35" s="74" t="s">
        <v>54</v>
      </c>
      <c r="R35" s="73" t="s">
        <v>54</v>
      </c>
      <c r="S35" s="75" t="s">
        <v>54</v>
      </c>
      <c r="U35" s="1">
        <v>5</v>
      </c>
      <c r="V35" s="46">
        <f t="shared" si="15"/>
        <v>17.993938220924221</v>
      </c>
      <c r="W35" s="46">
        <f t="shared" si="16"/>
        <v>21.112885401262545</v>
      </c>
      <c r="X35" s="46">
        <f t="shared" si="17"/>
        <v>23.224173941388802</v>
      </c>
      <c r="Y35" s="46">
        <f t="shared" si="18"/>
        <v>25.546591335527683</v>
      </c>
      <c r="Z35" s="46" t="e">
        <f t="shared" si="20"/>
        <v>#VALUE!</v>
      </c>
      <c r="AA35" s="46" t="e">
        <f t="shared" si="20"/>
        <v>#VALUE!</v>
      </c>
    </row>
    <row r="36" spans="1:27" x14ac:dyDescent="0.2">
      <c r="A36" s="76" t="s">
        <v>6</v>
      </c>
      <c r="B36" s="73">
        <f>B33*((1.025)^10)</f>
        <v>20.358489485400181</v>
      </c>
      <c r="C36" s="73">
        <f t="shared" si="21"/>
        <v>20.873813750499373</v>
      </c>
      <c r="D36" s="75">
        <f>B33*((1.025)^12)</f>
        <v>21.389138015598562</v>
      </c>
      <c r="E36" s="73">
        <f>E33*((1.025)^10)</f>
        <v>23.887291940807021</v>
      </c>
      <c r="F36" s="73">
        <f t="shared" si="22"/>
        <v>24.491939018058694</v>
      </c>
      <c r="G36" s="73">
        <f>E33*((1.025)^12)</f>
        <v>25.096586095310371</v>
      </c>
      <c r="H36" s="74">
        <f>H33*((1.025)^10)</f>
        <v>26.276021134887724</v>
      </c>
      <c r="I36" s="73">
        <f t="shared" si="23"/>
        <v>26.941132919864568</v>
      </c>
      <c r="J36" s="75">
        <f>H33*((1.025)^12)</f>
        <v>27.606244704841412</v>
      </c>
      <c r="K36" s="74">
        <f>K33*((1.025)^10)</f>
        <v>28.903623248376498</v>
      </c>
      <c r="L36" s="73">
        <f t="shared" si="24"/>
        <v>29.635246211851026</v>
      </c>
      <c r="M36" s="75">
        <f>K33*((1.025)^12)</f>
        <v>30.366869175325554</v>
      </c>
      <c r="N36" s="74" t="s">
        <v>54</v>
      </c>
      <c r="O36" s="73" t="s">
        <v>54</v>
      </c>
      <c r="P36" s="75" t="s">
        <v>54</v>
      </c>
      <c r="Q36" s="74" t="s">
        <v>54</v>
      </c>
      <c r="R36" s="73" t="s">
        <v>54</v>
      </c>
      <c r="S36" s="75" t="s">
        <v>54</v>
      </c>
      <c r="T36" s="46"/>
      <c r="U36" s="1">
        <v>6</v>
      </c>
      <c r="V36" s="46">
        <f t="shared" si="15"/>
        <v>18.443786676447324</v>
      </c>
      <c r="W36" s="46">
        <f t="shared" si="16"/>
        <v>21.640707536294109</v>
      </c>
      <c r="X36" s="46">
        <f t="shared" si="17"/>
        <v>23.804778289923519</v>
      </c>
      <c r="Y36" s="46">
        <f t="shared" si="18"/>
        <v>26.185256118915873</v>
      </c>
      <c r="Z36" s="46" t="e">
        <f t="shared" si="20"/>
        <v>#VALUE!</v>
      </c>
      <c r="AA36" s="46" t="e">
        <f t="shared" si="20"/>
        <v>#VALUE!</v>
      </c>
    </row>
    <row r="37" spans="1:27" x14ac:dyDescent="0.2">
      <c r="A37" s="76" t="s">
        <v>107</v>
      </c>
      <c r="B37" s="73">
        <f>B33*((1.025)^13)</f>
        <v>21.923866465988525</v>
      </c>
      <c r="C37" s="73">
        <f t="shared" si="21"/>
        <v>22.478814335908858</v>
      </c>
      <c r="D37" s="73">
        <f>B33*((1.025)^15)</f>
        <v>23.033762205829195</v>
      </c>
      <c r="E37" s="74">
        <f>E33*((1.025)^13)</f>
        <v>25.724000747693129</v>
      </c>
      <c r="F37" s="73">
        <f t="shared" si="22"/>
        <v>26.375139516619114</v>
      </c>
      <c r="G37" s="75">
        <f>E33*((1.025)^15)</f>
        <v>27.026278285545096</v>
      </c>
      <c r="H37" s="73">
        <f>H33*((1.025)^13)</f>
        <v>28.296400822462445</v>
      </c>
      <c r="I37" s="73">
        <f t="shared" si="23"/>
        <v>29.012653468281027</v>
      </c>
      <c r="J37" s="75">
        <f>H33*((1.025)^15)</f>
        <v>29.728906114099608</v>
      </c>
      <c r="K37" s="74">
        <f>K33*((1.025)^13)</f>
        <v>31.126040904708692</v>
      </c>
      <c r="L37" s="73">
        <f t="shared" si="24"/>
        <v>31.913918815109135</v>
      </c>
      <c r="M37" s="75">
        <f>K33*((1.025)^15)</f>
        <v>32.701796725509574</v>
      </c>
      <c r="N37" s="74" t="s">
        <v>54</v>
      </c>
      <c r="O37" s="73" t="s">
        <v>54</v>
      </c>
      <c r="P37" s="75" t="s">
        <v>54</v>
      </c>
      <c r="Q37" s="74" t="s">
        <v>54</v>
      </c>
      <c r="R37" s="73" t="s">
        <v>54</v>
      </c>
      <c r="S37" s="75" t="s">
        <v>54</v>
      </c>
      <c r="U37" s="1">
        <v>7</v>
      </c>
      <c r="V37" s="46">
        <f t="shared" si="15"/>
        <v>18.904881343358504</v>
      </c>
      <c r="W37" s="46">
        <f t="shared" si="16"/>
        <v>22.181725224701459</v>
      </c>
      <c r="X37" s="46">
        <f t="shared" si="17"/>
        <v>24.399897747171604</v>
      </c>
      <c r="Y37" s="46">
        <f t="shared" si="18"/>
        <v>26.83988752188877</v>
      </c>
      <c r="Z37" s="46" t="e">
        <f t="shared" si="20"/>
        <v>#VALUE!</v>
      </c>
      <c r="AA37" s="46" t="e">
        <f t="shared" si="20"/>
        <v>#VALUE!</v>
      </c>
    </row>
    <row r="38" spans="1:27" x14ac:dyDescent="0.2">
      <c r="A38" s="76" t="s">
        <v>108</v>
      </c>
      <c r="B38" s="73">
        <f>B33*((1.025)^16)</f>
        <v>23.609606260974925</v>
      </c>
      <c r="C38" s="73">
        <f t="shared" si="21"/>
        <v>24.835096997209874</v>
      </c>
      <c r="D38" s="73">
        <f>B33*((1.025)^20)</f>
        <v>26.060587733444823</v>
      </c>
      <c r="E38" s="74">
        <f>E33*((1.025)^16)</f>
        <v>27.701935242683721</v>
      </c>
      <c r="F38" s="73">
        <f t="shared" si="22"/>
        <v>29.139844229408496</v>
      </c>
      <c r="G38" s="75">
        <f>E33*((1.025)^20)</f>
        <v>30.577753216133271</v>
      </c>
      <c r="H38" s="74">
        <f>H33*((1.025)^16)</f>
        <v>30.472128766952096</v>
      </c>
      <c r="I38" s="73">
        <f t="shared" si="23"/>
        <v>32.053828652349353</v>
      </c>
      <c r="J38" s="75">
        <f>H33*((1.025)^20)</f>
        <v>33.635528537746602</v>
      </c>
      <c r="K38" s="73">
        <f>K33*((1.025)^16)</f>
        <v>33.519341643647309</v>
      </c>
      <c r="L38" s="73">
        <f t="shared" si="24"/>
        <v>35.259211517584291</v>
      </c>
      <c r="M38" s="75">
        <f>K33*((1.025)^20)</f>
        <v>36.999081391521266</v>
      </c>
      <c r="N38" s="73" t="s">
        <v>54</v>
      </c>
      <c r="O38" s="73" t="s">
        <v>54</v>
      </c>
      <c r="P38" s="73" t="s">
        <v>54</v>
      </c>
      <c r="Q38" s="74" t="s">
        <v>54</v>
      </c>
      <c r="R38" s="73" t="s">
        <v>54</v>
      </c>
      <c r="S38" s="75" t="s">
        <v>54</v>
      </c>
      <c r="U38" s="1">
        <v>8</v>
      </c>
      <c r="V38" s="46">
        <f t="shared" si="15"/>
        <v>19.377503376942464</v>
      </c>
      <c r="W38" s="46">
        <f t="shared" si="16"/>
        <v>22.736268355318995</v>
      </c>
      <c r="X38" s="46">
        <f t="shared" si="17"/>
        <v>25.009895190850891</v>
      </c>
      <c r="Y38" s="46">
        <f t="shared" si="18"/>
        <v>27.510884709935986</v>
      </c>
      <c r="Z38" s="46" t="e">
        <f t="shared" si="20"/>
        <v>#VALUE!</v>
      </c>
      <c r="AA38" s="46" t="e">
        <f t="shared" si="20"/>
        <v>#VALUE!</v>
      </c>
    </row>
    <row r="39" spans="1:27" ht="15" x14ac:dyDescent="0.25">
      <c r="A39" s="44"/>
      <c r="B39" s="36"/>
      <c r="C39" s="46"/>
      <c r="D39" s="36"/>
      <c r="E39" s="81"/>
      <c r="F39" s="81"/>
      <c r="G39" s="81"/>
      <c r="H39" s="81"/>
      <c r="I39" s="73"/>
      <c r="J39" s="73"/>
      <c r="M39" s="40"/>
      <c r="P39" s="1"/>
      <c r="U39" s="1">
        <v>9</v>
      </c>
      <c r="V39" s="46">
        <f t="shared" si="15"/>
        <v>19.861940961366024</v>
      </c>
      <c r="W39" s="46">
        <f t="shared" si="16"/>
        <v>23.304675064201966</v>
      </c>
      <c r="X39" s="46">
        <f t="shared" si="17"/>
        <v>25.635142570622161</v>
      </c>
      <c r="Y39" s="46">
        <f t="shared" si="18"/>
        <v>28.198656827684385</v>
      </c>
      <c r="Z39" s="46" t="e">
        <f t="shared" ref="Z39:AA39" si="25">Z38+0.15</f>
        <v>#VALUE!</v>
      </c>
      <c r="AA39" s="46" t="e">
        <f t="shared" si="25"/>
        <v>#VALUE!</v>
      </c>
    </row>
    <row r="40" spans="1:27" x14ac:dyDescent="0.2">
      <c r="O40" s="40"/>
      <c r="P40" s="1"/>
      <c r="U40" s="1">
        <v>10</v>
      </c>
      <c r="V40" s="46">
        <f t="shared" si="15"/>
        <v>20.358489485400174</v>
      </c>
      <c r="W40" s="46">
        <f t="shared" si="16"/>
        <v>23.887291940807014</v>
      </c>
      <c r="X40" s="46">
        <f t="shared" si="17"/>
        <v>26.276021134887714</v>
      </c>
      <c r="Y40" s="46">
        <f t="shared" si="18"/>
        <v>28.903623248376491</v>
      </c>
      <c r="Z40" s="46" t="e">
        <f t="shared" ref="Z40:AA50" si="26">Z39+0.15</f>
        <v>#VALUE!</v>
      </c>
      <c r="AA40" s="46" t="e">
        <f t="shared" si="26"/>
        <v>#VALUE!</v>
      </c>
    </row>
    <row r="41" spans="1:27" x14ac:dyDescent="0.2">
      <c r="U41" s="1">
        <v>11</v>
      </c>
      <c r="V41" s="46">
        <f t="shared" si="15"/>
        <v>20.867451722535176</v>
      </c>
      <c r="W41" s="46">
        <f t="shared" si="16"/>
        <v>24.484474239327188</v>
      </c>
      <c r="X41" s="46">
        <f t="shared" si="17"/>
        <v>26.932921663259904</v>
      </c>
      <c r="Y41" s="46">
        <f t="shared" si="18"/>
        <v>29.6262138295859</v>
      </c>
      <c r="Z41" s="46" t="e">
        <f t="shared" si="26"/>
        <v>#VALUE!</v>
      </c>
      <c r="AA41" s="46" t="e">
        <f t="shared" si="26"/>
        <v>#VALUE!</v>
      </c>
    </row>
    <row r="42" spans="1:27" x14ac:dyDescent="0.2">
      <c r="U42" s="1">
        <v>12</v>
      </c>
      <c r="V42" s="46">
        <f t="shared" si="15"/>
        <v>21.389138015598554</v>
      </c>
      <c r="W42" s="46">
        <f t="shared" si="16"/>
        <v>25.096586095310364</v>
      </c>
      <c r="X42" s="46">
        <f t="shared" si="17"/>
        <v>27.606244704841398</v>
      </c>
      <c r="Y42" s="46">
        <f t="shared" si="18"/>
        <v>30.366869175325544</v>
      </c>
      <c r="Z42" s="46" t="e">
        <f t="shared" si="26"/>
        <v>#VALUE!</v>
      </c>
      <c r="AA42" s="46" t="e">
        <f t="shared" si="26"/>
        <v>#VALUE!</v>
      </c>
    </row>
    <row r="43" spans="1:27" x14ac:dyDescent="0.2">
      <c r="D43" s="83"/>
      <c r="U43" s="1">
        <v>13</v>
      </c>
      <c r="V43" s="46">
        <f t="shared" si="15"/>
        <v>21.923866465988517</v>
      </c>
      <c r="W43" s="46">
        <f t="shared" si="16"/>
        <v>25.724000747693122</v>
      </c>
      <c r="X43" s="46">
        <f t="shared" si="17"/>
        <v>28.296400822462431</v>
      </c>
      <c r="Y43" s="46">
        <f t="shared" si="18"/>
        <v>31.126040904708681</v>
      </c>
      <c r="Z43" s="46" t="e">
        <f t="shared" si="26"/>
        <v>#VALUE!</v>
      </c>
      <c r="AA43" s="46" t="e">
        <f t="shared" si="26"/>
        <v>#VALUE!</v>
      </c>
    </row>
    <row r="44" spans="1:27" x14ac:dyDescent="0.2">
      <c r="D44" s="83"/>
      <c r="G44" s="35"/>
      <c r="U44" s="1">
        <v>14</v>
      </c>
      <c r="V44" s="46">
        <f t="shared" si="15"/>
        <v>22.471963127638229</v>
      </c>
      <c r="W44" s="46">
        <f t="shared" si="16"/>
        <v>26.367100766385448</v>
      </c>
      <c r="X44" s="46">
        <f t="shared" si="17"/>
        <v>29.003810843023988</v>
      </c>
      <c r="Y44" s="46">
        <f t="shared" si="18"/>
        <v>31.904191927326394</v>
      </c>
      <c r="Z44" s="46" t="e">
        <f t="shared" si="26"/>
        <v>#VALUE!</v>
      </c>
      <c r="AA44" s="46" t="e">
        <f t="shared" si="26"/>
        <v>#VALUE!</v>
      </c>
    </row>
    <row r="45" spans="1:27" x14ac:dyDescent="0.2">
      <c r="D45" s="83"/>
      <c r="U45" s="1">
        <v>15</v>
      </c>
      <c r="V45" s="46">
        <f t="shared" si="15"/>
        <v>23.033762205829184</v>
      </c>
      <c r="W45" s="46">
        <f t="shared" si="16"/>
        <v>27.026278285545082</v>
      </c>
      <c r="X45" s="46">
        <f t="shared" si="17"/>
        <v>29.728906114099587</v>
      </c>
      <c r="Y45" s="46">
        <f t="shared" si="18"/>
        <v>32.701796725509553</v>
      </c>
      <c r="Z45" s="46" t="e">
        <f t="shared" si="26"/>
        <v>#VALUE!</v>
      </c>
      <c r="AA45" s="46" t="e">
        <f t="shared" si="26"/>
        <v>#VALUE!</v>
      </c>
    </row>
    <row r="46" spans="1:27" x14ac:dyDescent="0.2">
      <c r="U46" s="1">
        <v>16</v>
      </c>
      <c r="V46" s="46">
        <f t="shared" si="15"/>
        <v>23.60960626097491</v>
      </c>
      <c r="W46" s="46">
        <f t="shared" si="16"/>
        <v>27.701935242683707</v>
      </c>
      <c r="X46" s="46">
        <f t="shared" si="17"/>
        <v>30.472128766952075</v>
      </c>
      <c r="Y46" s="46">
        <f t="shared" si="18"/>
        <v>33.519341643647287</v>
      </c>
      <c r="Z46" s="46" t="e">
        <f t="shared" si="26"/>
        <v>#VALUE!</v>
      </c>
      <c r="AA46" s="46" t="e">
        <f t="shared" si="26"/>
        <v>#VALUE!</v>
      </c>
    </row>
    <row r="47" spans="1:27" x14ac:dyDescent="0.2">
      <c r="U47" s="1">
        <v>17</v>
      </c>
      <c r="V47" s="46">
        <f t="shared" si="15"/>
        <v>24.19984641749928</v>
      </c>
      <c r="W47" s="46">
        <f t="shared" si="16"/>
        <v>28.394483623750798</v>
      </c>
      <c r="X47" s="46">
        <f t="shared" si="17"/>
        <v>31.233931986125874</v>
      </c>
      <c r="Y47" s="46">
        <f t="shared" si="18"/>
        <v>34.357325184738464</v>
      </c>
      <c r="Z47" s="46" t="e">
        <f t="shared" si="26"/>
        <v>#VALUE!</v>
      </c>
      <c r="AA47" s="46" t="e">
        <f t="shared" si="26"/>
        <v>#VALUE!</v>
      </c>
    </row>
    <row r="48" spans="1:27" x14ac:dyDescent="0.2">
      <c r="U48" s="1">
        <v>18</v>
      </c>
      <c r="V48" s="46">
        <f t="shared" si="15"/>
        <v>24.804842577936761</v>
      </c>
      <c r="W48" s="46">
        <f t="shared" si="16"/>
        <v>29.104345714344564</v>
      </c>
      <c r="X48" s="46">
        <f t="shared" si="17"/>
        <v>32.014780285779018</v>
      </c>
      <c r="Y48" s="46">
        <f t="shared" si="18"/>
        <v>35.216258314356921</v>
      </c>
      <c r="Z48" s="46" t="e">
        <f t="shared" si="26"/>
        <v>#VALUE!</v>
      </c>
      <c r="AA48" s="46" t="e">
        <f t="shared" si="26"/>
        <v>#VALUE!</v>
      </c>
    </row>
    <row r="49" spans="21:27" x14ac:dyDescent="0.2">
      <c r="U49" s="1">
        <v>19</v>
      </c>
      <c r="V49" s="46">
        <f t="shared" si="15"/>
        <v>25.424963642385176</v>
      </c>
      <c r="W49" s="46">
        <f t="shared" si="16"/>
        <v>29.831954357203177</v>
      </c>
      <c r="X49" s="46">
        <f t="shared" si="17"/>
        <v>32.815149792923492</v>
      </c>
      <c r="Y49" s="46">
        <f t="shared" si="18"/>
        <v>36.096664772215838</v>
      </c>
      <c r="Z49" s="46" t="e">
        <f t="shared" si="26"/>
        <v>#VALUE!</v>
      </c>
      <c r="AA49" s="46" t="e">
        <f t="shared" si="26"/>
        <v>#VALUE!</v>
      </c>
    </row>
    <row r="50" spans="21:27" x14ac:dyDescent="0.2">
      <c r="U50" s="1">
        <v>20</v>
      </c>
      <c r="V50" s="46">
        <f t="shared" si="15"/>
        <v>26.060587733444802</v>
      </c>
      <c r="W50" s="46">
        <f t="shared" si="16"/>
        <v>30.577753216133253</v>
      </c>
      <c r="X50" s="46">
        <f t="shared" si="17"/>
        <v>33.635528537746573</v>
      </c>
      <c r="Y50" s="46">
        <f t="shared" si="18"/>
        <v>36.99908139152123</v>
      </c>
      <c r="Z50" s="46" t="e">
        <f t="shared" si="26"/>
        <v>#VALUE!</v>
      </c>
      <c r="AA50" s="46" t="e">
        <f t="shared" si="26"/>
        <v>#VALUE!</v>
      </c>
    </row>
  </sheetData>
  <mergeCells count="47">
    <mergeCell ref="N31:P31"/>
    <mergeCell ref="Q31:S31"/>
    <mergeCell ref="V28:AA28"/>
    <mergeCell ref="N30:P30"/>
    <mergeCell ref="Q30:S30"/>
    <mergeCell ref="A30:A32"/>
    <mergeCell ref="B30:D30"/>
    <mergeCell ref="E30:G30"/>
    <mergeCell ref="H30:J30"/>
    <mergeCell ref="K30:M30"/>
    <mergeCell ref="B31:D31"/>
    <mergeCell ref="E31:G31"/>
    <mergeCell ref="H31:J31"/>
    <mergeCell ref="K31:M31"/>
    <mergeCell ref="Q16:S16"/>
    <mergeCell ref="B17:D17"/>
    <mergeCell ref="E17:G17"/>
    <mergeCell ref="H17:J17"/>
    <mergeCell ref="K17:M17"/>
    <mergeCell ref="N17:P17"/>
    <mergeCell ref="Q17:S17"/>
    <mergeCell ref="K16:M16"/>
    <mergeCell ref="N16:P16"/>
    <mergeCell ref="A7:H7"/>
    <mergeCell ref="A9:H9"/>
    <mergeCell ref="A16:A18"/>
    <mergeCell ref="B16:D16"/>
    <mergeCell ref="E16:G16"/>
    <mergeCell ref="H16:J16"/>
    <mergeCell ref="A1:R1"/>
    <mergeCell ref="A3:A5"/>
    <mergeCell ref="B3:C3"/>
    <mergeCell ref="D3:E3"/>
    <mergeCell ref="I3:J3"/>
    <mergeCell ref="N4:N5"/>
    <mergeCell ref="O4:O5"/>
    <mergeCell ref="M4:M5"/>
    <mergeCell ref="F4:F5"/>
    <mergeCell ref="G4:G5"/>
    <mergeCell ref="H4:H5"/>
    <mergeCell ref="I4:J4"/>
    <mergeCell ref="K4:L4"/>
    <mergeCell ref="V3:AA3"/>
    <mergeCell ref="B4:B5"/>
    <mergeCell ref="C4:C5"/>
    <mergeCell ref="D4:D5"/>
    <mergeCell ref="E4:E5"/>
  </mergeCells>
  <pageMargins left="0.7" right="0.7" top="0.75" bottom="0.75" header="0.3" footer="0.3"/>
  <pageSetup orientation="portrait" r:id="rId1"/>
  <ignoredErrors>
    <ignoredError sqref="L7 I8:M8" formula="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ED4D0-F531-4DAB-8E79-984D32FA915F}">
  <sheetPr>
    <tabColor rgb="FF605677"/>
  </sheetPr>
  <dimension ref="A1:AH13"/>
  <sheetViews>
    <sheetView zoomScaleNormal="100" workbookViewId="0">
      <selection activeCell="E2" sqref="E2"/>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62" t="s">
        <v>273</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2" spans="1:26" ht="15.75" x14ac:dyDescent="0.25">
      <c r="A2" s="222" t="s">
        <v>386</v>
      </c>
    </row>
    <row r="3" spans="1:26" x14ac:dyDescent="0.25">
      <c r="A3" s="12">
        <v>130</v>
      </c>
    </row>
    <row r="4" spans="1:26" ht="20.25" x14ac:dyDescent="0.3">
      <c r="A4" s="171"/>
      <c r="B4" s="171"/>
      <c r="C4" s="171"/>
      <c r="D4" s="171"/>
      <c r="E4" s="171"/>
      <c r="F4" s="171"/>
      <c r="G4" s="171"/>
      <c r="H4" s="171"/>
      <c r="I4" s="171"/>
      <c r="J4" s="171"/>
      <c r="K4" s="171"/>
      <c r="L4" s="171"/>
      <c r="M4" s="171"/>
      <c r="N4" s="171"/>
      <c r="O4" s="171"/>
    </row>
    <row r="5" spans="1:26" ht="15.75" x14ac:dyDescent="0.25">
      <c r="A5" s="314" t="s">
        <v>309</v>
      </c>
      <c r="B5" s="314"/>
      <c r="C5" s="314"/>
      <c r="E5" s="314" t="s">
        <v>310</v>
      </c>
      <c r="F5" s="314"/>
      <c r="G5" s="314"/>
      <c r="I5" s="314" t="s">
        <v>311</v>
      </c>
      <c r="J5" s="314"/>
      <c r="K5" s="314"/>
      <c r="M5" s="34" t="s">
        <v>312</v>
      </c>
      <c r="N5" s="34"/>
      <c r="O5" s="34"/>
    </row>
    <row r="6" spans="1:26" x14ac:dyDescent="0.25">
      <c r="A6" s="16" t="s">
        <v>115</v>
      </c>
      <c r="B6" s="16" t="s">
        <v>116</v>
      </c>
      <c r="C6" s="16" t="s">
        <v>117</v>
      </c>
      <c r="E6" s="16" t="s">
        <v>115</v>
      </c>
      <c r="F6" s="16" t="s">
        <v>116</v>
      </c>
      <c r="G6" s="16" t="s">
        <v>117</v>
      </c>
      <c r="I6" s="25" t="s">
        <v>135</v>
      </c>
      <c r="J6" s="16" t="s">
        <v>116</v>
      </c>
      <c r="K6" s="16" t="s">
        <v>117</v>
      </c>
      <c r="M6" s="25" t="s">
        <v>132</v>
      </c>
      <c r="N6" s="16" t="s">
        <v>116</v>
      </c>
      <c r="O6" s="16" t="s">
        <v>117</v>
      </c>
    </row>
    <row r="7" spans="1:26" x14ac:dyDescent="0.25">
      <c r="A7" s="17" t="s">
        <v>118</v>
      </c>
      <c r="B7" s="18">
        <v>1</v>
      </c>
      <c r="C7" s="19">
        <f>B7/A3</f>
        <v>7.6923076923076927E-3</v>
      </c>
      <c r="E7" s="23" t="s">
        <v>125</v>
      </c>
      <c r="F7" s="18"/>
      <c r="G7" s="19">
        <v>0.02</v>
      </c>
      <c r="I7" s="23" t="s">
        <v>136</v>
      </c>
      <c r="J7" s="18">
        <v>100</v>
      </c>
      <c r="K7" s="19">
        <f>J7/A3</f>
        <v>0.76923076923076927</v>
      </c>
      <c r="M7" s="23" t="s">
        <v>133</v>
      </c>
      <c r="N7" s="18">
        <v>34</v>
      </c>
      <c r="O7" s="19">
        <f>N7/A3</f>
        <v>0.26153846153846155</v>
      </c>
    </row>
    <row r="8" spans="1:26" x14ac:dyDescent="0.25">
      <c r="A8" s="20" t="s">
        <v>119</v>
      </c>
      <c r="B8" s="21">
        <v>14</v>
      </c>
      <c r="C8" s="22">
        <f>B8/A3</f>
        <v>0.1076923076923077</v>
      </c>
      <c r="E8" s="24" t="s">
        <v>126</v>
      </c>
      <c r="F8" s="21"/>
      <c r="G8" s="19">
        <v>0.109</v>
      </c>
      <c r="I8" s="24" t="s">
        <v>138</v>
      </c>
      <c r="J8" s="21">
        <v>16</v>
      </c>
      <c r="K8" s="19">
        <f>J8/A3</f>
        <v>0.12307692307692308</v>
      </c>
      <c r="M8" s="24" t="s">
        <v>134</v>
      </c>
      <c r="N8" s="21">
        <v>95</v>
      </c>
      <c r="O8" s="22">
        <f>N8/A3</f>
        <v>0.73076923076923073</v>
      </c>
    </row>
    <row r="9" spans="1:26" x14ac:dyDescent="0.25">
      <c r="A9" s="20" t="s">
        <v>120</v>
      </c>
      <c r="B9" s="21">
        <v>26</v>
      </c>
      <c r="C9" s="22">
        <f>B9/A3</f>
        <v>0.2</v>
      </c>
      <c r="E9" s="24" t="s">
        <v>127</v>
      </c>
      <c r="F9" s="21"/>
      <c r="G9" s="19">
        <v>0.17699999999999999</v>
      </c>
      <c r="I9" s="24" t="s">
        <v>137</v>
      </c>
      <c r="J9" s="21">
        <v>7</v>
      </c>
      <c r="K9" s="19">
        <f>J9/A3</f>
        <v>5.3846153846153849E-2</v>
      </c>
    </row>
    <row r="10" spans="1:26" x14ac:dyDescent="0.25">
      <c r="A10" s="20" t="s">
        <v>121</v>
      </c>
      <c r="B10" s="21">
        <v>30</v>
      </c>
      <c r="C10" s="22">
        <f>B10/A3</f>
        <v>0.23076923076923078</v>
      </c>
      <c r="E10" s="24" t="s">
        <v>128</v>
      </c>
      <c r="F10" s="21"/>
      <c r="G10" s="19">
        <v>8.5999999999999993E-2</v>
      </c>
      <c r="I10" s="24" t="s">
        <v>140</v>
      </c>
      <c r="J10" s="21">
        <v>4</v>
      </c>
      <c r="K10" s="19">
        <f>J10/A3</f>
        <v>3.0769230769230771E-2</v>
      </c>
    </row>
    <row r="11" spans="1:26" x14ac:dyDescent="0.25">
      <c r="A11" s="20" t="s">
        <v>122</v>
      </c>
      <c r="B11" s="21">
        <v>29</v>
      </c>
      <c r="C11" s="22">
        <f>B11/A3</f>
        <v>0.22307692307692309</v>
      </c>
      <c r="E11" s="24" t="s">
        <v>129</v>
      </c>
      <c r="F11" s="21"/>
      <c r="G11" s="19">
        <v>0.36</v>
      </c>
      <c r="I11" s="24" t="s">
        <v>139</v>
      </c>
      <c r="J11" s="21">
        <v>2</v>
      </c>
      <c r="K11" s="19">
        <f>J11/A3</f>
        <v>1.5384615384615385E-2</v>
      </c>
    </row>
    <row r="12" spans="1:26" x14ac:dyDescent="0.25">
      <c r="A12" s="20" t="s">
        <v>123</v>
      </c>
      <c r="B12" s="21">
        <v>21</v>
      </c>
      <c r="C12" s="22">
        <f>B12/A3</f>
        <v>0.16153846153846155</v>
      </c>
      <c r="E12" s="24" t="s">
        <v>130</v>
      </c>
      <c r="F12" s="21"/>
      <c r="G12" s="19">
        <v>0.20200000000000001</v>
      </c>
      <c r="I12" s="24" t="s">
        <v>141</v>
      </c>
      <c r="J12" s="21">
        <v>0</v>
      </c>
      <c r="K12" s="19">
        <f>J12/A3</f>
        <v>0</v>
      </c>
    </row>
    <row r="13" spans="1:26" x14ac:dyDescent="0.25">
      <c r="A13" s="20" t="s">
        <v>124</v>
      </c>
      <c r="B13" s="21">
        <v>10</v>
      </c>
      <c r="C13" s="22">
        <f>B13/A3</f>
        <v>7.6923076923076927E-2</v>
      </c>
      <c r="E13" s="24" t="s">
        <v>131</v>
      </c>
      <c r="F13" s="21"/>
      <c r="G13" s="19">
        <v>4.5999999999999999E-2</v>
      </c>
      <c r="I13" s="24" t="s">
        <v>142</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3A5FA-C7B7-4F71-BB48-A1CD42093362}">
  <sheetPr>
    <tabColor rgb="FF605677"/>
  </sheetPr>
  <dimension ref="A1:Z56"/>
  <sheetViews>
    <sheetView zoomScaleNormal="100" workbookViewId="0">
      <selection activeCell="D14" sqref="D14"/>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7.5703125" bestFit="1" customWidth="1"/>
    <col min="16" max="16" width="9.140625" style="10" bestFit="1" customWidth="1"/>
    <col min="17" max="18" width="7.5703125"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62" t="s">
        <v>274</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4" spans="1:26" ht="18.75" x14ac:dyDescent="0.3">
      <c r="A4" s="318" t="s">
        <v>275</v>
      </c>
      <c r="B4" s="318"/>
      <c r="C4" s="318"/>
      <c r="D4" s="318"/>
      <c r="E4" s="318"/>
      <c r="F4" s="318"/>
      <c r="G4" s="318"/>
      <c r="H4" s="318"/>
    </row>
    <row r="5" spans="1:26" ht="36" customHeight="1" x14ac:dyDescent="0.25">
      <c r="A5" s="316" t="s">
        <v>211</v>
      </c>
      <c r="B5" s="317" t="s">
        <v>143</v>
      </c>
      <c r="C5" s="317" t="s">
        <v>213</v>
      </c>
      <c r="D5" s="317" t="s">
        <v>276</v>
      </c>
      <c r="E5" s="317" t="s">
        <v>234</v>
      </c>
      <c r="F5" s="317"/>
      <c r="G5" s="317" t="s">
        <v>214</v>
      </c>
      <c r="H5" s="317"/>
      <c r="P5"/>
      <c r="R5" s="10"/>
    </row>
    <row r="6" spans="1:26" ht="15.75" thickBot="1" x14ac:dyDescent="0.3">
      <c r="A6" s="316"/>
      <c r="B6" s="317"/>
      <c r="C6" s="317"/>
      <c r="D6" s="319"/>
      <c r="E6" s="163" t="s">
        <v>157</v>
      </c>
      <c r="F6" s="163" t="s">
        <v>215</v>
      </c>
      <c r="G6" s="163" t="s">
        <v>157</v>
      </c>
      <c r="H6" s="163" t="s">
        <v>215</v>
      </c>
      <c r="P6"/>
      <c r="R6" s="10"/>
    </row>
    <row r="7" spans="1:26" ht="15.75" thickBot="1" x14ac:dyDescent="0.3">
      <c r="A7" s="195" t="s">
        <v>86</v>
      </c>
      <c r="B7" s="196">
        <v>1</v>
      </c>
      <c r="C7" s="197">
        <f>'1A'!B14</f>
        <v>14.09</v>
      </c>
      <c r="D7" s="198" t="s">
        <v>186</v>
      </c>
      <c r="E7" s="199">
        <f t="shared" ref="E7:E12" si="0">W19-B19</f>
        <v>-66</v>
      </c>
      <c r="F7" s="200">
        <f t="shared" ref="F7" si="1">W29</f>
        <v>-0.33673469387755101</v>
      </c>
      <c r="G7" s="201">
        <f t="shared" ref="G7:G12" si="2">S38-B38</f>
        <v>1.0999999999999996</v>
      </c>
      <c r="H7" s="202">
        <f t="shared" ref="H7" si="3">S48</f>
        <v>8.4680523479599659E-2</v>
      </c>
      <c r="P7"/>
      <c r="R7" s="10"/>
    </row>
    <row r="8" spans="1:26" ht="15.75" thickTop="1" x14ac:dyDescent="0.25">
      <c r="A8" s="178" t="s">
        <v>212</v>
      </c>
      <c r="B8" s="164">
        <v>0.96</v>
      </c>
      <c r="C8" s="185">
        <f>S39</f>
        <v>29.74</v>
      </c>
      <c r="D8" s="187">
        <f>C8-C7</f>
        <v>15.649999999999999</v>
      </c>
      <c r="E8" s="174">
        <f t="shared" si="0"/>
        <v>-99</v>
      </c>
      <c r="F8" s="173">
        <f>W30</f>
        <v>-0.58579881656804733</v>
      </c>
      <c r="G8" s="175">
        <f t="shared" si="2"/>
        <v>7.1999999999999993</v>
      </c>
      <c r="H8" s="177">
        <f>S49</f>
        <v>0.31943212067435667</v>
      </c>
      <c r="P8"/>
      <c r="R8" s="10"/>
    </row>
    <row r="9" spans="1:26" x14ac:dyDescent="0.25">
      <c r="A9" s="178" t="s">
        <v>291</v>
      </c>
      <c r="B9" s="164">
        <v>0.96</v>
      </c>
      <c r="C9" s="185">
        <f t="shared" ref="C9:C12" si="4">S40</f>
        <v>21.03</v>
      </c>
      <c r="D9" s="187">
        <f>C9-C7</f>
        <v>6.9400000000000013</v>
      </c>
      <c r="E9" s="174">
        <f t="shared" si="0"/>
        <v>-44</v>
      </c>
      <c r="F9" s="173">
        <f>W31</f>
        <v>-0.20952380952380953</v>
      </c>
      <c r="G9" s="175">
        <f t="shared" si="2"/>
        <v>5.5400000000000009</v>
      </c>
      <c r="H9" s="177">
        <f>S50</f>
        <v>0.35765009683666887</v>
      </c>
      <c r="P9"/>
      <c r="R9" s="10"/>
    </row>
    <row r="10" spans="1:26" x14ac:dyDescent="0.25">
      <c r="A10" s="178" t="s">
        <v>293</v>
      </c>
      <c r="B10" s="164">
        <v>0.95</v>
      </c>
      <c r="C10" s="185">
        <f t="shared" si="4"/>
        <v>18.14</v>
      </c>
      <c r="D10" s="217">
        <f>C10-C7</f>
        <v>4.0500000000000007</v>
      </c>
      <c r="E10" s="174">
        <f t="shared" si="0"/>
        <v>138</v>
      </c>
      <c r="F10" s="173">
        <f>W32</f>
        <v>2.3389830508474576</v>
      </c>
      <c r="G10" s="175">
        <f t="shared" si="2"/>
        <v>5.1400000000000006</v>
      </c>
      <c r="H10" s="177">
        <f>S51</f>
        <v>0.39538461538461545</v>
      </c>
      <c r="P10"/>
      <c r="R10" s="10"/>
    </row>
    <row r="11" spans="1:26" x14ac:dyDescent="0.25">
      <c r="A11" s="178" t="s">
        <v>294</v>
      </c>
      <c r="B11" s="164">
        <v>0.92</v>
      </c>
      <c r="C11" s="185">
        <f t="shared" si="4"/>
        <v>22.66</v>
      </c>
      <c r="D11" s="187">
        <f>C11-C7</f>
        <v>8.57</v>
      </c>
      <c r="E11" s="174">
        <f t="shared" si="0"/>
        <v>-1320</v>
      </c>
      <c r="F11" s="173">
        <f>W33</f>
        <v>-0.36263736263736263</v>
      </c>
      <c r="G11" s="175">
        <f t="shared" si="2"/>
        <v>8</v>
      </c>
      <c r="H11" s="177">
        <f>S52</f>
        <v>0.54570259208731242</v>
      </c>
      <c r="P11"/>
      <c r="R11" s="10"/>
    </row>
    <row r="12" spans="1:26" ht="15.75" thickBot="1" x14ac:dyDescent="0.3">
      <c r="A12" s="179" t="s">
        <v>295</v>
      </c>
      <c r="B12" s="180">
        <v>0.92</v>
      </c>
      <c r="C12" s="186">
        <f t="shared" si="4"/>
        <v>17.84</v>
      </c>
      <c r="D12" s="188">
        <f>C12-C7</f>
        <v>3.75</v>
      </c>
      <c r="E12" s="181">
        <f t="shared" si="0"/>
        <v>1354</v>
      </c>
      <c r="F12" s="182">
        <f>W34</f>
        <v>0.34452926208651402</v>
      </c>
      <c r="G12" s="183">
        <f t="shared" si="2"/>
        <v>3.41</v>
      </c>
      <c r="H12" s="184">
        <f>S53</f>
        <v>0.23631323631323634</v>
      </c>
      <c r="P12"/>
      <c r="R12" s="10"/>
    </row>
    <row r="13" spans="1:26" x14ac:dyDescent="0.25">
      <c r="A13" s="1"/>
      <c r="B13" s="35"/>
      <c r="C13" s="36"/>
      <c r="D13" s="36"/>
    </row>
    <row r="14" spans="1:26" x14ac:dyDescent="0.25">
      <c r="D14" s="221"/>
      <c r="G14" s="215"/>
    </row>
    <row r="15" spans="1:26" x14ac:dyDescent="0.25">
      <c r="D15" s="221"/>
    </row>
    <row r="17" spans="1:26" ht="15.75" x14ac:dyDescent="0.25">
      <c r="A17" s="315" t="s">
        <v>335</v>
      </c>
      <c r="B17" s="315"/>
      <c r="C17" s="315"/>
      <c r="D17" s="315"/>
      <c r="E17" s="315"/>
      <c r="F17" s="315"/>
      <c r="G17" s="315"/>
      <c r="H17" s="315"/>
      <c r="I17" s="315"/>
      <c r="J17" s="315"/>
      <c r="K17" s="315"/>
      <c r="L17" s="315"/>
      <c r="M17" s="315"/>
      <c r="N17" s="315"/>
      <c r="O17" s="315"/>
      <c r="P17" s="315"/>
      <c r="Q17" s="315"/>
      <c r="R17" s="315"/>
      <c r="S17" s="315"/>
      <c r="T17" s="315"/>
      <c r="U17" s="315"/>
      <c r="V17" s="315"/>
      <c r="W17" s="315"/>
    </row>
    <row r="18" spans="1:26" x14ac:dyDescent="0.25">
      <c r="A18" s="189" t="s">
        <v>211</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86</v>
      </c>
      <c r="B19" s="166">
        <v>196</v>
      </c>
      <c r="C19" s="166">
        <v>220</v>
      </c>
      <c r="D19" s="166">
        <v>243</v>
      </c>
      <c r="E19" s="166">
        <v>254</v>
      </c>
      <c r="F19" s="166">
        <v>270</v>
      </c>
      <c r="G19" s="166">
        <v>267</v>
      </c>
      <c r="H19" s="166">
        <v>205</v>
      </c>
      <c r="I19" s="166">
        <v>188</v>
      </c>
      <c r="J19" s="166">
        <v>207</v>
      </c>
      <c r="K19" s="166">
        <v>187</v>
      </c>
      <c r="L19" s="166">
        <v>198</v>
      </c>
      <c r="M19" s="166">
        <v>214</v>
      </c>
      <c r="N19" s="166">
        <v>230</v>
      </c>
      <c r="O19" s="166">
        <v>222</v>
      </c>
      <c r="P19" s="166">
        <v>250</v>
      </c>
      <c r="Q19" s="166">
        <v>177</v>
      </c>
      <c r="R19" s="166">
        <v>197</v>
      </c>
      <c r="S19" s="166">
        <v>207</v>
      </c>
      <c r="T19" s="166">
        <v>196</v>
      </c>
      <c r="U19" s="166">
        <v>147</v>
      </c>
      <c r="V19" s="166">
        <v>107</v>
      </c>
      <c r="W19" s="166">
        <v>130</v>
      </c>
    </row>
    <row r="20" spans="1:26" ht="15.75" thickTop="1" x14ac:dyDescent="0.25">
      <c r="A20" s="143" t="s">
        <v>212</v>
      </c>
      <c r="B20" s="146">
        <v>169</v>
      </c>
      <c r="C20" s="146">
        <v>169</v>
      </c>
      <c r="D20" s="146">
        <v>167</v>
      </c>
      <c r="E20" s="146">
        <v>162</v>
      </c>
      <c r="F20" s="146">
        <v>158</v>
      </c>
      <c r="G20" s="146">
        <v>148</v>
      </c>
      <c r="H20" s="146">
        <v>161</v>
      </c>
      <c r="I20" s="146">
        <v>180</v>
      </c>
      <c r="J20" s="146">
        <v>197</v>
      </c>
      <c r="K20" s="146">
        <v>151</v>
      </c>
      <c r="L20" s="146">
        <v>144</v>
      </c>
      <c r="M20" s="146">
        <v>128</v>
      </c>
      <c r="N20" s="146">
        <v>126</v>
      </c>
      <c r="O20" s="146">
        <v>129</v>
      </c>
      <c r="P20" s="146">
        <v>121</v>
      </c>
      <c r="Q20" s="146">
        <v>109</v>
      </c>
      <c r="R20" s="146">
        <v>93</v>
      </c>
      <c r="S20" s="146">
        <v>74</v>
      </c>
      <c r="T20" s="146">
        <v>65</v>
      </c>
      <c r="U20" s="146">
        <v>63</v>
      </c>
      <c r="V20" s="146">
        <v>71</v>
      </c>
      <c r="W20" s="146">
        <v>70</v>
      </c>
    </row>
    <row r="21" spans="1:26" x14ac:dyDescent="0.25">
      <c r="A21" s="143" t="s">
        <v>291</v>
      </c>
      <c r="B21" s="144">
        <v>210</v>
      </c>
      <c r="C21" s="144">
        <v>221</v>
      </c>
      <c r="D21" s="144">
        <v>235</v>
      </c>
      <c r="E21" s="144">
        <v>233</v>
      </c>
      <c r="F21" s="144">
        <v>237</v>
      </c>
      <c r="G21" s="144">
        <v>251</v>
      </c>
      <c r="H21" s="144">
        <v>244</v>
      </c>
      <c r="I21" s="144">
        <v>267</v>
      </c>
      <c r="J21" s="144">
        <v>254</v>
      </c>
      <c r="K21" s="144">
        <v>246</v>
      </c>
      <c r="L21" s="144">
        <v>247</v>
      </c>
      <c r="M21" s="144">
        <v>248</v>
      </c>
      <c r="N21" s="144">
        <v>249</v>
      </c>
      <c r="O21" s="144">
        <v>255</v>
      </c>
      <c r="P21" s="144">
        <v>263</v>
      </c>
      <c r="Q21" s="144">
        <v>284</v>
      </c>
      <c r="R21" s="144">
        <v>320</v>
      </c>
      <c r="S21" s="144">
        <v>317</v>
      </c>
      <c r="T21" s="144">
        <v>281</v>
      </c>
      <c r="U21" s="144">
        <v>199</v>
      </c>
      <c r="V21" s="144">
        <v>156</v>
      </c>
      <c r="W21" s="144">
        <v>166</v>
      </c>
    </row>
    <row r="22" spans="1:26" x14ac:dyDescent="0.25">
      <c r="A22" s="143" t="s">
        <v>293</v>
      </c>
      <c r="B22" s="144">
        <v>59</v>
      </c>
      <c r="C22" s="144">
        <v>84</v>
      </c>
      <c r="D22" s="144">
        <v>108</v>
      </c>
      <c r="E22" s="144">
        <v>115</v>
      </c>
      <c r="F22" s="144">
        <v>123</v>
      </c>
      <c r="G22" s="144">
        <v>119</v>
      </c>
      <c r="H22" s="144">
        <v>111</v>
      </c>
      <c r="I22" s="144">
        <v>103</v>
      </c>
      <c r="J22" s="144">
        <v>107</v>
      </c>
      <c r="K22" s="144">
        <v>101</v>
      </c>
      <c r="L22" s="144">
        <v>106</v>
      </c>
      <c r="M22" s="144">
        <v>106</v>
      </c>
      <c r="N22" s="144">
        <v>101</v>
      </c>
      <c r="O22" s="144">
        <v>97</v>
      </c>
      <c r="P22" s="144">
        <v>97</v>
      </c>
      <c r="Q22" s="144">
        <v>113</v>
      </c>
      <c r="R22" s="144">
        <v>117</v>
      </c>
      <c r="S22" s="144">
        <v>113</v>
      </c>
      <c r="T22" s="144">
        <v>122</v>
      </c>
      <c r="U22" s="144">
        <v>115</v>
      </c>
      <c r="V22" s="144">
        <v>151</v>
      </c>
      <c r="W22" s="144">
        <v>197</v>
      </c>
    </row>
    <row r="23" spans="1:26" x14ac:dyDescent="0.25">
      <c r="A23" s="178" t="s">
        <v>294</v>
      </c>
      <c r="B23" s="146">
        <v>3640</v>
      </c>
      <c r="C23" s="146">
        <v>3704</v>
      </c>
      <c r="D23" s="146">
        <v>3782</v>
      </c>
      <c r="E23" s="146">
        <v>3778</v>
      </c>
      <c r="F23" s="146">
        <v>3789</v>
      </c>
      <c r="G23" s="146">
        <v>3634</v>
      </c>
      <c r="H23" s="146">
        <v>3695</v>
      </c>
      <c r="I23" s="146">
        <v>3650</v>
      </c>
      <c r="J23" s="146">
        <v>3204</v>
      </c>
      <c r="K23" s="146">
        <v>3176</v>
      </c>
      <c r="L23" s="146">
        <v>3113</v>
      </c>
      <c r="M23" s="146">
        <v>3332</v>
      </c>
      <c r="N23" s="146">
        <v>3544</v>
      </c>
      <c r="O23" s="146">
        <v>3799</v>
      </c>
      <c r="P23" s="146">
        <v>3891</v>
      </c>
      <c r="Q23" s="146">
        <v>3941</v>
      </c>
      <c r="R23" s="146">
        <v>3770</v>
      </c>
      <c r="S23" s="146">
        <v>3480</v>
      </c>
      <c r="T23" s="146">
        <v>3053</v>
      </c>
      <c r="U23" s="146">
        <v>2403</v>
      </c>
      <c r="V23" s="146">
        <v>2343</v>
      </c>
      <c r="W23" s="146">
        <v>2320</v>
      </c>
    </row>
    <row r="24" spans="1:26" x14ac:dyDescent="0.25">
      <c r="A24" s="143" t="s">
        <v>295</v>
      </c>
      <c r="B24" s="146">
        <v>3930</v>
      </c>
      <c r="C24" s="146">
        <v>3933</v>
      </c>
      <c r="D24" s="146">
        <v>4004</v>
      </c>
      <c r="E24" s="146">
        <v>3990</v>
      </c>
      <c r="F24" s="146">
        <v>3961</v>
      </c>
      <c r="G24" s="146">
        <v>4130</v>
      </c>
      <c r="H24" s="146">
        <v>4271</v>
      </c>
      <c r="I24" s="146">
        <v>4317</v>
      </c>
      <c r="J24" s="146">
        <v>4063</v>
      </c>
      <c r="K24" s="146">
        <v>4204</v>
      </c>
      <c r="L24" s="146">
        <v>4333</v>
      </c>
      <c r="M24" s="146">
        <v>4408</v>
      </c>
      <c r="N24" s="146">
        <v>4537</v>
      </c>
      <c r="O24" s="146">
        <v>4729</v>
      </c>
      <c r="P24" s="146">
        <v>4677</v>
      </c>
      <c r="Q24" s="146">
        <v>4857</v>
      </c>
      <c r="R24" s="146">
        <v>4898</v>
      </c>
      <c r="S24" s="146">
        <v>5126</v>
      </c>
      <c r="T24" s="146">
        <v>5215</v>
      </c>
      <c r="U24" s="146">
        <v>5068</v>
      </c>
      <c r="V24" s="146">
        <v>5112</v>
      </c>
      <c r="W24" s="146">
        <v>5284</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5" t="s">
        <v>336</v>
      </c>
      <c r="B27" s="315"/>
      <c r="C27" s="315"/>
      <c r="D27" s="315"/>
      <c r="E27" s="315"/>
      <c r="F27" s="315"/>
      <c r="G27" s="315"/>
      <c r="H27" s="315"/>
      <c r="I27" s="315"/>
      <c r="J27" s="315"/>
      <c r="K27" s="315"/>
      <c r="L27" s="315"/>
      <c r="M27" s="315"/>
      <c r="N27" s="315"/>
      <c r="O27" s="315"/>
      <c r="P27" s="315"/>
      <c r="Q27" s="315"/>
      <c r="R27" s="315"/>
      <c r="S27" s="315"/>
      <c r="T27" s="315"/>
      <c r="U27" s="315"/>
      <c r="V27" s="315"/>
      <c r="W27" s="315"/>
    </row>
    <row r="28" spans="1:26" x14ac:dyDescent="0.25">
      <c r="A28" s="189" t="s">
        <v>211</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86</v>
      </c>
      <c r="B29" s="167">
        <f t="shared" ref="B29:B34" si="5">(B19-B19)/B19</f>
        <v>0</v>
      </c>
      <c r="C29" s="167">
        <f t="shared" ref="C29:C34" si="6">(C19-B19)/B19</f>
        <v>0.12244897959183673</v>
      </c>
      <c r="D29" s="167">
        <f t="shared" ref="D29:D34" si="7">(D19-B19)/B19</f>
        <v>0.23979591836734693</v>
      </c>
      <c r="E29" s="167">
        <f t="shared" ref="E29:E34" si="8">(E19-B19)/B19</f>
        <v>0.29591836734693877</v>
      </c>
      <c r="F29" s="167">
        <f t="shared" ref="F29:F34" si="9">(F19-B19)/B19</f>
        <v>0.37755102040816324</v>
      </c>
      <c r="G29" s="167">
        <f t="shared" ref="G29:G34" si="10">(G19-B19)/B19</f>
        <v>0.36224489795918369</v>
      </c>
      <c r="H29" s="167">
        <f t="shared" ref="H29:H34" si="11">(H19-B19)/B19</f>
        <v>4.5918367346938778E-2</v>
      </c>
      <c r="I29" s="167">
        <f t="shared" ref="I29:I34" si="12">(I19-B19)/B19</f>
        <v>-4.0816326530612242E-2</v>
      </c>
      <c r="J29" s="167">
        <f t="shared" ref="J29:J34" si="13">(J19-B19)/B19</f>
        <v>5.6122448979591837E-2</v>
      </c>
      <c r="K29" s="167">
        <f t="shared" ref="K29:K34" si="14">(K19-B19)/B19</f>
        <v>-4.5918367346938778E-2</v>
      </c>
      <c r="L29" s="167">
        <f t="shared" ref="L29:L34" si="15">(L19-B19)/B19</f>
        <v>1.020408163265306E-2</v>
      </c>
      <c r="M29" s="167">
        <f t="shared" ref="M29:M34" si="16">(M19-B19)/B19</f>
        <v>9.1836734693877556E-2</v>
      </c>
      <c r="N29" s="167">
        <f t="shared" ref="N29:N34" si="17">(N19-B19)/B19</f>
        <v>0.17346938775510204</v>
      </c>
      <c r="O29" s="167">
        <f t="shared" ref="O29:O34" si="18">(O19-B19)/B19</f>
        <v>0.1326530612244898</v>
      </c>
      <c r="P29" s="167">
        <f t="shared" ref="P29:P34" si="19">(P19-B19)/B19</f>
        <v>0.27551020408163263</v>
      </c>
      <c r="Q29" s="167">
        <f t="shared" ref="Q29:Q34" si="20">(Q19-B19)/B19</f>
        <v>-9.6938775510204078E-2</v>
      </c>
      <c r="R29" s="167">
        <f t="shared" ref="R29:R34" si="21">(R19-B19)/B19</f>
        <v>5.1020408163265302E-3</v>
      </c>
      <c r="S29" s="167">
        <f t="shared" ref="S29:S34" si="22">(S19-B19)/B19</f>
        <v>5.6122448979591837E-2</v>
      </c>
      <c r="T29" s="167">
        <f t="shared" ref="T29:T34" si="23">(T19-B19)/B19</f>
        <v>0</v>
      </c>
      <c r="U29" s="167">
        <f t="shared" ref="U29:U34" si="24">(U19-B19)/B19</f>
        <v>-0.25</v>
      </c>
      <c r="V29" s="167">
        <f t="shared" ref="V29:V34" si="25">(V19-B19)/B19</f>
        <v>-0.45408163265306123</v>
      </c>
      <c r="W29" s="167">
        <f t="shared" ref="W29:W34" si="26">(W19-B19)/B19</f>
        <v>-0.33673469387755101</v>
      </c>
      <c r="Y29" t="s">
        <v>86</v>
      </c>
      <c r="Z29" s="216">
        <v>1.08</v>
      </c>
    </row>
    <row r="30" spans="1:26" ht="15.75" thickTop="1" x14ac:dyDescent="0.25">
      <c r="A30" s="143" t="s">
        <v>212</v>
      </c>
      <c r="B30" s="147">
        <f t="shared" si="5"/>
        <v>0</v>
      </c>
      <c r="C30" s="147">
        <f t="shared" si="6"/>
        <v>0</v>
      </c>
      <c r="D30" s="147">
        <f t="shared" si="7"/>
        <v>-1.1834319526627219E-2</v>
      </c>
      <c r="E30" s="147">
        <f t="shared" si="8"/>
        <v>-4.142011834319527E-2</v>
      </c>
      <c r="F30" s="147">
        <f t="shared" si="9"/>
        <v>-6.5088757396449703E-2</v>
      </c>
      <c r="G30" s="147">
        <f t="shared" si="10"/>
        <v>-0.1242603550295858</v>
      </c>
      <c r="H30" s="147">
        <f t="shared" si="11"/>
        <v>-4.7337278106508875E-2</v>
      </c>
      <c r="I30" s="147">
        <f t="shared" si="12"/>
        <v>6.5088757396449703E-2</v>
      </c>
      <c r="J30" s="147">
        <f t="shared" si="13"/>
        <v>0.16568047337278108</v>
      </c>
      <c r="K30" s="147">
        <f t="shared" si="14"/>
        <v>-0.10650887573964497</v>
      </c>
      <c r="L30" s="147">
        <f t="shared" si="15"/>
        <v>-0.14792899408284024</v>
      </c>
      <c r="M30" s="147">
        <f t="shared" si="16"/>
        <v>-0.24260355029585798</v>
      </c>
      <c r="N30" s="147">
        <f t="shared" si="17"/>
        <v>-0.25443786982248523</v>
      </c>
      <c r="O30" s="147">
        <f t="shared" si="18"/>
        <v>-0.23668639053254437</v>
      </c>
      <c r="P30" s="147">
        <f t="shared" si="19"/>
        <v>-0.28402366863905326</v>
      </c>
      <c r="Q30" s="147">
        <f t="shared" si="20"/>
        <v>-0.35502958579881655</v>
      </c>
      <c r="R30" s="147">
        <f t="shared" si="21"/>
        <v>-0.44970414201183434</v>
      </c>
      <c r="S30" s="147">
        <f t="shared" si="22"/>
        <v>-0.56213017751479288</v>
      </c>
      <c r="T30" s="147">
        <f t="shared" si="23"/>
        <v>-0.61538461538461542</v>
      </c>
      <c r="U30" s="147">
        <f t="shared" si="24"/>
        <v>-0.62721893491124259</v>
      </c>
      <c r="V30" s="147">
        <f t="shared" si="25"/>
        <v>-0.57988165680473369</v>
      </c>
      <c r="W30" s="147">
        <f t="shared" si="26"/>
        <v>-0.58579881656804733</v>
      </c>
      <c r="Y30" t="s">
        <v>295</v>
      </c>
      <c r="Z30" s="214">
        <v>3.41</v>
      </c>
    </row>
    <row r="31" spans="1:26" x14ac:dyDescent="0.25">
      <c r="A31" s="143" t="s">
        <v>291</v>
      </c>
      <c r="B31" s="147">
        <f t="shared" si="5"/>
        <v>0</v>
      </c>
      <c r="C31" s="147">
        <f t="shared" si="6"/>
        <v>5.2380952380952382E-2</v>
      </c>
      <c r="D31" s="147">
        <f t="shared" si="7"/>
        <v>0.11904761904761904</v>
      </c>
      <c r="E31" s="147">
        <f t="shared" si="8"/>
        <v>0.10952380952380952</v>
      </c>
      <c r="F31" s="147">
        <f t="shared" si="9"/>
        <v>0.12857142857142856</v>
      </c>
      <c r="G31" s="147">
        <f t="shared" si="10"/>
        <v>0.19523809523809524</v>
      </c>
      <c r="H31" s="147">
        <f t="shared" si="11"/>
        <v>0.16190476190476191</v>
      </c>
      <c r="I31" s="147">
        <f t="shared" si="12"/>
        <v>0.27142857142857141</v>
      </c>
      <c r="J31" s="147">
        <f t="shared" si="13"/>
        <v>0.20952380952380953</v>
      </c>
      <c r="K31" s="147">
        <f t="shared" si="14"/>
        <v>0.17142857142857143</v>
      </c>
      <c r="L31" s="147">
        <f t="shared" si="15"/>
        <v>0.1761904761904762</v>
      </c>
      <c r="M31" s="147">
        <f t="shared" si="16"/>
        <v>0.18095238095238095</v>
      </c>
      <c r="N31" s="147">
        <f t="shared" si="17"/>
        <v>0.18571428571428572</v>
      </c>
      <c r="O31" s="147">
        <f t="shared" si="18"/>
        <v>0.21428571428571427</v>
      </c>
      <c r="P31" s="147">
        <f t="shared" si="19"/>
        <v>0.25238095238095237</v>
      </c>
      <c r="Q31" s="147">
        <f t="shared" si="20"/>
        <v>0.35238095238095241</v>
      </c>
      <c r="R31" s="147">
        <f t="shared" si="21"/>
        <v>0.52380952380952384</v>
      </c>
      <c r="S31" s="147">
        <f t="shared" si="22"/>
        <v>0.50952380952380949</v>
      </c>
      <c r="T31" s="147">
        <f t="shared" si="23"/>
        <v>0.33809523809523812</v>
      </c>
      <c r="U31" s="147">
        <f t="shared" si="24"/>
        <v>-5.2380952380952382E-2</v>
      </c>
      <c r="V31" s="147">
        <f t="shared" si="25"/>
        <v>-0.25714285714285712</v>
      </c>
      <c r="W31" s="147">
        <f t="shared" si="26"/>
        <v>-0.20952380952380953</v>
      </c>
      <c r="Y31" t="s">
        <v>293</v>
      </c>
      <c r="Z31" s="214">
        <v>5.14</v>
      </c>
    </row>
    <row r="32" spans="1:26" x14ac:dyDescent="0.25">
      <c r="A32" s="143" t="s">
        <v>293</v>
      </c>
      <c r="B32" s="147">
        <f t="shared" si="5"/>
        <v>0</v>
      </c>
      <c r="C32" s="147">
        <f t="shared" si="6"/>
        <v>0.42372881355932202</v>
      </c>
      <c r="D32" s="147">
        <f t="shared" si="7"/>
        <v>0.83050847457627119</v>
      </c>
      <c r="E32" s="147">
        <f t="shared" si="8"/>
        <v>0.94915254237288138</v>
      </c>
      <c r="F32" s="147">
        <f t="shared" si="9"/>
        <v>1.0847457627118644</v>
      </c>
      <c r="G32" s="147">
        <f t="shared" si="10"/>
        <v>1.0169491525423728</v>
      </c>
      <c r="H32" s="147">
        <f t="shared" si="11"/>
        <v>0.88135593220338981</v>
      </c>
      <c r="I32" s="147">
        <f t="shared" si="12"/>
        <v>0.74576271186440679</v>
      </c>
      <c r="J32" s="147">
        <f t="shared" si="13"/>
        <v>0.81355932203389836</v>
      </c>
      <c r="K32" s="147">
        <f t="shared" si="14"/>
        <v>0.71186440677966101</v>
      </c>
      <c r="L32" s="147">
        <f t="shared" si="15"/>
        <v>0.79661016949152541</v>
      </c>
      <c r="M32" s="147">
        <f t="shared" si="16"/>
        <v>0.79661016949152541</v>
      </c>
      <c r="N32" s="147">
        <f t="shared" si="17"/>
        <v>0.71186440677966101</v>
      </c>
      <c r="O32" s="147">
        <f t="shared" si="18"/>
        <v>0.64406779661016944</v>
      </c>
      <c r="P32" s="147">
        <f t="shared" si="19"/>
        <v>0.64406779661016944</v>
      </c>
      <c r="Q32" s="147">
        <f t="shared" si="20"/>
        <v>0.9152542372881356</v>
      </c>
      <c r="R32" s="147">
        <f t="shared" si="21"/>
        <v>0.98305084745762716</v>
      </c>
      <c r="S32" s="147">
        <f t="shared" si="22"/>
        <v>0.9152542372881356</v>
      </c>
      <c r="T32" s="147">
        <f t="shared" si="23"/>
        <v>1.0677966101694916</v>
      </c>
      <c r="U32" s="147">
        <f t="shared" si="24"/>
        <v>0.94915254237288138</v>
      </c>
      <c r="V32" s="147">
        <f t="shared" si="25"/>
        <v>1.5593220338983051</v>
      </c>
      <c r="W32" s="147">
        <f t="shared" si="26"/>
        <v>2.3389830508474576</v>
      </c>
      <c r="Y32" t="s">
        <v>291</v>
      </c>
      <c r="Z32" s="214">
        <v>5.54</v>
      </c>
    </row>
    <row r="33" spans="1:26" x14ac:dyDescent="0.25">
      <c r="A33" s="178" t="s">
        <v>294</v>
      </c>
      <c r="B33" s="147">
        <f t="shared" si="5"/>
        <v>0</v>
      </c>
      <c r="C33" s="147">
        <f t="shared" si="6"/>
        <v>1.7582417582417582E-2</v>
      </c>
      <c r="D33" s="147">
        <f t="shared" si="7"/>
        <v>3.9010989010989011E-2</v>
      </c>
      <c r="E33" s="147">
        <f t="shared" si="8"/>
        <v>3.7912087912087909E-2</v>
      </c>
      <c r="F33" s="147">
        <f t="shared" si="9"/>
        <v>4.0934065934065934E-2</v>
      </c>
      <c r="G33" s="147">
        <f t="shared" si="10"/>
        <v>-1.6483516483516484E-3</v>
      </c>
      <c r="H33" s="147">
        <f t="shared" si="11"/>
        <v>1.510989010989011E-2</v>
      </c>
      <c r="I33" s="147">
        <f t="shared" si="12"/>
        <v>2.7472527472527475E-3</v>
      </c>
      <c r="J33" s="147">
        <f t="shared" si="13"/>
        <v>-0.11978021978021978</v>
      </c>
      <c r="K33" s="147">
        <f t="shared" si="14"/>
        <v>-0.12747252747252746</v>
      </c>
      <c r="L33" s="147">
        <f t="shared" si="15"/>
        <v>-0.14478021978021979</v>
      </c>
      <c r="M33" s="147">
        <f t="shared" si="16"/>
        <v>-8.461538461538462E-2</v>
      </c>
      <c r="N33" s="147">
        <f t="shared" si="17"/>
        <v>-2.6373626373626374E-2</v>
      </c>
      <c r="O33" s="147">
        <f t="shared" si="18"/>
        <v>4.3681318681318679E-2</v>
      </c>
      <c r="P33" s="147">
        <f t="shared" si="19"/>
        <v>6.8956043956043961E-2</v>
      </c>
      <c r="Q33" s="147">
        <f t="shared" si="20"/>
        <v>8.269230769230769E-2</v>
      </c>
      <c r="R33" s="147">
        <f t="shared" si="21"/>
        <v>3.5714285714285712E-2</v>
      </c>
      <c r="S33" s="147">
        <f t="shared" si="22"/>
        <v>-4.3956043956043959E-2</v>
      </c>
      <c r="T33" s="147">
        <f t="shared" si="23"/>
        <v>-0.16126373626373627</v>
      </c>
      <c r="U33" s="147">
        <f t="shared" si="24"/>
        <v>-0.33983516483516485</v>
      </c>
      <c r="V33" s="147">
        <f t="shared" si="25"/>
        <v>-0.35631868131868133</v>
      </c>
      <c r="W33" s="147">
        <f t="shared" si="26"/>
        <v>-0.36263736263736263</v>
      </c>
      <c r="Y33" t="s">
        <v>212</v>
      </c>
      <c r="Z33" s="214">
        <v>7.2</v>
      </c>
    </row>
    <row r="34" spans="1:26" x14ac:dyDescent="0.25">
      <c r="A34" s="143" t="s">
        <v>295</v>
      </c>
      <c r="B34" s="147">
        <f t="shared" si="5"/>
        <v>0</v>
      </c>
      <c r="C34" s="147">
        <f t="shared" si="6"/>
        <v>7.6335877862595419E-4</v>
      </c>
      <c r="D34" s="147">
        <f t="shared" si="7"/>
        <v>1.8829516539440202E-2</v>
      </c>
      <c r="E34" s="147">
        <f t="shared" si="8"/>
        <v>1.5267175572519083E-2</v>
      </c>
      <c r="F34" s="147">
        <f t="shared" si="9"/>
        <v>7.8880407124681928E-3</v>
      </c>
      <c r="G34" s="147">
        <f t="shared" si="10"/>
        <v>5.0890585241730277E-2</v>
      </c>
      <c r="H34" s="147">
        <f t="shared" si="11"/>
        <v>8.6768447837150126E-2</v>
      </c>
      <c r="I34" s="147">
        <f t="shared" si="12"/>
        <v>9.8473282442748097E-2</v>
      </c>
      <c r="J34" s="147">
        <f t="shared" si="13"/>
        <v>3.3842239185750633E-2</v>
      </c>
      <c r="K34" s="147">
        <f t="shared" si="14"/>
        <v>6.9720101781170482E-2</v>
      </c>
      <c r="L34" s="147">
        <f t="shared" si="15"/>
        <v>0.10254452926208651</v>
      </c>
      <c r="M34" s="147">
        <f t="shared" si="16"/>
        <v>0.12162849872773537</v>
      </c>
      <c r="N34" s="147">
        <f t="shared" si="17"/>
        <v>0.15445292620865139</v>
      </c>
      <c r="O34" s="147">
        <f t="shared" si="18"/>
        <v>0.20330788804071248</v>
      </c>
      <c r="P34" s="147">
        <f t="shared" si="19"/>
        <v>0.1900763358778626</v>
      </c>
      <c r="Q34" s="147">
        <f t="shared" si="20"/>
        <v>0.23587786259541985</v>
      </c>
      <c r="R34" s="147">
        <f t="shared" si="21"/>
        <v>0.24631043256997456</v>
      </c>
      <c r="S34" s="147">
        <f t="shared" si="22"/>
        <v>0.30432569974554707</v>
      </c>
      <c r="T34" s="147">
        <f t="shared" si="23"/>
        <v>0.32697201017811706</v>
      </c>
      <c r="U34" s="147">
        <f t="shared" si="24"/>
        <v>0.28956743002544527</v>
      </c>
      <c r="V34" s="147">
        <f t="shared" si="25"/>
        <v>0.30076335877862598</v>
      </c>
      <c r="W34" s="147">
        <f t="shared" si="26"/>
        <v>0.34452926208651402</v>
      </c>
      <c r="Y34" t="s">
        <v>294</v>
      </c>
      <c r="Z34" s="214">
        <v>8</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5" t="s">
        <v>337</v>
      </c>
      <c r="B36" s="315"/>
      <c r="C36" s="315"/>
      <c r="D36" s="315"/>
      <c r="E36" s="315"/>
      <c r="F36" s="315"/>
      <c r="G36" s="315"/>
      <c r="H36" s="315"/>
      <c r="I36" s="315"/>
      <c r="J36" s="315"/>
      <c r="K36" s="315"/>
      <c r="L36" s="315"/>
      <c r="M36" s="315"/>
      <c r="N36" s="315"/>
      <c r="O36" s="315"/>
      <c r="P36" s="315"/>
      <c r="Q36" s="315"/>
      <c r="R36" s="315"/>
      <c r="S36" s="315"/>
    </row>
    <row r="37" spans="1:26" x14ac:dyDescent="0.25">
      <c r="A37" s="189" t="s">
        <v>211</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86</v>
      </c>
      <c r="B38" s="168">
        <v>12.99</v>
      </c>
      <c r="C38" s="168">
        <v>20.059999999999999</v>
      </c>
      <c r="D38" s="168">
        <v>20.22</v>
      </c>
      <c r="E38" s="168">
        <v>24.44</v>
      </c>
      <c r="F38" s="168">
        <v>23.35</v>
      </c>
      <c r="G38" s="168">
        <v>23.07</v>
      </c>
      <c r="H38" s="168">
        <v>22.77</v>
      </c>
      <c r="I38" s="168">
        <v>19.55</v>
      </c>
      <c r="J38" s="168">
        <v>9.6</v>
      </c>
      <c r="K38" s="168">
        <v>10</v>
      </c>
      <c r="L38" s="168">
        <v>12.68</v>
      </c>
      <c r="M38" s="168">
        <v>13.26</v>
      </c>
      <c r="N38" s="168">
        <v>12.07</v>
      </c>
      <c r="O38" s="168">
        <v>13.8</v>
      </c>
      <c r="P38" s="168">
        <v>13.97</v>
      </c>
      <c r="Q38" s="168">
        <v>14.83</v>
      </c>
      <c r="R38" s="168">
        <v>13.74</v>
      </c>
      <c r="S38" s="169">
        <v>14.09</v>
      </c>
      <c r="T38" s="214">
        <f>S38-(B38*1.4985)</f>
        <v>-5.375515</v>
      </c>
      <c r="U38" s="220">
        <f>T38/B38</f>
        <v>-0.4138194765204003</v>
      </c>
    </row>
    <row r="39" spans="1:26" ht="15.75" thickTop="1" x14ac:dyDescent="0.25">
      <c r="A39" s="143" t="s">
        <v>212</v>
      </c>
      <c r="B39" s="150">
        <v>22.54</v>
      </c>
      <c r="C39" s="150">
        <v>27.47</v>
      </c>
      <c r="D39" s="150">
        <v>22.16</v>
      </c>
      <c r="E39" s="150">
        <v>27</v>
      </c>
      <c r="F39" s="150">
        <v>20.8</v>
      </c>
      <c r="G39" s="150">
        <v>14.32</v>
      </c>
      <c r="H39" s="150">
        <v>18.559999999999999</v>
      </c>
      <c r="I39" s="150">
        <v>25.68</v>
      </c>
      <c r="J39" s="150">
        <v>25.09</v>
      </c>
      <c r="K39" s="150">
        <v>22.89</v>
      </c>
      <c r="L39" s="150">
        <v>23.37</v>
      </c>
      <c r="M39" s="150">
        <v>24.55</v>
      </c>
      <c r="N39" s="150">
        <v>26.57</v>
      </c>
      <c r="O39" s="150">
        <v>28.7</v>
      </c>
      <c r="P39" s="150">
        <v>26.47</v>
      </c>
      <c r="Q39" s="150">
        <v>23.87</v>
      </c>
      <c r="R39" s="150">
        <v>25.67</v>
      </c>
      <c r="S39" s="151">
        <v>29.74</v>
      </c>
      <c r="T39" s="214">
        <f t="shared" ref="T39:T43" si="27">S39-(B39*1.4985)</f>
        <v>-4.0361900000000013</v>
      </c>
      <c r="U39" s="220">
        <f>T39/B39</f>
        <v>-0.17906787932564336</v>
      </c>
    </row>
    <row r="40" spans="1:26" x14ac:dyDescent="0.25">
      <c r="A40" s="143" t="s">
        <v>291</v>
      </c>
      <c r="B40" s="150">
        <v>15.49</v>
      </c>
      <c r="C40" s="150">
        <v>16.16</v>
      </c>
      <c r="D40" s="150">
        <v>17.61</v>
      </c>
      <c r="E40" s="150">
        <v>17.5</v>
      </c>
      <c r="F40" s="150">
        <v>17.649999999999999</v>
      </c>
      <c r="G40" s="150">
        <v>17.7</v>
      </c>
      <c r="H40" s="150">
        <v>13.24</v>
      </c>
      <c r="I40" s="150">
        <v>13.65</v>
      </c>
      <c r="J40" s="150">
        <v>14.01</v>
      </c>
      <c r="K40" s="150">
        <v>17.66</v>
      </c>
      <c r="L40" s="150">
        <v>16.100000000000001</v>
      </c>
      <c r="M40" s="150">
        <v>13.71</v>
      </c>
      <c r="N40" s="150">
        <v>12.57</v>
      </c>
      <c r="O40" s="150">
        <v>12.8</v>
      </c>
      <c r="P40" s="150">
        <v>15.38</v>
      </c>
      <c r="Q40" s="150">
        <v>15.47</v>
      </c>
      <c r="R40" s="150">
        <v>18.670000000000002</v>
      </c>
      <c r="S40" s="151">
        <v>21.03</v>
      </c>
      <c r="T40" s="214">
        <f t="shared" si="27"/>
        <v>-2.1817649999999986</v>
      </c>
      <c r="U40" s="220">
        <f t="shared" ref="U40:U43" si="28">T40/B40</f>
        <v>-0.1408499031633311</v>
      </c>
    </row>
    <row r="41" spans="1:26" x14ac:dyDescent="0.25">
      <c r="A41" s="143" t="s">
        <v>293</v>
      </c>
      <c r="B41" s="150">
        <v>13</v>
      </c>
      <c r="C41" s="150">
        <v>20.21</v>
      </c>
      <c r="D41" s="150">
        <v>20.34</v>
      </c>
      <c r="E41" s="150">
        <v>24.42</v>
      </c>
      <c r="F41" s="150">
        <v>23.68</v>
      </c>
      <c r="G41" s="150">
        <v>23.45</v>
      </c>
      <c r="H41" s="150">
        <v>22.85</v>
      </c>
      <c r="I41" s="150">
        <v>14.16</v>
      </c>
      <c r="J41" s="150">
        <v>14.61</v>
      </c>
      <c r="K41" s="150">
        <v>14.29</v>
      </c>
      <c r="L41" s="150">
        <v>15.06</v>
      </c>
      <c r="M41" s="150">
        <v>13.96</v>
      </c>
      <c r="N41" s="150">
        <v>14.47</v>
      </c>
      <c r="O41" s="150">
        <v>15.64</v>
      </c>
      <c r="P41" s="150">
        <v>17.670000000000002</v>
      </c>
      <c r="Q41" s="150">
        <v>21.69</v>
      </c>
      <c r="R41" s="150">
        <v>17.920000000000002</v>
      </c>
      <c r="S41" s="151">
        <v>18.14</v>
      </c>
      <c r="T41" s="214">
        <f t="shared" si="27"/>
        <v>-1.3404999999999987</v>
      </c>
      <c r="U41" s="220">
        <f t="shared" si="28"/>
        <v>-0.10311538461538451</v>
      </c>
    </row>
    <row r="42" spans="1:26" x14ac:dyDescent="0.25">
      <c r="A42" s="178" t="s">
        <v>294</v>
      </c>
      <c r="B42" s="152">
        <v>14.66</v>
      </c>
      <c r="C42" s="152">
        <v>15.62</v>
      </c>
      <c r="D42" s="152">
        <v>16.29</v>
      </c>
      <c r="E42" s="152">
        <v>17.38</v>
      </c>
      <c r="F42" s="152">
        <v>16.71</v>
      </c>
      <c r="G42" s="152">
        <v>16.63</v>
      </c>
      <c r="H42" s="152">
        <v>17.7</v>
      </c>
      <c r="I42" s="152">
        <v>17.79</v>
      </c>
      <c r="J42" s="152">
        <v>17.93</v>
      </c>
      <c r="K42" s="152">
        <v>18.55</v>
      </c>
      <c r="L42" s="152">
        <v>18.32</v>
      </c>
      <c r="M42" s="152">
        <v>18.89</v>
      </c>
      <c r="N42" s="152">
        <v>18.88</v>
      </c>
      <c r="O42" s="152">
        <v>19.88</v>
      </c>
      <c r="P42" s="152">
        <v>20.8</v>
      </c>
      <c r="Q42" s="152">
        <v>21.17</v>
      </c>
      <c r="R42" s="152">
        <v>22.33</v>
      </c>
      <c r="S42" s="153">
        <v>22.66</v>
      </c>
      <c r="T42" s="214">
        <f t="shared" si="27"/>
        <v>0.69199000000000055</v>
      </c>
      <c r="U42" s="220">
        <f t="shared" si="28"/>
        <v>4.720259208731245E-2</v>
      </c>
    </row>
    <row r="43" spans="1:26" x14ac:dyDescent="0.25">
      <c r="A43" s="143" t="s">
        <v>295</v>
      </c>
      <c r="B43" s="152">
        <v>14.43</v>
      </c>
      <c r="C43" s="152">
        <v>14.55</v>
      </c>
      <c r="D43" s="152">
        <v>15.12</v>
      </c>
      <c r="E43" s="152">
        <v>14.83</v>
      </c>
      <c r="F43" s="152">
        <v>14.5</v>
      </c>
      <c r="G43" s="152">
        <v>14.54</v>
      </c>
      <c r="H43" s="152">
        <v>14.82</v>
      </c>
      <c r="I43" s="152">
        <v>15.29</v>
      </c>
      <c r="J43" s="152">
        <v>15.57</v>
      </c>
      <c r="K43" s="152">
        <v>14.02</v>
      </c>
      <c r="L43" s="152">
        <v>14.14</v>
      </c>
      <c r="M43" s="152">
        <v>14.69</v>
      </c>
      <c r="N43" s="152">
        <v>15.44</v>
      </c>
      <c r="O43" s="152">
        <v>15.76</v>
      </c>
      <c r="P43" s="152">
        <v>15.82</v>
      </c>
      <c r="Q43" s="152">
        <v>17.03</v>
      </c>
      <c r="R43" s="152">
        <v>17.95</v>
      </c>
      <c r="S43" s="153">
        <v>17.84</v>
      </c>
      <c r="T43" s="214">
        <f t="shared" si="27"/>
        <v>-3.7833550000000002</v>
      </c>
      <c r="U43" s="220">
        <f t="shared" si="28"/>
        <v>-0.26218676368676369</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5" t="s">
        <v>338</v>
      </c>
      <c r="B46" s="315"/>
      <c r="C46" s="315"/>
      <c r="D46" s="315"/>
      <c r="E46" s="315"/>
      <c r="F46" s="315"/>
      <c r="G46" s="315"/>
      <c r="H46" s="315"/>
      <c r="I46" s="315"/>
      <c r="J46" s="315"/>
      <c r="K46" s="315"/>
      <c r="L46" s="315"/>
      <c r="M46" s="315"/>
      <c r="N46" s="315"/>
      <c r="O46" s="315"/>
      <c r="P46" s="315"/>
      <c r="Q46" s="315"/>
      <c r="R46" s="315"/>
      <c r="S46" s="315"/>
    </row>
    <row r="47" spans="1:26" x14ac:dyDescent="0.25">
      <c r="A47" s="189" t="s">
        <v>211</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86</v>
      </c>
      <c r="B48" s="167">
        <f>(B38-B38)/B38</f>
        <v>0</v>
      </c>
      <c r="C48" s="167">
        <f>(C38-B38)/B38</f>
        <v>0.54426481909160884</v>
      </c>
      <c r="D48" s="167">
        <f>(D38-B38)/B38</f>
        <v>0.55658198614318699</v>
      </c>
      <c r="E48" s="167">
        <f>(E38-B38)/B38</f>
        <v>0.88144726712856047</v>
      </c>
      <c r="F48" s="167">
        <f>(F38-B38)/B38</f>
        <v>0.79753656658968441</v>
      </c>
      <c r="G48" s="167">
        <f>(G38-B38)/B38</f>
        <v>0.77598152424942257</v>
      </c>
      <c r="H48" s="167">
        <f>(H38-B38)/B38</f>
        <v>0.75288683602771356</v>
      </c>
      <c r="I48" s="167">
        <f t="shared" ref="I48:I53" si="29">(I38-B38)/B38</f>
        <v>0.50500384911470364</v>
      </c>
      <c r="J48" s="167">
        <f t="shared" ref="J48:J53" si="30">(J38-B38)/B38</f>
        <v>-0.26096997690531182</v>
      </c>
      <c r="K48" s="167">
        <f t="shared" ref="K48:K53" si="31">(K38-B38)/B38</f>
        <v>-0.23017705927636645</v>
      </c>
      <c r="L48" s="167">
        <f t="shared" ref="L48:L53" si="32">(L38-B38)/B38</f>
        <v>-2.386451116243268E-2</v>
      </c>
      <c r="M48" s="167">
        <f t="shared" ref="M48:M53" si="33">(M38-B38)/B38</f>
        <v>2.0785219399538073E-2</v>
      </c>
      <c r="N48" s="167">
        <f t="shared" ref="N48:N53" si="34">(N38-B38)/B38</f>
        <v>-7.0823710546574284E-2</v>
      </c>
      <c r="O48" s="167">
        <f t="shared" ref="O48:O53" si="35">(O38-B38)/B38</f>
        <v>6.2355658198614355E-2</v>
      </c>
      <c r="P48" s="167">
        <f t="shared" ref="P48:P53" si="36">(P38-B38)/B38</f>
        <v>7.5442648190916117E-2</v>
      </c>
      <c r="Q48" s="167">
        <f t="shared" ref="Q48:Q53" si="37">(Q38-B38)/B38</f>
        <v>0.14164742109314857</v>
      </c>
      <c r="R48" s="167">
        <f t="shared" ref="R48:R53" si="38">(R38-B38)/B38</f>
        <v>5.7736720554272515E-2</v>
      </c>
      <c r="S48" s="167">
        <f t="shared" ref="S48:S53" si="39">(S38-B38)/B38</f>
        <v>8.4680523479599659E-2</v>
      </c>
    </row>
    <row r="49" spans="1:19" ht="15.75" thickTop="1" x14ac:dyDescent="0.25">
      <c r="A49" s="143" t="s">
        <v>212</v>
      </c>
      <c r="B49" s="147">
        <f>(B39-B39)/B39</f>
        <v>0</v>
      </c>
      <c r="C49" s="147">
        <f>(C39-B39)/B39</f>
        <v>0.21872227151730256</v>
      </c>
      <c r="D49" s="147">
        <f>(D39-B39)/B39</f>
        <v>-1.685891748003545E-2</v>
      </c>
      <c r="E49" s="147">
        <f>(E39-B39)/B39</f>
        <v>0.19787045252883767</v>
      </c>
      <c r="F49" s="147">
        <f>(F39-B39)/B39</f>
        <v>-7.719609582963613E-2</v>
      </c>
      <c r="G49" s="147">
        <f>(G39-B39)/B39</f>
        <v>-0.36468500443655721</v>
      </c>
      <c r="H49" s="147">
        <f>(H39-B39)/B39</f>
        <v>-0.17657497781721387</v>
      </c>
      <c r="I49" s="147">
        <f t="shared" si="29"/>
        <v>0.13930789707187224</v>
      </c>
      <c r="J49" s="147">
        <f t="shared" si="30"/>
        <v>0.11313220940550137</v>
      </c>
      <c r="K49" s="147">
        <f t="shared" si="31"/>
        <v>1.552795031055907E-2</v>
      </c>
      <c r="L49" s="147">
        <f t="shared" si="32"/>
        <v>3.6823425022182867E-2</v>
      </c>
      <c r="M49" s="147">
        <f t="shared" si="33"/>
        <v>8.9174800354924658E-2</v>
      </c>
      <c r="N49" s="147">
        <f t="shared" si="34"/>
        <v>0.17879325643300803</v>
      </c>
      <c r="O49" s="147">
        <f t="shared" si="35"/>
        <v>0.27329192546583853</v>
      </c>
      <c r="P49" s="147">
        <f t="shared" si="36"/>
        <v>0.17435669920141969</v>
      </c>
      <c r="Q49" s="147">
        <f t="shared" si="37"/>
        <v>5.9006211180124307E-2</v>
      </c>
      <c r="R49" s="147">
        <f t="shared" si="38"/>
        <v>0.13886424134871353</v>
      </c>
      <c r="S49" s="147">
        <f t="shared" si="39"/>
        <v>0.31943212067435667</v>
      </c>
    </row>
    <row r="50" spans="1:19" x14ac:dyDescent="0.25">
      <c r="A50" s="143" t="s">
        <v>291</v>
      </c>
      <c r="B50" s="147">
        <f>(B40-B40)/B40</f>
        <v>0</v>
      </c>
      <c r="C50" s="147">
        <f>(C40-B40)/B40</f>
        <v>4.3253712072304711E-2</v>
      </c>
      <c r="D50" s="147">
        <f>(D40-B40)/B40</f>
        <v>0.13686249193027755</v>
      </c>
      <c r="E50" s="147">
        <f>(E40-B40)/B40</f>
        <v>0.12976113621691412</v>
      </c>
      <c r="F50" s="147">
        <f>(F40-B40)/B40</f>
        <v>0.1394448030987733</v>
      </c>
      <c r="G50" s="147">
        <f>(G40-B40)/B40</f>
        <v>0.14267269205939309</v>
      </c>
      <c r="H50" s="147">
        <f>(H40-B40)/B40</f>
        <v>-0.14525500322788895</v>
      </c>
      <c r="I50" s="147">
        <f t="shared" si="29"/>
        <v>-0.11878631375080696</v>
      </c>
      <c r="J50" s="147">
        <f t="shared" si="30"/>
        <v>-9.5545513234344764E-2</v>
      </c>
      <c r="K50" s="147">
        <f t="shared" si="31"/>
        <v>0.14009038089089734</v>
      </c>
      <c r="L50" s="147">
        <f t="shared" si="32"/>
        <v>3.9380245319561087E-2</v>
      </c>
      <c r="M50" s="147">
        <f t="shared" si="33"/>
        <v>-0.11491284699806323</v>
      </c>
      <c r="N50" s="147">
        <f t="shared" si="34"/>
        <v>-0.18850871530019367</v>
      </c>
      <c r="O50" s="147">
        <f t="shared" si="35"/>
        <v>-0.17366042608134277</v>
      </c>
      <c r="P50" s="147">
        <f t="shared" si="36"/>
        <v>-7.1013557133634232E-3</v>
      </c>
      <c r="Q50" s="147">
        <f t="shared" si="37"/>
        <v>-1.2911555842478742E-3</v>
      </c>
      <c r="R50" s="147">
        <f t="shared" si="38"/>
        <v>0.20529373789541649</v>
      </c>
      <c r="S50" s="147">
        <f t="shared" si="39"/>
        <v>0.35765009683666887</v>
      </c>
    </row>
    <row r="51" spans="1:19" x14ac:dyDescent="0.25">
      <c r="A51" s="143" t="s">
        <v>293</v>
      </c>
      <c r="B51" s="147">
        <f>(B41-B41)/B41</f>
        <v>0</v>
      </c>
      <c r="C51" s="147">
        <f>(C41-B41)/B41</f>
        <v>0.55461538461538473</v>
      </c>
      <c r="D51" s="147">
        <f>(D41-B41)/B41</f>
        <v>0.56461538461538463</v>
      </c>
      <c r="E51" s="147">
        <f>(E41-B41)/B41</f>
        <v>0.87846153846153863</v>
      </c>
      <c r="F51" s="147">
        <f>(F41-B41)/B41</f>
        <v>0.82153846153846155</v>
      </c>
      <c r="G51" s="147">
        <f>(G41-B41)/B41</f>
        <v>0.80384615384615377</v>
      </c>
      <c r="H51" s="147">
        <f>(H41-B41)/B41</f>
        <v>0.75769230769230778</v>
      </c>
      <c r="I51" s="147">
        <f t="shared" si="29"/>
        <v>8.9230769230769238E-2</v>
      </c>
      <c r="J51" s="147">
        <f t="shared" si="30"/>
        <v>0.1238461538461538</v>
      </c>
      <c r="K51" s="147">
        <f t="shared" si="31"/>
        <v>9.9230769230769164E-2</v>
      </c>
      <c r="L51" s="147">
        <f t="shared" si="32"/>
        <v>0.15846153846153849</v>
      </c>
      <c r="M51" s="147">
        <f t="shared" si="33"/>
        <v>7.3846153846153909E-2</v>
      </c>
      <c r="N51" s="147">
        <f t="shared" si="34"/>
        <v>0.11307692307692313</v>
      </c>
      <c r="O51" s="147">
        <f t="shared" si="35"/>
        <v>0.20307692307692313</v>
      </c>
      <c r="P51" s="147">
        <f t="shared" si="36"/>
        <v>0.35923076923076935</v>
      </c>
      <c r="Q51" s="147">
        <f t="shared" si="37"/>
        <v>0.66846153846153855</v>
      </c>
      <c r="R51" s="147">
        <f t="shared" si="38"/>
        <v>0.37846153846153857</v>
      </c>
      <c r="S51" s="147">
        <f t="shared" si="39"/>
        <v>0.39538461538461545</v>
      </c>
    </row>
    <row r="52" spans="1:19" x14ac:dyDescent="0.25">
      <c r="A52" s="178" t="s">
        <v>294</v>
      </c>
      <c r="B52" s="147">
        <f t="shared" ref="B52:B53" si="40">(B42-B42)/B42</f>
        <v>0</v>
      </c>
      <c r="C52" s="147">
        <f t="shared" ref="C52:C53" si="41">(C42-B42)/B42</f>
        <v>6.5484311050477431E-2</v>
      </c>
      <c r="D52" s="147">
        <f t="shared" ref="D52:D53" si="42">(D42-B42)/B42</f>
        <v>0.11118690313778984</v>
      </c>
      <c r="E52" s="147">
        <f t="shared" ref="E52:E53" si="43">(E42-B42)/B42</f>
        <v>0.18553888130968615</v>
      </c>
      <c r="F52" s="147">
        <f t="shared" ref="F52:F53" si="44">(F42-B42)/B42</f>
        <v>0.13983628922237384</v>
      </c>
      <c r="G52" s="147">
        <f t="shared" ref="G52:G53" si="45">(G42-B42)/B42</f>
        <v>0.1343792633015006</v>
      </c>
      <c r="H52" s="147">
        <f t="shared" ref="H52:H53" si="46">(H42-B42)/B42</f>
        <v>0.20736698499317865</v>
      </c>
      <c r="I52" s="147">
        <f t="shared" si="29"/>
        <v>0.21350613915416092</v>
      </c>
      <c r="J52" s="147">
        <f t="shared" si="30"/>
        <v>0.22305593451568892</v>
      </c>
      <c r="K52" s="147">
        <f t="shared" si="31"/>
        <v>0.26534788540245569</v>
      </c>
      <c r="L52" s="147">
        <f t="shared" si="32"/>
        <v>0.24965893587994545</v>
      </c>
      <c r="M52" s="147">
        <f t="shared" si="33"/>
        <v>0.28854024556616648</v>
      </c>
      <c r="N52" s="147">
        <f t="shared" si="34"/>
        <v>0.28785811732605721</v>
      </c>
      <c r="O52" s="147">
        <f t="shared" si="35"/>
        <v>0.35607094133697126</v>
      </c>
      <c r="P52" s="147">
        <f t="shared" si="36"/>
        <v>0.41882673942701232</v>
      </c>
      <c r="Q52" s="147">
        <f t="shared" si="37"/>
        <v>0.44406548431105058</v>
      </c>
      <c r="R52" s="147">
        <f t="shared" si="38"/>
        <v>0.52319236016371062</v>
      </c>
      <c r="S52" s="147">
        <f t="shared" si="39"/>
        <v>0.54570259208731242</v>
      </c>
    </row>
    <row r="53" spans="1:19" x14ac:dyDescent="0.25">
      <c r="A53" s="143" t="s">
        <v>295</v>
      </c>
      <c r="B53" s="147">
        <f t="shared" si="40"/>
        <v>0</v>
      </c>
      <c r="C53" s="147">
        <f t="shared" si="41"/>
        <v>8.3160083160083859E-3</v>
      </c>
      <c r="D53" s="147">
        <f t="shared" si="42"/>
        <v>4.7817047817047785E-2</v>
      </c>
      <c r="E53" s="147">
        <f t="shared" si="43"/>
        <v>2.7720027720027744E-2</v>
      </c>
      <c r="F53" s="147">
        <f t="shared" si="44"/>
        <v>4.8510048510048706E-3</v>
      </c>
      <c r="G53" s="147">
        <f t="shared" si="45"/>
        <v>7.6230076230075841E-3</v>
      </c>
      <c r="H53" s="147">
        <f t="shared" si="46"/>
        <v>2.7027027027027067E-2</v>
      </c>
      <c r="I53" s="147">
        <f t="shared" si="29"/>
        <v>5.9598059598059562E-2</v>
      </c>
      <c r="J53" s="147">
        <f t="shared" si="30"/>
        <v>7.9002079002079048E-2</v>
      </c>
      <c r="K53" s="147">
        <f t="shared" si="31"/>
        <v>-2.8413028413028424E-2</v>
      </c>
      <c r="L53" s="147">
        <f t="shared" si="32"/>
        <v>-2.0097020097020038E-2</v>
      </c>
      <c r="M53" s="147">
        <f t="shared" si="33"/>
        <v>1.8018018018018004E-2</v>
      </c>
      <c r="N53" s="147">
        <f t="shared" si="34"/>
        <v>6.9993069993069978E-2</v>
      </c>
      <c r="O53" s="147">
        <f t="shared" si="35"/>
        <v>9.2169092169092179E-2</v>
      </c>
      <c r="P53" s="147">
        <f t="shared" si="36"/>
        <v>9.6327096327096365E-2</v>
      </c>
      <c r="Q53" s="147">
        <f t="shared" si="37"/>
        <v>0.18018018018018028</v>
      </c>
      <c r="R53" s="147">
        <f t="shared" si="38"/>
        <v>0.24393624393624391</v>
      </c>
      <c r="S53" s="147">
        <f t="shared" si="39"/>
        <v>0.23631323631323634</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688C9-860C-4BEA-8E5F-2DBE6FB34137}">
  <sheetPr>
    <tabColor rgb="FF605677"/>
  </sheetPr>
  <dimension ref="A1:AJ27"/>
  <sheetViews>
    <sheetView zoomScaleNormal="100" workbookViewId="0">
      <selection activeCell="B7" sqref="B7:W7"/>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62" t="s">
        <v>281</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row>
    <row r="3" spans="1:28" ht="15.75" x14ac:dyDescent="0.25">
      <c r="A3" s="315" t="s">
        <v>282</v>
      </c>
      <c r="B3" s="315"/>
      <c r="C3" s="315"/>
      <c r="D3" s="315"/>
      <c r="E3" s="315"/>
      <c r="F3" s="315"/>
      <c r="G3" s="315"/>
      <c r="H3" s="315"/>
      <c r="I3" s="315"/>
      <c r="J3" s="315"/>
      <c r="K3" s="315"/>
      <c r="L3" s="315"/>
      <c r="M3" s="315"/>
      <c r="N3" s="315"/>
      <c r="O3" s="315"/>
      <c r="P3" s="315"/>
      <c r="Q3" s="315"/>
      <c r="R3" s="315"/>
      <c r="S3" s="315"/>
      <c r="T3" s="315"/>
      <c r="U3" s="315"/>
      <c r="V3" s="315"/>
      <c r="W3" s="315"/>
      <c r="X3" s="142"/>
    </row>
    <row r="4" spans="1:28" x14ac:dyDescent="0.2">
      <c r="A4" s="189" t="s">
        <v>211</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317</v>
      </c>
      <c r="B5" s="144">
        <f>'5C'!B19</f>
        <v>196</v>
      </c>
      <c r="C5" s="144">
        <f>'5C'!C19</f>
        <v>220</v>
      </c>
      <c r="D5" s="144">
        <f>'5C'!D19</f>
        <v>243</v>
      </c>
      <c r="E5" s="144">
        <f>'5C'!E19</f>
        <v>254</v>
      </c>
      <c r="F5" s="144">
        <f>'5C'!F19</f>
        <v>270</v>
      </c>
      <c r="G5" s="144">
        <f>'5C'!G19</f>
        <v>267</v>
      </c>
      <c r="H5" s="144">
        <f>'5C'!H19</f>
        <v>205</v>
      </c>
      <c r="I5" s="144">
        <f>'5C'!I19</f>
        <v>188</v>
      </c>
      <c r="J5" s="144">
        <f>'5C'!J19</f>
        <v>207</v>
      </c>
      <c r="K5" s="144">
        <f>'5C'!K19</f>
        <v>187</v>
      </c>
      <c r="L5" s="144">
        <f>'5C'!L19</f>
        <v>198</v>
      </c>
      <c r="M5" s="144">
        <f>'5C'!M19</f>
        <v>214</v>
      </c>
      <c r="N5" s="144">
        <f>'5C'!N19</f>
        <v>230</v>
      </c>
      <c r="O5" s="144">
        <f>'5C'!O19</f>
        <v>222</v>
      </c>
      <c r="P5" s="144">
        <f>'5C'!P19</f>
        <v>250</v>
      </c>
      <c r="Q5" s="144">
        <f>'5C'!Q19</f>
        <v>177</v>
      </c>
      <c r="R5" s="144">
        <f>'5C'!R19</f>
        <v>197</v>
      </c>
      <c r="S5" s="144">
        <f>'5C'!S19</f>
        <v>207</v>
      </c>
      <c r="T5" s="144">
        <f>'5C'!T19</f>
        <v>196</v>
      </c>
      <c r="U5" s="144">
        <f>'5C'!U19</f>
        <v>147</v>
      </c>
      <c r="V5" s="144">
        <f>'5C'!V19</f>
        <v>107</v>
      </c>
      <c r="W5" s="144">
        <f>'5C'!W19</f>
        <v>130</v>
      </c>
      <c r="X5" s="145"/>
    </row>
    <row r="6" spans="1:28" x14ac:dyDescent="0.2">
      <c r="A6" s="143" t="s">
        <v>92</v>
      </c>
      <c r="B6" s="144">
        <v>11397</v>
      </c>
      <c r="C6" s="144">
        <v>12608</v>
      </c>
      <c r="D6" s="144">
        <v>14351</v>
      </c>
      <c r="E6" s="144">
        <v>14916</v>
      </c>
      <c r="F6" s="144">
        <v>15586</v>
      </c>
      <c r="G6" s="144">
        <v>16533</v>
      </c>
      <c r="H6" s="144">
        <v>14850</v>
      </c>
      <c r="I6" s="144">
        <v>15608</v>
      </c>
      <c r="J6" s="144">
        <v>16187</v>
      </c>
      <c r="K6" s="144">
        <v>16358</v>
      </c>
      <c r="L6" s="144">
        <v>18002</v>
      </c>
      <c r="M6" s="144">
        <v>19622</v>
      </c>
      <c r="N6" s="144">
        <v>19750</v>
      </c>
      <c r="O6" s="144">
        <v>19021</v>
      </c>
      <c r="P6" s="144">
        <v>19802</v>
      </c>
      <c r="Q6" s="144">
        <v>17400</v>
      </c>
      <c r="R6" s="144">
        <v>16257</v>
      </c>
      <c r="S6" s="144">
        <v>12079</v>
      </c>
      <c r="T6" s="144">
        <v>8631</v>
      </c>
      <c r="U6" s="144">
        <v>4796</v>
      </c>
      <c r="V6" s="144">
        <v>3435</v>
      </c>
      <c r="W6" s="144">
        <v>4344</v>
      </c>
      <c r="X6" s="145"/>
    </row>
    <row r="7" spans="1:28" x14ac:dyDescent="0.2">
      <c r="A7" s="143" t="s">
        <v>183</v>
      </c>
      <c r="B7" s="144">
        <v>241633</v>
      </c>
      <c r="C7" s="144">
        <v>266625</v>
      </c>
      <c r="D7" s="144">
        <v>296677</v>
      </c>
      <c r="E7" s="144">
        <v>313183</v>
      </c>
      <c r="F7" s="144">
        <v>333940</v>
      </c>
      <c r="G7" s="144">
        <v>363872</v>
      </c>
      <c r="H7" s="144">
        <v>352112</v>
      </c>
      <c r="I7" s="144">
        <v>394219</v>
      </c>
      <c r="J7" s="144">
        <v>436449</v>
      </c>
      <c r="K7" s="144">
        <v>479093</v>
      </c>
      <c r="L7" s="144">
        <v>527455</v>
      </c>
      <c r="M7" s="144">
        <v>581178</v>
      </c>
      <c r="N7" s="144">
        <v>593379</v>
      </c>
      <c r="O7" s="144">
        <v>588151</v>
      </c>
      <c r="P7" s="144">
        <v>595373</v>
      </c>
      <c r="Q7" s="144">
        <v>578689</v>
      </c>
      <c r="R7" s="144">
        <v>581696</v>
      </c>
      <c r="S7" s="144">
        <v>558876</v>
      </c>
      <c r="T7" s="144">
        <v>526599</v>
      </c>
      <c r="U7" s="144">
        <v>432561</v>
      </c>
      <c r="V7" s="144">
        <v>363801</v>
      </c>
      <c r="W7" s="144">
        <v>385418</v>
      </c>
      <c r="X7" s="145"/>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5" t="s">
        <v>283</v>
      </c>
      <c r="B10" s="315"/>
      <c r="C10" s="315"/>
      <c r="D10" s="315"/>
      <c r="E10" s="315"/>
      <c r="F10" s="315"/>
      <c r="G10" s="315"/>
      <c r="H10" s="315"/>
      <c r="I10" s="315"/>
      <c r="J10" s="315"/>
      <c r="K10" s="315"/>
      <c r="L10" s="315"/>
      <c r="M10" s="315"/>
      <c r="N10" s="315"/>
      <c r="O10" s="315"/>
      <c r="P10" s="315"/>
      <c r="Q10" s="315"/>
      <c r="R10" s="315"/>
      <c r="S10" s="315"/>
      <c r="T10" s="315"/>
      <c r="U10" s="315"/>
      <c r="V10" s="315"/>
      <c r="W10" s="315"/>
    </row>
    <row r="11" spans="1:28" x14ac:dyDescent="0.2">
      <c r="A11" s="189" t="s">
        <v>211</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317</v>
      </c>
      <c r="B12" s="170">
        <f>(B5-B5)/B5</f>
        <v>0</v>
      </c>
      <c r="C12" s="170">
        <f>(C5-B5)/B5</f>
        <v>0.12244897959183673</v>
      </c>
      <c r="D12" s="170">
        <f>(D5-B5)/B5</f>
        <v>0.23979591836734693</v>
      </c>
      <c r="E12" s="170">
        <f>(E5-B5)/B5</f>
        <v>0.29591836734693877</v>
      </c>
      <c r="F12" s="170">
        <f>(F5-B5)/B5</f>
        <v>0.37755102040816324</v>
      </c>
      <c r="G12" s="170">
        <f>(G5-B5)/B5</f>
        <v>0.36224489795918369</v>
      </c>
      <c r="H12" s="170">
        <f>(H5-B5)/B5</f>
        <v>4.5918367346938778E-2</v>
      </c>
      <c r="I12" s="170">
        <f>(I5-B5)/B5</f>
        <v>-4.0816326530612242E-2</v>
      </c>
      <c r="J12" s="170">
        <f>(J5-B5)/B5</f>
        <v>5.6122448979591837E-2</v>
      </c>
      <c r="K12" s="170">
        <f>(K5-B5)/B5</f>
        <v>-4.5918367346938778E-2</v>
      </c>
      <c r="L12" s="170">
        <f>(L5-B5)/B5</f>
        <v>1.020408163265306E-2</v>
      </c>
      <c r="M12" s="170">
        <f>(M5-B5)/B5</f>
        <v>9.1836734693877556E-2</v>
      </c>
      <c r="N12" s="170">
        <f>(N5-B5)/B5</f>
        <v>0.17346938775510204</v>
      </c>
      <c r="O12" s="170">
        <f>(O5-B5)/B5</f>
        <v>0.1326530612244898</v>
      </c>
      <c r="P12" s="170">
        <f>(P5-B5)/B5</f>
        <v>0.27551020408163263</v>
      </c>
      <c r="Q12" s="170">
        <f>(Q5-B5)/B5</f>
        <v>-9.6938775510204078E-2</v>
      </c>
      <c r="R12" s="170">
        <f>(R5-B5)/B5</f>
        <v>5.1020408163265302E-3</v>
      </c>
      <c r="S12" s="170">
        <f>(S5-B5)/B5</f>
        <v>5.6122448979591837E-2</v>
      </c>
      <c r="T12" s="170">
        <f>(T5-B5)/B5</f>
        <v>0</v>
      </c>
      <c r="U12" s="170">
        <f>(U5-B5)/B5</f>
        <v>-0.25</v>
      </c>
      <c r="V12" s="170">
        <f>(V5-B5)/B5</f>
        <v>-0.45408163265306123</v>
      </c>
      <c r="W12" s="170">
        <f>(W5-B5)/B5</f>
        <v>-0.33673469387755101</v>
      </c>
    </row>
    <row r="13" spans="1:28" x14ac:dyDescent="0.2">
      <c r="A13" s="143" t="s">
        <v>92</v>
      </c>
      <c r="B13" s="170">
        <f>(B6-B6)/B6</f>
        <v>0</v>
      </c>
      <c r="C13" s="170">
        <f>(C6-B6)/B6</f>
        <v>0.10625603228919892</v>
      </c>
      <c r="D13" s="170">
        <f>(D6-B6)/B6</f>
        <v>0.25919101517943316</v>
      </c>
      <c r="E13" s="170">
        <f>(E6-B6)/B6</f>
        <v>0.30876546459594628</v>
      </c>
      <c r="F13" s="170">
        <f>(F6-B6)/B6</f>
        <v>0.36755286478897958</v>
      </c>
      <c r="G13" s="170">
        <f>(G6-B6)/B6</f>
        <v>0.45064490655435641</v>
      </c>
      <c r="H13" s="170">
        <f>(H6-B6)/B6</f>
        <v>0.30297446696499081</v>
      </c>
      <c r="I13" s="170">
        <f>(I6-B6)/B6</f>
        <v>0.36948319733263141</v>
      </c>
      <c r="J13" s="170">
        <f>(J6-B6)/B6</f>
        <v>0.42028604018601384</v>
      </c>
      <c r="K13" s="170">
        <f>(K6-B6)/B6</f>
        <v>0.4352899885934895</v>
      </c>
      <c r="L13" s="170">
        <f>(L6-B6)/B6</f>
        <v>0.5795384750372905</v>
      </c>
      <c r="M13" s="170">
        <f>(M6-B6)/B6</f>
        <v>0.72168114416074403</v>
      </c>
      <c r="N13" s="170">
        <f>(N6-B6)/B6</f>
        <v>0.73291216986926389</v>
      </c>
      <c r="O13" s="170">
        <f>(O6-B6)/B6</f>
        <v>0.66894796876370977</v>
      </c>
      <c r="P13" s="170">
        <f>(P6-B6)/B6</f>
        <v>0.73747477406335005</v>
      </c>
      <c r="Q13" s="170">
        <f>(Q6-B6)/B6</f>
        <v>0.52671755725190839</v>
      </c>
      <c r="R13" s="170">
        <f>(R6-B6)/B6</f>
        <v>0.42642800737036063</v>
      </c>
      <c r="S13" s="170">
        <f>(S6-B6)/B6</f>
        <v>5.9840308853206986E-2</v>
      </c>
      <c r="T13" s="170">
        <f>(T6-B6)/B6</f>
        <v>-0.24269544617004474</v>
      </c>
      <c r="U13" s="170">
        <f>(U6-B6)/B6</f>
        <v>-0.5791875054838993</v>
      </c>
      <c r="V13" s="170">
        <f>(V6-B6)/B6</f>
        <v>-0.69860489602526976</v>
      </c>
      <c r="W13" s="170">
        <f>(W6-B6)/B6</f>
        <v>-0.61884706501710973</v>
      </c>
    </row>
    <row r="14" spans="1:28" x14ac:dyDescent="0.2">
      <c r="A14" s="143" t="s">
        <v>183</v>
      </c>
      <c r="B14" s="170">
        <f>(B7-B7)/B7</f>
        <v>0</v>
      </c>
      <c r="C14" s="170">
        <f>(C7-B7)/B7</f>
        <v>0.10342958122441885</v>
      </c>
      <c r="D14" s="170">
        <f>(D7-B7)/B7</f>
        <v>0.22780001076011969</v>
      </c>
      <c r="E14" s="170">
        <f>(E7-B7)/B7</f>
        <v>0.29611021673364152</v>
      </c>
      <c r="F14" s="170">
        <f>(F7-B7)/B7</f>
        <v>0.38201321839318303</v>
      </c>
      <c r="G14" s="170">
        <f>(G7-B7)/B7</f>
        <v>0.50588702702031596</v>
      </c>
      <c r="H14" s="170">
        <f>(H7-B7)/B7</f>
        <v>0.45721817798065661</v>
      </c>
      <c r="I14" s="170">
        <f>(I7-B7)/B7</f>
        <v>0.63147831628957962</v>
      </c>
      <c r="J14" s="170">
        <f>(J7-B7)/B7</f>
        <v>0.80624749102978488</v>
      </c>
      <c r="K14" s="170">
        <f>(K7-B7)/B7</f>
        <v>0.98273000790454945</v>
      </c>
      <c r="L14" s="170">
        <f>(L7-B7)/B7</f>
        <v>1.182876511072577</v>
      </c>
      <c r="M14" s="170">
        <f>(M7-B7)/B7</f>
        <v>1.4052095533308777</v>
      </c>
      <c r="N14" s="170">
        <f>(N7-B7)/B7</f>
        <v>1.4557034842095244</v>
      </c>
      <c r="O14" s="170">
        <f>(O7-B7)/B7</f>
        <v>1.4340673666262473</v>
      </c>
      <c r="P14" s="170">
        <f>(P7-B7)/B7</f>
        <v>1.4639556683068953</v>
      </c>
      <c r="Q14" s="170">
        <f>(Q7-B7)/B7</f>
        <v>1.3949088079856642</v>
      </c>
      <c r="R14" s="170">
        <f>(R7-B7)/B7</f>
        <v>1.4073533002528629</v>
      </c>
      <c r="S14" s="170">
        <f>(S7-B7)/B7</f>
        <v>1.3129125574735239</v>
      </c>
      <c r="T14" s="170">
        <f>(T7-B7)/B7</f>
        <v>1.1793339485914589</v>
      </c>
      <c r="U14" s="170">
        <f>(U7-B7)/B7</f>
        <v>0.79015697359218318</v>
      </c>
      <c r="V14" s="170">
        <f>(V7-B7)/B7</f>
        <v>0.50559319298274652</v>
      </c>
      <c r="W14" s="170">
        <f>(W7-B7)/B7</f>
        <v>0.5950553111536917</v>
      </c>
    </row>
    <row r="16" spans="1:28" ht="15.75" x14ac:dyDescent="0.25">
      <c r="A16" s="315" t="s">
        <v>284</v>
      </c>
      <c r="B16" s="315"/>
      <c r="C16" s="315"/>
      <c r="D16" s="315"/>
      <c r="E16" s="315"/>
      <c r="F16" s="315"/>
      <c r="G16" s="315"/>
      <c r="H16" s="315"/>
      <c r="I16" s="315"/>
      <c r="J16" s="315"/>
      <c r="K16" s="315"/>
      <c r="L16" s="315"/>
      <c r="M16" s="315"/>
      <c r="N16" s="315"/>
      <c r="O16" s="315"/>
      <c r="P16" s="315"/>
      <c r="Q16" s="315"/>
      <c r="R16" s="315"/>
      <c r="S16" s="315"/>
      <c r="T16"/>
      <c r="U16"/>
      <c r="V16"/>
      <c r="W16"/>
    </row>
    <row r="17" spans="1:23" ht="15" x14ac:dyDescent="0.25">
      <c r="A17" s="189" t="s">
        <v>211</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317</v>
      </c>
      <c r="B18" s="150">
        <f>'5C'!B38</f>
        <v>12.99</v>
      </c>
      <c r="C18" s="150">
        <f>'5C'!C38</f>
        <v>20.059999999999999</v>
      </c>
      <c r="D18" s="150">
        <f>'5C'!D38</f>
        <v>20.22</v>
      </c>
      <c r="E18" s="150">
        <f>'5C'!E38</f>
        <v>24.44</v>
      </c>
      <c r="F18" s="150">
        <f>'5C'!F38</f>
        <v>23.35</v>
      </c>
      <c r="G18" s="150">
        <f>'5C'!G38</f>
        <v>23.07</v>
      </c>
      <c r="H18" s="150">
        <f>'5C'!H38</f>
        <v>22.77</v>
      </c>
      <c r="I18" s="150">
        <f>'5C'!I38</f>
        <v>19.55</v>
      </c>
      <c r="J18" s="150">
        <f>'5C'!J38</f>
        <v>9.6</v>
      </c>
      <c r="K18" s="150">
        <f>'5C'!K38</f>
        <v>10</v>
      </c>
      <c r="L18" s="150">
        <f>'5C'!L38</f>
        <v>12.68</v>
      </c>
      <c r="M18" s="150">
        <f>'5C'!M38</f>
        <v>13.26</v>
      </c>
      <c r="N18" s="150">
        <f>'5C'!N38</f>
        <v>12.07</v>
      </c>
      <c r="O18" s="150">
        <f>'5C'!O38</f>
        <v>13.8</v>
      </c>
      <c r="P18" s="150">
        <f>'5C'!P38</f>
        <v>13.97</v>
      </c>
      <c r="Q18" s="150">
        <f>'5C'!Q38</f>
        <v>14.83</v>
      </c>
      <c r="R18" s="150">
        <f>'5C'!R38</f>
        <v>13.74</v>
      </c>
      <c r="S18" s="150">
        <f>'5C'!S38</f>
        <v>14.09</v>
      </c>
      <c r="T18"/>
      <c r="U18"/>
      <c r="V18"/>
      <c r="W18"/>
    </row>
    <row r="19" spans="1:23" ht="15" x14ac:dyDescent="0.25">
      <c r="A19" s="143" t="s">
        <v>92</v>
      </c>
      <c r="B19" s="150">
        <v>15.33</v>
      </c>
      <c r="C19" s="150">
        <v>21.09</v>
      </c>
      <c r="D19" s="150">
        <v>22.62</v>
      </c>
      <c r="E19" s="150">
        <v>23.41</v>
      </c>
      <c r="F19" s="150">
        <v>17.850000000000001</v>
      </c>
      <c r="G19" s="150">
        <v>17.2</v>
      </c>
      <c r="H19" s="150">
        <v>15.76</v>
      </c>
      <c r="I19" s="150">
        <v>11.16</v>
      </c>
      <c r="J19" s="150">
        <v>11.11</v>
      </c>
      <c r="K19" s="150">
        <v>11.2</v>
      </c>
      <c r="L19" s="150">
        <v>11.27</v>
      </c>
      <c r="M19" s="150">
        <v>12.13</v>
      </c>
      <c r="N19" s="150">
        <v>12.14</v>
      </c>
      <c r="O19" s="150">
        <v>13.42</v>
      </c>
      <c r="P19" s="150">
        <v>12.8</v>
      </c>
      <c r="Q19" s="150">
        <v>12.3</v>
      </c>
      <c r="R19" s="150">
        <v>14.44</v>
      </c>
      <c r="S19" s="219">
        <v>15.05</v>
      </c>
      <c r="T19"/>
      <c r="U19"/>
      <c r="V19"/>
      <c r="W19"/>
    </row>
    <row r="20" spans="1:23" ht="15" x14ac:dyDescent="0.25">
      <c r="A20" s="143" t="s">
        <v>183</v>
      </c>
      <c r="B20" s="150">
        <v>13.39</v>
      </c>
      <c r="C20" s="150">
        <v>13.51</v>
      </c>
      <c r="D20" s="150">
        <v>14.01</v>
      </c>
      <c r="E20" s="150">
        <v>14.58</v>
      </c>
      <c r="F20" s="150">
        <v>14.98</v>
      </c>
      <c r="G20" s="150">
        <v>14.2</v>
      </c>
      <c r="H20" s="150">
        <v>14.02</v>
      </c>
      <c r="I20" s="150">
        <v>12.7</v>
      </c>
      <c r="J20" s="150">
        <v>12.65</v>
      </c>
      <c r="K20" s="150">
        <v>12.91</v>
      </c>
      <c r="L20" s="150">
        <v>13.11</v>
      </c>
      <c r="M20" s="150">
        <v>13.52</v>
      </c>
      <c r="N20" s="150">
        <v>13.73</v>
      </c>
      <c r="O20" s="150">
        <v>13.88</v>
      </c>
      <c r="P20" s="150">
        <v>13.84</v>
      </c>
      <c r="Q20" s="150">
        <v>14.12</v>
      </c>
      <c r="R20" s="150">
        <v>14.47</v>
      </c>
      <c r="S20" s="219">
        <v>16.95</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5" t="s">
        <v>285</v>
      </c>
      <c r="B23" s="315"/>
      <c r="C23" s="315"/>
      <c r="D23" s="315"/>
      <c r="E23" s="315"/>
      <c r="F23" s="315"/>
      <c r="G23" s="315"/>
      <c r="H23" s="315"/>
      <c r="I23" s="315"/>
      <c r="J23" s="315"/>
      <c r="K23" s="315"/>
      <c r="L23" s="315"/>
      <c r="M23" s="315"/>
      <c r="N23" s="315"/>
      <c r="O23" s="315"/>
      <c r="P23" s="315"/>
      <c r="Q23" s="315"/>
      <c r="R23" s="315"/>
      <c r="S23" s="315"/>
      <c r="T23"/>
      <c r="U23"/>
      <c r="V23"/>
      <c r="W23"/>
    </row>
    <row r="24" spans="1:23" ht="15" x14ac:dyDescent="0.25">
      <c r="A24" s="189" t="s">
        <v>211</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318</v>
      </c>
      <c r="B25" s="170">
        <f>(B18-B18)/B18</f>
        <v>0</v>
      </c>
      <c r="C25" s="170">
        <f>(C18-B18)/B18</f>
        <v>0.54426481909160884</v>
      </c>
      <c r="D25" s="170">
        <f>(D18-B18)/B18</f>
        <v>0.55658198614318699</v>
      </c>
      <c r="E25" s="170">
        <f>(E18-B18)/B18</f>
        <v>0.88144726712856047</v>
      </c>
      <c r="F25" s="170">
        <f>(F18-B18)/B18</f>
        <v>0.79753656658968441</v>
      </c>
      <c r="G25" s="170">
        <f>(G18-B18)/B18</f>
        <v>0.77598152424942257</v>
      </c>
      <c r="H25" s="170">
        <f>(H18-B18)/B18</f>
        <v>0.75288683602771356</v>
      </c>
      <c r="I25" s="170">
        <f>(I18-B18)/B18</f>
        <v>0.50500384911470364</v>
      </c>
      <c r="J25" s="170">
        <f>(J18-B18)/B18</f>
        <v>-0.26096997690531182</v>
      </c>
      <c r="K25" s="170">
        <f>(K18-B18)/B18</f>
        <v>-0.23017705927636645</v>
      </c>
      <c r="L25" s="170">
        <f>(L18-B18)/B18</f>
        <v>-2.386451116243268E-2</v>
      </c>
      <c r="M25" s="170">
        <f>(M18-B18)/B18</f>
        <v>2.0785219399538073E-2</v>
      </c>
      <c r="N25" s="170">
        <f>(N18-B18)/B18</f>
        <v>-7.0823710546574284E-2</v>
      </c>
      <c r="O25" s="170">
        <f>(O18-B18)/B18</f>
        <v>6.2355658198614355E-2</v>
      </c>
      <c r="P25" s="170">
        <f>(P18-B18)/B18</f>
        <v>7.5442648190916117E-2</v>
      </c>
      <c r="Q25" s="170">
        <f>(Q18-B18)/B18</f>
        <v>0.14164742109314857</v>
      </c>
      <c r="R25" s="170">
        <f>(R18-B18)/B18</f>
        <v>5.7736720554272515E-2</v>
      </c>
      <c r="S25" s="170">
        <f>(S18-B18)/B18</f>
        <v>8.4680523479599659E-2</v>
      </c>
      <c r="T25"/>
      <c r="U25"/>
      <c r="V25"/>
      <c r="W25"/>
    </row>
    <row r="26" spans="1:23" ht="15" x14ac:dyDescent="0.25">
      <c r="A26" s="143" t="s">
        <v>92</v>
      </c>
      <c r="B26" s="170">
        <f>(B19-B19)/B19</f>
        <v>0</v>
      </c>
      <c r="C26" s="170">
        <f>(C19-B19)/B19</f>
        <v>0.37573385518590996</v>
      </c>
      <c r="D26" s="170">
        <f>(D19-B19)/B19</f>
        <v>0.4755381604696674</v>
      </c>
      <c r="E26" s="170">
        <f>(E19-B19)/B19</f>
        <v>0.52707110241356814</v>
      </c>
      <c r="F26" s="170">
        <f>(F19-B19)/B19</f>
        <v>0.16438356164383569</v>
      </c>
      <c r="G26" s="170">
        <f>(G19-B19)/B19</f>
        <v>0.12198303979125892</v>
      </c>
      <c r="H26" s="170">
        <f>(H19-B19)/B19</f>
        <v>2.8049575994781455E-2</v>
      </c>
      <c r="I26" s="170">
        <f>(I19-B19)/B19</f>
        <v>-0.2720156555772994</v>
      </c>
      <c r="J26" s="170">
        <f>(J19-B19)/B19</f>
        <v>-0.27527723418134381</v>
      </c>
      <c r="K26" s="170">
        <f>(K19-B19)/B19</f>
        <v>-0.26940639269406397</v>
      </c>
      <c r="L26" s="170">
        <f>(L19-B19)/B19</f>
        <v>-0.26484018264840187</v>
      </c>
      <c r="M26" s="170">
        <f>(M19-B19)/B19</f>
        <v>-0.20874103065883884</v>
      </c>
      <c r="N26" s="170">
        <f>(N19-B19)/B19</f>
        <v>-0.20808871493802997</v>
      </c>
      <c r="O26" s="170">
        <f>(O19-B19)/B19</f>
        <v>-0.12459230267449446</v>
      </c>
      <c r="P26" s="170">
        <f>(P19-B19)/B19</f>
        <v>-0.16503587736464445</v>
      </c>
      <c r="Q26" s="170">
        <f>(Q19-B19)/B19</f>
        <v>-0.19765166340508802</v>
      </c>
      <c r="R26" s="170">
        <f>(R19-B19)/B19</f>
        <v>-5.8056099151989601E-2</v>
      </c>
      <c r="S26" s="170">
        <f>(S19-B19)/B19</f>
        <v>-1.8264840182648359E-2</v>
      </c>
      <c r="T26"/>
      <c r="U26"/>
      <c r="V26"/>
      <c r="W26"/>
    </row>
    <row r="27" spans="1:23" ht="15" x14ac:dyDescent="0.25">
      <c r="A27" s="143" t="s">
        <v>183</v>
      </c>
      <c r="B27" s="170">
        <f>(B20-B20)/B20</f>
        <v>0</v>
      </c>
      <c r="C27" s="170">
        <f>(C20-B20)/B20</f>
        <v>8.9619118745331745E-3</v>
      </c>
      <c r="D27" s="170">
        <f>(D20-B20)/B20</f>
        <v>4.6303211351754983E-2</v>
      </c>
      <c r="E27" s="170">
        <f>(E20-B20)/B20</f>
        <v>8.8872292755787854E-2</v>
      </c>
      <c r="F27" s="170">
        <f>(F20-B20)/B20</f>
        <v>0.11874533233756533</v>
      </c>
      <c r="G27" s="170">
        <f>(G20-B20)/B20</f>
        <v>6.0492905153099227E-2</v>
      </c>
      <c r="H27" s="170">
        <f>(H20-B20)/B20</f>
        <v>4.7050037341299401E-2</v>
      </c>
      <c r="I27" s="170">
        <f>(I20-B20)/B20</f>
        <v>-5.1530993278566188E-2</v>
      </c>
      <c r="J27" s="170">
        <f>(J20-B20)/B20</f>
        <v>-5.5265123226288286E-2</v>
      </c>
      <c r="K27" s="170">
        <f>(K20-B20)/B20</f>
        <v>-3.5847647498132969E-2</v>
      </c>
      <c r="L27" s="170">
        <f>(L20-B20)/B20</f>
        <v>-2.0911127707244296E-2</v>
      </c>
      <c r="M27" s="170">
        <f>(M20-B20)/B20</f>
        <v>9.7087378640775945E-3</v>
      </c>
      <c r="N27" s="170">
        <f>(N20-B20)/B20</f>
        <v>2.5392083644510816E-2</v>
      </c>
      <c r="O27" s="170">
        <f>(O20-B20)/B20</f>
        <v>3.6594473487677387E-2</v>
      </c>
      <c r="P27" s="170">
        <f>(P20-B20)/B20</f>
        <v>3.3607169529499575E-2</v>
      </c>
      <c r="Q27" s="170">
        <f>(Q20-B20)/B20</f>
        <v>5.4518297236743736E-2</v>
      </c>
      <c r="R27" s="170">
        <f>(R20-B20)/B20</f>
        <v>8.0657206870799109E-2</v>
      </c>
      <c r="S27" s="170">
        <f>(S20-B20)/B20</f>
        <v>0.26587005227781918</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B18:S18" unlockedFormula="1"/>
  </ignoredError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8A6D2-C8FF-4765-B7F0-3D9744F8172F}">
  <sheetPr>
    <tabColor rgb="FF605677"/>
  </sheetPr>
  <dimension ref="A1:AI18"/>
  <sheetViews>
    <sheetView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2" t="s">
        <v>286</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4" spans="1:27" ht="15" x14ac:dyDescent="0.25">
      <c r="A4" s="320" t="s">
        <v>326</v>
      </c>
      <c r="B4" s="320"/>
      <c r="C4" s="320"/>
      <c r="D4" s="320"/>
    </row>
    <row r="5" spans="1:27" ht="15" x14ac:dyDescent="0.25">
      <c r="A5" s="321" t="s">
        <v>144</v>
      </c>
      <c r="B5" s="322"/>
      <c r="C5" s="321" t="s">
        <v>145</v>
      </c>
      <c r="D5" s="321"/>
    </row>
    <row r="6" spans="1:27" x14ac:dyDescent="0.2">
      <c r="A6" s="154" t="s">
        <v>158</v>
      </c>
      <c r="B6" s="155" t="s">
        <v>157</v>
      </c>
      <c r="C6" s="154" t="s">
        <v>158</v>
      </c>
      <c r="D6" s="156" t="s">
        <v>157</v>
      </c>
    </row>
    <row r="7" spans="1:27" x14ac:dyDescent="0.2">
      <c r="A7" s="1" t="s">
        <v>277</v>
      </c>
      <c r="B7" s="157">
        <v>0.16297700000000001</v>
      </c>
      <c r="C7" s="1" t="s">
        <v>277</v>
      </c>
      <c r="D7" s="158">
        <v>0.17380999999999999</v>
      </c>
    </row>
    <row r="8" spans="1:27" x14ac:dyDescent="0.2">
      <c r="A8" s="1" t="s">
        <v>87</v>
      </c>
      <c r="B8" s="157">
        <v>0.12797</v>
      </c>
      <c r="C8" s="1" t="s">
        <v>150</v>
      </c>
      <c r="D8" s="158">
        <v>0.147758</v>
      </c>
    </row>
    <row r="9" spans="1:27" x14ac:dyDescent="0.2">
      <c r="A9" s="1" t="s">
        <v>149</v>
      </c>
      <c r="B9" s="157">
        <v>8.9389999999999997E-2</v>
      </c>
      <c r="C9" s="1" t="s">
        <v>87</v>
      </c>
      <c r="D9" s="158">
        <v>0.14099</v>
      </c>
    </row>
    <row r="10" spans="1:27" x14ac:dyDescent="0.2">
      <c r="A10" s="1" t="s">
        <v>150</v>
      </c>
      <c r="B10" s="157">
        <v>6.361E-2</v>
      </c>
      <c r="C10" s="1" t="s">
        <v>114</v>
      </c>
      <c r="D10" s="158">
        <v>0.1331</v>
      </c>
    </row>
    <row r="11" spans="1:27" x14ac:dyDescent="0.2">
      <c r="A11" s="1" t="s">
        <v>278</v>
      </c>
      <c r="B11" s="157">
        <v>6.3100000000000003E-2</v>
      </c>
      <c r="C11" s="1" t="s">
        <v>149</v>
      </c>
      <c r="D11" s="158">
        <v>0.13009999999999999</v>
      </c>
    </row>
    <row r="12" spans="1:27" x14ac:dyDescent="0.2">
      <c r="A12" s="1" t="s">
        <v>151</v>
      </c>
      <c r="B12" s="157">
        <v>6.0670000000000002E-2</v>
      </c>
      <c r="C12" s="1" t="s">
        <v>279</v>
      </c>
      <c r="D12" s="158">
        <v>6.1080000000000002E-2</v>
      </c>
    </row>
    <row r="13" spans="1:27" x14ac:dyDescent="0.2">
      <c r="A13" s="1" t="s">
        <v>148</v>
      </c>
      <c r="B13" s="157">
        <v>5.8700000000000002E-2</v>
      </c>
      <c r="C13" s="1" t="s">
        <v>148</v>
      </c>
      <c r="D13" s="158">
        <v>5.8160000000000003E-2</v>
      </c>
    </row>
    <row r="14" spans="1:27" x14ac:dyDescent="0.2">
      <c r="A14" s="1" t="s">
        <v>147</v>
      </c>
      <c r="B14" s="157">
        <v>5.6599999999999998E-2</v>
      </c>
      <c r="C14" s="1" t="s">
        <v>151</v>
      </c>
      <c r="D14" s="158">
        <v>5.57E-2</v>
      </c>
    </row>
    <row r="15" spans="1:27" x14ac:dyDescent="0.2">
      <c r="A15" s="1" t="s">
        <v>114</v>
      </c>
      <c r="B15" s="157">
        <v>5.1299999999999998E-2</v>
      </c>
      <c r="C15" s="1" t="s">
        <v>278</v>
      </c>
      <c r="D15" s="158">
        <v>5.024E-2</v>
      </c>
    </row>
    <row r="16" spans="1:27" x14ac:dyDescent="0.2">
      <c r="A16" s="1" t="s">
        <v>192</v>
      </c>
      <c r="B16" s="157">
        <v>5.0880000000000002E-2</v>
      </c>
      <c r="C16" s="1" t="s">
        <v>192</v>
      </c>
      <c r="D16" s="158">
        <v>4.8911089999999997E-2</v>
      </c>
    </row>
    <row r="17" spans="2:2" x14ac:dyDescent="0.2">
      <c r="B17" s="1" t="s">
        <v>280</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BEF00-CDFB-4341-855B-DE8CE01C2E53}">
  <sheetPr>
    <tabColor theme="5" tint="0.79998168889431442"/>
  </sheetPr>
  <dimension ref="A1:AF43"/>
  <sheetViews>
    <sheetView zoomScaleNormal="100" workbookViewId="0">
      <selection activeCell="E12" sqref="E12"/>
    </sheetView>
  </sheetViews>
  <sheetFormatPr defaultColWidth="9.140625" defaultRowHeight="14.25" x14ac:dyDescent="0.2"/>
  <cols>
    <col min="1" max="1" width="36.7109375" style="1" customWidth="1"/>
    <col min="2" max="2" width="34.42578125" style="1" customWidth="1"/>
    <col min="3" max="3" width="33.7109375" style="1" customWidth="1"/>
    <col min="4" max="4" width="36.28515625" style="1" customWidth="1"/>
    <col min="5" max="6" width="9.140625" style="1"/>
    <col min="7" max="7" width="46.140625" style="1" customWidth="1"/>
    <col min="8" max="16384" width="9.140625" style="1"/>
  </cols>
  <sheetData>
    <row r="1" spans="1:32" ht="23.25" x14ac:dyDescent="0.35">
      <c r="A1" s="262" t="s">
        <v>96</v>
      </c>
      <c r="B1" s="262"/>
      <c r="C1" s="262"/>
      <c r="D1" s="262"/>
      <c r="E1" s="262"/>
      <c r="F1" s="262"/>
      <c r="G1" s="262"/>
      <c r="H1" s="262"/>
      <c r="I1" s="262"/>
      <c r="J1" s="262"/>
      <c r="K1" s="262"/>
      <c r="N1" s="40"/>
      <c r="O1" s="84"/>
      <c r="W1" s="84"/>
      <c r="AF1" s="84"/>
    </row>
    <row r="2" spans="1:32" s="85" customFormat="1" ht="23.25" x14ac:dyDescent="0.35">
      <c r="A2" s="13"/>
      <c r="B2" s="13"/>
      <c r="C2" s="13"/>
      <c r="D2" s="13"/>
      <c r="E2" s="13"/>
      <c r="F2" s="13"/>
      <c r="G2" s="13"/>
      <c r="H2" s="13"/>
      <c r="I2" s="13"/>
      <c r="J2" s="13"/>
      <c r="K2" s="13"/>
      <c r="N2" s="86"/>
    </row>
    <row r="3" spans="1:32" ht="18" x14ac:dyDescent="0.25">
      <c r="A3" s="14" t="s">
        <v>13</v>
      </c>
    </row>
    <row r="4" spans="1:32" ht="18" x14ac:dyDescent="0.25">
      <c r="A4" s="87"/>
    </row>
    <row r="5" spans="1:32" ht="15" x14ac:dyDescent="0.25">
      <c r="A5" s="88" t="s">
        <v>14</v>
      </c>
    </row>
    <row r="6" spans="1:32" ht="70.5" customHeight="1" x14ac:dyDescent="0.2">
      <c r="A6" s="272" t="s">
        <v>300</v>
      </c>
      <c r="B6" s="272"/>
      <c r="C6" s="272"/>
      <c r="D6" s="272"/>
    </row>
    <row r="8" spans="1:32" ht="15" x14ac:dyDescent="0.25">
      <c r="A8" s="88" t="s">
        <v>15</v>
      </c>
    </row>
    <row r="9" spans="1:32" ht="91.5" customHeight="1" x14ac:dyDescent="0.2">
      <c r="A9" s="272" t="s">
        <v>307</v>
      </c>
      <c r="B9" s="272"/>
      <c r="C9" s="272"/>
      <c r="D9" s="272"/>
    </row>
    <row r="10" spans="1:32" ht="15.75" customHeight="1" x14ac:dyDescent="0.2">
      <c r="A10" s="89"/>
      <c r="B10" s="89"/>
      <c r="C10" s="89"/>
      <c r="D10" s="89"/>
    </row>
    <row r="11" spans="1:32" ht="30.75" customHeight="1" x14ac:dyDescent="0.2">
      <c r="A11" s="272" t="s">
        <v>16</v>
      </c>
      <c r="B11" s="272"/>
      <c r="C11" s="272"/>
      <c r="D11" s="272"/>
    </row>
    <row r="12" spans="1:32" ht="15" thickBot="1" x14ac:dyDescent="0.25">
      <c r="A12" s="89"/>
      <c r="B12" s="89"/>
      <c r="C12" s="89"/>
      <c r="D12" s="89"/>
    </row>
    <row r="13" spans="1:32" ht="15.75" thickBot="1" x14ac:dyDescent="0.25">
      <c r="A13" s="269" t="s">
        <v>17</v>
      </c>
      <c r="B13" s="270"/>
    </row>
    <row r="14" spans="1:32" ht="15.75" thickBot="1" x14ac:dyDescent="0.25">
      <c r="A14" s="90" t="s">
        <v>18</v>
      </c>
      <c r="B14" s="91" t="s">
        <v>19</v>
      </c>
    </row>
    <row r="15" spans="1:32" ht="15" thickBot="1" x14ac:dyDescent="0.25">
      <c r="A15" s="92" t="s">
        <v>20</v>
      </c>
      <c r="B15" s="93" t="s">
        <v>21</v>
      </c>
    </row>
    <row r="16" spans="1:32" ht="29.25" thickBot="1" x14ac:dyDescent="0.25">
      <c r="A16" s="92" t="s">
        <v>22</v>
      </c>
      <c r="B16" s="93" t="s">
        <v>23</v>
      </c>
    </row>
    <row r="17" spans="1:4" ht="29.25" thickBot="1" x14ac:dyDescent="0.25">
      <c r="A17" s="92" t="s">
        <v>24</v>
      </c>
      <c r="B17" s="93" t="s">
        <v>25</v>
      </c>
    </row>
    <row r="18" spans="1:4" ht="15" thickBot="1" x14ac:dyDescent="0.25">
      <c r="A18" s="92" t="s">
        <v>26</v>
      </c>
      <c r="B18" s="93" t="s">
        <v>27</v>
      </c>
    </row>
    <row r="19" spans="1:4" ht="15" thickBot="1" x14ac:dyDescent="0.25">
      <c r="A19" s="92" t="s">
        <v>28</v>
      </c>
      <c r="B19" s="93" t="s">
        <v>29</v>
      </c>
    </row>
    <row r="20" spans="1:4" ht="29.25" thickBot="1" x14ac:dyDescent="0.25">
      <c r="A20" s="92" t="s">
        <v>30</v>
      </c>
      <c r="B20" s="93" t="s">
        <v>31</v>
      </c>
    </row>
    <row r="21" spans="1:4" ht="15" thickBot="1" x14ac:dyDescent="0.25">
      <c r="A21" s="92" t="s">
        <v>32</v>
      </c>
      <c r="B21" s="93" t="s">
        <v>33</v>
      </c>
    </row>
    <row r="22" spans="1:4" ht="15" thickBot="1" x14ac:dyDescent="0.25">
      <c r="A22" s="92" t="s">
        <v>34</v>
      </c>
      <c r="B22" s="93" t="s">
        <v>35</v>
      </c>
    </row>
    <row r="24" spans="1:4" ht="60" customHeight="1" x14ac:dyDescent="0.2">
      <c r="A24" s="271" t="s">
        <v>36</v>
      </c>
      <c r="B24" s="271"/>
      <c r="C24" s="271"/>
      <c r="D24" s="271"/>
    </row>
    <row r="25" spans="1:4" ht="15" x14ac:dyDescent="0.25">
      <c r="A25" s="94" t="s">
        <v>37</v>
      </c>
      <c r="B25" s="95" t="s">
        <v>38</v>
      </c>
      <c r="C25" s="95" t="s">
        <v>39</v>
      </c>
      <c r="D25" s="95" t="s">
        <v>40</v>
      </c>
    </row>
    <row r="26" spans="1:4" x14ac:dyDescent="0.2">
      <c r="A26" s="96" t="s">
        <v>41</v>
      </c>
      <c r="B26" s="97" t="s">
        <v>42</v>
      </c>
      <c r="C26" s="97" t="s">
        <v>43</v>
      </c>
      <c r="D26" s="97" t="s">
        <v>44</v>
      </c>
    </row>
    <row r="27" spans="1:4" x14ac:dyDescent="0.2">
      <c r="A27" s="96" t="s">
        <v>45</v>
      </c>
      <c r="B27" s="97" t="s">
        <v>42</v>
      </c>
      <c r="C27" s="97" t="s">
        <v>42</v>
      </c>
      <c r="D27" s="97" t="s">
        <v>44</v>
      </c>
    </row>
    <row r="28" spans="1:4" ht="47.25" customHeight="1" x14ac:dyDescent="0.2">
      <c r="A28" s="96" t="s">
        <v>46</v>
      </c>
      <c r="B28" s="97" t="s">
        <v>42</v>
      </c>
      <c r="C28" s="97" t="s">
        <v>42</v>
      </c>
      <c r="D28" s="97" t="s">
        <v>44</v>
      </c>
    </row>
    <row r="29" spans="1:4" x14ac:dyDescent="0.2">
      <c r="A29" s="96" t="s">
        <v>47</v>
      </c>
      <c r="B29" s="97" t="s">
        <v>42</v>
      </c>
      <c r="C29" s="97" t="s">
        <v>42</v>
      </c>
      <c r="D29" s="97" t="s">
        <v>44</v>
      </c>
    </row>
    <row r="30" spans="1:4" x14ac:dyDescent="0.2">
      <c r="A30" s="96" t="s">
        <v>48</v>
      </c>
      <c r="B30" s="97" t="s">
        <v>42</v>
      </c>
      <c r="C30" s="97" t="s">
        <v>43</v>
      </c>
      <c r="D30" s="97" t="s">
        <v>49</v>
      </c>
    </row>
    <row r="31" spans="1:4" x14ac:dyDescent="0.2">
      <c r="A31" s="96" t="s">
        <v>50</v>
      </c>
      <c r="B31" s="97" t="s">
        <v>42</v>
      </c>
      <c r="C31" s="97" t="s">
        <v>42</v>
      </c>
      <c r="D31" s="97" t="s">
        <v>43</v>
      </c>
    </row>
    <row r="32" spans="1:4" x14ac:dyDescent="0.2">
      <c r="A32" s="96" t="s">
        <v>51</v>
      </c>
      <c r="B32" s="97" t="s">
        <v>42</v>
      </c>
      <c r="C32" s="97" t="s">
        <v>42</v>
      </c>
      <c r="D32" s="97" t="s">
        <v>42</v>
      </c>
    </row>
    <row r="33" spans="1:4" x14ac:dyDescent="0.2">
      <c r="A33" s="96" t="s">
        <v>52</v>
      </c>
      <c r="B33" s="97" t="s">
        <v>42</v>
      </c>
      <c r="C33" s="97" t="s">
        <v>42</v>
      </c>
      <c r="D33" s="97" t="s">
        <v>53</v>
      </c>
    </row>
    <row r="35" spans="1:4" x14ac:dyDescent="0.2">
      <c r="A35" s="98" t="s">
        <v>55</v>
      </c>
    </row>
    <row r="36" spans="1:4" ht="15.75" thickBot="1" x14ac:dyDescent="0.3">
      <c r="A36" s="44" t="s">
        <v>56</v>
      </c>
    </row>
    <row r="37" spans="1:4" ht="30.75" thickBot="1" x14ac:dyDescent="0.25">
      <c r="A37" s="99" t="s">
        <v>57</v>
      </c>
      <c r="B37" s="100" t="s">
        <v>58</v>
      </c>
      <c r="C37" s="100" t="s">
        <v>39</v>
      </c>
      <c r="D37" s="101" t="s">
        <v>59</v>
      </c>
    </row>
    <row r="38" spans="1:4" ht="57.75" thickBot="1" x14ac:dyDescent="0.25">
      <c r="A38" s="102" t="s">
        <v>60</v>
      </c>
      <c r="B38" s="103" t="s">
        <v>308</v>
      </c>
      <c r="C38" s="103" t="s">
        <v>61</v>
      </c>
      <c r="D38" s="103" t="s">
        <v>208</v>
      </c>
    </row>
    <row r="39" spans="1:4" ht="43.5" thickBot="1" x14ac:dyDescent="0.25">
      <c r="A39" s="104" t="s">
        <v>62</v>
      </c>
      <c r="B39" s="103" t="s">
        <v>63</v>
      </c>
      <c r="C39" s="103" t="s">
        <v>208</v>
      </c>
      <c r="D39" s="103" t="s">
        <v>208</v>
      </c>
    </row>
    <row r="40" spans="1:4" ht="57.75" thickBot="1" x14ac:dyDescent="0.25">
      <c r="A40" s="104" t="s">
        <v>64</v>
      </c>
      <c r="B40" s="103" t="s">
        <v>209</v>
      </c>
      <c r="C40" s="103" t="s">
        <v>65</v>
      </c>
      <c r="D40" s="103" t="s">
        <v>21</v>
      </c>
    </row>
    <row r="41" spans="1:4" ht="15.75" thickBot="1" x14ac:dyDescent="0.25">
      <c r="A41" s="102" t="s">
        <v>66</v>
      </c>
      <c r="B41" s="103" t="s">
        <v>67</v>
      </c>
      <c r="C41" s="103" t="s">
        <v>68</v>
      </c>
      <c r="D41" s="103" t="s">
        <v>69</v>
      </c>
    </row>
    <row r="42" spans="1:4" ht="43.5" thickBot="1" x14ac:dyDescent="0.25">
      <c r="A42" s="102" t="s">
        <v>70</v>
      </c>
      <c r="B42" s="103" t="s">
        <v>71</v>
      </c>
      <c r="C42" s="103" t="s">
        <v>72</v>
      </c>
      <c r="D42" s="103" t="s">
        <v>72</v>
      </c>
    </row>
    <row r="43" spans="1:4" ht="57.75" thickBot="1" x14ac:dyDescent="0.25">
      <c r="A43" s="102" t="s">
        <v>73</v>
      </c>
      <c r="B43" s="103" t="s">
        <v>304</v>
      </c>
      <c r="C43" s="103" t="s">
        <v>74</v>
      </c>
      <c r="D43" s="103" t="s">
        <v>75</v>
      </c>
    </row>
  </sheetData>
  <mergeCells count="6">
    <mergeCell ref="A13:B13"/>
    <mergeCell ref="A24:D24"/>
    <mergeCell ref="A1:K1"/>
    <mergeCell ref="A6:D6"/>
    <mergeCell ref="A9:D9"/>
    <mergeCell ref="A11:D11"/>
  </mergeCells>
  <hyperlinks>
    <hyperlink ref="C8" r:id="rId1" display="https://livingwage.mit.edu/metros/19820" xr:uid="{6B0EC810-891C-4DF4-9CAD-94E43B41636A}"/>
  </hyperlinks>
  <pageMargins left="0.7" right="0.7" top="0.75" bottom="0.75" header="0.3" footer="0.3"/>
  <pageSetup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7591B-2EAA-45F4-85A2-AF23E454EB35}">
  <sheetPr>
    <tabColor rgb="FF605677"/>
  </sheetPr>
  <dimension ref="A1:AI79"/>
  <sheetViews>
    <sheetView zoomScaleNormal="100" workbookViewId="0">
      <selection activeCell="R9" sqref="R9"/>
    </sheetView>
  </sheetViews>
  <sheetFormatPr defaultColWidth="9.140625" defaultRowHeight="14.25" x14ac:dyDescent="0.2"/>
  <cols>
    <col min="1" max="1" width="10" style="1" bestFit="1" customWidth="1"/>
    <col min="2" max="2" width="13.140625" style="1" bestFit="1" customWidth="1"/>
    <col min="3" max="3" width="19.7109375" style="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2" t="s">
        <v>287</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3" spans="1:27" ht="15" x14ac:dyDescent="0.25">
      <c r="A3" s="193" t="s">
        <v>339</v>
      </c>
      <c r="B3" s="193"/>
      <c r="C3" s="193"/>
      <c r="D3" s="193"/>
      <c r="F3" s="320" t="s">
        <v>340</v>
      </c>
      <c r="G3" s="320"/>
      <c r="H3" s="320"/>
    </row>
    <row r="4" spans="1:27" ht="28.5" x14ac:dyDescent="0.2">
      <c r="A4" s="191" t="s">
        <v>165</v>
      </c>
      <c r="B4" s="191" t="s">
        <v>218</v>
      </c>
      <c r="C4" s="192" t="s">
        <v>164</v>
      </c>
      <c r="D4" s="1"/>
      <c r="F4" s="191" t="s">
        <v>219</v>
      </c>
      <c r="G4" s="192" t="s">
        <v>220</v>
      </c>
      <c r="H4" s="37" t="s">
        <v>221</v>
      </c>
      <c r="O4" s="1"/>
    </row>
    <row r="5" spans="1:27" ht="15" x14ac:dyDescent="0.25">
      <c r="A5" s="160">
        <v>43313</v>
      </c>
      <c r="B5">
        <v>1</v>
      </c>
      <c r="C5" s="218" t="s">
        <v>247</v>
      </c>
      <c r="D5" s="161"/>
      <c r="F5" s="1" t="s">
        <v>347</v>
      </c>
      <c r="G5" s="159">
        <v>15</v>
      </c>
      <c r="H5" s="203" t="s">
        <v>382</v>
      </c>
      <c r="O5" s="1"/>
    </row>
    <row r="6" spans="1:27" ht="15" x14ac:dyDescent="0.25">
      <c r="A6" s="160">
        <v>43344</v>
      </c>
      <c r="B6">
        <v>3</v>
      </c>
      <c r="C6" s="218" t="s">
        <v>247</v>
      </c>
      <c r="D6" s="161"/>
      <c r="F6" s="1" t="s">
        <v>362</v>
      </c>
      <c r="G6" s="159">
        <v>6</v>
      </c>
      <c r="H6" s="203" t="s">
        <v>383</v>
      </c>
      <c r="O6" s="1"/>
    </row>
    <row r="7" spans="1:27" ht="15" x14ac:dyDescent="0.25">
      <c r="A7" s="160">
        <v>43374</v>
      </c>
      <c r="B7">
        <v>1</v>
      </c>
      <c r="C7" s="218" t="s">
        <v>247</v>
      </c>
      <c r="D7" s="161"/>
      <c r="F7" s="1" t="s">
        <v>380</v>
      </c>
      <c r="G7" s="159">
        <v>3</v>
      </c>
      <c r="H7" s="203" t="s">
        <v>384</v>
      </c>
      <c r="O7" s="1"/>
    </row>
    <row r="8" spans="1:27" ht="15" x14ac:dyDescent="0.25">
      <c r="A8" s="160">
        <v>43405</v>
      </c>
      <c r="B8">
        <v>2</v>
      </c>
      <c r="C8" s="218" t="s">
        <v>247</v>
      </c>
      <c r="D8" s="161"/>
      <c r="F8" s="1" t="s">
        <v>381</v>
      </c>
      <c r="G8" s="159">
        <v>2</v>
      </c>
      <c r="H8" s="203" t="s">
        <v>225</v>
      </c>
      <c r="O8" s="1"/>
    </row>
    <row r="9" spans="1:27" ht="15" x14ac:dyDescent="0.25">
      <c r="A9" s="160">
        <v>43435</v>
      </c>
      <c r="B9">
        <v>0</v>
      </c>
      <c r="C9" s="218" t="s">
        <v>247</v>
      </c>
      <c r="D9" s="161"/>
      <c r="F9" s="1" t="s">
        <v>346</v>
      </c>
      <c r="G9" s="159">
        <v>2</v>
      </c>
      <c r="H9" s="203" t="s">
        <v>299</v>
      </c>
      <c r="O9" s="1"/>
    </row>
    <row r="10" spans="1:27" ht="15" x14ac:dyDescent="0.25">
      <c r="A10" s="160">
        <v>43466</v>
      </c>
      <c r="B10">
        <v>0</v>
      </c>
      <c r="C10" s="218" t="s">
        <v>247</v>
      </c>
      <c r="D10" s="161"/>
      <c r="F10" s="1" t="s">
        <v>361</v>
      </c>
      <c r="G10" s="159">
        <v>1</v>
      </c>
      <c r="H10" s="203" t="s">
        <v>302</v>
      </c>
      <c r="O10" s="1"/>
    </row>
    <row r="11" spans="1:27" ht="15" x14ac:dyDescent="0.25">
      <c r="A11" s="160">
        <v>43497</v>
      </c>
      <c r="B11">
        <v>1</v>
      </c>
      <c r="C11" s="218" t="s">
        <v>247</v>
      </c>
      <c r="D11" s="161"/>
      <c r="G11" s="159"/>
      <c r="H11" s="203"/>
      <c r="O11" s="1"/>
    </row>
    <row r="12" spans="1:27" ht="15" x14ac:dyDescent="0.25">
      <c r="A12" s="160">
        <v>43525</v>
      </c>
      <c r="B12">
        <v>0</v>
      </c>
      <c r="C12" s="218" t="s">
        <v>247</v>
      </c>
      <c r="D12" s="161"/>
      <c r="G12" s="159"/>
      <c r="H12" s="203"/>
      <c r="O12" s="1"/>
    </row>
    <row r="13" spans="1:27" ht="15" x14ac:dyDescent="0.25">
      <c r="A13" s="160">
        <v>43556</v>
      </c>
      <c r="B13">
        <v>1</v>
      </c>
      <c r="C13" s="218" t="s">
        <v>247</v>
      </c>
      <c r="D13" s="161"/>
      <c r="G13" s="159"/>
      <c r="H13" s="203"/>
      <c r="O13" s="1"/>
    </row>
    <row r="14" spans="1:27" ht="15" x14ac:dyDescent="0.25">
      <c r="A14" s="160">
        <v>43586</v>
      </c>
      <c r="B14">
        <v>0</v>
      </c>
      <c r="C14" s="218" t="s">
        <v>247</v>
      </c>
      <c r="D14" s="161"/>
      <c r="G14" s="159"/>
      <c r="H14" s="203"/>
      <c r="O14" s="1"/>
    </row>
    <row r="15" spans="1:27" ht="15" x14ac:dyDescent="0.25">
      <c r="A15" s="160">
        <v>43617</v>
      </c>
      <c r="B15">
        <v>0</v>
      </c>
      <c r="C15" s="218" t="s">
        <v>247</v>
      </c>
      <c r="D15" s="161"/>
      <c r="O15" s="1"/>
    </row>
    <row r="16" spans="1:27" ht="15" x14ac:dyDescent="0.25">
      <c r="A16" s="160">
        <v>43647</v>
      </c>
      <c r="B16">
        <v>0</v>
      </c>
      <c r="C16" s="218" t="s">
        <v>247</v>
      </c>
      <c r="D16" s="161"/>
      <c r="O16" s="1"/>
    </row>
    <row r="17" spans="1:15" ht="15" x14ac:dyDescent="0.25">
      <c r="A17" s="160">
        <v>43678</v>
      </c>
      <c r="B17">
        <v>1</v>
      </c>
      <c r="C17" s="218" t="s">
        <v>247</v>
      </c>
      <c r="D17" s="161"/>
      <c r="O17" s="1"/>
    </row>
    <row r="18" spans="1:15" ht="15" x14ac:dyDescent="0.25">
      <c r="A18" s="160">
        <v>43709</v>
      </c>
      <c r="B18">
        <v>1</v>
      </c>
      <c r="C18" s="218" t="s">
        <v>247</v>
      </c>
      <c r="D18" s="161"/>
      <c r="I18" s="39"/>
      <c r="O18" s="1"/>
    </row>
    <row r="19" spans="1:15" ht="15" x14ac:dyDescent="0.25">
      <c r="A19" s="160">
        <v>43739</v>
      </c>
      <c r="B19">
        <v>0</v>
      </c>
      <c r="C19" s="218" t="s">
        <v>247</v>
      </c>
      <c r="D19" s="161"/>
      <c r="I19" s="39"/>
      <c r="O19" s="1"/>
    </row>
    <row r="20" spans="1:15" ht="15" x14ac:dyDescent="0.25">
      <c r="A20" s="160">
        <v>43770</v>
      </c>
      <c r="B20">
        <v>3</v>
      </c>
      <c r="C20" s="218" t="s">
        <v>247</v>
      </c>
      <c r="D20" s="161"/>
      <c r="I20" s="39"/>
      <c r="O20" s="1"/>
    </row>
    <row r="21" spans="1:15" ht="15" x14ac:dyDescent="0.25">
      <c r="A21" s="160">
        <v>43800</v>
      </c>
      <c r="B21">
        <v>2</v>
      </c>
      <c r="C21" s="218" t="s">
        <v>247</v>
      </c>
      <c r="D21" s="161"/>
      <c r="I21" s="39"/>
      <c r="O21" s="1"/>
    </row>
    <row r="22" spans="1:15" ht="15" x14ac:dyDescent="0.25">
      <c r="A22" s="160">
        <v>43831</v>
      </c>
      <c r="B22">
        <v>1</v>
      </c>
      <c r="C22" s="218" t="s">
        <v>247</v>
      </c>
      <c r="D22" s="161"/>
      <c r="I22" s="39"/>
      <c r="O22" s="1"/>
    </row>
    <row r="23" spans="1:15" ht="15" x14ac:dyDescent="0.25">
      <c r="A23" s="160">
        <v>43862</v>
      </c>
      <c r="B23">
        <v>0</v>
      </c>
      <c r="C23" s="218" t="s">
        <v>247</v>
      </c>
      <c r="D23" s="161"/>
      <c r="O23" s="1"/>
    </row>
    <row r="24" spans="1:15" ht="15" x14ac:dyDescent="0.25">
      <c r="A24" s="160">
        <v>43891</v>
      </c>
      <c r="B24">
        <v>0</v>
      </c>
      <c r="C24" s="218" t="s">
        <v>247</v>
      </c>
      <c r="D24" s="161"/>
      <c r="O24" s="1"/>
    </row>
    <row r="25" spans="1:15" ht="15" x14ac:dyDescent="0.25">
      <c r="A25" s="160">
        <v>43922</v>
      </c>
      <c r="B25">
        <v>0</v>
      </c>
      <c r="C25" s="218" t="s">
        <v>247</v>
      </c>
      <c r="D25" s="161"/>
      <c r="O25" s="1"/>
    </row>
    <row r="26" spans="1:15" ht="15" x14ac:dyDescent="0.25">
      <c r="A26" s="160">
        <v>43952</v>
      </c>
      <c r="B26">
        <v>0</v>
      </c>
      <c r="C26" s="218" t="s">
        <v>247</v>
      </c>
      <c r="D26" s="161"/>
      <c r="O26" s="1"/>
    </row>
    <row r="27" spans="1:15" ht="15" x14ac:dyDescent="0.25">
      <c r="A27" s="160">
        <v>43983</v>
      </c>
      <c r="B27">
        <v>3</v>
      </c>
      <c r="C27" s="218" t="s">
        <v>247</v>
      </c>
      <c r="D27" s="161"/>
      <c r="O27" s="1"/>
    </row>
    <row r="28" spans="1:15" ht="15" x14ac:dyDescent="0.25">
      <c r="A28" s="160">
        <v>44013</v>
      </c>
      <c r="B28">
        <v>3</v>
      </c>
      <c r="C28" s="218" t="s">
        <v>247</v>
      </c>
      <c r="D28" s="161"/>
      <c r="O28" s="1"/>
    </row>
    <row r="29" spans="1:15" ht="15" x14ac:dyDescent="0.25">
      <c r="A29" s="160">
        <v>44044</v>
      </c>
      <c r="B29">
        <v>2</v>
      </c>
      <c r="C29" s="218" t="s">
        <v>247</v>
      </c>
      <c r="D29" s="161"/>
      <c r="O29" s="1"/>
    </row>
    <row r="30" spans="1:15" ht="15" x14ac:dyDescent="0.25">
      <c r="A30" s="160">
        <v>44075</v>
      </c>
      <c r="B30">
        <v>0</v>
      </c>
      <c r="C30" s="218" t="s">
        <v>247</v>
      </c>
      <c r="D30" s="161"/>
      <c r="O30" s="1"/>
    </row>
    <row r="31" spans="1:15" ht="15" x14ac:dyDescent="0.25">
      <c r="A31" s="160">
        <v>44105</v>
      </c>
      <c r="B31">
        <v>2</v>
      </c>
      <c r="C31" s="218" t="s">
        <v>247</v>
      </c>
      <c r="D31" s="161"/>
      <c r="O31" s="1"/>
    </row>
    <row r="32" spans="1:15" ht="15" x14ac:dyDescent="0.25">
      <c r="A32" s="160">
        <v>44136</v>
      </c>
      <c r="B32">
        <v>0</v>
      </c>
      <c r="C32" s="218" t="s">
        <v>247</v>
      </c>
      <c r="D32" s="161"/>
      <c r="O32" s="1"/>
    </row>
    <row r="33" spans="1:15" ht="15" x14ac:dyDescent="0.25">
      <c r="A33" s="160">
        <v>44166</v>
      </c>
      <c r="B33">
        <v>1</v>
      </c>
      <c r="C33" s="218" t="s">
        <v>247</v>
      </c>
      <c r="D33" s="161"/>
      <c r="O33" s="1"/>
    </row>
    <row r="34" spans="1:15" ht="15" x14ac:dyDescent="0.25">
      <c r="A34" s="160">
        <v>44197</v>
      </c>
      <c r="B34">
        <v>2</v>
      </c>
      <c r="C34" s="218" t="s">
        <v>247</v>
      </c>
      <c r="D34" s="161"/>
      <c r="O34" s="1"/>
    </row>
    <row r="35" spans="1:15" ht="15" x14ac:dyDescent="0.25">
      <c r="A35" s="160">
        <v>44228</v>
      </c>
      <c r="B35">
        <v>0</v>
      </c>
      <c r="C35" s="218" t="s">
        <v>247</v>
      </c>
      <c r="D35" s="161"/>
      <c r="O35" s="1"/>
    </row>
    <row r="36" spans="1:15" ht="15" x14ac:dyDescent="0.25">
      <c r="A36" s="160">
        <v>44256</v>
      </c>
      <c r="B36">
        <v>2</v>
      </c>
      <c r="C36" s="218" t="s">
        <v>247</v>
      </c>
      <c r="D36" s="161"/>
      <c r="O36" s="1"/>
    </row>
    <row r="37" spans="1:15" ht="15" x14ac:dyDescent="0.25">
      <c r="A37" s="160">
        <v>44287</v>
      </c>
      <c r="B37">
        <v>0</v>
      </c>
      <c r="C37" s="218" t="s">
        <v>247</v>
      </c>
      <c r="D37" s="161"/>
      <c r="O37" s="1"/>
    </row>
    <row r="38" spans="1:15" ht="15" x14ac:dyDescent="0.25">
      <c r="A38" s="160">
        <v>44317</v>
      </c>
      <c r="B38">
        <v>1</v>
      </c>
      <c r="C38" s="218" t="s">
        <v>247</v>
      </c>
      <c r="D38" s="161"/>
      <c r="O38" s="1"/>
    </row>
    <row r="39" spans="1:15" ht="15" x14ac:dyDescent="0.25">
      <c r="A39" s="160">
        <v>44348</v>
      </c>
      <c r="B39">
        <v>0</v>
      </c>
      <c r="C39" s="218" t="s">
        <v>247</v>
      </c>
      <c r="D39" s="161"/>
      <c r="O39" s="1"/>
    </row>
    <row r="40" spans="1:15" ht="15" x14ac:dyDescent="0.25">
      <c r="A40" s="160">
        <v>44378</v>
      </c>
      <c r="B40">
        <v>0</v>
      </c>
      <c r="C40" s="218" t="s">
        <v>247</v>
      </c>
      <c r="D40" s="161"/>
      <c r="O40" s="1"/>
    </row>
    <row r="41" spans="1:15" ht="15" x14ac:dyDescent="0.25">
      <c r="A41" s="160">
        <v>44409</v>
      </c>
      <c r="B41">
        <v>4</v>
      </c>
      <c r="C41" s="218" t="s">
        <v>247</v>
      </c>
      <c r="D41" s="161"/>
      <c r="O41" s="1"/>
    </row>
    <row r="42" spans="1:15" ht="15" x14ac:dyDescent="0.25">
      <c r="A42" s="160">
        <v>44440</v>
      </c>
      <c r="B42">
        <v>1</v>
      </c>
      <c r="C42" s="218" t="s">
        <v>247</v>
      </c>
      <c r="D42" s="161"/>
      <c r="O42" s="1"/>
    </row>
    <row r="43" spans="1:15" ht="15" x14ac:dyDescent="0.25">
      <c r="A43" s="160">
        <v>44470</v>
      </c>
      <c r="B43">
        <v>0</v>
      </c>
      <c r="C43" s="218" t="s">
        <v>247</v>
      </c>
      <c r="D43" s="161"/>
      <c r="O43" s="1"/>
    </row>
    <row r="44" spans="1:15" ht="15" x14ac:dyDescent="0.25">
      <c r="A44" s="160">
        <v>44501</v>
      </c>
      <c r="B44">
        <v>2</v>
      </c>
      <c r="C44" s="218" t="s">
        <v>247</v>
      </c>
      <c r="D44" s="161"/>
      <c r="O44" s="1"/>
    </row>
    <row r="45" spans="1:15" ht="15" x14ac:dyDescent="0.25">
      <c r="A45" s="160">
        <v>44531</v>
      </c>
      <c r="B45">
        <v>3</v>
      </c>
      <c r="C45" s="218" t="s">
        <v>247</v>
      </c>
      <c r="D45" s="161"/>
      <c r="O45" s="1"/>
    </row>
    <row r="46" spans="1:15" ht="15" x14ac:dyDescent="0.25">
      <c r="A46" s="160">
        <v>44562</v>
      </c>
      <c r="B46">
        <v>0</v>
      </c>
      <c r="C46" s="218" t="s">
        <v>247</v>
      </c>
      <c r="D46" s="161"/>
      <c r="O46" s="1"/>
    </row>
    <row r="47" spans="1:15" ht="15" x14ac:dyDescent="0.25">
      <c r="A47" s="160">
        <v>44593</v>
      </c>
      <c r="B47">
        <v>2</v>
      </c>
      <c r="C47" s="218" t="s">
        <v>247</v>
      </c>
      <c r="D47" s="161"/>
      <c r="O47" s="1"/>
    </row>
    <row r="48" spans="1:15" ht="15" x14ac:dyDescent="0.25">
      <c r="A48" s="160">
        <v>44621</v>
      </c>
      <c r="B48">
        <v>2</v>
      </c>
      <c r="C48" s="218" t="s">
        <v>247</v>
      </c>
      <c r="D48" s="161"/>
      <c r="O48" s="1"/>
    </row>
    <row r="49" spans="1:15" ht="15" x14ac:dyDescent="0.25">
      <c r="A49" s="160">
        <v>44652</v>
      </c>
      <c r="B49">
        <v>1</v>
      </c>
      <c r="C49" s="218" t="s">
        <v>247</v>
      </c>
      <c r="D49" s="161"/>
      <c r="O49" s="1"/>
    </row>
    <row r="50" spans="1:15" ht="15" x14ac:dyDescent="0.25">
      <c r="A50" s="160">
        <v>44682</v>
      </c>
      <c r="B50">
        <v>4</v>
      </c>
      <c r="C50" s="218" t="s">
        <v>247</v>
      </c>
      <c r="D50" s="161"/>
      <c r="O50" s="1"/>
    </row>
    <row r="51" spans="1:15" ht="15" x14ac:dyDescent="0.25">
      <c r="A51" s="160">
        <v>44713</v>
      </c>
      <c r="B51">
        <v>0</v>
      </c>
      <c r="C51" s="218" t="s">
        <v>247</v>
      </c>
      <c r="D51" s="161"/>
      <c r="O51" s="1"/>
    </row>
    <row r="52" spans="1:15" ht="15" x14ac:dyDescent="0.25">
      <c r="A52" s="160">
        <v>44743</v>
      </c>
      <c r="B52">
        <v>0</v>
      </c>
      <c r="C52" s="218" t="s">
        <v>247</v>
      </c>
      <c r="D52" s="161"/>
      <c r="O52" s="1"/>
    </row>
    <row r="53" spans="1:15" ht="15" x14ac:dyDescent="0.25">
      <c r="A53" s="160">
        <v>44774</v>
      </c>
      <c r="B53">
        <v>2</v>
      </c>
      <c r="C53" s="218" t="s">
        <v>247</v>
      </c>
      <c r="D53" s="161"/>
      <c r="O53" s="1"/>
    </row>
    <row r="54" spans="1:15" ht="15" x14ac:dyDescent="0.25">
      <c r="A54" s="160">
        <v>44805</v>
      </c>
      <c r="B54">
        <v>0</v>
      </c>
      <c r="C54" s="218" t="s">
        <v>247</v>
      </c>
      <c r="D54" s="161"/>
      <c r="O54" s="1"/>
    </row>
    <row r="55" spans="1:15" ht="15" x14ac:dyDescent="0.25">
      <c r="A55" s="160">
        <v>44835</v>
      </c>
      <c r="B55">
        <v>0</v>
      </c>
      <c r="C55" s="218" t="s">
        <v>247</v>
      </c>
      <c r="D55" s="161"/>
      <c r="O55" s="1"/>
    </row>
    <row r="56" spans="1:15" ht="15" x14ac:dyDescent="0.25">
      <c r="A56" s="160">
        <v>44866</v>
      </c>
      <c r="B56">
        <v>5</v>
      </c>
      <c r="C56" s="218" t="s">
        <v>247</v>
      </c>
      <c r="D56" s="161"/>
      <c r="O56" s="1"/>
    </row>
    <row r="57" spans="1:15" ht="15" x14ac:dyDescent="0.25">
      <c r="A57" s="160">
        <v>44896</v>
      </c>
      <c r="B57">
        <v>1</v>
      </c>
      <c r="C57" s="218" t="s">
        <v>247</v>
      </c>
      <c r="D57" s="161"/>
      <c r="O57" s="1"/>
    </row>
    <row r="58" spans="1:15" ht="15" x14ac:dyDescent="0.25">
      <c r="A58" s="160">
        <v>44927</v>
      </c>
      <c r="B58">
        <v>1</v>
      </c>
      <c r="C58" s="218" t="s">
        <v>247</v>
      </c>
      <c r="D58" s="161"/>
      <c r="O58" s="1"/>
    </row>
    <row r="59" spans="1:15" ht="15" x14ac:dyDescent="0.25">
      <c r="A59" s="160">
        <v>44958</v>
      </c>
      <c r="B59">
        <v>2</v>
      </c>
      <c r="C59" s="218" t="s">
        <v>247</v>
      </c>
      <c r="D59" s="161"/>
      <c r="O59" s="1"/>
    </row>
    <row r="60" spans="1:15" ht="15" x14ac:dyDescent="0.25">
      <c r="A60" s="160">
        <v>44986</v>
      </c>
      <c r="B60">
        <v>6</v>
      </c>
      <c r="C60" s="218" t="s">
        <v>247</v>
      </c>
      <c r="D60" s="161"/>
      <c r="O60" s="1"/>
    </row>
    <row r="61" spans="1:15" ht="15" x14ac:dyDescent="0.25">
      <c r="A61" s="160">
        <v>45017</v>
      </c>
      <c r="B61">
        <v>1</v>
      </c>
      <c r="C61" s="218" t="s">
        <v>247</v>
      </c>
      <c r="D61" s="161"/>
      <c r="O61" s="1"/>
    </row>
    <row r="62" spans="1:15" ht="15" x14ac:dyDescent="0.25">
      <c r="A62" s="160">
        <v>45047</v>
      </c>
      <c r="B62">
        <v>2</v>
      </c>
      <c r="C62" s="218" t="s">
        <v>247</v>
      </c>
      <c r="D62" s="161"/>
      <c r="O62" s="1"/>
    </row>
    <row r="63" spans="1:15" ht="15" x14ac:dyDescent="0.25">
      <c r="A63" s="160">
        <v>45078</v>
      </c>
      <c r="B63">
        <v>3</v>
      </c>
      <c r="C63" s="218" t="s">
        <v>247</v>
      </c>
      <c r="D63" s="1"/>
      <c r="O63" s="1"/>
    </row>
    <row r="64" spans="1:15" ht="15" x14ac:dyDescent="0.25">
      <c r="A64" s="160">
        <v>45108</v>
      </c>
      <c r="B64">
        <v>0</v>
      </c>
      <c r="C64" s="218" t="s">
        <v>247</v>
      </c>
      <c r="D64" s="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61C78-79DF-4BDB-AA3B-792AF63A1E6F}">
  <sheetPr>
    <tabColor rgb="FF605677"/>
  </sheetPr>
  <dimension ref="A1:AG1"/>
  <sheetViews>
    <sheetView zoomScaleNormal="100" workbookViewId="0">
      <selection activeCell="K27" sqref="K27"/>
    </sheetView>
  </sheetViews>
  <sheetFormatPr defaultColWidth="9.140625" defaultRowHeight="14.25" x14ac:dyDescent="0.2"/>
  <cols>
    <col min="1" max="1" width="15.7109375" style="1" bestFit="1" customWidth="1"/>
    <col min="2" max="2" width="20.7109375" style="1" bestFit="1" customWidth="1"/>
    <col min="3" max="3" width="9.42578125" style="1" customWidth="1"/>
    <col min="4" max="4" width="15.140625" style="1" customWidth="1"/>
    <col min="5" max="5" width="13.855468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62" t="s">
        <v>288</v>
      </c>
      <c r="B1" s="262"/>
      <c r="C1" s="262"/>
      <c r="D1" s="262"/>
      <c r="E1" s="262"/>
      <c r="F1" s="262"/>
      <c r="G1" s="262"/>
      <c r="H1" s="262"/>
      <c r="I1" s="262"/>
      <c r="J1" s="262"/>
      <c r="K1" s="262"/>
      <c r="L1" s="262"/>
      <c r="M1" s="262"/>
      <c r="N1" s="262"/>
      <c r="O1" s="262"/>
      <c r="P1" s="262"/>
      <c r="Q1" s="262"/>
      <c r="R1" s="262"/>
      <c r="S1" s="262"/>
      <c r="T1" s="262"/>
      <c r="U1" s="262"/>
      <c r="V1" s="262"/>
      <c r="W1" s="262"/>
      <c r="X1" s="262"/>
      <c r="Y1" s="262"/>
    </row>
  </sheetData>
  <mergeCells count="1">
    <mergeCell ref="A1:Y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64DE7-121B-4458-BDD6-9CDF5940B210}">
  <sheetPr>
    <tabColor rgb="FFA2AE74"/>
  </sheetPr>
  <dimension ref="A1:AB56"/>
  <sheetViews>
    <sheetView zoomScaleNormal="100" workbookViewId="0">
      <selection activeCell="AG49" sqref="AG49"/>
    </sheetView>
  </sheetViews>
  <sheetFormatPr defaultColWidth="9.140625" defaultRowHeight="14.25" x14ac:dyDescent="0.2"/>
  <cols>
    <col min="1" max="1" width="28.28515625" style="1" customWidth="1"/>
    <col min="2" max="2" width="8.42578125" style="1" customWidth="1"/>
    <col min="3" max="3" width="11.5703125" style="1" customWidth="1"/>
    <col min="4" max="4" width="9.28515625" style="39" bestFit="1" customWidth="1"/>
    <col min="5" max="5" width="11.85546875" style="1" customWidth="1"/>
    <col min="6" max="8" width="8.28515625" style="1" bestFit="1" customWidth="1"/>
    <col min="9" max="9" width="9.42578125" style="1" bestFit="1" customWidth="1"/>
    <col min="10" max="10" width="13.28515625" style="1" customWidth="1"/>
    <col min="11" max="11" width="9.28515625" style="1" customWidth="1"/>
    <col min="12" max="12" width="14" style="1" customWidth="1"/>
    <col min="13" max="13" width="9.28515625" style="1" bestFit="1" customWidth="1"/>
    <col min="14" max="14" width="10.7109375" style="1" customWidth="1"/>
    <col min="15" max="15" width="10"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710937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8" ht="23.25" x14ac:dyDescent="0.35">
      <c r="A1" s="262" t="s">
        <v>98</v>
      </c>
      <c r="B1" s="262"/>
      <c r="C1" s="262"/>
      <c r="D1" s="262"/>
      <c r="E1" s="262"/>
      <c r="F1" s="262"/>
      <c r="G1" s="262"/>
      <c r="H1" s="262"/>
      <c r="I1" s="262"/>
      <c r="J1" s="262"/>
      <c r="K1" s="262"/>
      <c r="L1" s="262"/>
      <c r="M1" s="262"/>
      <c r="N1" s="262"/>
      <c r="O1" s="262"/>
      <c r="P1" s="262"/>
      <c r="Q1" s="262"/>
      <c r="R1" s="262"/>
    </row>
    <row r="2" spans="1:28" ht="15" thickBot="1" x14ac:dyDescent="0.25">
      <c r="B2" s="38"/>
      <c r="C2" s="38"/>
      <c r="P2" s="1"/>
      <c r="Q2" s="40"/>
    </row>
    <row r="3" spans="1:28" ht="12.75" customHeight="1" thickBot="1" x14ac:dyDescent="0.25">
      <c r="A3" s="299" t="s">
        <v>76</v>
      </c>
      <c r="B3" s="260" t="s">
        <v>100</v>
      </c>
      <c r="C3" s="261"/>
      <c r="D3" s="297" t="s">
        <v>77</v>
      </c>
      <c r="E3" s="298"/>
      <c r="F3" s="212" t="s">
        <v>78</v>
      </c>
      <c r="G3" s="211" t="s">
        <v>78</v>
      </c>
      <c r="H3" s="211" t="s">
        <v>78</v>
      </c>
      <c r="I3" s="303" t="s">
        <v>78</v>
      </c>
      <c r="J3" s="303"/>
      <c r="K3" s="303" t="s">
        <v>79</v>
      </c>
      <c r="L3" s="303"/>
      <c r="M3" s="211" t="s">
        <v>80</v>
      </c>
      <c r="N3" s="211" t="s">
        <v>80</v>
      </c>
      <c r="O3" s="213" t="s">
        <v>80</v>
      </c>
      <c r="P3" s="1"/>
      <c r="Q3" s="40"/>
      <c r="W3" s="273" t="s">
        <v>41</v>
      </c>
      <c r="X3" s="273"/>
      <c r="Y3" s="273"/>
      <c r="Z3" s="273"/>
      <c r="AA3" s="273"/>
      <c r="AB3" s="273"/>
    </row>
    <row r="4" spans="1:28" ht="14.45" customHeight="1" thickBot="1" x14ac:dyDescent="0.3">
      <c r="A4" s="300"/>
      <c r="B4" s="251" t="s">
        <v>101</v>
      </c>
      <c r="C4" s="253" t="s">
        <v>195</v>
      </c>
      <c r="D4" s="290" t="s">
        <v>101</v>
      </c>
      <c r="E4" s="292" t="s">
        <v>195</v>
      </c>
      <c r="F4" s="310" t="s">
        <v>196</v>
      </c>
      <c r="G4" s="308" t="s">
        <v>197</v>
      </c>
      <c r="H4" s="308" t="s">
        <v>198</v>
      </c>
      <c r="I4" s="304" t="s">
        <v>199</v>
      </c>
      <c r="J4" s="305"/>
      <c r="K4" s="304" t="s">
        <v>200</v>
      </c>
      <c r="L4" s="305"/>
      <c r="M4" s="312" t="s">
        <v>201</v>
      </c>
      <c r="N4" s="312" t="s">
        <v>202</v>
      </c>
      <c r="O4" s="306" t="s">
        <v>203</v>
      </c>
      <c r="P4" s="1"/>
      <c r="Q4" s="40"/>
      <c r="U4" s="1" t="s">
        <v>167</v>
      </c>
      <c r="V4" s="44" t="s">
        <v>170</v>
      </c>
      <c r="W4" s="44" t="s">
        <v>168</v>
      </c>
      <c r="X4" s="44" t="s">
        <v>171</v>
      </c>
      <c r="Y4" s="44" t="s">
        <v>172</v>
      </c>
      <c r="Z4" s="44" t="s">
        <v>173</v>
      </c>
      <c r="AA4" s="44" t="s">
        <v>174</v>
      </c>
    </row>
    <row r="5" spans="1:28" ht="27" customHeight="1" thickBot="1" x14ac:dyDescent="0.25">
      <c r="A5" s="301"/>
      <c r="B5" s="302"/>
      <c r="C5" s="289"/>
      <c r="D5" s="291"/>
      <c r="E5" s="293"/>
      <c r="F5" s="311"/>
      <c r="G5" s="309"/>
      <c r="H5" s="309"/>
      <c r="I5" s="45" t="s">
        <v>168</v>
      </c>
      <c r="J5" s="45" t="s">
        <v>169</v>
      </c>
      <c r="K5" s="207" t="s">
        <v>171</v>
      </c>
      <c r="L5" s="207" t="s">
        <v>289</v>
      </c>
      <c r="M5" s="313"/>
      <c r="N5" s="313"/>
      <c r="O5" s="307"/>
      <c r="P5" s="1"/>
      <c r="Q5" s="40"/>
      <c r="U5" s="1">
        <v>0</v>
      </c>
      <c r="V5" s="46">
        <f>H6</f>
        <v>21.868026740373882</v>
      </c>
      <c r="W5" s="46">
        <f>I6</f>
        <v>27.36904761904762</v>
      </c>
      <c r="X5" s="46">
        <f>K6</f>
        <v>30.105952380952385</v>
      </c>
      <c r="Y5" s="46">
        <f>M6</f>
        <v>33.116547619047623</v>
      </c>
      <c r="Z5" s="46">
        <f>N6</f>
        <v>36.428202380952385</v>
      </c>
      <c r="AA5" s="46">
        <f>O6</f>
        <v>40.071022619047625</v>
      </c>
    </row>
    <row r="6" spans="1:28" x14ac:dyDescent="0.2">
      <c r="A6" s="47" t="s">
        <v>41</v>
      </c>
      <c r="B6" s="48">
        <f>'1A'!B11</f>
        <v>15.97</v>
      </c>
      <c r="C6" s="49">
        <f>'1A'!C11</f>
        <v>33217.599999999999</v>
      </c>
      <c r="D6" s="50">
        <f>'1A'!D11</f>
        <v>27.36904761904762</v>
      </c>
      <c r="E6" s="141">
        <f>'1A'!E11</f>
        <v>56927.619047619053</v>
      </c>
      <c r="F6" s="51">
        <f>'1A'!F11</f>
        <v>21.868026740373882</v>
      </c>
      <c r="G6" s="52">
        <f>'1A'!G11</f>
        <v>21.868026740373882</v>
      </c>
      <c r="H6" s="52">
        <f>'1A'!H11</f>
        <v>21.868026740373882</v>
      </c>
      <c r="I6" s="53">
        <f>'1A'!I11</f>
        <v>27.36904761904762</v>
      </c>
      <c r="J6" s="54">
        <f>'1A'!J11</f>
        <v>28.737500000000004</v>
      </c>
      <c r="K6" s="53">
        <f>'1A'!K11</f>
        <v>30.105952380952385</v>
      </c>
      <c r="L6" s="53">
        <f>'1A'!L11</f>
        <v>31.611250000000005</v>
      </c>
      <c r="M6" s="53">
        <f>'1A'!M11</f>
        <v>33.116547619047623</v>
      </c>
      <c r="N6" s="53">
        <f>'1A'!N11</f>
        <v>36.428202380952385</v>
      </c>
      <c r="O6" s="53">
        <f>'1A'!O11</f>
        <v>40.071022619047625</v>
      </c>
      <c r="P6" s="46"/>
      <c r="Q6" s="158"/>
      <c r="U6" s="1">
        <v>1</v>
      </c>
      <c r="V6" s="46">
        <f t="shared" ref="V6:V25" si="0">V5*1.025</f>
        <v>22.414727408883227</v>
      </c>
      <c r="W6" s="46">
        <f t="shared" ref="W6:W25" si="1">W5*1.025</f>
        <v>28.053273809523809</v>
      </c>
      <c r="X6" s="46">
        <f t="shared" ref="X6:X25" si="2">X5*1.025</f>
        <v>30.858601190476193</v>
      </c>
      <c r="Y6" s="46">
        <f t="shared" ref="Y6:Y25" si="3">Y5*1.025</f>
        <v>33.94446130952381</v>
      </c>
      <c r="Z6" s="46">
        <f t="shared" ref="Z6:Z25" si="4">Z5*1.025</f>
        <v>37.338907440476191</v>
      </c>
      <c r="AA6" s="46">
        <f t="shared" ref="AA6:AA25" si="5">AA5*1.025</f>
        <v>41.072798184523812</v>
      </c>
    </row>
    <row r="7" spans="1:28" x14ac:dyDescent="0.2">
      <c r="A7" s="286" t="s">
        <v>102</v>
      </c>
      <c r="B7" s="287"/>
      <c r="C7" s="287"/>
      <c r="D7" s="287"/>
      <c r="E7" s="287"/>
      <c r="F7" s="287"/>
      <c r="G7" s="287"/>
      <c r="H7" s="288"/>
      <c r="I7" s="55">
        <f>I6-H6</f>
        <v>5.5010208786737387</v>
      </c>
      <c r="J7" s="55">
        <f t="shared" ref="J7:O7" si="6">J6-I6</f>
        <v>1.3684523809523839</v>
      </c>
      <c r="K7" s="55">
        <f t="shared" si="6"/>
        <v>1.3684523809523803</v>
      </c>
      <c r="L7" s="55">
        <f>L6-K6</f>
        <v>1.5052976190476208</v>
      </c>
      <c r="M7" s="55">
        <f t="shared" si="6"/>
        <v>1.5052976190476173</v>
      </c>
      <c r="N7" s="55">
        <f t="shared" si="6"/>
        <v>3.3116547619047623</v>
      </c>
      <c r="O7" s="55">
        <f t="shared" si="6"/>
        <v>3.6428202380952399</v>
      </c>
      <c r="P7" s="1"/>
      <c r="U7" s="1">
        <v>2</v>
      </c>
      <c r="V7" s="46">
        <f t="shared" si="0"/>
        <v>22.975095594105305</v>
      </c>
      <c r="W7" s="46">
        <f t="shared" si="1"/>
        <v>28.754605654761903</v>
      </c>
      <c r="X7" s="46">
        <f t="shared" si="2"/>
        <v>31.630066220238096</v>
      </c>
      <c r="Y7" s="46">
        <f t="shared" si="3"/>
        <v>34.7930728422619</v>
      </c>
      <c r="Z7" s="46">
        <f t="shared" si="4"/>
        <v>38.272380126488095</v>
      </c>
      <c r="AA7" s="46">
        <f t="shared" si="5"/>
        <v>42.099618139136901</v>
      </c>
    </row>
    <row r="8" spans="1:28" x14ac:dyDescent="0.2">
      <c r="A8" s="56" t="s">
        <v>48</v>
      </c>
      <c r="B8" s="57">
        <f>'1A'!B19</f>
        <v>15.97</v>
      </c>
      <c r="C8" s="58">
        <f>'1A'!C19</f>
        <v>33217.599999999999</v>
      </c>
      <c r="D8" s="57">
        <f>'1A'!D19</f>
        <v>24.88095238095238</v>
      </c>
      <c r="E8" s="58">
        <f>'1A'!E19</f>
        <v>51752.380952380947</v>
      </c>
      <c r="F8" s="59">
        <f>'1A'!F19</f>
        <v>19.880024309430802</v>
      </c>
      <c r="G8" s="60">
        <f>'1A'!G19</f>
        <v>19.880024309430802</v>
      </c>
      <c r="H8" s="60">
        <f>'1A'!H19</f>
        <v>19.880024309430802</v>
      </c>
      <c r="I8" s="61">
        <f>'1A'!I19</f>
        <v>24.88095238095238</v>
      </c>
      <c r="J8" s="61">
        <f>'1A'!J19</f>
        <v>26.125</v>
      </c>
      <c r="K8" s="61">
        <f>'1A'!K19</f>
        <v>27.36904761904762</v>
      </c>
      <c r="L8" s="61">
        <f>'1A'!L19</f>
        <v>28.737500000000004</v>
      </c>
      <c r="M8" s="61">
        <f>'1A'!M19</f>
        <v>30.105952380952385</v>
      </c>
      <c r="N8" s="61">
        <f>'1A'!N19</f>
        <v>33.116547619047623</v>
      </c>
      <c r="O8" s="62">
        <f>'1A'!O19</f>
        <v>36.428202380952385</v>
      </c>
      <c r="P8" s="1"/>
      <c r="U8" s="1">
        <v>3</v>
      </c>
      <c r="V8" s="46">
        <f t="shared" si="0"/>
        <v>23.549472983957937</v>
      </c>
      <c r="W8" s="46">
        <f t="shared" si="1"/>
        <v>29.473470796130947</v>
      </c>
      <c r="X8" s="46">
        <f t="shared" si="2"/>
        <v>32.420817875744042</v>
      </c>
      <c r="Y8" s="46">
        <f t="shared" si="3"/>
        <v>35.662899663318441</v>
      </c>
      <c r="Z8" s="46">
        <f t="shared" si="4"/>
        <v>39.229189629650293</v>
      </c>
      <c r="AA8" s="46">
        <f t="shared" si="5"/>
        <v>43.152108592615321</v>
      </c>
    </row>
    <row r="9" spans="1:28" x14ac:dyDescent="0.2">
      <c r="A9" s="286" t="s">
        <v>102</v>
      </c>
      <c r="B9" s="287"/>
      <c r="C9" s="287"/>
      <c r="D9" s="287"/>
      <c r="E9" s="287"/>
      <c r="F9" s="287"/>
      <c r="G9" s="287"/>
      <c r="H9" s="288"/>
      <c r="I9" s="55">
        <f>I8-H8</f>
        <v>5.000928071521578</v>
      </c>
      <c r="J9" s="55">
        <f t="shared" ref="J9:O9" si="7">J8-I8</f>
        <v>1.2440476190476204</v>
      </c>
      <c r="K9" s="55">
        <f t="shared" si="7"/>
        <v>1.2440476190476204</v>
      </c>
      <c r="L9" s="55">
        <f>L8-K8</f>
        <v>1.3684523809523839</v>
      </c>
      <c r="M9" s="55">
        <f>M8-L8</f>
        <v>1.3684523809523803</v>
      </c>
      <c r="N9" s="55">
        <f t="shared" si="7"/>
        <v>3.0105952380952381</v>
      </c>
      <c r="O9" s="55">
        <f t="shared" si="7"/>
        <v>3.3116547619047623</v>
      </c>
      <c r="P9" s="1"/>
      <c r="U9" s="1">
        <v>4</v>
      </c>
      <c r="V9" s="46">
        <f t="shared" si="0"/>
        <v>24.138209808556883</v>
      </c>
      <c r="W9" s="46">
        <f t="shared" si="1"/>
        <v>30.210307566034217</v>
      </c>
      <c r="X9" s="46">
        <f t="shared" si="2"/>
        <v>33.23133832263764</v>
      </c>
      <c r="Y9" s="46">
        <f t="shared" si="3"/>
        <v>36.554472154901397</v>
      </c>
      <c r="Z9" s="46">
        <f t="shared" si="4"/>
        <v>40.209919370391546</v>
      </c>
      <c r="AA9" s="46">
        <f t="shared" si="5"/>
        <v>44.230911307430702</v>
      </c>
    </row>
    <row r="10" spans="1:28" x14ac:dyDescent="0.2">
      <c r="P10" s="1"/>
      <c r="Q10" s="40"/>
      <c r="U10" s="1">
        <v>5</v>
      </c>
      <c r="V10" s="46">
        <f t="shared" si="0"/>
        <v>24.741665053770802</v>
      </c>
      <c r="W10" s="46">
        <f t="shared" si="1"/>
        <v>30.965565255185069</v>
      </c>
      <c r="X10" s="46">
        <f t="shared" si="2"/>
        <v>34.062121780703578</v>
      </c>
      <c r="Y10" s="46">
        <f t="shared" si="3"/>
        <v>37.468333958773925</v>
      </c>
      <c r="Z10" s="46">
        <f t="shared" si="4"/>
        <v>41.215167354651328</v>
      </c>
      <c r="AA10" s="46">
        <f t="shared" si="5"/>
        <v>45.336684090116464</v>
      </c>
    </row>
    <row r="11" spans="1:28" x14ac:dyDescent="0.2">
      <c r="P11" s="1"/>
      <c r="Q11" s="40"/>
      <c r="U11" s="1">
        <v>6</v>
      </c>
      <c r="V11" s="46">
        <f t="shared" si="0"/>
        <v>25.36020668011507</v>
      </c>
      <c r="W11" s="46">
        <f t="shared" si="1"/>
        <v>31.739704386564693</v>
      </c>
      <c r="X11" s="46">
        <f t="shared" si="2"/>
        <v>34.913674825221165</v>
      </c>
      <c r="Y11" s="46">
        <f t="shared" si="3"/>
        <v>38.405042307743273</v>
      </c>
      <c r="Z11" s="46">
        <f t="shared" si="4"/>
        <v>42.245546538517608</v>
      </c>
      <c r="AA11" s="46">
        <f t="shared" si="5"/>
        <v>46.47010119236937</v>
      </c>
    </row>
    <row r="12" spans="1:28" x14ac:dyDescent="0.2">
      <c r="P12" s="1"/>
      <c r="Q12" s="40"/>
      <c r="U12" s="1">
        <v>7</v>
      </c>
      <c r="V12" s="46">
        <f t="shared" si="0"/>
        <v>25.994211847117946</v>
      </c>
      <c r="W12" s="46">
        <f t="shared" si="1"/>
        <v>32.53319699622881</v>
      </c>
      <c r="X12" s="46">
        <f t="shared" si="2"/>
        <v>35.786516695851688</v>
      </c>
      <c r="Y12" s="46">
        <f t="shared" si="3"/>
        <v>39.365168365436851</v>
      </c>
      <c r="Z12" s="46">
        <f t="shared" si="4"/>
        <v>43.301685201980547</v>
      </c>
      <c r="AA12" s="46">
        <f t="shared" si="5"/>
        <v>47.631853722178597</v>
      </c>
    </row>
    <row r="13" spans="1:28" x14ac:dyDescent="0.2">
      <c r="P13" s="1"/>
      <c r="Q13" s="40"/>
      <c r="U13" s="1">
        <v>8</v>
      </c>
      <c r="V13" s="46">
        <f t="shared" si="0"/>
        <v>26.644067143295892</v>
      </c>
      <c r="W13" s="46">
        <f t="shared" si="1"/>
        <v>33.346526921134526</v>
      </c>
      <c r="X13" s="46">
        <f t="shared" si="2"/>
        <v>36.681179613247977</v>
      </c>
      <c r="Y13" s="46">
        <f t="shared" si="3"/>
        <v>40.349297574572766</v>
      </c>
      <c r="Z13" s="46">
        <f t="shared" si="4"/>
        <v>44.384227332030058</v>
      </c>
      <c r="AA13" s="46">
        <f t="shared" si="5"/>
        <v>48.822650065233056</v>
      </c>
    </row>
    <row r="14" spans="1:28" ht="16.5" thickBot="1" x14ac:dyDescent="0.3">
      <c r="A14" s="28" t="s">
        <v>105</v>
      </c>
      <c r="B14" s="28"/>
      <c r="C14" s="28"/>
      <c r="D14" s="28"/>
      <c r="E14" s="28"/>
      <c r="F14" s="28"/>
      <c r="G14" s="28"/>
      <c r="H14" s="28"/>
      <c r="I14" s="28"/>
      <c r="J14" s="28"/>
      <c r="K14" s="28"/>
      <c r="L14" s="28"/>
      <c r="M14" s="28"/>
      <c r="N14" s="28"/>
      <c r="O14" s="28"/>
      <c r="P14" s="28"/>
      <c r="Q14" s="28"/>
      <c r="R14" s="28"/>
      <c r="S14" s="28"/>
      <c r="T14" s="28"/>
      <c r="U14" s="1">
        <v>9</v>
      </c>
      <c r="V14" s="46">
        <f t="shared" si="0"/>
        <v>27.310168821878285</v>
      </c>
      <c r="W14" s="46">
        <f t="shared" si="1"/>
        <v>34.180190094162889</v>
      </c>
      <c r="X14" s="46">
        <f t="shared" si="2"/>
        <v>37.598209103579173</v>
      </c>
      <c r="Y14" s="46">
        <f t="shared" si="3"/>
        <v>41.358030013937082</v>
      </c>
      <c r="Z14" s="46">
        <f t="shared" si="4"/>
        <v>45.493833015330807</v>
      </c>
      <c r="AA14" s="46">
        <f t="shared" si="5"/>
        <v>50.043216316863877</v>
      </c>
    </row>
    <row r="15" spans="1:28" ht="15.75" thickBot="1" x14ac:dyDescent="0.3">
      <c r="A15" s="274" t="s">
        <v>104</v>
      </c>
      <c r="B15" s="277" t="s">
        <v>78</v>
      </c>
      <c r="C15" s="278"/>
      <c r="D15" s="278"/>
      <c r="E15" s="278" t="s">
        <v>78</v>
      </c>
      <c r="F15" s="278"/>
      <c r="G15" s="278"/>
      <c r="H15" s="278" t="s">
        <v>79</v>
      </c>
      <c r="I15" s="278"/>
      <c r="J15" s="278"/>
      <c r="K15" s="278" t="s">
        <v>80</v>
      </c>
      <c r="L15" s="278"/>
      <c r="M15" s="278"/>
      <c r="N15" s="278" t="s">
        <v>80</v>
      </c>
      <c r="O15" s="278"/>
      <c r="P15" s="279"/>
      <c r="Q15" s="278" t="s">
        <v>80</v>
      </c>
      <c r="R15" s="278"/>
      <c r="S15" s="279"/>
      <c r="T15" s="63"/>
      <c r="U15" s="1">
        <v>10</v>
      </c>
      <c r="V15" s="46">
        <f t="shared" si="0"/>
        <v>27.99292304242524</v>
      </c>
      <c r="W15" s="46">
        <f t="shared" si="1"/>
        <v>35.034694846516956</v>
      </c>
      <c r="X15" s="46">
        <f t="shared" si="2"/>
        <v>38.538164331168652</v>
      </c>
      <c r="Y15" s="46">
        <f t="shared" si="3"/>
        <v>42.391980764285506</v>
      </c>
      <c r="Z15" s="46">
        <f t="shared" si="4"/>
        <v>46.631178840714071</v>
      </c>
      <c r="AA15" s="46">
        <f t="shared" si="5"/>
        <v>51.294296724785468</v>
      </c>
    </row>
    <row r="16" spans="1:28" ht="15" x14ac:dyDescent="0.2">
      <c r="A16" s="275"/>
      <c r="B16" s="280" t="s">
        <v>204</v>
      </c>
      <c r="C16" s="281"/>
      <c r="D16" s="281"/>
      <c r="E16" s="294" t="s">
        <v>199</v>
      </c>
      <c r="F16" s="295"/>
      <c r="G16" s="296"/>
      <c r="H16" s="294" t="s">
        <v>200</v>
      </c>
      <c r="I16" s="295"/>
      <c r="J16" s="296"/>
      <c r="K16" s="283" t="s">
        <v>205</v>
      </c>
      <c r="L16" s="284"/>
      <c r="M16" s="285"/>
      <c r="N16" s="283" t="s">
        <v>202</v>
      </c>
      <c r="O16" s="284"/>
      <c r="P16" s="285"/>
      <c r="Q16" s="283" t="s">
        <v>206</v>
      </c>
      <c r="R16" s="284"/>
      <c r="S16" s="285"/>
      <c r="T16" s="64"/>
      <c r="U16" s="1">
        <v>11</v>
      </c>
      <c r="V16" s="46">
        <f t="shared" si="0"/>
        <v>28.692746118485868</v>
      </c>
      <c r="W16" s="46">
        <f t="shared" si="1"/>
        <v>35.910562217679875</v>
      </c>
      <c r="X16" s="46">
        <f t="shared" si="2"/>
        <v>39.501618439447867</v>
      </c>
      <c r="Y16" s="46">
        <f t="shared" si="3"/>
        <v>43.451780283392637</v>
      </c>
      <c r="Z16" s="46">
        <f t="shared" si="4"/>
        <v>47.79695831173192</v>
      </c>
      <c r="AA16" s="46">
        <f t="shared" si="5"/>
        <v>52.576654142905099</v>
      </c>
    </row>
    <row r="17" spans="1:27" ht="15" thickBot="1" x14ac:dyDescent="0.25">
      <c r="A17" s="276"/>
      <c r="B17" s="65" t="s">
        <v>0</v>
      </c>
      <c r="C17" s="66" t="s">
        <v>1</v>
      </c>
      <c r="D17" s="66" t="s">
        <v>2</v>
      </c>
      <c r="E17" s="67" t="s">
        <v>0</v>
      </c>
      <c r="F17" s="68" t="s">
        <v>1</v>
      </c>
      <c r="G17" s="69" t="s">
        <v>2</v>
      </c>
      <c r="H17" s="66" t="s">
        <v>0</v>
      </c>
      <c r="I17" s="66" t="s">
        <v>1</v>
      </c>
      <c r="J17" s="70" t="s">
        <v>2</v>
      </c>
      <c r="K17" s="65" t="s">
        <v>0</v>
      </c>
      <c r="L17" s="66" t="s">
        <v>1</v>
      </c>
      <c r="M17" s="70" t="s">
        <v>2</v>
      </c>
      <c r="N17" s="65" t="s">
        <v>0</v>
      </c>
      <c r="O17" s="66" t="s">
        <v>1</v>
      </c>
      <c r="P17" s="70" t="s">
        <v>2</v>
      </c>
      <c r="Q17" s="65" t="s">
        <v>0</v>
      </c>
      <c r="R17" s="66" t="s">
        <v>1</v>
      </c>
      <c r="S17" s="70" t="s">
        <v>2</v>
      </c>
      <c r="T17" s="71"/>
      <c r="U17" s="1">
        <v>12</v>
      </c>
      <c r="V17" s="46">
        <f t="shared" si="0"/>
        <v>29.410064771448013</v>
      </c>
      <c r="W17" s="46">
        <f t="shared" si="1"/>
        <v>36.808326273121871</v>
      </c>
      <c r="X17" s="46">
        <f t="shared" si="2"/>
        <v>40.489158900434063</v>
      </c>
      <c r="Y17" s="46">
        <f t="shared" si="3"/>
        <v>44.538074790477452</v>
      </c>
      <c r="Z17" s="46">
        <f t="shared" si="4"/>
        <v>48.991882269525213</v>
      </c>
      <c r="AA17" s="46">
        <f t="shared" si="5"/>
        <v>53.891070496477724</v>
      </c>
    </row>
    <row r="18" spans="1:27" x14ac:dyDescent="0.2">
      <c r="A18" s="72" t="s">
        <v>3</v>
      </c>
      <c r="B18" s="73">
        <f>H6</f>
        <v>21.868026740373882</v>
      </c>
      <c r="C18" s="73">
        <f>MEDIAN(B18,D18)</f>
        <v>22.708749862165909</v>
      </c>
      <c r="D18" s="73">
        <f>B18*((1.025)^3)</f>
        <v>23.549472983957941</v>
      </c>
      <c r="E18" s="74">
        <f>I6</f>
        <v>27.36904761904762</v>
      </c>
      <c r="F18" s="73">
        <f>MEDIAN(E18,G18)</f>
        <v>28.421259207589287</v>
      </c>
      <c r="G18" s="75">
        <f>E18*((1.025)^3)</f>
        <v>29.47347079613095</v>
      </c>
      <c r="H18" s="73">
        <f>K6</f>
        <v>30.105952380952385</v>
      </c>
      <c r="I18" s="73">
        <f>MEDIAN(H18,J18)</f>
        <v>31.263385128348219</v>
      </c>
      <c r="J18" s="75">
        <f>H18*((1.025)^3)</f>
        <v>32.420817875744049</v>
      </c>
      <c r="K18" s="74">
        <f>M6</f>
        <v>33.116547619047623</v>
      </c>
      <c r="L18" s="73">
        <f>MEDIAN(K18,M18)</f>
        <v>34.389723641183039</v>
      </c>
      <c r="M18" s="75">
        <f>K18*((1.025)^3)</f>
        <v>35.662899663318456</v>
      </c>
      <c r="N18" s="74">
        <f>N6</f>
        <v>36.428202380952385</v>
      </c>
      <c r="O18" s="73">
        <f>MEDIAN(N18,P18)</f>
        <v>37.828696005301339</v>
      </c>
      <c r="P18" s="75">
        <f>N18*((1.025)^3)</f>
        <v>39.2291896296503</v>
      </c>
      <c r="Q18" s="74">
        <f>O6</f>
        <v>40.071022619047625</v>
      </c>
      <c r="R18" s="73">
        <f>MEDIAN(Q18,S18)</f>
        <v>41.611565605831473</v>
      </c>
      <c r="S18" s="75">
        <f>Q18*((1.025)^3)</f>
        <v>43.152108592615328</v>
      </c>
      <c r="T18" s="73"/>
      <c r="U18" s="1">
        <v>13</v>
      </c>
      <c r="V18" s="46">
        <f t="shared" si="0"/>
        <v>30.145316390734212</v>
      </c>
      <c r="W18" s="46">
        <f t="shared" si="1"/>
        <v>37.728534429949917</v>
      </c>
      <c r="X18" s="46">
        <f t="shared" si="2"/>
        <v>41.50138787294491</v>
      </c>
      <c r="Y18" s="46">
        <f t="shared" si="3"/>
        <v>45.651526660239384</v>
      </c>
      <c r="Z18" s="46">
        <f t="shared" si="4"/>
        <v>50.216679326263339</v>
      </c>
      <c r="AA18" s="46">
        <f t="shared" si="5"/>
        <v>55.238347258889661</v>
      </c>
    </row>
    <row r="19" spans="1:27" x14ac:dyDescent="0.2">
      <c r="A19" s="76" t="s">
        <v>4</v>
      </c>
      <c r="B19" s="73">
        <f>B18*((1.025)^4)</f>
        <v>24.138209808556887</v>
      </c>
      <c r="C19" s="73">
        <f t="shared" ref="C19:C23" si="8">MEDIAN(B19,D19)</f>
        <v>24.749208244335982</v>
      </c>
      <c r="D19" s="73">
        <f>B18*((1.025)^6)</f>
        <v>25.360206680115073</v>
      </c>
      <c r="E19" s="74">
        <f>E18*((1.025)^4)</f>
        <v>30.210307566034221</v>
      </c>
      <c r="F19" s="73">
        <f t="shared" ref="F19:F23" si="9">MEDIAN(E19,G19)</f>
        <v>30.97500597629946</v>
      </c>
      <c r="G19" s="75">
        <f>E18*((1.025)^6)</f>
        <v>31.7397043865647</v>
      </c>
      <c r="H19" s="73">
        <f>H18*((1.025)^4)</f>
        <v>33.231338322637647</v>
      </c>
      <c r="I19" s="73">
        <f t="shared" ref="I19:I23" si="10">MEDIAN(H19,J19)</f>
        <v>34.07250657392941</v>
      </c>
      <c r="J19" s="75">
        <f>H18*((1.025)^6)</f>
        <v>34.913674825221172</v>
      </c>
      <c r="K19" s="74">
        <f>K18*((1.025)^4)</f>
        <v>36.554472154901411</v>
      </c>
      <c r="L19" s="73">
        <f t="shared" ref="L19:L23" si="11">MEDIAN(K19,M19)</f>
        <v>37.479757231322353</v>
      </c>
      <c r="M19" s="75">
        <f>K18*((1.025)^6)</f>
        <v>38.405042307743287</v>
      </c>
      <c r="N19" s="74">
        <f>N18*((1.025)^4)</f>
        <v>40.209919370391553</v>
      </c>
      <c r="O19" s="73">
        <f t="shared" ref="O19:O23" si="12">MEDIAN(N19,P19)</f>
        <v>41.227732954454581</v>
      </c>
      <c r="P19" s="75">
        <f>N18*((1.025)^6)</f>
        <v>42.245546538517615</v>
      </c>
      <c r="Q19" s="74">
        <f>Q18*((1.025)^4)</f>
        <v>44.230911307430709</v>
      </c>
      <c r="R19" s="73">
        <f t="shared" ref="R19:R23" si="13">MEDIAN(Q19,S19)</f>
        <v>45.350506249900043</v>
      </c>
      <c r="S19" s="75">
        <f>Q18*((1.025)^6)</f>
        <v>46.470101192369377</v>
      </c>
      <c r="T19" s="73"/>
      <c r="U19" s="1">
        <v>14</v>
      </c>
      <c r="V19" s="46">
        <f t="shared" si="0"/>
        <v>30.898949300502565</v>
      </c>
      <c r="W19" s="46">
        <f t="shared" si="1"/>
        <v>38.67174779069866</v>
      </c>
      <c r="X19" s="46">
        <f t="shared" si="2"/>
        <v>42.53892256976853</v>
      </c>
      <c r="Y19" s="46">
        <f t="shared" si="3"/>
        <v>46.792814826745364</v>
      </c>
      <c r="Z19" s="46">
        <f t="shared" si="4"/>
        <v>51.472096309419918</v>
      </c>
      <c r="AA19" s="46">
        <f t="shared" si="5"/>
        <v>56.619305940361897</v>
      </c>
    </row>
    <row r="20" spans="1:27" x14ac:dyDescent="0.2">
      <c r="A20" s="76" t="s">
        <v>5</v>
      </c>
      <c r="B20" s="73">
        <f>B18*((1.025)^7)</f>
        <v>25.994211847117953</v>
      </c>
      <c r="C20" s="73">
        <f t="shared" si="8"/>
        <v>26.652190334498123</v>
      </c>
      <c r="D20" s="73">
        <f>B18*((1.025)^9)</f>
        <v>27.310168821878293</v>
      </c>
      <c r="E20" s="74">
        <f>E18*((1.025)^7)</f>
        <v>32.533196996228817</v>
      </c>
      <c r="F20" s="73">
        <f t="shared" si="9"/>
        <v>33.356693545195853</v>
      </c>
      <c r="G20" s="75">
        <f>E18*((1.025)^9)</f>
        <v>34.180190094162896</v>
      </c>
      <c r="H20" s="73">
        <f>H18*((1.025)^7)</f>
        <v>35.786516695851702</v>
      </c>
      <c r="I20" s="73">
        <f t="shared" si="10"/>
        <v>36.692362899715448</v>
      </c>
      <c r="J20" s="75">
        <f>H18*((1.025)^9)</f>
        <v>37.598209103579187</v>
      </c>
      <c r="K20" s="74">
        <f>K18*((1.025)^7)</f>
        <v>39.365168365436872</v>
      </c>
      <c r="L20" s="73">
        <f t="shared" si="11"/>
        <v>40.361599189686984</v>
      </c>
      <c r="M20" s="75">
        <f>K18*((1.025)^9)</f>
        <v>41.358030013937103</v>
      </c>
      <c r="N20" s="74">
        <f>N18*((1.025)^7)</f>
        <v>43.301685201980561</v>
      </c>
      <c r="O20" s="73">
        <f t="shared" si="12"/>
        <v>44.397759108655691</v>
      </c>
      <c r="P20" s="75">
        <f>N18*((1.025)^9)</f>
        <v>45.493833015330814</v>
      </c>
      <c r="Q20" s="74">
        <f>Q18*((1.025)^7)</f>
        <v>47.631853722178619</v>
      </c>
      <c r="R20" s="73">
        <f t="shared" si="13"/>
        <v>48.837535019521255</v>
      </c>
      <c r="S20" s="75">
        <f>Q18*((1.025)^9)</f>
        <v>50.043216316863898</v>
      </c>
      <c r="T20" s="73"/>
      <c r="U20" s="1">
        <v>15</v>
      </c>
      <c r="V20" s="46">
        <f t="shared" si="0"/>
        <v>31.671423033015127</v>
      </c>
      <c r="W20" s="46">
        <f t="shared" si="1"/>
        <v>39.638541485466121</v>
      </c>
      <c r="X20" s="46">
        <f t="shared" si="2"/>
        <v>43.602395634012737</v>
      </c>
      <c r="Y20" s="46">
        <f t="shared" si="3"/>
        <v>47.962635197413995</v>
      </c>
      <c r="Z20" s="46">
        <f t="shared" si="4"/>
        <v>52.758898717155411</v>
      </c>
      <c r="AA20" s="46">
        <f t="shared" si="5"/>
        <v>58.034788588870938</v>
      </c>
    </row>
    <row r="21" spans="1:27" x14ac:dyDescent="0.2">
      <c r="A21" s="76" t="s">
        <v>6</v>
      </c>
      <c r="B21" s="73">
        <f>B18*((1.025)^10)</f>
        <v>27.99292304242525</v>
      </c>
      <c r="C21" s="73">
        <f t="shared" si="8"/>
        <v>28.701493906936637</v>
      </c>
      <c r="D21" s="73">
        <f>B18*((1.025)^12)</f>
        <v>29.410064771448024</v>
      </c>
      <c r="E21" s="74">
        <f>E18*((1.025)^10)</f>
        <v>35.034694846516963</v>
      </c>
      <c r="F21" s="73">
        <f t="shared" si="9"/>
        <v>35.921510559819424</v>
      </c>
      <c r="G21" s="75">
        <f>E18*((1.025)^12)</f>
        <v>36.808326273121885</v>
      </c>
      <c r="H21" s="73">
        <f>H18*((1.025)^10)</f>
        <v>38.538164331168666</v>
      </c>
      <c r="I21" s="73">
        <f t="shared" si="10"/>
        <v>39.513661615801368</v>
      </c>
      <c r="J21" s="75">
        <f>H18*((1.025)^12)</f>
        <v>40.489158900434077</v>
      </c>
      <c r="K21" s="74">
        <f>K18*((1.025)^10)</f>
        <v>42.391980764285528</v>
      </c>
      <c r="L21" s="73">
        <f t="shared" si="11"/>
        <v>43.465027777381508</v>
      </c>
      <c r="M21" s="75">
        <f>K18*((1.025)^12)</f>
        <v>44.538074790477481</v>
      </c>
      <c r="N21" s="74">
        <f>N18*((1.025)^10)</f>
        <v>46.631178840714085</v>
      </c>
      <c r="O21" s="73">
        <f t="shared" si="12"/>
        <v>47.81153055511966</v>
      </c>
      <c r="P21" s="75">
        <f>N18*((1.025)^12)</f>
        <v>48.991882269525227</v>
      </c>
      <c r="Q21" s="74">
        <f>Q18*((1.025)^10)</f>
        <v>51.294296724785497</v>
      </c>
      <c r="R21" s="73">
        <f t="shared" si="13"/>
        <v>52.592683610631624</v>
      </c>
      <c r="S21" s="75">
        <f>Q18*((1.025)^12)</f>
        <v>53.891070496477752</v>
      </c>
      <c r="T21" s="73"/>
      <c r="U21" s="1">
        <v>16</v>
      </c>
      <c r="V21" s="46">
        <f t="shared" si="0"/>
        <v>32.463208608840503</v>
      </c>
      <c r="W21" s="46">
        <f t="shared" si="1"/>
        <v>40.629505022602771</v>
      </c>
      <c r="X21" s="46">
        <f t="shared" si="2"/>
        <v>44.69245552486305</v>
      </c>
      <c r="Y21" s="46">
        <f t="shared" si="3"/>
        <v>49.161701077349342</v>
      </c>
      <c r="Z21" s="46">
        <f t="shared" si="4"/>
        <v>54.077871185084291</v>
      </c>
      <c r="AA21" s="46">
        <f t="shared" si="5"/>
        <v>59.485658303592707</v>
      </c>
    </row>
    <row r="22" spans="1:27" x14ac:dyDescent="0.2">
      <c r="A22" s="76" t="s">
        <v>107</v>
      </c>
      <c r="B22" s="73">
        <f>B18*((1.025)^13)</f>
        <v>30.145316390734223</v>
      </c>
      <c r="C22" s="73">
        <f t="shared" si="8"/>
        <v>30.908369711874684</v>
      </c>
      <c r="D22" s="73">
        <f>B18*((1.025)^15)</f>
        <v>31.671423033015145</v>
      </c>
      <c r="E22" s="74">
        <f>E18*((1.025)^13)</f>
        <v>37.728534429949931</v>
      </c>
      <c r="F22" s="73">
        <f t="shared" si="9"/>
        <v>38.68353795770804</v>
      </c>
      <c r="G22" s="75">
        <f>E18*((1.025)^15)</f>
        <v>39.638541485466142</v>
      </c>
      <c r="H22" s="73">
        <f>H18*((1.025)^13)</f>
        <v>41.501387872944925</v>
      </c>
      <c r="I22" s="73">
        <f t="shared" si="10"/>
        <v>42.551891753478841</v>
      </c>
      <c r="J22" s="75">
        <f>H18*((1.025)^15)</f>
        <v>43.602395634012765</v>
      </c>
      <c r="K22" s="74">
        <f>K18*((1.025)^13)</f>
        <v>45.651526660239419</v>
      </c>
      <c r="L22" s="73">
        <f t="shared" si="11"/>
        <v>46.807080928826728</v>
      </c>
      <c r="M22" s="75">
        <f>K18*((1.025)^15)</f>
        <v>47.962635197414038</v>
      </c>
      <c r="N22" s="74">
        <f>N18*((1.025)^13)</f>
        <v>50.21667932626336</v>
      </c>
      <c r="O22" s="73">
        <f t="shared" si="12"/>
        <v>51.487789021709403</v>
      </c>
      <c r="P22" s="75">
        <f>N18*((1.025)^15)</f>
        <v>52.758898717155439</v>
      </c>
      <c r="Q22" s="74">
        <f>Q18*((1.025)^13)</f>
        <v>55.238347258889696</v>
      </c>
      <c r="R22" s="73">
        <f t="shared" si="13"/>
        <v>56.636567923880342</v>
      </c>
      <c r="S22" s="75">
        <f>Q18*((1.025)^15)</f>
        <v>58.034788588870988</v>
      </c>
      <c r="T22" s="73"/>
      <c r="U22" s="1">
        <v>17</v>
      </c>
      <c r="V22" s="46">
        <f t="shared" si="0"/>
        <v>33.27478882406151</v>
      </c>
      <c r="W22" s="46">
        <f t="shared" si="1"/>
        <v>41.645242648167837</v>
      </c>
      <c r="X22" s="46">
        <f t="shared" si="2"/>
        <v>45.809766912984621</v>
      </c>
      <c r="Y22" s="46">
        <f t="shared" si="3"/>
        <v>50.390743604283074</v>
      </c>
      <c r="Z22" s="46">
        <f t="shared" si="4"/>
        <v>55.429817964711397</v>
      </c>
      <c r="AA22" s="46">
        <f t="shared" si="5"/>
        <v>60.972799761182522</v>
      </c>
    </row>
    <row r="23" spans="1:27" x14ac:dyDescent="0.2">
      <c r="A23" s="77" t="s">
        <v>108</v>
      </c>
      <c r="B23" s="78">
        <f>B18*((1.025)^16)</f>
        <v>32.463208608840517</v>
      </c>
      <c r="C23" s="78">
        <f t="shared" si="8"/>
        <v>34.148258371163578</v>
      </c>
      <c r="D23" s="78">
        <f>B18*((1.025)^20)</f>
        <v>35.833308133486632</v>
      </c>
      <c r="E23" s="79">
        <f>E18*((1.025)^16)</f>
        <v>40.629505022602793</v>
      </c>
      <c r="F23" s="78">
        <f t="shared" si="9"/>
        <v>42.738438203132461</v>
      </c>
      <c r="G23" s="80">
        <f>E18*((1.025)^20)</f>
        <v>44.847371383662136</v>
      </c>
      <c r="H23" s="79">
        <f>H18*((1.025)^16)</f>
        <v>44.692455524863078</v>
      </c>
      <c r="I23" s="78">
        <f t="shared" si="10"/>
        <v>47.012282023445721</v>
      </c>
      <c r="J23" s="80">
        <f>H18*((1.025)^20)</f>
        <v>49.332108522028356</v>
      </c>
      <c r="K23" s="78">
        <f>K18*((1.025)^16)</f>
        <v>49.161701077349385</v>
      </c>
      <c r="L23" s="78">
        <f t="shared" si="11"/>
        <v>51.713510225790287</v>
      </c>
      <c r="M23" s="80">
        <f>K18*((1.025)^20)</f>
        <v>54.26531937423119</v>
      </c>
      <c r="N23" s="78">
        <f>N18*((1.025)^16)</f>
        <v>54.077871185084327</v>
      </c>
      <c r="O23" s="78">
        <f t="shared" si="12"/>
        <v>56.884861248369319</v>
      </c>
      <c r="P23" s="78">
        <f>N18*((1.025)^20)</f>
        <v>59.691851311654311</v>
      </c>
      <c r="Q23" s="79">
        <f>Q18*((1.025)^16)</f>
        <v>59.485658303592757</v>
      </c>
      <c r="R23" s="78">
        <f t="shared" si="13"/>
        <v>62.573347373206246</v>
      </c>
      <c r="S23" s="80">
        <f>Q18*((1.025)^20)</f>
        <v>65.661036442819736</v>
      </c>
      <c r="T23" s="73"/>
      <c r="U23" s="1">
        <v>18</v>
      </c>
      <c r="V23" s="46">
        <f t="shared" si="0"/>
        <v>34.106658544663041</v>
      </c>
      <c r="W23" s="46">
        <f t="shared" si="1"/>
        <v>42.686373714372031</v>
      </c>
      <c r="X23" s="46">
        <f t="shared" si="2"/>
        <v>46.955011085809232</v>
      </c>
      <c r="Y23" s="46">
        <f t="shared" si="3"/>
        <v>51.650512194390146</v>
      </c>
      <c r="Z23" s="46">
        <f t="shared" si="4"/>
        <v>56.815563413829175</v>
      </c>
      <c r="AA23" s="46">
        <f t="shared" si="5"/>
        <v>62.497119755212083</v>
      </c>
    </row>
    <row r="24" spans="1:27" ht="15" x14ac:dyDescent="0.25">
      <c r="A24" s="44"/>
      <c r="B24" s="36"/>
      <c r="C24" s="46"/>
      <c r="D24" s="36"/>
      <c r="E24" s="81"/>
      <c r="F24" s="81"/>
      <c r="G24" s="81"/>
      <c r="H24" s="81"/>
      <c r="I24" s="73"/>
      <c r="J24" s="73"/>
      <c r="M24" s="40"/>
      <c r="P24" s="1"/>
      <c r="U24" s="1">
        <v>19</v>
      </c>
      <c r="V24" s="46">
        <f t="shared" si="0"/>
        <v>34.959325008279613</v>
      </c>
      <c r="W24" s="46">
        <f t="shared" si="1"/>
        <v>43.75353305723133</v>
      </c>
      <c r="X24" s="46">
        <f t="shared" si="2"/>
        <v>48.128886362954461</v>
      </c>
      <c r="Y24" s="46">
        <f t="shared" si="3"/>
        <v>52.941774999249894</v>
      </c>
      <c r="Z24" s="46">
        <f t="shared" si="4"/>
        <v>58.2359524991749</v>
      </c>
      <c r="AA24" s="46">
        <f t="shared" si="5"/>
        <v>64.059547749092374</v>
      </c>
    </row>
    <row r="25" spans="1:27" ht="15" x14ac:dyDescent="0.25">
      <c r="A25" s="44"/>
      <c r="B25" s="36"/>
      <c r="C25" s="46"/>
      <c r="D25" s="36"/>
      <c r="E25" s="81"/>
      <c r="F25" s="81"/>
      <c r="G25" s="81"/>
      <c r="H25" s="81"/>
      <c r="I25" s="73"/>
      <c r="J25" s="73"/>
      <c r="M25" s="40"/>
      <c r="P25" s="1"/>
      <c r="U25" s="1">
        <v>20</v>
      </c>
      <c r="V25" s="46">
        <f t="shared" si="0"/>
        <v>35.833308133486604</v>
      </c>
      <c r="W25" s="46">
        <f t="shared" si="1"/>
        <v>44.847371383662107</v>
      </c>
      <c r="X25" s="46">
        <f t="shared" si="2"/>
        <v>49.332108522028321</v>
      </c>
      <c r="Y25" s="46">
        <f t="shared" si="3"/>
        <v>54.26531937423114</v>
      </c>
      <c r="Z25" s="46">
        <f t="shared" si="4"/>
        <v>59.691851311654268</v>
      </c>
      <c r="AA25" s="46">
        <f t="shared" si="5"/>
        <v>65.661036442819679</v>
      </c>
    </row>
    <row r="26" spans="1:27" ht="15" x14ac:dyDescent="0.25">
      <c r="A26" s="44"/>
      <c r="B26" s="36"/>
      <c r="C26" s="46"/>
      <c r="D26" s="36"/>
      <c r="E26" s="81"/>
      <c r="F26" s="81"/>
      <c r="G26" s="81"/>
      <c r="H26" s="81"/>
      <c r="I26" s="73"/>
      <c r="J26" s="73"/>
      <c r="M26" s="40"/>
      <c r="P26" s="1"/>
      <c r="V26" s="46"/>
      <c r="W26" s="46"/>
      <c r="X26" s="46"/>
      <c r="Y26" s="46"/>
      <c r="Z26" s="46"/>
      <c r="AA26" s="46"/>
    </row>
    <row r="27" spans="1:27" x14ac:dyDescent="0.2">
      <c r="O27" s="40"/>
      <c r="P27" s="1"/>
      <c r="U27" s="46"/>
      <c r="V27" s="46"/>
      <c r="W27" s="46"/>
      <c r="X27" s="46"/>
      <c r="Y27" s="46"/>
      <c r="Z27" s="46"/>
      <c r="AA27" s="46"/>
    </row>
    <row r="28" spans="1:27" ht="16.5" thickBot="1" x14ac:dyDescent="0.3">
      <c r="A28" s="28" t="s">
        <v>106</v>
      </c>
      <c r="B28" s="28"/>
      <c r="C28" s="28"/>
      <c r="D28" s="28"/>
      <c r="E28" s="28"/>
      <c r="F28" s="28"/>
      <c r="G28" s="28"/>
      <c r="H28" s="28"/>
      <c r="I28" s="28"/>
      <c r="J28" s="28"/>
      <c r="K28" s="28"/>
      <c r="L28" s="28"/>
      <c r="M28" s="28"/>
      <c r="N28" s="28"/>
      <c r="O28" s="28"/>
      <c r="P28" s="28"/>
      <c r="Q28" s="28"/>
      <c r="R28" s="28"/>
      <c r="S28" s="28"/>
      <c r="U28" s="46"/>
      <c r="V28" s="46" t="s">
        <v>48</v>
      </c>
      <c r="W28" s="46"/>
      <c r="X28" s="46"/>
      <c r="Y28" s="46"/>
      <c r="Z28" s="46"/>
      <c r="AA28" s="46"/>
    </row>
    <row r="29" spans="1:27" ht="15.75" thickBot="1" x14ac:dyDescent="0.3">
      <c r="A29" s="274" t="s">
        <v>104</v>
      </c>
      <c r="B29" s="277" t="s">
        <v>78</v>
      </c>
      <c r="C29" s="278"/>
      <c r="D29" s="278"/>
      <c r="E29" s="278" t="s">
        <v>78</v>
      </c>
      <c r="F29" s="278"/>
      <c r="G29" s="278"/>
      <c r="H29" s="278" t="s">
        <v>79</v>
      </c>
      <c r="I29" s="278"/>
      <c r="J29" s="278"/>
      <c r="K29" s="278" t="s">
        <v>80</v>
      </c>
      <c r="L29" s="278"/>
      <c r="M29" s="278"/>
      <c r="N29" s="278" t="s">
        <v>80</v>
      </c>
      <c r="O29" s="278"/>
      <c r="P29" s="279"/>
      <c r="Q29" s="278" t="s">
        <v>80</v>
      </c>
      <c r="R29" s="278"/>
      <c r="S29" s="279"/>
      <c r="U29" s="46" t="s">
        <v>167</v>
      </c>
      <c r="V29" s="46" t="s">
        <v>170</v>
      </c>
      <c r="W29" s="46" t="s">
        <v>168</v>
      </c>
      <c r="X29" s="46" t="s">
        <v>171</v>
      </c>
      <c r="Y29" s="46" t="s">
        <v>172</v>
      </c>
      <c r="Z29" s="46" t="s">
        <v>173</v>
      </c>
      <c r="AA29" s="46" t="s">
        <v>174</v>
      </c>
    </row>
    <row r="30" spans="1:27" ht="15" x14ac:dyDescent="0.2">
      <c r="A30" s="275"/>
      <c r="B30" s="280" t="s">
        <v>103</v>
      </c>
      <c r="C30" s="281"/>
      <c r="D30" s="282"/>
      <c r="E30" s="283" t="s">
        <v>199</v>
      </c>
      <c r="F30" s="284"/>
      <c r="G30" s="284"/>
      <c r="H30" s="294" t="s">
        <v>200</v>
      </c>
      <c r="I30" s="295"/>
      <c r="J30" s="296"/>
      <c r="K30" s="283" t="s">
        <v>201</v>
      </c>
      <c r="L30" s="284"/>
      <c r="M30" s="285"/>
      <c r="N30" s="283" t="s">
        <v>202</v>
      </c>
      <c r="O30" s="284"/>
      <c r="P30" s="285"/>
      <c r="Q30" s="283" t="s">
        <v>207</v>
      </c>
      <c r="R30" s="284"/>
      <c r="S30" s="285"/>
      <c r="U30" s="1">
        <v>0</v>
      </c>
      <c r="V30" s="209">
        <f>H8</f>
        <v>19.880024309430802</v>
      </c>
      <c r="W30" s="209">
        <f>I8</f>
        <v>24.88095238095238</v>
      </c>
      <c r="X30" s="209">
        <f>K8</f>
        <v>27.36904761904762</v>
      </c>
      <c r="Y30" s="209">
        <f>M8</f>
        <v>30.105952380952385</v>
      </c>
      <c r="Z30" s="209">
        <f>N8</f>
        <v>33.116547619047623</v>
      </c>
      <c r="AA30" s="209">
        <f>O8</f>
        <v>36.428202380952385</v>
      </c>
    </row>
    <row r="31" spans="1:27" ht="15" thickBot="1" x14ac:dyDescent="0.25">
      <c r="A31" s="276"/>
      <c r="B31" s="65" t="s">
        <v>0</v>
      </c>
      <c r="C31" s="66" t="s">
        <v>1</v>
      </c>
      <c r="D31" s="70" t="s">
        <v>2</v>
      </c>
      <c r="E31" s="68" t="s">
        <v>0</v>
      </c>
      <c r="F31" s="68" t="s">
        <v>1</v>
      </c>
      <c r="G31" s="68" t="s">
        <v>2</v>
      </c>
      <c r="H31" s="65" t="s">
        <v>0</v>
      </c>
      <c r="I31" s="66" t="s">
        <v>1</v>
      </c>
      <c r="J31" s="70" t="s">
        <v>2</v>
      </c>
      <c r="K31" s="65" t="s">
        <v>0</v>
      </c>
      <c r="L31" s="66" t="s">
        <v>1</v>
      </c>
      <c r="M31" s="70" t="s">
        <v>2</v>
      </c>
      <c r="N31" s="65" t="s">
        <v>0</v>
      </c>
      <c r="O31" s="66" t="s">
        <v>1</v>
      </c>
      <c r="P31" s="70" t="s">
        <v>2</v>
      </c>
      <c r="Q31" s="65" t="s">
        <v>0</v>
      </c>
      <c r="R31" s="66" t="s">
        <v>1</v>
      </c>
      <c r="S31" s="70" t="s">
        <v>2</v>
      </c>
      <c r="U31" s="1">
        <v>1</v>
      </c>
      <c r="V31" s="209">
        <f t="shared" ref="V31:V50" si="14">V30*1.025</f>
        <v>20.377024917166569</v>
      </c>
      <c r="W31" s="209">
        <f t="shared" ref="W31:W50" si="15">W30*1.025</f>
        <v>25.502976190476186</v>
      </c>
      <c r="X31" s="209">
        <f t="shared" ref="X31:X50" si="16">X30*1.025</f>
        <v>28.053273809523809</v>
      </c>
      <c r="Y31" s="209">
        <f t="shared" ref="Y31:Y50" si="17">Y30*1.025</f>
        <v>30.858601190476193</v>
      </c>
      <c r="Z31" s="209">
        <f t="shared" ref="Z31:Z50" si="18">Z30*1.025</f>
        <v>33.94446130952381</v>
      </c>
      <c r="AA31" s="209">
        <f t="shared" ref="AA31:AA50" si="19">AA30*1.025</f>
        <v>37.338907440476191</v>
      </c>
    </row>
    <row r="32" spans="1:27" x14ac:dyDescent="0.2">
      <c r="A32" s="72" t="s">
        <v>3</v>
      </c>
      <c r="B32" s="73">
        <f>F8</f>
        <v>19.880024309430802</v>
      </c>
      <c r="C32" s="73">
        <f>MEDIAN(B32,D32)</f>
        <v>20.644318056514464</v>
      </c>
      <c r="D32" s="75">
        <f>B32*((1.025)^3)</f>
        <v>21.408611803598127</v>
      </c>
      <c r="E32" s="73">
        <f>I8</f>
        <v>24.88095238095238</v>
      </c>
      <c r="F32" s="73">
        <f>MEDIAN(E32,G32)</f>
        <v>25.837508370535712</v>
      </c>
      <c r="G32" s="73">
        <f>E32*((1.025)^3)</f>
        <v>26.794064360119044</v>
      </c>
      <c r="H32" s="74">
        <f>K8</f>
        <v>27.36904761904762</v>
      </c>
      <c r="I32" s="73">
        <f>MEDIAN(H32,J32)</f>
        <v>28.421259207589287</v>
      </c>
      <c r="J32" s="75">
        <f>H32*((1.025)^3)</f>
        <v>29.47347079613095</v>
      </c>
      <c r="K32" s="74">
        <f>M8</f>
        <v>30.105952380952385</v>
      </c>
      <c r="L32" s="73">
        <f>MEDIAN(K32,M32)</f>
        <v>31.263385128348219</v>
      </c>
      <c r="M32" s="75">
        <f>K32*((1.025)^3)</f>
        <v>32.420817875744049</v>
      </c>
      <c r="N32" s="74">
        <f>N8</f>
        <v>33.116547619047623</v>
      </c>
      <c r="O32" s="73">
        <f>MEDIAN(N32,P32)</f>
        <v>34.389723641183039</v>
      </c>
      <c r="P32" s="75">
        <f>N32*((1.025)^3)</f>
        <v>35.662899663318456</v>
      </c>
      <c r="Q32" s="74">
        <f>O8</f>
        <v>36.428202380952385</v>
      </c>
      <c r="R32" s="73">
        <f>MEDIAN(Q32,S32)</f>
        <v>37.828696005301339</v>
      </c>
      <c r="S32" s="75">
        <f>Q32*((1.025)^3)</f>
        <v>39.2291896296503</v>
      </c>
      <c r="U32" s="1">
        <v>2</v>
      </c>
      <c r="V32" s="209">
        <f t="shared" si="14"/>
        <v>20.88645054009573</v>
      </c>
      <c r="W32" s="209">
        <f t="shared" si="15"/>
        <v>26.140550595238089</v>
      </c>
      <c r="X32" s="209">
        <f t="shared" si="16"/>
        <v>28.754605654761903</v>
      </c>
      <c r="Y32" s="209">
        <f t="shared" si="17"/>
        <v>31.630066220238096</v>
      </c>
      <c r="Z32" s="209">
        <f t="shared" si="18"/>
        <v>34.7930728422619</v>
      </c>
      <c r="AA32" s="209">
        <f t="shared" si="19"/>
        <v>38.272380126488095</v>
      </c>
    </row>
    <row r="33" spans="1:27" x14ac:dyDescent="0.2">
      <c r="A33" s="76" t="s">
        <v>4</v>
      </c>
      <c r="B33" s="73">
        <f>B32*((1.025)^4)</f>
        <v>21.943827098688079</v>
      </c>
      <c r="C33" s="73">
        <f t="shared" ref="C33:C37" si="20">MEDIAN(B33,D33)</f>
        <v>22.499280222123616</v>
      </c>
      <c r="D33" s="75">
        <f>B32*((1.025)^6)</f>
        <v>23.054733345559157</v>
      </c>
      <c r="E33" s="73">
        <f>E32*((1.025)^4)</f>
        <v>27.463915969122016</v>
      </c>
      <c r="F33" s="73">
        <f t="shared" ref="F33:F37" si="21">MEDIAN(E33,G33)</f>
        <v>28.159096342090415</v>
      </c>
      <c r="G33" s="73">
        <f>E32*((1.025)^6)</f>
        <v>28.854276715058813</v>
      </c>
      <c r="H33" s="74">
        <f>H32*((1.025)^4)</f>
        <v>30.210307566034221</v>
      </c>
      <c r="I33" s="73">
        <f t="shared" ref="I33:I37" si="22">MEDIAN(H33,J33)</f>
        <v>30.97500597629946</v>
      </c>
      <c r="J33" s="75">
        <f>H32*((1.025)^6)</f>
        <v>31.7397043865647</v>
      </c>
      <c r="K33" s="74">
        <f>K32*((1.025)^4)</f>
        <v>33.231338322637647</v>
      </c>
      <c r="L33" s="73">
        <f t="shared" ref="L33:L37" si="23">MEDIAN(K33,M33)</f>
        <v>34.07250657392941</v>
      </c>
      <c r="M33" s="75">
        <f>K32*((1.025)^6)</f>
        <v>34.913674825221172</v>
      </c>
      <c r="N33" s="74">
        <f>N32*((1.025)^4)</f>
        <v>36.554472154901411</v>
      </c>
      <c r="O33" s="73">
        <f t="shared" ref="O33:O37" si="24">MEDIAN(N33,P33)</f>
        <v>37.479757231322353</v>
      </c>
      <c r="P33" s="75">
        <f>N32*((1.025)^6)</f>
        <v>38.405042307743287</v>
      </c>
      <c r="Q33" s="74">
        <f>Q32*((1.025)^4)</f>
        <v>40.209919370391553</v>
      </c>
      <c r="R33" s="73">
        <f t="shared" ref="R33:R37" si="25">MEDIAN(Q33,S33)</f>
        <v>41.227732954454581</v>
      </c>
      <c r="S33" s="75">
        <f>Q32*((1.025)^6)</f>
        <v>42.245546538517615</v>
      </c>
      <c r="U33" s="1">
        <v>3</v>
      </c>
      <c r="V33" s="209">
        <f t="shared" si="14"/>
        <v>21.40861180359812</v>
      </c>
      <c r="W33" s="209">
        <f t="shared" si="15"/>
        <v>26.794064360119037</v>
      </c>
      <c r="X33" s="209">
        <f t="shared" si="16"/>
        <v>29.473470796130947</v>
      </c>
      <c r="Y33" s="209">
        <f t="shared" si="17"/>
        <v>32.420817875744042</v>
      </c>
      <c r="Z33" s="209">
        <f t="shared" si="18"/>
        <v>35.662899663318441</v>
      </c>
      <c r="AA33" s="209">
        <f t="shared" si="19"/>
        <v>39.229189629650293</v>
      </c>
    </row>
    <row r="34" spans="1:27" x14ac:dyDescent="0.2">
      <c r="A34" s="76" t="s">
        <v>5</v>
      </c>
      <c r="B34" s="73">
        <f>B32*((1.025)^7)</f>
        <v>23.631101679198139</v>
      </c>
      <c r="C34" s="73">
        <f t="shared" si="20"/>
        <v>24.229263940452839</v>
      </c>
      <c r="D34" s="75">
        <f>B32*((1.025)^9)</f>
        <v>24.827426201707539</v>
      </c>
      <c r="E34" s="73">
        <f>E32*((1.025)^7)</f>
        <v>29.575633632935286</v>
      </c>
      <c r="F34" s="73">
        <f t="shared" si="21"/>
        <v>30.324266859268956</v>
      </c>
      <c r="G34" s="73">
        <f>E32*((1.025)^9)</f>
        <v>31.072900085602626</v>
      </c>
      <c r="H34" s="74">
        <f>H32*((1.025)^7)</f>
        <v>32.533196996228817</v>
      </c>
      <c r="I34" s="73">
        <f t="shared" si="22"/>
        <v>33.356693545195853</v>
      </c>
      <c r="J34" s="75">
        <f>H32*((1.025)^9)</f>
        <v>34.180190094162896</v>
      </c>
      <c r="K34" s="74">
        <f>K32*((1.025)^7)</f>
        <v>35.786516695851702</v>
      </c>
      <c r="L34" s="73">
        <f t="shared" si="23"/>
        <v>36.692362899715448</v>
      </c>
      <c r="M34" s="75">
        <f>K32*((1.025)^9)</f>
        <v>37.598209103579187</v>
      </c>
      <c r="N34" s="74">
        <f>N32*((1.025)^7)</f>
        <v>39.365168365436872</v>
      </c>
      <c r="O34" s="73">
        <f t="shared" si="24"/>
        <v>40.361599189686984</v>
      </c>
      <c r="P34" s="75">
        <f>N32*((1.025)^9)</f>
        <v>41.358030013937103</v>
      </c>
      <c r="Q34" s="74">
        <f>Q32*((1.025)^7)</f>
        <v>43.301685201980561</v>
      </c>
      <c r="R34" s="73">
        <f t="shared" si="25"/>
        <v>44.397759108655691</v>
      </c>
      <c r="S34" s="75">
        <f>Q32*((1.025)^9)</f>
        <v>45.493833015330814</v>
      </c>
      <c r="U34" s="1">
        <v>4</v>
      </c>
      <c r="V34" s="209">
        <f t="shared" si="14"/>
        <v>21.943827098688072</v>
      </c>
      <c r="W34" s="209">
        <f t="shared" si="15"/>
        <v>27.463915969122009</v>
      </c>
      <c r="X34" s="209">
        <f t="shared" si="16"/>
        <v>30.210307566034217</v>
      </c>
      <c r="Y34" s="209">
        <f t="shared" si="17"/>
        <v>33.23133832263764</v>
      </c>
      <c r="Z34" s="209">
        <f t="shared" si="18"/>
        <v>36.554472154901397</v>
      </c>
      <c r="AA34" s="209">
        <f t="shared" si="19"/>
        <v>40.209919370391546</v>
      </c>
    </row>
    <row r="35" spans="1:27" x14ac:dyDescent="0.2">
      <c r="A35" s="76" t="s">
        <v>6</v>
      </c>
      <c r="B35" s="73">
        <f>B32*((1.025)^10)</f>
        <v>25.448111856750227</v>
      </c>
      <c r="C35" s="73">
        <f t="shared" si="20"/>
        <v>26.092267188124215</v>
      </c>
      <c r="D35" s="75">
        <f>B32*((1.025)^12)</f>
        <v>26.736422519498202</v>
      </c>
      <c r="E35" s="73">
        <f>E32*((1.025)^10)</f>
        <v>31.849722587742693</v>
      </c>
      <c r="F35" s="73">
        <f t="shared" si="21"/>
        <v>32.655918690744926</v>
      </c>
      <c r="G35" s="73">
        <f>E32*((1.025)^12)</f>
        <v>33.462114793747162</v>
      </c>
      <c r="H35" s="74">
        <f>H32*((1.025)^10)</f>
        <v>35.034694846516963</v>
      </c>
      <c r="I35" s="73">
        <f t="shared" si="22"/>
        <v>35.921510559819424</v>
      </c>
      <c r="J35" s="75">
        <f>H32*((1.025)^12)</f>
        <v>36.808326273121885</v>
      </c>
      <c r="K35" s="74">
        <f>K32*((1.025)^10)</f>
        <v>38.538164331168666</v>
      </c>
      <c r="L35" s="73">
        <f t="shared" si="23"/>
        <v>39.513661615801368</v>
      </c>
      <c r="M35" s="75">
        <f>K32*((1.025)^12)</f>
        <v>40.489158900434077</v>
      </c>
      <c r="N35" s="74">
        <f>N32*((1.025)^10)</f>
        <v>42.391980764285528</v>
      </c>
      <c r="O35" s="73">
        <f t="shared" si="24"/>
        <v>43.465027777381508</v>
      </c>
      <c r="P35" s="75">
        <f>N32*((1.025)^12)</f>
        <v>44.538074790477481</v>
      </c>
      <c r="Q35" s="74">
        <f>Q32*((1.025)^10)</f>
        <v>46.631178840714085</v>
      </c>
      <c r="R35" s="73">
        <f t="shared" si="25"/>
        <v>47.81153055511966</v>
      </c>
      <c r="S35" s="75">
        <f>Q32*((1.025)^12)</f>
        <v>48.991882269525227</v>
      </c>
      <c r="U35" s="1">
        <v>5</v>
      </c>
      <c r="V35" s="209">
        <f t="shared" si="14"/>
        <v>22.492422776155273</v>
      </c>
      <c r="W35" s="209">
        <f t="shared" si="15"/>
        <v>28.150513868350057</v>
      </c>
      <c r="X35" s="209">
        <f t="shared" si="16"/>
        <v>30.965565255185069</v>
      </c>
      <c r="Y35" s="209">
        <f t="shared" si="17"/>
        <v>34.062121780703578</v>
      </c>
      <c r="Z35" s="209">
        <f t="shared" si="18"/>
        <v>37.468333958773925</v>
      </c>
      <c r="AA35" s="209">
        <f t="shared" si="19"/>
        <v>41.215167354651328</v>
      </c>
    </row>
    <row r="36" spans="1:27" x14ac:dyDescent="0.2">
      <c r="A36" s="76" t="s">
        <v>107</v>
      </c>
      <c r="B36" s="73">
        <f>B32*((1.025)^13)</f>
        <v>27.404833082485659</v>
      </c>
      <c r="C36" s="73">
        <f t="shared" si="20"/>
        <v>28.098517919886078</v>
      </c>
      <c r="D36" s="73">
        <f>B32*((1.025)^15)</f>
        <v>28.792202757286496</v>
      </c>
      <c r="E36" s="74">
        <f>E32*((1.025)^13)</f>
        <v>34.298667663590841</v>
      </c>
      <c r="F36" s="73">
        <f t="shared" si="21"/>
        <v>35.166852688825486</v>
      </c>
      <c r="G36" s="75">
        <f>E32*((1.025)^15)</f>
        <v>36.035037714060131</v>
      </c>
      <c r="H36" s="73">
        <f>H32*((1.025)^13)</f>
        <v>37.728534429949931</v>
      </c>
      <c r="I36" s="73">
        <f t="shared" si="22"/>
        <v>38.68353795770804</v>
      </c>
      <c r="J36" s="75">
        <f>H32*((1.025)^15)</f>
        <v>39.638541485466142</v>
      </c>
      <c r="K36" s="74">
        <f>K32*((1.025)^13)</f>
        <v>41.501387872944925</v>
      </c>
      <c r="L36" s="73">
        <f t="shared" si="23"/>
        <v>42.551891753478841</v>
      </c>
      <c r="M36" s="75">
        <f>K32*((1.025)^15)</f>
        <v>43.602395634012765</v>
      </c>
      <c r="N36" s="74">
        <f>N32*((1.025)^13)</f>
        <v>45.651526660239419</v>
      </c>
      <c r="O36" s="73">
        <f t="shared" si="24"/>
        <v>46.807080928826728</v>
      </c>
      <c r="P36" s="75">
        <f>N32*((1.025)^15)</f>
        <v>47.962635197414038</v>
      </c>
      <c r="Q36" s="74">
        <f>Q32*((1.025)^13)</f>
        <v>50.21667932626336</v>
      </c>
      <c r="R36" s="73">
        <f t="shared" si="25"/>
        <v>51.487789021709403</v>
      </c>
      <c r="S36" s="75">
        <f>Q32*((1.025)^15)</f>
        <v>52.758898717155439</v>
      </c>
      <c r="T36" s="46"/>
      <c r="U36" s="1">
        <v>6</v>
      </c>
      <c r="V36" s="209">
        <f t="shared" si="14"/>
        <v>23.054733345559153</v>
      </c>
      <c r="W36" s="209">
        <f t="shared" si="15"/>
        <v>28.854276715058806</v>
      </c>
      <c r="X36" s="209">
        <f t="shared" si="16"/>
        <v>31.739704386564693</v>
      </c>
      <c r="Y36" s="209">
        <f t="shared" si="17"/>
        <v>34.913674825221165</v>
      </c>
      <c r="Z36" s="209">
        <f t="shared" si="18"/>
        <v>38.405042307743273</v>
      </c>
      <c r="AA36" s="209">
        <f t="shared" si="19"/>
        <v>42.245546538517608</v>
      </c>
    </row>
    <row r="37" spans="1:27" x14ac:dyDescent="0.2">
      <c r="A37" s="77" t="s">
        <v>108</v>
      </c>
      <c r="B37" s="78">
        <f>B32*((1.025)^16)</f>
        <v>29.512007826218657</v>
      </c>
      <c r="C37" s="78">
        <f t="shared" si="20"/>
        <v>31.043871246512342</v>
      </c>
      <c r="D37" s="78">
        <f>B32*((1.025)^20)</f>
        <v>32.575734666806028</v>
      </c>
      <c r="E37" s="79">
        <f>E32*((1.025)^16)</f>
        <v>36.93591365691163</v>
      </c>
      <c r="F37" s="78">
        <f t="shared" si="21"/>
        <v>38.853125639211328</v>
      </c>
      <c r="G37" s="80">
        <f>E32*((1.025)^20)</f>
        <v>40.770337621511032</v>
      </c>
      <c r="H37" s="79">
        <f>H32*((1.025)^16)</f>
        <v>40.629505022602793</v>
      </c>
      <c r="I37" s="78">
        <f t="shared" si="22"/>
        <v>42.738438203132461</v>
      </c>
      <c r="J37" s="80">
        <f>H32*((1.025)^20)</f>
        <v>44.847371383662136</v>
      </c>
      <c r="K37" s="78">
        <f>K32*((1.025)^16)</f>
        <v>44.692455524863078</v>
      </c>
      <c r="L37" s="78">
        <f t="shared" si="23"/>
        <v>47.012282023445721</v>
      </c>
      <c r="M37" s="80">
        <f>K32*((1.025)^20)</f>
        <v>49.332108522028356</v>
      </c>
      <c r="N37" s="78">
        <f>N32*((1.025)^16)</f>
        <v>49.161701077349385</v>
      </c>
      <c r="O37" s="78">
        <f t="shared" si="24"/>
        <v>51.713510225790287</v>
      </c>
      <c r="P37" s="78">
        <f>N32*((1.025)^20)</f>
        <v>54.26531937423119</v>
      </c>
      <c r="Q37" s="79">
        <f>Q32*((1.025)^16)</f>
        <v>54.077871185084327</v>
      </c>
      <c r="R37" s="78">
        <f t="shared" si="25"/>
        <v>56.884861248369319</v>
      </c>
      <c r="S37" s="80">
        <f>Q32*((1.025)^20)</f>
        <v>59.691851311654311</v>
      </c>
      <c r="U37" s="1">
        <v>7</v>
      </c>
      <c r="V37" s="209">
        <f t="shared" si="14"/>
        <v>23.631101679198132</v>
      </c>
      <c r="W37" s="209">
        <f t="shared" si="15"/>
        <v>29.575633632935272</v>
      </c>
      <c r="X37" s="209">
        <f t="shared" si="16"/>
        <v>32.53319699622881</v>
      </c>
      <c r="Y37" s="209">
        <f t="shared" si="17"/>
        <v>35.786516695851688</v>
      </c>
      <c r="Z37" s="209">
        <f t="shared" si="18"/>
        <v>39.365168365436851</v>
      </c>
      <c r="AA37" s="209">
        <f t="shared" si="19"/>
        <v>43.301685201980547</v>
      </c>
    </row>
    <row r="38" spans="1:27" ht="15" x14ac:dyDescent="0.25">
      <c r="A38" s="44"/>
      <c r="B38" s="36"/>
      <c r="C38" s="46"/>
      <c r="D38" s="36"/>
      <c r="E38" s="81"/>
      <c r="F38" s="81"/>
      <c r="G38" s="81"/>
      <c r="H38" s="81"/>
      <c r="I38" s="73"/>
      <c r="J38" s="73"/>
      <c r="M38" s="40"/>
      <c r="P38" s="1"/>
      <c r="U38" s="1">
        <v>8</v>
      </c>
      <c r="V38" s="209">
        <f t="shared" si="14"/>
        <v>24.221879221178082</v>
      </c>
      <c r="W38" s="209">
        <f t="shared" si="15"/>
        <v>30.315024473758651</v>
      </c>
      <c r="X38" s="209">
        <f t="shared" si="16"/>
        <v>33.346526921134526</v>
      </c>
      <c r="Y38" s="209">
        <f t="shared" si="17"/>
        <v>36.681179613247977</v>
      </c>
      <c r="Z38" s="209">
        <f t="shared" si="18"/>
        <v>40.349297574572766</v>
      </c>
      <c r="AA38" s="209">
        <f t="shared" si="19"/>
        <v>44.384227332030058</v>
      </c>
    </row>
    <row r="39" spans="1:27" x14ac:dyDescent="0.2">
      <c r="O39" s="40"/>
      <c r="P39" s="1"/>
      <c r="U39" s="1">
        <v>9</v>
      </c>
      <c r="V39" s="209">
        <f t="shared" si="14"/>
        <v>24.827426201707532</v>
      </c>
      <c r="W39" s="209">
        <f t="shared" si="15"/>
        <v>31.072900085602615</v>
      </c>
      <c r="X39" s="209">
        <f t="shared" si="16"/>
        <v>34.180190094162889</v>
      </c>
      <c r="Y39" s="209">
        <f t="shared" si="17"/>
        <v>37.598209103579173</v>
      </c>
      <c r="Z39" s="209">
        <f t="shared" si="18"/>
        <v>41.358030013937082</v>
      </c>
      <c r="AA39" s="209">
        <f t="shared" si="19"/>
        <v>45.493833015330807</v>
      </c>
    </row>
    <row r="40" spans="1:27" x14ac:dyDescent="0.2">
      <c r="U40" s="1">
        <v>10</v>
      </c>
      <c r="V40" s="209">
        <f t="shared" si="14"/>
        <v>25.448111856750216</v>
      </c>
      <c r="W40" s="209">
        <f t="shared" si="15"/>
        <v>31.849722587742679</v>
      </c>
      <c r="X40" s="209">
        <f t="shared" si="16"/>
        <v>35.034694846516956</v>
      </c>
      <c r="Y40" s="209">
        <f t="shared" si="17"/>
        <v>38.538164331168652</v>
      </c>
      <c r="Z40" s="209">
        <f t="shared" si="18"/>
        <v>42.391980764285506</v>
      </c>
      <c r="AA40" s="209">
        <f t="shared" si="19"/>
        <v>46.631178840714071</v>
      </c>
    </row>
    <row r="41" spans="1:27" x14ac:dyDescent="0.2">
      <c r="U41" s="1">
        <v>11</v>
      </c>
      <c r="V41" s="209">
        <f t="shared" si="14"/>
        <v>26.08431465316897</v>
      </c>
      <c r="W41" s="209">
        <f t="shared" si="15"/>
        <v>32.645965652436246</v>
      </c>
      <c r="X41" s="209">
        <f t="shared" si="16"/>
        <v>35.910562217679875</v>
      </c>
      <c r="Y41" s="209">
        <f t="shared" si="17"/>
        <v>39.501618439447867</v>
      </c>
      <c r="Z41" s="209">
        <f t="shared" si="18"/>
        <v>43.451780283392637</v>
      </c>
      <c r="AA41" s="209">
        <f t="shared" si="19"/>
        <v>47.79695831173192</v>
      </c>
    </row>
    <row r="42" spans="1:27" x14ac:dyDescent="0.2">
      <c r="D42" s="83"/>
      <c r="U42" s="1">
        <v>12</v>
      </c>
      <c r="V42" s="209">
        <f t="shared" si="14"/>
        <v>26.736422519498191</v>
      </c>
      <c r="W42" s="209">
        <f t="shared" si="15"/>
        <v>33.462114793747148</v>
      </c>
      <c r="X42" s="209">
        <f t="shared" si="16"/>
        <v>36.808326273121871</v>
      </c>
      <c r="Y42" s="209">
        <f t="shared" si="17"/>
        <v>40.489158900434063</v>
      </c>
      <c r="Z42" s="209">
        <f t="shared" si="18"/>
        <v>44.538074790477452</v>
      </c>
      <c r="AA42" s="209">
        <f t="shared" si="19"/>
        <v>48.991882269525213</v>
      </c>
    </row>
    <row r="43" spans="1:27" x14ac:dyDescent="0.2">
      <c r="D43" s="83"/>
      <c r="G43" s="35"/>
      <c r="U43" s="1">
        <v>13</v>
      </c>
      <c r="V43" s="209">
        <f t="shared" si="14"/>
        <v>27.404833082485645</v>
      </c>
      <c r="W43" s="209">
        <f t="shared" si="15"/>
        <v>34.298667663590827</v>
      </c>
      <c r="X43" s="209">
        <f t="shared" si="16"/>
        <v>37.728534429949917</v>
      </c>
      <c r="Y43" s="209">
        <f t="shared" si="17"/>
        <v>41.50138787294491</v>
      </c>
      <c r="Z43" s="209">
        <f t="shared" si="18"/>
        <v>45.651526660239384</v>
      </c>
      <c r="AA43" s="209">
        <f t="shared" si="19"/>
        <v>50.216679326263339</v>
      </c>
    </row>
    <row r="44" spans="1:27" x14ac:dyDescent="0.2">
      <c r="D44" s="83"/>
      <c r="U44" s="1">
        <v>14</v>
      </c>
      <c r="V44" s="209">
        <f t="shared" si="14"/>
        <v>28.089953909547784</v>
      </c>
      <c r="W44" s="209">
        <f t="shared" si="15"/>
        <v>35.156134355180598</v>
      </c>
      <c r="X44" s="209">
        <f t="shared" si="16"/>
        <v>38.67174779069866</v>
      </c>
      <c r="Y44" s="209">
        <f t="shared" si="17"/>
        <v>42.53892256976853</v>
      </c>
      <c r="Z44" s="209">
        <f t="shared" si="18"/>
        <v>46.792814826745364</v>
      </c>
      <c r="AA44" s="209">
        <f t="shared" si="19"/>
        <v>51.472096309419918</v>
      </c>
    </row>
    <row r="45" spans="1:27" x14ac:dyDescent="0.2">
      <c r="U45" s="1">
        <v>15</v>
      </c>
      <c r="V45" s="209">
        <f t="shared" si="14"/>
        <v>28.792202757286475</v>
      </c>
      <c r="W45" s="209">
        <f t="shared" si="15"/>
        <v>36.03503771406011</v>
      </c>
      <c r="X45" s="209">
        <f t="shared" si="16"/>
        <v>39.638541485466121</v>
      </c>
      <c r="Y45" s="209">
        <f t="shared" si="17"/>
        <v>43.602395634012737</v>
      </c>
      <c r="Z45" s="209">
        <f t="shared" si="18"/>
        <v>47.962635197413995</v>
      </c>
      <c r="AA45" s="209">
        <f t="shared" si="19"/>
        <v>52.758898717155411</v>
      </c>
    </row>
    <row r="46" spans="1:27" x14ac:dyDescent="0.2">
      <c r="U46" s="1">
        <v>16</v>
      </c>
      <c r="V46" s="209">
        <f t="shared" si="14"/>
        <v>29.512007826218635</v>
      </c>
      <c r="W46" s="209">
        <f t="shared" si="15"/>
        <v>36.935913656911609</v>
      </c>
      <c r="X46" s="209">
        <f t="shared" si="16"/>
        <v>40.629505022602771</v>
      </c>
      <c r="Y46" s="209">
        <f t="shared" si="17"/>
        <v>44.69245552486305</v>
      </c>
      <c r="Z46" s="209">
        <f t="shared" si="18"/>
        <v>49.161701077349342</v>
      </c>
      <c r="AA46" s="209">
        <f t="shared" si="19"/>
        <v>54.077871185084291</v>
      </c>
    </row>
    <row r="47" spans="1:27" x14ac:dyDescent="0.2">
      <c r="U47" s="1">
        <v>17</v>
      </c>
      <c r="V47" s="209">
        <f t="shared" si="14"/>
        <v>30.249808021874099</v>
      </c>
      <c r="W47" s="209">
        <f t="shared" si="15"/>
        <v>37.859311498334392</v>
      </c>
      <c r="X47" s="209">
        <f t="shared" si="16"/>
        <v>41.645242648167837</v>
      </c>
      <c r="Y47" s="209">
        <f t="shared" si="17"/>
        <v>45.809766912984621</v>
      </c>
      <c r="Z47" s="209">
        <f t="shared" si="18"/>
        <v>50.390743604283074</v>
      </c>
      <c r="AA47" s="209">
        <f t="shared" si="19"/>
        <v>55.429817964711397</v>
      </c>
    </row>
    <row r="48" spans="1:27" x14ac:dyDescent="0.2">
      <c r="U48" s="1">
        <v>18</v>
      </c>
      <c r="V48" s="209">
        <f t="shared" si="14"/>
        <v>31.006053222420949</v>
      </c>
      <c r="W48" s="209">
        <f t="shared" si="15"/>
        <v>38.80579428579275</v>
      </c>
      <c r="X48" s="209">
        <f t="shared" si="16"/>
        <v>42.686373714372031</v>
      </c>
      <c r="Y48" s="209">
        <f t="shared" si="17"/>
        <v>46.955011085809232</v>
      </c>
      <c r="Z48" s="209">
        <f t="shared" si="18"/>
        <v>51.650512194390146</v>
      </c>
      <c r="AA48" s="209">
        <f t="shared" si="19"/>
        <v>56.815563413829175</v>
      </c>
    </row>
    <row r="49" spans="1:27" x14ac:dyDescent="0.2">
      <c r="U49" s="1">
        <v>19</v>
      </c>
      <c r="V49" s="209">
        <f t="shared" si="14"/>
        <v>31.781204552981471</v>
      </c>
      <c r="W49" s="209">
        <f t="shared" si="15"/>
        <v>39.775939142937567</v>
      </c>
      <c r="X49" s="209">
        <f t="shared" si="16"/>
        <v>43.75353305723133</v>
      </c>
      <c r="Y49" s="209">
        <f t="shared" si="17"/>
        <v>48.128886362954461</v>
      </c>
      <c r="Z49" s="209">
        <f t="shared" si="18"/>
        <v>52.941774999249894</v>
      </c>
      <c r="AA49" s="209">
        <f t="shared" si="19"/>
        <v>58.2359524991749</v>
      </c>
    </row>
    <row r="50" spans="1:27" x14ac:dyDescent="0.2">
      <c r="U50" s="1">
        <v>20</v>
      </c>
      <c r="V50" s="209">
        <f t="shared" si="14"/>
        <v>32.575734666806007</v>
      </c>
      <c r="W50" s="209">
        <f t="shared" si="15"/>
        <v>40.770337621511004</v>
      </c>
      <c r="X50" s="209">
        <f t="shared" si="16"/>
        <v>44.847371383662107</v>
      </c>
      <c r="Y50" s="209">
        <f t="shared" si="17"/>
        <v>49.332108522028321</v>
      </c>
      <c r="Z50" s="209">
        <f t="shared" si="18"/>
        <v>54.26531937423114</v>
      </c>
      <c r="AA50" s="209">
        <f t="shared" si="19"/>
        <v>59.691851311654268</v>
      </c>
    </row>
    <row r="53" spans="1:27" x14ac:dyDescent="0.2">
      <c r="A53" s="158"/>
      <c r="B53" s="158"/>
      <c r="H53" s="158"/>
    </row>
    <row r="54" spans="1:27" x14ac:dyDescent="0.2">
      <c r="B54" s="158"/>
      <c r="H54" s="158"/>
    </row>
    <row r="55" spans="1:27" x14ac:dyDescent="0.2">
      <c r="B55" s="158"/>
      <c r="H55" s="158"/>
    </row>
    <row r="56" spans="1:27" x14ac:dyDescent="0.2">
      <c r="B56" s="158"/>
      <c r="H56" s="158"/>
    </row>
  </sheetData>
  <mergeCells count="47">
    <mergeCell ref="H30:J30"/>
    <mergeCell ref="I3:J3"/>
    <mergeCell ref="I4:J4"/>
    <mergeCell ref="H15:J15"/>
    <mergeCell ref="O4:O5"/>
    <mergeCell ref="A9:H9"/>
    <mergeCell ref="H4:H5"/>
    <mergeCell ref="H16:J16"/>
    <mergeCell ref="H29:J29"/>
    <mergeCell ref="F4:F5"/>
    <mergeCell ref="G4:G5"/>
    <mergeCell ref="M4:M5"/>
    <mergeCell ref="N4:N5"/>
    <mergeCell ref="K3:L3"/>
    <mergeCell ref="K4:L4"/>
    <mergeCell ref="A1:R1"/>
    <mergeCell ref="K15:M15"/>
    <mergeCell ref="K16:M16"/>
    <mergeCell ref="N15:P15"/>
    <mergeCell ref="N16:P16"/>
    <mergeCell ref="A15:A17"/>
    <mergeCell ref="Q15:S15"/>
    <mergeCell ref="Q16:S16"/>
    <mergeCell ref="E16:G16"/>
    <mergeCell ref="B3:C3"/>
    <mergeCell ref="D3:E3"/>
    <mergeCell ref="B15:D15"/>
    <mergeCell ref="B16:D16"/>
    <mergeCell ref="E15:G15"/>
    <mergeCell ref="A3:A5"/>
    <mergeCell ref="B4:B5"/>
    <mergeCell ref="W3:AB3"/>
    <mergeCell ref="A29:A31"/>
    <mergeCell ref="B29:D29"/>
    <mergeCell ref="E29:G29"/>
    <mergeCell ref="K29:M29"/>
    <mergeCell ref="N29:P29"/>
    <mergeCell ref="Q29:S29"/>
    <mergeCell ref="B30:D30"/>
    <mergeCell ref="E30:G30"/>
    <mergeCell ref="K30:M30"/>
    <mergeCell ref="N30:P30"/>
    <mergeCell ref="Q30:S30"/>
    <mergeCell ref="A7:H7"/>
    <mergeCell ref="C4:C5"/>
    <mergeCell ref="D4:D5"/>
    <mergeCell ref="E4:E5"/>
  </mergeCells>
  <pageMargins left="0.7" right="0.7" top="0.75" bottom="0.75" header="0.3" footer="0.3"/>
  <pageSetup orientation="portrait" r:id="rId1"/>
  <ignoredErrors>
    <ignoredError sqref="L7 I8:O8"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72218-FE12-4419-AC95-58B24EF56481}">
  <sheetPr>
    <tabColor rgb="FFA2AE74"/>
  </sheetPr>
  <dimension ref="A1:AH13"/>
  <sheetViews>
    <sheetView zoomScaleNormal="100" workbookViewId="0">
      <selection activeCell="E3" sqref="E3"/>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62" t="s">
        <v>112</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2" spans="1:26" ht="15.75" x14ac:dyDescent="0.25">
      <c r="A2" s="222" t="s">
        <v>386</v>
      </c>
    </row>
    <row r="3" spans="1:26" x14ac:dyDescent="0.25">
      <c r="A3" s="12">
        <v>417</v>
      </c>
    </row>
    <row r="4" spans="1:26" ht="20.25" x14ac:dyDescent="0.3">
      <c r="A4" s="171"/>
      <c r="B4" s="171"/>
      <c r="C4" s="171"/>
      <c r="D4" s="171"/>
      <c r="E4" s="171"/>
      <c r="F4" s="171"/>
      <c r="G4" s="171"/>
      <c r="H4" s="171"/>
      <c r="I4" s="171"/>
      <c r="J4" s="171"/>
      <c r="K4" s="171"/>
      <c r="L4" s="171"/>
      <c r="M4" s="171"/>
      <c r="N4" s="171"/>
      <c r="O4" s="171"/>
    </row>
    <row r="5" spans="1:26" ht="15.75" x14ac:dyDescent="0.25">
      <c r="A5" s="314" t="s">
        <v>309</v>
      </c>
      <c r="B5" s="314"/>
      <c r="C5" s="314"/>
      <c r="E5" s="314" t="s">
        <v>310</v>
      </c>
      <c r="F5" s="314"/>
      <c r="G5" s="314"/>
      <c r="I5" s="314" t="s">
        <v>311</v>
      </c>
      <c r="J5" s="314"/>
      <c r="K5" s="314"/>
      <c r="M5" s="34" t="s">
        <v>312</v>
      </c>
      <c r="N5" s="34"/>
      <c r="O5" s="34"/>
    </row>
    <row r="6" spans="1:26" x14ac:dyDescent="0.25">
      <c r="A6" s="16" t="s">
        <v>115</v>
      </c>
      <c r="B6" s="16" t="s">
        <v>116</v>
      </c>
      <c r="C6" s="16" t="s">
        <v>117</v>
      </c>
      <c r="E6" s="16" t="s">
        <v>115</v>
      </c>
      <c r="F6" s="16" t="s">
        <v>116</v>
      </c>
      <c r="G6" s="16" t="s">
        <v>117</v>
      </c>
      <c r="I6" s="25" t="s">
        <v>135</v>
      </c>
      <c r="J6" s="16" t="s">
        <v>116</v>
      </c>
      <c r="K6" s="16" t="s">
        <v>117</v>
      </c>
      <c r="M6" s="25" t="s">
        <v>132</v>
      </c>
      <c r="N6" s="16" t="s">
        <v>116</v>
      </c>
      <c r="O6" s="16" t="s">
        <v>117</v>
      </c>
    </row>
    <row r="7" spans="1:26" x14ac:dyDescent="0.25">
      <c r="A7" s="17" t="s">
        <v>118</v>
      </c>
      <c r="B7" s="18">
        <v>1</v>
      </c>
      <c r="C7" s="19">
        <f>B7/A3</f>
        <v>2.3980815347721821E-3</v>
      </c>
      <c r="E7" s="23" t="s">
        <v>125</v>
      </c>
      <c r="F7" s="18"/>
      <c r="G7" s="19">
        <v>1.4999999999999999E-2</v>
      </c>
      <c r="I7" s="23" t="s">
        <v>136</v>
      </c>
      <c r="J7" s="18">
        <v>319</v>
      </c>
      <c r="K7" s="19">
        <f>J7/A3</f>
        <v>0.76498800959232616</v>
      </c>
      <c r="M7" s="23" t="s">
        <v>133</v>
      </c>
      <c r="N7" s="18">
        <v>11</v>
      </c>
      <c r="O7" s="19">
        <f>N7/A3</f>
        <v>2.6378896882494004E-2</v>
      </c>
    </row>
    <row r="8" spans="1:26" x14ac:dyDescent="0.25">
      <c r="A8" s="20" t="s">
        <v>119</v>
      </c>
      <c r="B8" s="21">
        <v>73</v>
      </c>
      <c r="C8" s="22">
        <f>B8/A3</f>
        <v>0.1750599520383693</v>
      </c>
      <c r="E8" s="24" t="s">
        <v>126</v>
      </c>
      <c r="F8" s="21"/>
      <c r="G8" s="19">
        <v>0.125</v>
      </c>
      <c r="I8" s="24" t="s">
        <v>138</v>
      </c>
      <c r="J8" s="21">
        <v>46</v>
      </c>
      <c r="K8" s="19">
        <f>J8/A3</f>
        <v>0.11031175059952038</v>
      </c>
      <c r="M8" s="24" t="s">
        <v>134</v>
      </c>
      <c r="N8" s="21">
        <v>406</v>
      </c>
      <c r="O8" s="22">
        <f>N8/A3</f>
        <v>0.97362110311750605</v>
      </c>
    </row>
    <row r="9" spans="1:26" x14ac:dyDescent="0.25">
      <c r="A9" s="20" t="s">
        <v>120</v>
      </c>
      <c r="B9" s="21">
        <v>124</v>
      </c>
      <c r="C9" s="22">
        <f>B9/A3</f>
        <v>0.29736211031175058</v>
      </c>
      <c r="E9" s="24" t="s">
        <v>127</v>
      </c>
      <c r="F9" s="21"/>
      <c r="G9" s="19">
        <v>0.20499999999999999</v>
      </c>
      <c r="I9" s="24" t="s">
        <v>137</v>
      </c>
      <c r="J9" s="21">
        <v>26</v>
      </c>
      <c r="K9" s="19">
        <f>J9/A3</f>
        <v>6.235011990407674E-2</v>
      </c>
    </row>
    <row r="10" spans="1:26" x14ac:dyDescent="0.25">
      <c r="A10" s="20" t="s">
        <v>121</v>
      </c>
      <c r="B10" s="21">
        <v>93</v>
      </c>
      <c r="C10" s="22">
        <f>B10/A3</f>
        <v>0.22302158273381295</v>
      </c>
      <c r="E10" s="24" t="s">
        <v>128</v>
      </c>
      <c r="F10" s="21"/>
      <c r="G10" s="19">
        <v>0.13500000000000001</v>
      </c>
      <c r="I10" s="24" t="s">
        <v>140</v>
      </c>
      <c r="J10" s="21">
        <v>15</v>
      </c>
      <c r="K10" s="19">
        <f>J10/A3</f>
        <v>3.5971223021582732E-2</v>
      </c>
    </row>
    <row r="11" spans="1:26" x14ac:dyDescent="0.25">
      <c r="A11" s="20" t="s">
        <v>122</v>
      </c>
      <c r="B11" s="21">
        <v>73</v>
      </c>
      <c r="C11" s="22">
        <f>B11/A3</f>
        <v>0.1750599520383693</v>
      </c>
      <c r="E11" s="24" t="s">
        <v>129</v>
      </c>
      <c r="F11" s="21"/>
      <c r="G11" s="19">
        <v>0.35299999999999998</v>
      </c>
      <c r="I11" s="24" t="s">
        <v>139</v>
      </c>
      <c r="J11" s="21">
        <v>10</v>
      </c>
      <c r="K11" s="19">
        <f>J11/A3</f>
        <v>2.3980815347721823E-2</v>
      </c>
    </row>
    <row r="12" spans="1:26" x14ac:dyDescent="0.25">
      <c r="A12" s="20" t="s">
        <v>123</v>
      </c>
      <c r="B12" s="21">
        <v>42</v>
      </c>
      <c r="C12" s="22">
        <f>B12/A3</f>
        <v>0.10071942446043165</v>
      </c>
      <c r="E12" s="24" t="s">
        <v>130</v>
      </c>
      <c r="F12" s="21"/>
      <c r="G12" s="19">
        <v>0.154</v>
      </c>
      <c r="I12" s="24" t="s">
        <v>141</v>
      </c>
      <c r="J12" s="21">
        <v>1</v>
      </c>
      <c r="K12" s="19">
        <f>J12/A3</f>
        <v>2.3980815347721821E-3</v>
      </c>
    </row>
    <row r="13" spans="1:26" x14ac:dyDescent="0.25">
      <c r="A13" s="20" t="s">
        <v>124</v>
      </c>
      <c r="B13" s="21">
        <v>11</v>
      </c>
      <c r="C13" s="22">
        <f>B13/A3</f>
        <v>2.6378896882494004E-2</v>
      </c>
      <c r="E13" s="24" t="s">
        <v>131</v>
      </c>
      <c r="F13" s="21"/>
      <c r="G13" s="19">
        <v>1.2E-2</v>
      </c>
      <c r="I13" s="24" t="s">
        <v>142</v>
      </c>
      <c r="J13" s="21">
        <v>0</v>
      </c>
      <c r="K13" s="19">
        <f>J13/A3</f>
        <v>0</v>
      </c>
    </row>
  </sheetData>
  <sortState xmlns:xlrd2="http://schemas.microsoft.com/office/spreadsheetml/2017/richdata2" ref="I7:K13">
    <sortCondition descending="1" ref="J7:J13"/>
  </sortState>
  <mergeCells count="4">
    <mergeCell ref="A1:Z1"/>
    <mergeCell ref="A5:C5"/>
    <mergeCell ref="E5:G5"/>
    <mergeCell ref="I5:K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4A117-0FAE-4EC6-B140-64C8115AE927}">
  <sheetPr>
    <tabColor rgb="FFA2AE74"/>
  </sheetPr>
  <dimension ref="A1:Z56"/>
  <sheetViews>
    <sheetView topLeftCell="A5" zoomScaleNormal="100" workbookViewId="0">
      <selection activeCell="U41" sqref="U41"/>
    </sheetView>
  </sheetViews>
  <sheetFormatPr defaultRowHeight="15" x14ac:dyDescent="0.25"/>
  <cols>
    <col min="1" max="1" width="37.5703125" bestFit="1" customWidth="1"/>
    <col min="2" max="2" width="12.28515625" customWidth="1"/>
    <col min="3" max="3" width="12.42578125" customWidth="1"/>
    <col min="4" max="4" width="13.57031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7.5703125" bestFit="1" customWidth="1"/>
    <col min="16" max="16" width="9.140625" style="10" bestFit="1" customWidth="1"/>
    <col min="17" max="18" width="7.5703125"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62" t="s">
        <v>113</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4" spans="1:26" ht="18.75" x14ac:dyDescent="0.3">
      <c r="A4" s="318" t="s">
        <v>194</v>
      </c>
      <c r="B4" s="318"/>
      <c r="C4" s="318"/>
      <c r="D4" s="318"/>
      <c r="E4" s="318"/>
      <c r="F4" s="318"/>
      <c r="G4" s="318"/>
      <c r="H4" s="318"/>
    </row>
    <row r="5" spans="1:26" ht="36" customHeight="1" x14ac:dyDescent="0.25">
      <c r="A5" s="316" t="s">
        <v>211</v>
      </c>
      <c r="B5" s="317" t="s">
        <v>143</v>
      </c>
      <c r="C5" s="317" t="s">
        <v>213</v>
      </c>
      <c r="D5" s="317" t="s">
        <v>260</v>
      </c>
      <c r="E5" s="317" t="s">
        <v>234</v>
      </c>
      <c r="F5" s="317"/>
      <c r="G5" s="317" t="s">
        <v>214</v>
      </c>
      <c r="H5" s="317"/>
      <c r="P5"/>
      <c r="R5" s="10"/>
    </row>
    <row r="6" spans="1:26" ht="15.75" thickBot="1" x14ac:dyDescent="0.3">
      <c r="A6" s="316"/>
      <c r="B6" s="317"/>
      <c r="C6" s="317"/>
      <c r="D6" s="319"/>
      <c r="E6" s="163" t="s">
        <v>157</v>
      </c>
      <c r="F6" s="163" t="s">
        <v>215</v>
      </c>
      <c r="G6" s="163" t="s">
        <v>157</v>
      </c>
      <c r="H6" s="163" t="s">
        <v>215</v>
      </c>
      <c r="P6"/>
      <c r="R6" s="10"/>
    </row>
    <row r="7" spans="1:26" ht="15.75" thickBot="1" x14ac:dyDescent="0.3">
      <c r="A7" s="195" t="s">
        <v>85</v>
      </c>
      <c r="B7" s="196">
        <v>1</v>
      </c>
      <c r="C7" s="197">
        <f>'1A'!B11</f>
        <v>15.97</v>
      </c>
      <c r="D7" s="198" t="s">
        <v>186</v>
      </c>
      <c r="E7" s="199">
        <f t="shared" ref="E7:E12" si="0">W19-B19</f>
        <v>67</v>
      </c>
      <c r="F7" s="200">
        <f t="shared" ref="F7:F12" si="1">W29</f>
        <v>0.19142857142857142</v>
      </c>
      <c r="G7" s="201">
        <f t="shared" ref="G7:G12" si="2">S38-B38</f>
        <v>4.8900000000000006</v>
      </c>
      <c r="H7" s="202">
        <f t="shared" ref="H7:H12" si="3">S48</f>
        <v>0.44133574007220222</v>
      </c>
      <c r="P7"/>
      <c r="R7" s="10"/>
    </row>
    <row r="8" spans="1:26" ht="15.75" thickTop="1" x14ac:dyDescent="0.25">
      <c r="A8" s="178" t="s">
        <v>212</v>
      </c>
      <c r="B8" s="172">
        <v>0.97</v>
      </c>
      <c r="C8" s="185">
        <f>S39</f>
        <v>29.74</v>
      </c>
      <c r="D8" s="204">
        <f>C8-C7</f>
        <v>13.769999999999998</v>
      </c>
      <c r="E8" s="174">
        <f t="shared" si="0"/>
        <v>-99</v>
      </c>
      <c r="F8" s="173">
        <f t="shared" si="1"/>
        <v>-0.58579881656804733</v>
      </c>
      <c r="G8" s="176">
        <f t="shared" si="2"/>
        <v>7.1999999999999993</v>
      </c>
      <c r="H8" s="177">
        <f t="shared" si="3"/>
        <v>0.31943212067435667</v>
      </c>
      <c r="P8"/>
      <c r="R8" s="10"/>
    </row>
    <row r="9" spans="1:26" x14ac:dyDescent="0.25">
      <c r="A9" s="178" t="s">
        <v>291</v>
      </c>
      <c r="B9" s="164">
        <v>0.96</v>
      </c>
      <c r="C9" s="185">
        <f t="shared" ref="C9:C12" si="4">S40</f>
        <v>21.03</v>
      </c>
      <c r="D9" s="204">
        <f>C9-C7</f>
        <v>5.0600000000000005</v>
      </c>
      <c r="E9" s="174">
        <f t="shared" si="0"/>
        <v>-44</v>
      </c>
      <c r="F9" s="173">
        <f t="shared" si="1"/>
        <v>-0.20952380952380953</v>
      </c>
      <c r="G9" s="175">
        <f t="shared" si="2"/>
        <v>5.5400000000000009</v>
      </c>
      <c r="H9" s="177">
        <f>S50</f>
        <v>0.35765009683666887</v>
      </c>
      <c r="P9"/>
      <c r="R9" s="10"/>
    </row>
    <row r="10" spans="1:26" x14ac:dyDescent="0.25">
      <c r="A10" s="178" t="s">
        <v>264</v>
      </c>
      <c r="B10" s="164">
        <v>0.93</v>
      </c>
      <c r="C10" s="185">
        <f t="shared" si="4"/>
        <v>17.66</v>
      </c>
      <c r="D10" s="210">
        <f>C10-C7</f>
        <v>1.6899999999999995</v>
      </c>
      <c r="E10" s="174">
        <f t="shared" si="0"/>
        <v>-319</v>
      </c>
      <c r="F10" s="173">
        <f t="shared" si="1"/>
        <v>-0.37976190476190474</v>
      </c>
      <c r="G10" s="175">
        <f t="shared" si="2"/>
        <v>5.8599999999999994</v>
      </c>
      <c r="H10" s="177">
        <f t="shared" si="3"/>
        <v>0.49661016949152537</v>
      </c>
      <c r="P10"/>
      <c r="R10" s="10"/>
    </row>
    <row r="11" spans="1:26" x14ac:dyDescent="0.25">
      <c r="A11" s="178" t="s">
        <v>292</v>
      </c>
      <c r="B11" s="164">
        <v>0.93</v>
      </c>
      <c r="C11" s="185">
        <f t="shared" si="4"/>
        <v>14.87</v>
      </c>
      <c r="D11" s="204">
        <f>C11-C7</f>
        <v>-1.1000000000000014</v>
      </c>
      <c r="E11" s="174">
        <f t="shared" si="0"/>
        <v>-72</v>
      </c>
      <c r="F11" s="173">
        <f t="shared" si="1"/>
        <v>-0.84705882352941175</v>
      </c>
      <c r="G11" s="175">
        <f t="shared" si="2"/>
        <v>2.75</v>
      </c>
      <c r="H11" s="177">
        <f t="shared" si="3"/>
        <v>0.22689768976897692</v>
      </c>
      <c r="P11"/>
      <c r="R11" s="10"/>
    </row>
    <row r="12" spans="1:26" ht="15.75" thickBot="1" x14ac:dyDescent="0.3">
      <c r="A12" s="179" t="s">
        <v>290</v>
      </c>
      <c r="B12" s="180">
        <v>0.92</v>
      </c>
      <c r="C12" s="186">
        <f t="shared" si="4"/>
        <v>19</v>
      </c>
      <c r="D12" s="205">
        <f>C12-C7</f>
        <v>3.0299999999999994</v>
      </c>
      <c r="E12" s="181">
        <f t="shared" si="0"/>
        <v>901</v>
      </c>
      <c r="F12" s="182">
        <f t="shared" si="1"/>
        <v>0.15232459847844462</v>
      </c>
      <c r="G12" s="183">
        <f t="shared" si="2"/>
        <v>5.6099999999999994</v>
      </c>
      <c r="H12" s="184">
        <f t="shared" si="3"/>
        <v>0.41896938013442864</v>
      </c>
      <c r="P12"/>
      <c r="R12" s="10"/>
    </row>
    <row r="13" spans="1:26" x14ac:dyDescent="0.25">
      <c r="A13" s="1"/>
      <c r="B13" s="35"/>
      <c r="C13" s="36"/>
      <c r="D13" s="36"/>
    </row>
    <row r="14" spans="1:26" x14ac:dyDescent="0.25">
      <c r="G14" s="215"/>
    </row>
    <row r="15" spans="1:26" x14ac:dyDescent="0.25">
      <c r="G15" s="215"/>
    </row>
    <row r="17" spans="1:26" ht="15.75" x14ac:dyDescent="0.25">
      <c r="A17" s="315" t="s">
        <v>313</v>
      </c>
      <c r="B17" s="315"/>
      <c r="C17" s="315"/>
      <c r="D17" s="315"/>
      <c r="E17" s="315"/>
      <c r="F17" s="315"/>
      <c r="G17" s="315"/>
      <c r="H17" s="315"/>
      <c r="I17" s="315"/>
      <c r="J17" s="315"/>
      <c r="K17" s="315"/>
      <c r="L17" s="315"/>
      <c r="M17" s="315"/>
      <c r="N17" s="315"/>
      <c r="O17" s="315"/>
      <c r="P17" s="315"/>
      <c r="Q17" s="315"/>
      <c r="R17" s="315"/>
      <c r="S17" s="315"/>
      <c r="T17" s="315"/>
      <c r="U17" s="315"/>
      <c r="V17" s="315"/>
      <c r="W17" s="315"/>
    </row>
    <row r="18" spans="1:26" x14ac:dyDescent="0.25">
      <c r="A18" s="189" t="s">
        <v>211</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85</v>
      </c>
      <c r="B19" s="166">
        <v>350</v>
      </c>
      <c r="C19" s="166">
        <v>363</v>
      </c>
      <c r="D19" s="166">
        <v>358</v>
      </c>
      <c r="E19" s="166">
        <v>355</v>
      </c>
      <c r="F19" s="166">
        <v>349</v>
      </c>
      <c r="G19" s="166">
        <v>370</v>
      </c>
      <c r="H19" s="166">
        <v>360</v>
      </c>
      <c r="I19" s="166">
        <v>368</v>
      </c>
      <c r="J19" s="166">
        <v>347</v>
      </c>
      <c r="K19" s="166">
        <v>361</v>
      </c>
      <c r="L19" s="166">
        <v>346</v>
      </c>
      <c r="M19" s="166">
        <v>335</v>
      </c>
      <c r="N19" s="166">
        <v>343</v>
      </c>
      <c r="O19" s="166">
        <v>328</v>
      </c>
      <c r="P19" s="166">
        <v>346</v>
      </c>
      <c r="Q19" s="166">
        <v>369</v>
      </c>
      <c r="R19" s="166">
        <v>427</v>
      </c>
      <c r="S19" s="166">
        <v>455</v>
      </c>
      <c r="T19" s="166">
        <v>457</v>
      </c>
      <c r="U19" s="166">
        <v>395</v>
      </c>
      <c r="V19" s="166">
        <v>417</v>
      </c>
      <c r="W19" s="166">
        <v>417</v>
      </c>
    </row>
    <row r="20" spans="1:26" ht="15.75" thickTop="1" x14ac:dyDescent="0.25">
      <c r="A20" s="143" t="s">
        <v>212</v>
      </c>
      <c r="B20" s="144">
        <v>169</v>
      </c>
      <c r="C20" s="144">
        <v>169</v>
      </c>
      <c r="D20" s="144">
        <v>167</v>
      </c>
      <c r="E20" s="144">
        <v>162</v>
      </c>
      <c r="F20" s="144">
        <v>158</v>
      </c>
      <c r="G20" s="144">
        <v>148</v>
      </c>
      <c r="H20" s="144">
        <v>161</v>
      </c>
      <c r="I20" s="144">
        <v>180</v>
      </c>
      <c r="J20" s="144">
        <v>197</v>
      </c>
      <c r="K20" s="144">
        <v>151</v>
      </c>
      <c r="L20" s="144">
        <v>144</v>
      </c>
      <c r="M20" s="144">
        <v>128</v>
      </c>
      <c r="N20" s="144">
        <v>126</v>
      </c>
      <c r="O20" s="144">
        <v>129</v>
      </c>
      <c r="P20" s="144">
        <v>121</v>
      </c>
      <c r="Q20" s="144">
        <v>109</v>
      </c>
      <c r="R20" s="144">
        <v>93</v>
      </c>
      <c r="S20" s="144">
        <v>74</v>
      </c>
      <c r="T20" s="144">
        <v>65</v>
      </c>
      <c r="U20" s="144">
        <v>63</v>
      </c>
      <c r="V20" s="144">
        <v>71</v>
      </c>
      <c r="W20" s="144">
        <v>70</v>
      </c>
    </row>
    <row r="21" spans="1:26" x14ac:dyDescent="0.25">
      <c r="A21" s="143" t="s">
        <v>291</v>
      </c>
      <c r="B21" s="144">
        <v>210</v>
      </c>
      <c r="C21" s="144">
        <v>221</v>
      </c>
      <c r="D21" s="144">
        <v>235</v>
      </c>
      <c r="E21" s="144">
        <v>233</v>
      </c>
      <c r="F21" s="144">
        <v>237</v>
      </c>
      <c r="G21" s="144">
        <v>251</v>
      </c>
      <c r="H21" s="144">
        <v>244</v>
      </c>
      <c r="I21" s="144">
        <v>267</v>
      </c>
      <c r="J21" s="144">
        <v>254</v>
      </c>
      <c r="K21" s="144">
        <v>246</v>
      </c>
      <c r="L21" s="144">
        <v>247</v>
      </c>
      <c r="M21" s="144">
        <v>248</v>
      </c>
      <c r="N21" s="144">
        <v>249</v>
      </c>
      <c r="O21" s="144">
        <v>255</v>
      </c>
      <c r="P21" s="144">
        <v>263</v>
      </c>
      <c r="Q21" s="144">
        <v>284</v>
      </c>
      <c r="R21" s="144">
        <v>320</v>
      </c>
      <c r="S21" s="144">
        <v>317</v>
      </c>
      <c r="T21" s="144">
        <v>281</v>
      </c>
      <c r="U21" s="144">
        <v>199</v>
      </c>
      <c r="V21" s="144">
        <v>156</v>
      </c>
      <c r="W21" s="144">
        <v>166</v>
      </c>
    </row>
    <row r="22" spans="1:26" x14ac:dyDescent="0.25">
      <c r="A22" s="143" t="s">
        <v>264</v>
      </c>
      <c r="B22" s="144">
        <v>840</v>
      </c>
      <c r="C22" s="144">
        <v>853</v>
      </c>
      <c r="D22" s="144">
        <v>862</v>
      </c>
      <c r="E22" s="144">
        <v>838</v>
      </c>
      <c r="F22" s="144">
        <v>815</v>
      </c>
      <c r="G22" s="144">
        <v>798</v>
      </c>
      <c r="H22" s="144">
        <v>804</v>
      </c>
      <c r="I22" s="144">
        <v>812</v>
      </c>
      <c r="J22" s="144">
        <v>808</v>
      </c>
      <c r="K22" s="144">
        <v>842</v>
      </c>
      <c r="L22" s="144">
        <v>881</v>
      </c>
      <c r="M22" s="144">
        <v>912</v>
      </c>
      <c r="N22" s="144">
        <v>931</v>
      </c>
      <c r="O22" s="144">
        <v>939</v>
      </c>
      <c r="P22" s="144">
        <v>930</v>
      </c>
      <c r="Q22" s="144">
        <v>869</v>
      </c>
      <c r="R22" s="144">
        <v>836</v>
      </c>
      <c r="S22" s="144">
        <v>807</v>
      </c>
      <c r="T22" s="144">
        <v>817</v>
      </c>
      <c r="U22" s="144">
        <v>809</v>
      </c>
      <c r="V22" s="144">
        <v>619</v>
      </c>
      <c r="W22" s="144">
        <v>521</v>
      </c>
    </row>
    <row r="23" spans="1:26" x14ac:dyDescent="0.25">
      <c r="A23" s="143" t="s">
        <v>292</v>
      </c>
      <c r="B23" s="144">
        <v>85</v>
      </c>
      <c r="C23" s="144">
        <v>86</v>
      </c>
      <c r="D23" s="144">
        <v>87</v>
      </c>
      <c r="E23" s="144">
        <v>84</v>
      </c>
      <c r="F23" s="144">
        <v>84</v>
      </c>
      <c r="G23" s="144">
        <v>96</v>
      </c>
      <c r="H23" s="144">
        <v>101</v>
      </c>
      <c r="I23" s="144">
        <v>110</v>
      </c>
      <c r="J23" s="144">
        <v>134</v>
      </c>
      <c r="K23" s="144">
        <v>140</v>
      </c>
      <c r="L23" s="144">
        <v>154</v>
      </c>
      <c r="M23" s="144">
        <v>154</v>
      </c>
      <c r="N23" s="144">
        <v>149</v>
      </c>
      <c r="O23" s="144">
        <v>140</v>
      </c>
      <c r="P23" s="144">
        <v>136</v>
      </c>
      <c r="Q23" s="144">
        <v>134</v>
      </c>
      <c r="R23" s="144">
        <v>125</v>
      </c>
      <c r="S23" s="144">
        <v>40</v>
      </c>
      <c r="T23" s="144">
        <v>111</v>
      </c>
      <c r="U23" s="144">
        <v>77</v>
      </c>
      <c r="V23" s="144">
        <v>59</v>
      </c>
      <c r="W23" s="144">
        <v>13</v>
      </c>
    </row>
    <row r="24" spans="1:26" x14ac:dyDescent="0.25">
      <c r="A24" s="143" t="s">
        <v>290</v>
      </c>
      <c r="B24" s="146">
        <v>5915</v>
      </c>
      <c r="C24" s="146">
        <v>5831</v>
      </c>
      <c r="D24" s="146">
        <v>5723</v>
      </c>
      <c r="E24" s="146">
        <v>5614</v>
      </c>
      <c r="F24" s="146">
        <v>5486</v>
      </c>
      <c r="G24" s="146">
        <v>5697</v>
      </c>
      <c r="H24" s="146">
        <v>5555</v>
      </c>
      <c r="I24" s="146">
        <v>5279</v>
      </c>
      <c r="J24" s="146">
        <v>4921</v>
      </c>
      <c r="K24" s="146">
        <v>5170</v>
      </c>
      <c r="L24" s="146">
        <v>5442</v>
      </c>
      <c r="M24" s="146">
        <v>5430</v>
      </c>
      <c r="N24" s="146">
        <v>5404</v>
      </c>
      <c r="O24" s="146">
        <v>5359</v>
      </c>
      <c r="P24" s="146">
        <v>5401</v>
      </c>
      <c r="Q24" s="146">
        <v>5571</v>
      </c>
      <c r="R24" s="146">
        <v>5869</v>
      </c>
      <c r="S24" s="146">
        <v>6169</v>
      </c>
      <c r="T24" s="146">
        <v>6794</v>
      </c>
      <c r="U24" s="146">
        <v>7087</v>
      </c>
      <c r="V24" s="146">
        <v>7057</v>
      </c>
      <c r="W24" s="146">
        <v>6816</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5" t="s">
        <v>314</v>
      </c>
      <c r="B27" s="315"/>
      <c r="C27" s="315"/>
      <c r="D27" s="315"/>
      <c r="E27" s="315"/>
      <c r="F27" s="315"/>
      <c r="G27" s="315"/>
      <c r="H27" s="315"/>
      <c r="I27" s="315"/>
      <c r="J27" s="315"/>
      <c r="K27" s="315"/>
      <c r="L27" s="315"/>
      <c r="M27" s="315"/>
      <c r="N27" s="315"/>
      <c r="O27" s="315"/>
      <c r="P27" s="315"/>
      <c r="Q27" s="315"/>
      <c r="R27" s="315"/>
      <c r="S27" s="315"/>
      <c r="T27" s="315"/>
      <c r="U27" s="315"/>
      <c r="V27" s="315"/>
      <c r="W27" s="315"/>
    </row>
    <row r="28" spans="1:26" x14ac:dyDescent="0.25">
      <c r="A28" s="189" t="s">
        <v>211</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85</v>
      </c>
      <c r="B29" s="167">
        <f t="shared" ref="B29:B34" si="5">(B19-B19)/B19</f>
        <v>0</v>
      </c>
      <c r="C29" s="167">
        <f t="shared" ref="C29:C34" si="6">(C19-B19)/B19</f>
        <v>3.7142857142857144E-2</v>
      </c>
      <c r="D29" s="167">
        <f t="shared" ref="D29:D34" si="7">(D19-B19)/B19</f>
        <v>2.2857142857142857E-2</v>
      </c>
      <c r="E29" s="167">
        <f t="shared" ref="E29:E34" si="8">(E19-B19)/B19</f>
        <v>1.4285714285714285E-2</v>
      </c>
      <c r="F29" s="167">
        <f t="shared" ref="F29:F34" si="9">(F19-B19)/B19</f>
        <v>-2.8571428571428571E-3</v>
      </c>
      <c r="G29" s="167">
        <f t="shared" ref="G29:G34" si="10">(G19-B19)/B19</f>
        <v>5.7142857142857141E-2</v>
      </c>
      <c r="H29" s="167">
        <f t="shared" ref="H29:H34" si="11">(H19-B19)/B19</f>
        <v>2.8571428571428571E-2</v>
      </c>
      <c r="I29" s="167">
        <f t="shared" ref="I29:I34" si="12">(I19-B19)/B19</f>
        <v>5.1428571428571428E-2</v>
      </c>
      <c r="J29" s="167">
        <f t="shared" ref="J29:J34" si="13">(J19-B19)/B19</f>
        <v>-8.5714285714285719E-3</v>
      </c>
      <c r="K29" s="167">
        <f t="shared" ref="K29:K34" si="14">(K19-B19)/B19</f>
        <v>3.1428571428571431E-2</v>
      </c>
      <c r="L29" s="167">
        <f t="shared" ref="L29:L34" si="15">(L19-B19)/B19</f>
        <v>-1.1428571428571429E-2</v>
      </c>
      <c r="M29" s="167">
        <f t="shared" ref="M29:M34" si="16">(M19-B19)/B19</f>
        <v>-4.2857142857142858E-2</v>
      </c>
      <c r="N29" s="167">
        <f t="shared" ref="N29:N34" si="17">(N19-B19)/B19</f>
        <v>-0.02</v>
      </c>
      <c r="O29" s="167">
        <f t="shared" ref="O29:O34" si="18">(O19-B19)/B19</f>
        <v>-6.2857142857142861E-2</v>
      </c>
      <c r="P29" s="167">
        <f t="shared" ref="P29:P34" si="19">(P19-B19)/B19</f>
        <v>-1.1428571428571429E-2</v>
      </c>
      <c r="Q29" s="167">
        <f t="shared" ref="Q29:Q34" si="20">(Q19-B19)/B19</f>
        <v>5.4285714285714284E-2</v>
      </c>
      <c r="R29" s="167">
        <f t="shared" ref="R29:R34" si="21">(R19-B19)/B19</f>
        <v>0.22</v>
      </c>
      <c r="S29" s="167">
        <f t="shared" ref="S29:S34" si="22">(S19-B19)/B19</f>
        <v>0.3</v>
      </c>
      <c r="T29" s="167">
        <f t="shared" ref="T29:T34" si="23">(T19-B19)/B19</f>
        <v>0.30571428571428572</v>
      </c>
      <c r="U29" s="167">
        <f t="shared" ref="U29:U34" si="24">(U19-B19)/B19</f>
        <v>0.12857142857142856</v>
      </c>
      <c r="V29" s="167">
        <f t="shared" ref="V29:V34" si="25">(V19-B19)/B19</f>
        <v>0.19142857142857142</v>
      </c>
      <c r="W29" s="167">
        <f t="shared" ref="W29:W34" si="26">(W19-B19)/B19</f>
        <v>0.19142857142857142</v>
      </c>
      <c r="Y29" s="215" t="s">
        <v>292</v>
      </c>
      <c r="Z29" s="216">
        <v>2.75</v>
      </c>
    </row>
    <row r="30" spans="1:26" ht="15.75" thickTop="1" x14ac:dyDescent="0.25">
      <c r="A30" s="143" t="s">
        <v>212</v>
      </c>
      <c r="B30" s="147">
        <f t="shared" si="5"/>
        <v>0</v>
      </c>
      <c r="C30" s="147">
        <f t="shared" si="6"/>
        <v>0</v>
      </c>
      <c r="D30" s="147">
        <f t="shared" si="7"/>
        <v>-1.1834319526627219E-2</v>
      </c>
      <c r="E30" s="147">
        <f t="shared" si="8"/>
        <v>-4.142011834319527E-2</v>
      </c>
      <c r="F30" s="147">
        <f t="shared" si="9"/>
        <v>-6.5088757396449703E-2</v>
      </c>
      <c r="G30" s="147">
        <f t="shared" si="10"/>
        <v>-0.1242603550295858</v>
      </c>
      <c r="H30" s="147">
        <f t="shared" si="11"/>
        <v>-4.7337278106508875E-2</v>
      </c>
      <c r="I30" s="147">
        <f t="shared" si="12"/>
        <v>6.5088757396449703E-2</v>
      </c>
      <c r="J30" s="147">
        <f t="shared" si="13"/>
        <v>0.16568047337278108</v>
      </c>
      <c r="K30" s="147">
        <f t="shared" si="14"/>
        <v>-0.10650887573964497</v>
      </c>
      <c r="L30" s="147">
        <f t="shared" si="15"/>
        <v>-0.14792899408284024</v>
      </c>
      <c r="M30" s="147">
        <f t="shared" si="16"/>
        <v>-0.24260355029585798</v>
      </c>
      <c r="N30" s="147">
        <f t="shared" si="17"/>
        <v>-0.25443786982248523</v>
      </c>
      <c r="O30" s="147">
        <f t="shared" si="18"/>
        <v>-0.23668639053254437</v>
      </c>
      <c r="P30" s="147">
        <f t="shared" si="19"/>
        <v>-0.28402366863905326</v>
      </c>
      <c r="Q30" s="147">
        <f t="shared" si="20"/>
        <v>-0.35502958579881655</v>
      </c>
      <c r="R30" s="147">
        <f t="shared" si="21"/>
        <v>-0.44970414201183434</v>
      </c>
      <c r="S30" s="147">
        <f t="shared" si="22"/>
        <v>-0.56213017751479288</v>
      </c>
      <c r="T30" s="147">
        <f t="shared" si="23"/>
        <v>-0.61538461538461542</v>
      </c>
      <c r="U30" s="147">
        <f t="shared" si="24"/>
        <v>-0.62721893491124259</v>
      </c>
      <c r="V30" s="147">
        <f t="shared" si="25"/>
        <v>-0.57988165680473369</v>
      </c>
      <c r="W30" s="147">
        <f t="shared" si="26"/>
        <v>-0.58579881656804733</v>
      </c>
      <c r="Y30" s="215" t="s">
        <v>85</v>
      </c>
      <c r="Z30" s="216">
        <v>4.8899999999999997</v>
      </c>
    </row>
    <row r="31" spans="1:26" x14ac:dyDescent="0.25">
      <c r="A31" s="143" t="s">
        <v>291</v>
      </c>
      <c r="B31" s="147">
        <f t="shared" si="5"/>
        <v>0</v>
      </c>
      <c r="C31" s="147">
        <f t="shared" si="6"/>
        <v>5.2380952380952382E-2</v>
      </c>
      <c r="D31" s="147">
        <f t="shared" si="7"/>
        <v>0.11904761904761904</v>
      </c>
      <c r="E31" s="147">
        <f t="shared" si="8"/>
        <v>0.10952380952380952</v>
      </c>
      <c r="F31" s="147">
        <f t="shared" si="9"/>
        <v>0.12857142857142856</v>
      </c>
      <c r="G31" s="147">
        <f t="shared" si="10"/>
        <v>0.19523809523809524</v>
      </c>
      <c r="H31" s="147">
        <f t="shared" si="11"/>
        <v>0.16190476190476191</v>
      </c>
      <c r="I31" s="147">
        <f t="shared" si="12"/>
        <v>0.27142857142857141</v>
      </c>
      <c r="J31" s="147">
        <f t="shared" si="13"/>
        <v>0.20952380952380953</v>
      </c>
      <c r="K31" s="147">
        <f t="shared" si="14"/>
        <v>0.17142857142857143</v>
      </c>
      <c r="L31" s="147">
        <f t="shared" si="15"/>
        <v>0.1761904761904762</v>
      </c>
      <c r="M31" s="147">
        <f t="shared" si="16"/>
        <v>0.18095238095238095</v>
      </c>
      <c r="N31" s="147">
        <f t="shared" si="17"/>
        <v>0.18571428571428572</v>
      </c>
      <c r="O31" s="147">
        <f t="shared" si="18"/>
        <v>0.21428571428571427</v>
      </c>
      <c r="P31" s="147">
        <f t="shared" si="19"/>
        <v>0.25238095238095237</v>
      </c>
      <c r="Q31" s="147">
        <f t="shared" si="20"/>
        <v>0.35238095238095241</v>
      </c>
      <c r="R31" s="147">
        <f t="shared" si="21"/>
        <v>0.52380952380952384</v>
      </c>
      <c r="S31" s="147">
        <f t="shared" si="22"/>
        <v>0.50952380952380949</v>
      </c>
      <c r="T31" s="147">
        <f t="shared" si="23"/>
        <v>0.33809523809523812</v>
      </c>
      <c r="U31" s="147">
        <f t="shared" si="24"/>
        <v>-5.2380952380952382E-2</v>
      </c>
      <c r="V31" s="147">
        <f t="shared" si="25"/>
        <v>-0.25714285714285712</v>
      </c>
      <c r="W31" s="147">
        <f t="shared" si="26"/>
        <v>-0.20952380952380953</v>
      </c>
      <c r="Y31" s="215" t="s">
        <v>291</v>
      </c>
      <c r="Z31" s="216">
        <v>5.54</v>
      </c>
    </row>
    <row r="32" spans="1:26" x14ac:dyDescent="0.25">
      <c r="A32" s="143" t="s">
        <v>264</v>
      </c>
      <c r="B32" s="147">
        <f t="shared" si="5"/>
        <v>0</v>
      </c>
      <c r="C32" s="147">
        <f t="shared" si="6"/>
        <v>1.5476190476190477E-2</v>
      </c>
      <c r="D32" s="147">
        <f t="shared" si="7"/>
        <v>2.6190476190476191E-2</v>
      </c>
      <c r="E32" s="147">
        <f t="shared" si="8"/>
        <v>-2.3809523809523812E-3</v>
      </c>
      <c r="F32" s="147">
        <f t="shared" si="9"/>
        <v>-2.976190476190476E-2</v>
      </c>
      <c r="G32" s="147">
        <f t="shared" si="10"/>
        <v>-0.05</v>
      </c>
      <c r="H32" s="147">
        <f t="shared" si="11"/>
        <v>-4.2857142857142858E-2</v>
      </c>
      <c r="I32" s="147">
        <f t="shared" si="12"/>
        <v>-3.3333333333333333E-2</v>
      </c>
      <c r="J32" s="147">
        <f t="shared" si="13"/>
        <v>-3.8095238095238099E-2</v>
      </c>
      <c r="K32" s="147">
        <f t="shared" si="14"/>
        <v>2.3809523809523812E-3</v>
      </c>
      <c r="L32" s="147">
        <f t="shared" si="15"/>
        <v>4.880952380952381E-2</v>
      </c>
      <c r="M32" s="147">
        <f t="shared" si="16"/>
        <v>8.5714285714285715E-2</v>
      </c>
      <c r="N32" s="147">
        <f t="shared" si="17"/>
        <v>0.10833333333333334</v>
      </c>
      <c r="O32" s="147">
        <f t="shared" si="18"/>
        <v>0.11785714285714285</v>
      </c>
      <c r="P32" s="147">
        <f t="shared" si="19"/>
        <v>0.10714285714285714</v>
      </c>
      <c r="Q32" s="147">
        <f t="shared" si="20"/>
        <v>3.4523809523809526E-2</v>
      </c>
      <c r="R32" s="147">
        <f t="shared" si="21"/>
        <v>-4.7619047619047623E-3</v>
      </c>
      <c r="S32" s="147">
        <f t="shared" si="22"/>
        <v>-3.9285714285714285E-2</v>
      </c>
      <c r="T32" s="147">
        <f t="shared" si="23"/>
        <v>-2.7380952380952381E-2</v>
      </c>
      <c r="U32" s="147">
        <f t="shared" si="24"/>
        <v>-3.6904761904761905E-2</v>
      </c>
      <c r="V32" s="147">
        <f t="shared" si="25"/>
        <v>-0.2630952380952381</v>
      </c>
      <c r="W32" s="147">
        <f t="shared" si="26"/>
        <v>-0.37976190476190474</v>
      </c>
      <c r="Y32" s="215" t="s">
        <v>290</v>
      </c>
      <c r="Z32" s="216">
        <v>5.61</v>
      </c>
    </row>
    <row r="33" spans="1:26" x14ac:dyDescent="0.25">
      <c r="A33" s="143" t="s">
        <v>292</v>
      </c>
      <c r="B33" s="147">
        <f t="shared" si="5"/>
        <v>0</v>
      </c>
      <c r="C33" s="147">
        <f t="shared" si="6"/>
        <v>1.1764705882352941E-2</v>
      </c>
      <c r="D33" s="147">
        <f t="shared" si="7"/>
        <v>2.3529411764705882E-2</v>
      </c>
      <c r="E33" s="147">
        <f t="shared" si="8"/>
        <v>-1.1764705882352941E-2</v>
      </c>
      <c r="F33" s="147">
        <f t="shared" si="9"/>
        <v>-1.1764705882352941E-2</v>
      </c>
      <c r="G33" s="147">
        <f t="shared" si="10"/>
        <v>0.12941176470588237</v>
      </c>
      <c r="H33" s="147">
        <f t="shared" si="11"/>
        <v>0.18823529411764706</v>
      </c>
      <c r="I33" s="147">
        <f t="shared" si="12"/>
        <v>0.29411764705882354</v>
      </c>
      <c r="J33" s="147">
        <f t="shared" si="13"/>
        <v>0.57647058823529407</v>
      </c>
      <c r="K33" s="147">
        <f t="shared" si="14"/>
        <v>0.6470588235294118</v>
      </c>
      <c r="L33" s="147">
        <f t="shared" si="15"/>
        <v>0.81176470588235294</v>
      </c>
      <c r="M33" s="147">
        <f t="shared" si="16"/>
        <v>0.81176470588235294</v>
      </c>
      <c r="N33" s="147">
        <f t="shared" si="17"/>
        <v>0.75294117647058822</v>
      </c>
      <c r="O33" s="147">
        <f t="shared" si="18"/>
        <v>0.6470588235294118</v>
      </c>
      <c r="P33" s="147">
        <f t="shared" si="19"/>
        <v>0.6</v>
      </c>
      <c r="Q33" s="147">
        <f t="shared" si="20"/>
        <v>0.57647058823529407</v>
      </c>
      <c r="R33" s="147">
        <f t="shared" si="21"/>
        <v>0.47058823529411764</v>
      </c>
      <c r="S33" s="147">
        <f t="shared" si="22"/>
        <v>-0.52941176470588236</v>
      </c>
      <c r="T33" s="147">
        <f t="shared" si="23"/>
        <v>0.30588235294117649</v>
      </c>
      <c r="U33" s="147">
        <f t="shared" si="24"/>
        <v>-9.4117647058823528E-2</v>
      </c>
      <c r="V33" s="147">
        <f t="shared" si="25"/>
        <v>-0.30588235294117649</v>
      </c>
      <c r="W33" s="147">
        <f t="shared" si="26"/>
        <v>-0.84705882352941175</v>
      </c>
      <c r="Y33" s="215" t="s">
        <v>264</v>
      </c>
      <c r="Z33" s="216">
        <v>5.86</v>
      </c>
    </row>
    <row r="34" spans="1:26" x14ac:dyDescent="0.25">
      <c r="A34" s="143" t="s">
        <v>290</v>
      </c>
      <c r="B34" s="147">
        <f t="shared" si="5"/>
        <v>0</v>
      </c>
      <c r="C34" s="147">
        <f t="shared" si="6"/>
        <v>-1.4201183431952662E-2</v>
      </c>
      <c r="D34" s="147">
        <f t="shared" si="7"/>
        <v>-3.2459847844463229E-2</v>
      </c>
      <c r="E34" s="147">
        <f t="shared" si="8"/>
        <v>-5.0887573964497043E-2</v>
      </c>
      <c r="F34" s="147">
        <f t="shared" si="9"/>
        <v>-7.2527472527472533E-2</v>
      </c>
      <c r="G34" s="147">
        <f t="shared" si="10"/>
        <v>-3.6855452240067622E-2</v>
      </c>
      <c r="H34" s="147">
        <f t="shared" si="11"/>
        <v>-6.0862214708368556E-2</v>
      </c>
      <c r="I34" s="147">
        <f t="shared" si="12"/>
        <v>-0.10752324598478445</v>
      </c>
      <c r="J34" s="147">
        <f t="shared" si="13"/>
        <v>-0.1680473372781065</v>
      </c>
      <c r="K34" s="147">
        <f t="shared" si="14"/>
        <v>-0.12595097210481826</v>
      </c>
      <c r="L34" s="147">
        <f t="shared" si="15"/>
        <v>-7.996618765849535E-2</v>
      </c>
      <c r="M34" s="147">
        <f t="shared" si="16"/>
        <v>-8.1994928148774307E-2</v>
      </c>
      <c r="N34" s="147">
        <f t="shared" si="17"/>
        <v>-8.6390532544378701E-2</v>
      </c>
      <c r="O34" s="147">
        <f t="shared" si="18"/>
        <v>-9.3998309382924763E-2</v>
      </c>
      <c r="P34" s="147">
        <f t="shared" si="19"/>
        <v>-8.689771766694844E-2</v>
      </c>
      <c r="Q34" s="147">
        <f t="shared" si="20"/>
        <v>-5.815722738799662E-2</v>
      </c>
      <c r="R34" s="147">
        <f t="shared" si="21"/>
        <v>-7.7768385460693151E-3</v>
      </c>
      <c r="S34" s="147">
        <f t="shared" si="22"/>
        <v>4.2941673710904481E-2</v>
      </c>
      <c r="T34" s="147">
        <f t="shared" si="23"/>
        <v>0.14860524091293323</v>
      </c>
      <c r="U34" s="147">
        <f t="shared" si="24"/>
        <v>0.19814032121724429</v>
      </c>
      <c r="V34" s="147">
        <f t="shared" si="25"/>
        <v>0.19306846999154692</v>
      </c>
      <c r="W34" s="147">
        <f t="shared" si="26"/>
        <v>0.15232459847844462</v>
      </c>
      <c r="Y34" s="215" t="s">
        <v>212</v>
      </c>
      <c r="Z34" s="216">
        <v>7.2</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5" t="s">
        <v>315</v>
      </c>
      <c r="B36" s="315"/>
      <c r="C36" s="315"/>
      <c r="D36" s="315"/>
      <c r="E36" s="315"/>
      <c r="F36" s="315"/>
      <c r="G36" s="315"/>
      <c r="H36" s="315"/>
      <c r="I36" s="315"/>
      <c r="J36" s="315"/>
      <c r="K36" s="315"/>
      <c r="L36" s="315"/>
      <c r="M36" s="315"/>
      <c r="N36" s="315"/>
      <c r="O36" s="315"/>
      <c r="P36" s="315"/>
      <c r="Q36" s="315"/>
      <c r="R36" s="315"/>
      <c r="S36" s="315"/>
    </row>
    <row r="37" spans="1:26" x14ac:dyDescent="0.25">
      <c r="A37" s="189" t="s">
        <v>211</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85</v>
      </c>
      <c r="B38" s="168">
        <v>11.08</v>
      </c>
      <c r="C38" s="168">
        <v>11.39</v>
      </c>
      <c r="D38" s="168">
        <v>10.38</v>
      </c>
      <c r="E38" s="168">
        <v>14.04</v>
      </c>
      <c r="F38" s="168">
        <v>15.33</v>
      </c>
      <c r="G38" s="168">
        <v>17.75</v>
      </c>
      <c r="H38" s="168">
        <v>14.98</v>
      </c>
      <c r="I38" s="168">
        <v>12.18</v>
      </c>
      <c r="J38" s="168">
        <v>11</v>
      </c>
      <c r="K38" s="168">
        <v>12.1</v>
      </c>
      <c r="L38" s="168">
        <v>13.37</v>
      </c>
      <c r="M38" s="168">
        <v>18.16</v>
      </c>
      <c r="N38" s="168">
        <v>14.17</v>
      </c>
      <c r="O38" s="168">
        <v>15</v>
      </c>
      <c r="P38" s="168">
        <v>16.39</v>
      </c>
      <c r="Q38" s="168">
        <v>19.27</v>
      </c>
      <c r="R38" s="168">
        <v>17.579999999999998</v>
      </c>
      <c r="S38" s="169">
        <v>15.97</v>
      </c>
      <c r="T38" s="214">
        <f>S38-(B38*1.4985)</f>
        <v>-0.63337999999999717</v>
      </c>
      <c r="U38" s="220">
        <f>T38/B38</f>
        <v>-5.7164259927797577E-2</v>
      </c>
    </row>
    <row r="39" spans="1:26" ht="15.75" thickTop="1" x14ac:dyDescent="0.25">
      <c r="A39" s="143" t="s">
        <v>212</v>
      </c>
      <c r="B39" s="150">
        <v>22.54</v>
      </c>
      <c r="C39" s="150">
        <v>27.47</v>
      </c>
      <c r="D39" s="150">
        <v>22.16</v>
      </c>
      <c r="E39" s="150">
        <v>27</v>
      </c>
      <c r="F39" s="150">
        <v>20.8</v>
      </c>
      <c r="G39" s="150">
        <v>14.32</v>
      </c>
      <c r="H39" s="150">
        <v>18.559999999999999</v>
      </c>
      <c r="I39" s="150">
        <v>25.68</v>
      </c>
      <c r="J39" s="150">
        <v>25.09</v>
      </c>
      <c r="K39" s="150">
        <v>22.89</v>
      </c>
      <c r="L39" s="150">
        <v>23.37</v>
      </c>
      <c r="M39" s="150">
        <v>24.55</v>
      </c>
      <c r="N39" s="150">
        <v>26.57</v>
      </c>
      <c r="O39" s="150">
        <v>28.7</v>
      </c>
      <c r="P39" s="150">
        <v>26.47</v>
      </c>
      <c r="Q39" s="150">
        <v>23.87</v>
      </c>
      <c r="R39" s="150">
        <v>25.67</v>
      </c>
      <c r="S39" s="151">
        <v>29.74</v>
      </c>
      <c r="T39" s="214">
        <f t="shared" ref="T39:T43" si="27">S39-(B39*1.4985)</f>
        <v>-4.0361900000000013</v>
      </c>
      <c r="U39" s="220">
        <f>T39/B39</f>
        <v>-0.17906787932564336</v>
      </c>
    </row>
    <row r="40" spans="1:26" x14ac:dyDescent="0.25">
      <c r="A40" s="143" t="s">
        <v>291</v>
      </c>
      <c r="B40" s="150">
        <v>15.49</v>
      </c>
      <c r="C40" s="150">
        <v>16.16</v>
      </c>
      <c r="D40" s="150">
        <v>17.61</v>
      </c>
      <c r="E40" s="150">
        <v>17.5</v>
      </c>
      <c r="F40" s="150">
        <v>17.649999999999999</v>
      </c>
      <c r="G40" s="150">
        <v>17.7</v>
      </c>
      <c r="H40" s="150">
        <v>13.24</v>
      </c>
      <c r="I40" s="150">
        <v>13.65</v>
      </c>
      <c r="J40" s="150">
        <v>14.01</v>
      </c>
      <c r="K40" s="150">
        <v>17.66</v>
      </c>
      <c r="L40" s="150">
        <v>16.100000000000001</v>
      </c>
      <c r="M40" s="150">
        <v>13.71</v>
      </c>
      <c r="N40" s="150">
        <v>12.57</v>
      </c>
      <c r="O40" s="150">
        <v>12.8</v>
      </c>
      <c r="P40" s="150">
        <v>15.38</v>
      </c>
      <c r="Q40" s="150">
        <v>15.47</v>
      </c>
      <c r="R40" s="150">
        <v>18.670000000000002</v>
      </c>
      <c r="S40" s="151">
        <v>21.03</v>
      </c>
      <c r="T40" s="214">
        <f>S40-(B40*1.4985)</f>
        <v>-2.1817649999999986</v>
      </c>
      <c r="U40" s="220">
        <f>T40/B40</f>
        <v>-0.1408499031633311</v>
      </c>
    </row>
    <row r="41" spans="1:26" x14ac:dyDescent="0.25">
      <c r="A41" s="143" t="s">
        <v>264</v>
      </c>
      <c r="B41" s="150">
        <v>11.8</v>
      </c>
      <c r="C41" s="150">
        <v>12.61</v>
      </c>
      <c r="D41" s="150">
        <v>12.82</v>
      </c>
      <c r="E41" s="150">
        <v>12.28</v>
      </c>
      <c r="F41" s="150">
        <v>11.89</v>
      </c>
      <c r="G41" s="150">
        <v>11.46</v>
      </c>
      <c r="H41" s="150">
        <v>11.65</v>
      </c>
      <c r="I41" s="150">
        <v>11.31</v>
      </c>
      <c r="J41" s="150">
        <v>11.36</v>
      </c>
      <c r="K41" s="150">
        <v>11.04</v>
      </c>
      <c r="L41" s="150">
        <v>11.74</v>
      </c>
      <c r="M41" s="150">
        <v>12.05</v>
      </c>
      <c r="N41" s="150">
        <v>13.63</v>
      </c>
      <c r="O41" s="150">
        <v>14.35</v>
      </c>
      <c r="P41" s="150">
        <v>15.15</v>
      </c>
      <c r="Q41" s="150">
        <v>15.78</v>
      </c>
      <c r="R41" s="150">
        <v>17.62</v>
      </c>
      <c r="S41" s="151">
        <v>17.66</v>
      </c>
      <c r="T41" s="214">
        <f t="shared" si="27"/>
        <v>-2.2300000000001319E-2</v>
      </c>
      <c r="U41" s="220">
        <f t="shared" ref="U41:U43" si="28">T41/B41</f>
        <v>-1.8898305084746878E-3</v>
      </c>
    </row>
    <row r="42" spans="1:26" x14ac:dyDescent="0.25">
      <c r="A42" s="143" t="s">
        <v>292</v>
      </c>
      <c r="B42" s="150">
        <v>12.12</v>
      </c>
      <c r="C42" s="150">
        <v>15.68</v>
      </c>
      <c r="D42" s="150">
        <v>16.059999999999999</v>
      </c>
      <c r="E42" s="150">
        <v>15.9</v>
      </c>
      <c r="F42" s="150">
        <v>18.91</v>
      </c>
      <c r="G42" s="150">
        <v>16.420000000000002</v>
      </c>
      <c r="H42" s="150">
        <v>13.51</v>
      </c>
      <c r="I42" s="150">
        <v>14.65</v>
      </c>
      <c r="J42" s="150">
        <v>13.86</v>
      </c>
      <c r="K42" s="150">
        <v>14.1</v>
      </c>
      <c r="L42" s="150">
        <v>12.66</v>
      </c>
      <c r="M42" s="150">
        <v>12.92</v>
      </c>
      <c r="N42" s="150">
        <v>13.12</v>
      </c>
      <c r="O42" s="150">
        <v>14.12</v>
      </c>
      <c r="P42" s="150">
        <v>19.600000000000001</v>
      </c>
      <c r="Q42" s="150">
        <v>19.37</v>
      </c>
      <c r="R42" s="150">
        <v>21.88</v>
      </c>
      <c r="S42" s="151">
        <v>14.87</v>
      </c>
      <c r="T42" s="214">
        <f t="shared" si="27"/>
        <v>-3.2918199999999995</v>
      </c>
      <c r="U42" s="220">
        <f t="shared" si="28"/>
        <v>-0.2716023102310231</v>
      </c>
    </row>
    <row r="43" spans="1:26" x14ac:dyDescent="0.25">
      <c r="A43" s="143" t="s">
        <v>290</v>
      </c>
      <c r="B43" s="150">
        <v>13.39</v>
      </c>
      <c r="C43" s="150">
        <v>12.93</v>
      </c>
      <c r="D43" s="150">
        <v>12.6</v>
      </c>
      <c r="E43" s="150">
        <v>11.91</v>
      </c>
      <c r="F43" s="150">
        <v>11.96</v>
      </c>
      <c r="G43" s="150">
        <v>12.78</v>
      </c>
      <c r="H43" s="150">
        <v>14.22</v>
      </c>
      <c r="I43" s="150">
        <v>14.6</v>
      </c>
      <c r="J43" s="150">
        <v>14.66</v>
      </c>
      <c r="K43" s="150">
        <v>14.07</v>
      </c>
      <c r="L43" s="150">
        <v>13.94</v>
      </c>
      <c r="M43" s="150">
        <v>14.32</v>
      </c>
      <c r="N43" s="150">
        <v>15.2</v>
      </c>
      <c r="O43" s="150">
        <v>16.579999999999998</v>
      </c>
      <c r="P43" s="150">
        <v>16.940000000000001</v>
      </c>
      <c r="Q43" s="150">
        <v>17.11</v>
      </c>
      <c r="R43" s="150">
        <v>18.04</v>
      </c>
      <c r="S43" s="151">
        <v>19</v>
      </c>
      <c r="T43" s="214">
        <f t="shared" si="27"/>
        <v>-1.0649149999999992</v>
      </c>
      <c r="U43" s="220">
        <f t="shared" si="28"/>
        <v>-7.953061986557125E-2</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5" t="s">
        <v>316</v>
      </c>
      <c r="B46" s="315"/>
      <c r="C46" s="315"/>
      <c r="D46" s="315"/>
      <c r="E46" s="315"/>
      <c r="F46" s="315"/>
      <c r="G46" s="315"/>
      <c r="H46" s="315"/>
      <c r="I46" s="315"/>
      <c r="J46" s="315"/>
      <c r="K46" s="315"/>
      <c r="L46" s="315"/>
      <c r="M46" s="315"/>
      <c r="N46" s="315"/>
      <c r="O46" s="315"/>
      <c r="P46" s="315"/>
      <c r="Q46" s="315"/>
      <c r="R46" s="315"/>
      <c r="S46" s="315"/>
    </row>
    <row r="47" spans="1:26" x14ac:dyDescent="0.25">
      <c r="A47" s="189" t="s">
        <v>211</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85</v>
      </c>
      <c r="B48" s="167">
        <f t="shared" ref="B48:B53" si="29">(B38-B38)/B38</f>
        <v>0</v>
      </c>
      <c r="C48" s="167">
        <f t="shared" ref="C48:C53" si="30">(C38-B38)/B38</f>
        <v>2.7978339350180549E-2</v>
      </c>
      <c r="D48" s="167">
        <f t="shared" ref="D48:D53" si="31">(D38-B38)/B38</f>
        <v>-6.3176895306859146E-2</v>
      </c>
      <c r="E48" s="167">
        <f t="shared" ref="E48:E53" si="32">(E38-B38)/B38</f>
        <v>0.26714801444043312</v>
      </c>
      <c r="F48" s="167">
        <f t="shared" ref="F48:F53" si="33">(F38-B38)/B38</f>
        <v>0.38357400722021662</v>
      </c>
      <c r="G48" s="167">
        <f t="shared" ref="G48:G53" si="34">(G38-B38)/B38</f>
        <v>0.60198555956678701</v>
      </c>
      <c r="H48" s="167">
        <f t="shared" ref="H48:H53" si="35">(H38-B38)/B38</f>
        <v>0.35198555956678701</v>
      </c>
      <c r="I48" s="167">
        <f t="shared" ref="I48:I53" si="36">(I38-B38)/B38</f>
        <v>9.9277978339350148E-2</v>
      </c>
      <c r="J48" s="167">
        <f t="shared" ref="J48:J53" si="37">(J38-B38)/B38</f>
        <v>-7.2202166064982013E-3</v>
      </c>
      <c r="K48" s="167">
        <f t="shared" ref="K48:K53" si="38">(K38-B38)/B38</f>
        <v>9.2057761732851948E-2</v>
      </c>
      <c r="L48" s="167">
        <f t="shared" ref="L48:L53" si="39">(L38-B38)/B38</f>
        <v>0.20667870036101074</v>
      </c>
      <c r="M48" s="167">
        <f t="shared" ref="M48:M53" si="40">(M38-B38)/B38</f>
        <v>0.63898916967509023</v>
      </c>
      <c r="N48" s="167">
        <f t="shared" ref="N48:N53" si="41">(N38-B38)/B38</f>
        <v>0.27888086642599275</v>
      </c>
      <c r="O48" s="167">
        <f t="shared" ref="O48:O53" si="42">(O38-B38)/B38</f>
        <v>0.35379061371841153</v>
      </c>
      <c r="P48" s="167">
        <f t="shared" ref="P48:P53" si="43">(P38-B38)/B38</f>
        <v>0.47924187725631773</v>
      </c>
      <c r="Q48" s="167">
        <f t="shared" ref="Q48:Q53" si="44">(Q38-B38)/B38</f>
        <v>0.73916967509025266</v>
      </c>
      <c r="R48" s="167">
        <f t="shared" ref="R48:R53" si="45">(R38-B38)/B38</f>
        <v>0.58664259927797813</v>
      </c>
      <c r="S48" s="167">
        <f t="shared" ref="S48:S53" si="46">(S38-B38)/B38</f>
        <v>0.44133574007220222</v>
      </c>
    </row>
    <row r="49" spans="1:19" ht="15.75" thickTop="1" x14ac:dyDescent="0.25">
      <c r="A49" s="143" t="s">
        <v>212</v>
      </c>
      <c r="B49" s="147">
        <f t="shared" si="29"/>
        <v>0</v>
      </c>
      <c r="C49" s="147">
        <f t="shared" si="30"/>
        <v>0.21872227151730256</v>
      </c>
      <c r="D49" s="147">
        <f t="shared" si="31"/>
        <v>-1.685891748003545E-2</v>
      </c>
      <c r="E49" s="147">
        <f t="shared" si="32"/>
        <v>0.19787045252883767</v>
      </c>
      <c r="F49" s="147">
        <f t="shared" si="33"/>
        <v>-7.719609582963613E-2</v>
      </c>
      <c r="G49" s="147">
        <f t="shared" si="34"/>
        <v>-0.36468500443655721</v>
      </c>
      <c r="H49" s="147">
        <f t="shared" si="35"/>
        <v>-0.17657497781721387</v>
      </c>
      <c r="I49" s="147">
        <f t="shared" si="36"/>
        <v>0.13930789707187224</v>
      </c>
      <c r="J49" s="147">
        <f t="shared" si="37"/>
        <v>0.11313220940550137</v>
      </c>
      <c r="K49" s="147">
        <f t="shared" si="38"/>
        <v>1.552795031055907E-2</v>
      </c>
      <c r="L49" s="147">
        <f t="shared" si="39"/>
        <v>3.6823425022182867E-2</v>
      </c>
      <c r="M49" s="147">
        <f t="shared" si="40"/>
        <v>8.9174800354924658E-2</v>
      </c>
      <c r="N49" s="147">
        <f t="shared" si="41"/>
        <v>0.17879325643300803</v>
      </c>
      <c r="O49" s="147">
        <f t="shared" si="42"/>
        <v>0.27329192546583853</v>
      </c>
      <c r="P49" s="147">
        <f t="shared" si="43"/>
        <v>0.17435669920141969</v>
      </c>
      <c r="Q49" s="147">
        <f t="shared" si="44"/>
        <v>5.9006211180124307E-2</v>
      </c>
      <c r="R49" s="147">
        <f t="shared" si="45"/>
        <v>0.13886424134871353</v>
      </c>
      <c r="S49" s="147">
        <f t="shared" si="46"/>
        <v>0.31943212067435667</v>
      </c>
    </row>
    <row r="50" spans="1:19" x14ac:dyDescent="0.25">
      <c r="A50" s="143" t="s">
        <v>291</v>
      </c>
      <c r="B50" s="147">
        <f t="shared" si="29"/>
        <v>0</v>
      </c>
      <c r="C50" s="147">
        <f t="shared" si="30"/>
        <v>4.3253712072304711E-2</v>
      </c>
      <c r="D50" s="147">
        <f t="shared" si="31"/>
        <v>0.13686249193027755</v>
      </c>
      <c r="E50" s="147">
        <f t="shared" si="32"/>
        <v>0.12976113621691412</v>
      </c>
      <c r="F50" s="147">
        <f t="shared" si="33"/>
        <v>0.1394448030987733</v>
      </c>
      <c r="G50" s="147">
        <f t="shared" si="34"/>
        <v>0.14267269205939309</v>
      </c>
      <c r="H50" s="147">
        <f t="shared" si="35"/>
        <v>-0.14525500322788895</v>
      </c>
      <c r="I50" s="147">
        <f t="shared" si="36"/>
        <v>-0.11878631375080696</v>
      </c>
      <c r="J50" s="147">
        <f t="shared" si="37"/>
        <v>-9.5545513234344764E-2</v>
      </c>
      <c r="K50" s="147">
        <f t="shared" si="38"/>
        <v>0.14009038089089734</v>
      </c>
      <c r="L50" s="147">
        <f t="shared" si="39"/>
        <v>3.9380245319561087E-2</v>
      </c>
      <c r="M50" s="147">
        <f t="shared" si="40"/>
        <v>-0.11491284699806323</v>
      </c>
      <c r="N50" s="147">
        <f t="shared" si="41"/>
        <v>-0.18850871530019367</v>
      </c>
      <c r="O50" s="147">
        <f t="shared" si="42"/>
        <v>-0.17366042608134277</v>
      </c>
      <c r="P50" s="147">
        <f t="shared" si="43"/>
        <v>-7.1013557133634232E-3</v>
      </c>
      <c r="Q50" s="147">
        <f t="shared" si="44"/>
        <v>-1.2911555842478742E-3</v>
      </c>
      <c r="R50" s="147">
        <f t="shared" si="45"/>
        <v>0.20529373789541649</v>
      </c>
      <c r="S50" s="147">
        <f t="shared" si="46"/>
        <v>0.35765009683666887</v>
      </c>
    </row>
    <row r="51" spans="1:19" x14ac:dyDescent="0.25">
      <c r="A51" s="143" t="s">
        <v>264</v>
      </c>
      <c r="B51" s="147">
        <f t="shared" si="29"/>
        <v>0</v>
      </c>
      <c r="C51" s="147">
        <f t="shared" si="30"/>
        <v>6.8644067796610059E-2</v>
      </c>
      <c r="D51" s="147">
        <f t="shared" si="31"/>
        <v>8.6440677966101651E-2</v>
      </c>
      <c r="E51" s="147">
        <f t="shared" si="32"/>
        <v>4.0677966101694801E-2</v>
      </c>
      <c r="F51" s="147">
        <f t="shared" si="33"/>
        <v>7.6271186440677839E-3</v>
      </c>
      <c r="G51" s="147">
        <f t="shared" si="34"/>
        <v>-2.8813559322033885E-2</v>
      </c>
      <c r="H51" s="147">
        <f t="shared" si="35"/>
        <v>-1.271186440677969E-2</v>
      </c>
      <c r="I51" s="147">
        <f t="shared" si="36"/>
        <v>-4.1525423728813578E-2</v>
      </c>
      <c r="J51" s="147">
        <f t="shared" si="37"/>
        <v>-3.7288135593220445E-2</v>
      </c>
      <c r="K51" s="147">
        <f t="shared" si="38"/>
        <v>-6.4406779661017072E-2</v>
      </c>
      <c r="L51" s="147">
        <f t="shared" si="39"/>
        <v>-5.0847457627119065E-3</v>
      </c>
      <c r="M51" s="147">
        <f t="shared" si="40"/>
        <v>2.1186440677966101E-2</v>
      </c>
      <c r="N51" s="147">
        <f t="shared" si="41"/>
        <v>0.15508474576271186</v>
      </c>
      <c r="O51" s="147">
        <f t="shared" si="42"/>
        <v>0.21610169491525413</v>
      </c>
      <c r="P51" s="147">
        <f t="shared" si="43"/>
        <v>0.28389830508474573</v>
      </c>
      <c r="Q51" s="147">
        <f t="shared" si="44"/>
        <v>0.33728813559322018</v>
      </c>
      <c r="R51" s="147">
        <f t="shared" si="45"/>
        <v>0.49322033898305084</v>
      </c>
      <c r="S51" s="147">
        <f t="shared" si="46"/>
        <v>0.49661016949152537</v>
      </c>
    </row>
    <row r="52" spans="1:19" x14ac:dyDescent="0.25">
      <c r="A52" s="143" t="s">
        <v>292</v>
      </c>
      <c r="B52" s="147">
        <f t="shared" si="29"/>
        <v>0</v>
      </c>
      <c r="C52" s="147">
        <f t="shared" si="30"/>
        <v>0.29372937293729379</v>
      </c>
      <c r="D52" s="147">
        <f t="shared" si="31"/>
        <v>0.32508250825082508</v>
      </c>
      <c r="E52" s="147">
        <f t="shared" si="32"/>
        <v>0.31188118811881199</v>
      </c>
      <c r="F52" s="147">
        <f t="shared" si="33"/>
        <v>0.56023102310231032</v>
      </c>
      <c r="G52" s="147">
        <f t="shared" si="34"/>
        <v>0.35478547854785503</v>
      </c>
      <c r="H52" s="147">
        <f t="shared" si="35"/>
        <v>0.11468646864686474</v>
      </c>
      <c r="I52" s="147">
        <f t="shared" si="36"/>
        <v>0.20874587458745886</v>
      </c>
      <c r="J52" s="147">
        <f t="shared" si="37"/>
        <v>0.14356435643564358</v>
      </c>
      <c r="K52" s="147">
        <f t="shared" si="38"/>
        <v>0.1633663366336634</v>
      </c>
      <c r="L52" s="147">
        <f t="shared" si="39"/>
        <v>4.4554455445544636E-2</v>
      </c>
      <c r="M52" s="147">
        <f t="shared" si="40"/>
        <v>6.600660066006607E-2</v>
      </c>
      <c r="N52" s="147">
        <f t="shared" si="41"/>
        <v>8.2508250825082508E-2</v>
      </c>
      <c r="O52" s="147">
        <f t="shared" si="42"/>
        <v>0.16501650165016502</v>
      </c>
      <c r="P52" s="147">
        <f t="shared" si="43"/>
        <v>0.61716171617161741</v>
      </c>
      <c r="Q52" s="147">
        <f t="shared" si="44"/>
        <v>0.59818481848184835</v>
      </c>
      <c r="R52" s="147">
        <f t="shared" si="45"/>
        <v>0.80528052805280537</v>
      </c>
      <c r="S52" s="147">
        <f t="shared" si="46"/>
        <v>0.22689768976897692</v>
      </c>
    </row>
    <row r="53" spans="1:19" x14ac:dyDescent="0.25">
      <c r="A53" s="143" t="s">
        <v>290</v>
      </c>
      <c r="B53" s="147">
        <f t="shared" si="29"/>
        <v>0</v>
      </c>
      <c r="C53" s="147">
        <f t="shared" si="30"/>
        <v>-3.4353995519044125E-2</v>
      </c>
      <c r="D53" s="147">
        <f t="shared" si="31"/>
        <v>-5.8999253174010523E-2</v>
      </c>
      <c r="E53" s="147">
        <f t="shared" si="32"/>
        <v>-0.11053024645257657</v>
      </c>
      <c r="F53" s="147">
        <f t="shared" si="33"/>
        <v>-0.10679611650485435</v>
      </c>
      <c r="G53" s="147">
        <f t="shared" si="34"/>
        <v>-4.555638536221069E-2</v>
      </c>
      <c r="H53" s="147">
        <f t="shared" si="35"/>
        <v>6.1986557132188203E-2</v>
      </c>
      <c r="I53" s="147">
        <f t="shared" si="36"/>
        <v>9.0365944734876705E-2</v>
      </c>
      <c r="J53" s="147">
        <f t="shared" si="37"/>
        <v>9.4846900672143353E-2</v>
      </c>
      <c r="K53" s="147">
        <f t="shared" si="38"/>
        <v>5.0784167289021631E-2</v>
      </c>
      <c r="L53" s="147">
        <f t="shared" si="39"/>
        <v>4.107542942494391E-2</v>
      </c>
      <c r="M53" s="147">
        <f t="shared" si="40"/>
        <v>6.9454817027632537E-2</v>
      </c>
      <c r="N53" s="147">
        <f t="shared" si="41"/>
        <v>0.13517550410754284</v>
      </c>
      <c r="O53" s="147">
        <f t="shared" si="42"/>
        <v>0.23823749066467495</v>
      </c>
      <c r="P53" s="147">
        <f t="shared" si="43"/>
        <v>0.26512322628827489</v>
      </c>
      <c r="Q53" s="147">
        <f t="shared" si="44"/>
        <v>0.27781926811053015</v>
      </c>
      <c r="R53" s="147">
        <f t="shared" si="45"/>
        <v>0.34727408513816271</v>
      </c>
      <c r="S53" s="147">
        <f t="shared" si="46"/>
        <v>0.41896938013442864</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5:A6"/>
    <mergeCell ref="B5:B6"/>
    <mergeCell ref="C5:C6"/>
    <mergeCell ref="E5:F5"/>
    <mergeCell ref="G5:H5"/>
    <mergeCell ref="A4:H4"/>
    <mergeCell ref="D5:D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DDDFD-9B67-4F2B-8727-765B8EAA36DC}">
  <sheetPr>
    <tabColor rgb="FFA2AE74"/>
  </sheetPr>
  <dimension ref="A1:AJ27"/>
  <sheetViews>
    <sheetView zoomScaleNormal="100" workbookViewId="0">
      <selection activeCell="S28" sqref="S28"/>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62" t="s">
        <v>163</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row>
    <row r="3" spans="1:28" ht="15.75" x14ac:dyDescent="0.25">
      <c r="A3" s="315" t="s">
        <v>235</v>
      </c>
      <c r="B3" s="315"/>
      <c r="C3" s="315"/>
      <c r="D3" s="315"/>
      <c r="E3" s="315"/>
      <c r="F3" s="315"/>
      <c r="G3" s="315"/>
      <c r="H3" s="315"/>
      <c r="I3" s="315"/>
      <c r="J3" s="315"/>
      <c r="K3" s="315"/>
      <c r="L3" s="315"/>
      <c r="M3" s="315"/>
      <c r="N3" s="315"/>
      <c r="O3" s="315"/>
      <c r="P3" s="315"/>
      <c r="Q3" s="315"/>
      <c r="R3" s="315"/>
      <c r="S3" s="315"/>
      <c r="T3" s="315"/>
      <c r="U3" s="315"/>
      <c r="V3" s="315"/>
      <c r="W3" s="315"/>
      <c r="X3" s="142"/>
    </row>
    <row r="4" spans="1:28" x14ac:dyDescent="0.2">
      <c r="A4" s="189" t="s">
        <v>211</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317</v>
      </c>
      <c r="B5" s="144">
        <f>'2C'!B19</f>
        <v>350</v>
      </c>
      <c r="C5" s="144">
        <f>'2C'!C19</f>
        <v>363</v>
      </c>
      <c r="D5" s="144">
        <f>'2C'!D19</f>
        <v>358</v>
      </c>
      <c r="E5" s="144">
        <f>'2C'!E19</f>
        <v>355</v>
      </c>
      <c r="F5" s="144">
        <f>'2C'!F19</f>
        <v>349</v>
      </c>
      <c r="G5" s="144">
        <f>'2C'!G19</f>
        <v>370</v>
      </c>
      <c r="H5" s="144">
        <f>'2C'!H19</f>
        <v>360</v>
      </c>
      <c r="I5" s="144">
        <f>'2C'!I19</f>
        <v>368</v>
      </c>
      <c r="J5" s="144">
        <f>'2C'!J19</f>
        <v>347</v>
      </c>
      <c r="K5" s="144">
        <f>'2C'!K19</f>
        <v>361</v>
      </c>
      <c r="L5" s="144">
        <f>'2C'!L19</f>
        <v>346</v>
      </c>
      <c r="M5" s="144">
        <f>'2C'!M19</f>
        <v>335</v>
      </c>
      <c r="N5" s="144">
        <f>'2C'!N19</f>
        <v>343</v>
      </c>
      <c r="O5" s="144">
        <f>'2C'!O19</f>
        <v>328</v>
      </c>
      <c r="P5" s="144">
        <f>'2C'!P19</f>
        <v>346</v>
      </c>
      <c r="Q5" s="144">
        <f>'2C'!Q19</f>
        <v>369</v>
      </c>
      <c r="R5" s="144">
        <f>'2C'!R19</f>
        <v>427</v>
      </c>
      <c r="S5" s="144">
        <f>'2C'!S19</f>
        <v>455</v>
      </c>
      <c r="T5" s="144">
        <f>'2C'!T19</f>
        <v>457</v>
      </c>
      <c r="U5" s="144">
        <f>'2C'!U19</f>
        <v>395</v>
      </c>
      <c r="V5" s="144">
        <f>'2C'!V19</f>
        <v>417</v>
      </c>
      <c r="W5" s="144">
        <f>'2C'!W19</f>
        <v>417</v>
      </c>
      <c r="X5" s="145"/>
    </row>
    <row r="6" spans="1:28" x14ac:dyDescent="0.2">
      <c r="A6" s="143" t="s">
        <v>92</v>
      </c>
      <c r="B6" s="144">
        <v>7752</v>
      </c>
      <c r="C6" s="144">
        <v>7842</v>
      </c>
      <c r="D6" s="144">
        <v>7819</v>
      </c>
      <c r="E6" s="144">
        <v>7747</v>
      </c>
      <c r="F6" s="144">
        <v>7818</v>
      </c>
      <c r="G6" s="144">
        <v>7838</v>
      </c>
      <c r="H6" s="144">
        <v>7879</v>
      </c>
      <c r="I6" s="144">
        <v>7920</v>
      </c>
      <c r="J6" s="144">
        <v>7619</v>
      </c>
      <c r="K6" s="144">
        <v>7512</v>
      </c>
      <c r="L6" s="144">
        <v>7216</v>
      </c>
      <c r="M6" s="144">
        <v>6952</v>
      </c>
      <c r="N6" s="144">
        <v>7122</v>
      </c>
      <c r="O6" s="144">
        <v>7013</v>
      </c>
      <c r="P6" s="144">
        <v>7539</v>
      </c>
      <c r="Q6" s="144">
        <v>8196</v>
      </c>
      <c r="R6" s="144">
        <v>9011</v>
      </c>
      <c r="S6" s="144">
        <v>9232</v>
      </c>
      <c r="T6" s="144">
        <v>9331</v>
      </c>
      <c r="U6" s="144">
        <v>7343</v>
      </c>
      <c r="V6" s="144">
        <v>7928</v>
      </c>
      <c r="W6" s="144">
        <v>8182</v>
      </c>
      <c r="X6" s="145"/>
    </row>
    <row r="7" spans="1:28" x14ac:dyDescent="0.2">
      <c r="A7" s="143" t="s">
        <v>183</v>
      </c>
      <c r="B7" s="144">
        <v>329491</v>
      </c>
      <c r="C7" s="144">
        <v>335427</v>
      </c>
      <c r="D7" s="144">
        <v>336485</v>
      </c>
      <c r="E7" s="144">
        <v>338423</v>
      </c>
      <c r="F7" s="144">
        <v>345741</v>
      </c>
      <c r="G7" s="144">
        <v>358852</v>
      </c>
      <c r="H7" s="144">
        <v>378515</v>
      </c>
      <c r="I7" s="144">
        <v>387995</v>
      </c>
      <c r="J7" s="144">
        <v>379614</v>
      </c>
      <c r="K7" s="144">
        <v>362435</v>
      </c>
      <c r="L7" s="144">
        <v>342254</v>
      </c>
      <c r="M7" s="144">
        <v>333666</v>
      </c>
      <c r="N7" s="144">
        <v>346046</v>
      </c>
      <c r="O7" s="144">
        <v>346705</v>
      </c>
      <c r="P7" s="144">
        <v>364444</v>
      </c>
      <c r="Q7" s="144">
        <v>380182</v>
      </c>
      <c r="R7" s="144">
        <v>404523</v>
      </c>
      <c r="S7" s="144">
        <v>418413</v>
      </c>
      <c r="T7" s="144">
        <v>426652</v>
      </c>
      <c r="U7" s="144">
        <v>359515</v>
      </c>
      <c r="V7" s="144">
        <v>395888</v>
      </c>
      <c r="W7" s="144">
        <v>418306</v>
      </c>
      <c r="X7" s="145"/>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5" t="s">
        <v>191</v>
      </c>
      <c r="B10" s="315"/>
      <c r="C10" s="315"/>
      <c r="D10" s="315"/>
      <c r="E10" s="315"/>
      <c r="F10" s="315"/>
      <c r="G10" s="315"/>
      <c r="H10" s="315"/>
      <c r="I10" s="315"/>
      <c r="J10" s="315"/>
      <c r="K10" s="315"/>
      <c r="L10" s="315"/>
      <c r="M10" s="315"/>
      <c r="N10" s="315"/>
      <c r="O10" s="315"/>
      <c r="P10" s="315"/>
      <c r="Q10" s="315"/>
      <c r="R10" s="315"/>
      <c r="S10" s="315"/>
      <c r="T10" s="315"/>
      <c r="U10" s="315"/>
      <c r="V10" s="315"/>
      <c r="W10" s="315"/>
    </row>
    <row r="11" spans="1:28" x14ac:dyDescent="0.2">
      <c r="A11" s="189" t="s">
        <v>211</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317</v>
      </c>
      <c r="B12" s="170">
        <f>(B5-B5)/B5</f>
        <v>0</v>
      </c>
      <c r="C12" s="170">
        <f>(C5-B5)/B5</f>
        <v>3.7142857142857144E-2</v>
      </c>
      <c r="D12" s="170">
        <f>(D5-B5)/B5</f>
        <v>2.2857142857142857E-2</v>
      </c>
      <c r="E12" s="170">
        <f>(E5-B5)/B5</f>
        <v>1.4285714285714285E-2</v>
      </c>
      <c r="F12" s="170">
        <f>(F5-B5)/B5</f>
        <v>-2.8571428571428571E-3</v>
      </c>
      <c r="G12" s="170">
        <f>(G5-B5)/B5</f>
        <v>5.7142857142857141E-2</v>
      </c>
      <c r="H12" s="170">
        <f>(H5-B5)/B5</f>
        <v>2.8571428571428571E-2</v>
      </c>
      <c r="I12" s="170">
        <f>(I5-B5)/B5</f>
        <v>5.1428571428571428E-2</v>
      </c>
      <c r="J12" s="170">
        <f>(J5-B5)/B5</f>
        <v>-8.5714285714285719E-3</v>
      </c>
      <c r="K12" s="170">
        <f>(K5-B5)/B5</f>
        <v>3.1428571428571431E-2</v>
      </c>
      <c r="L12" s="170">
        <f>(L5-B5)/B5</f>
        <v>-1.1428571428571429E-2</v>
      </c>
      <c r="M12" s="170">
        <f>(M5-B5)/B5</f>
        <v>-4.2857142857142858E-2</v>
      </c>
      <c r="N12" s="170">
        <f>(N5-B5)/B5</f>
        <v>-0.02</v>
      </c>
      <c r="O12" s="170">
        <f>(O5-B5)/B5</f>
        <v>-6.2857142857142861E-2</v>
      </c>
      <c r="P12" s="170">
        <f>(P5-B5)/B5</f>
        <v>-1.1428571428571429E-2</v>
      </c>
      <c r="Q12" s="170">
        <f>(Q5-B5)/B5</f>
        <v>5.4285714285714284E-2</v>
      </c>
      <c r="R12" s="170">
        <f>(R5-B5)/B5</f>
        <v>0.22</v>
      </c>
      <c r="S12" s="170">
        <f>(S5-B5)/B5</f>
        <v>0.3</v>
      </c>
      <c r="T12" s="170">
        <f>(T5-B5)/B5</f>
        <v>0.30571428571428572</v>
      </c>
      <c r="U12" s="170">
        <f>(U5-B5)/B5</f>
        <v>0.12857142857142856</v>
      </c>
      <c r="V12" s="170">
        <f>(V5-B5)/B5</f>
        <v>0.19142857142857142</v>
      </c>
      <c r="W12" s="170">
        <f>(W5-B5)/B5</f>
        <v>0.19142857142857142</v>
      </c>
    </row>
    <row r="13" spans="1:28" x14ac:dyDescent="0.2">
      <c r="A13" s="143" t="s">
        <v>92</v>
      </c>
      <c r="B13" s="170">
        <f>(B6-B6)/B6</f>
        <v>0</v>
      </c>
      <c r="C13" s="170">
        <f>(C6-B6)/B6</f>
        <v>1.1609907120743035E-2</v>
      </c>
      <c r="D13" s="170">
        <f>(D6-B6)/B6</f>
        <v>8.6429308565531479E-3</v>
      </c>
      <c r="E13" s="170">
        <f>(E6-B6)/B6</f>
        <v>-6.4499484004127967E-4</v>
      </c>
      <c r="F13" s="170">
        <f>(F6-B6)/B6</f>
        <v>8.5139318885448911E-3</v>
      </c>
      <c r="G13" s="170">
        <f>(G6-B6)/B6</f>
        <v>1.1093911248710011E-2</v>
      </c>
      <c r="H13" s="170">
        <f>(H6-B6)/B6</f>
        <v>1.6382868937048503E-2</v>
      </c>
      <c r="I13" s="170">
        <f>(I6-B6)/B6</f>
        <v>2.1671826625386997E-2</v>
      </c>
      <c r="J13" s="170">
        <f>(J6-B6)/B6</f>
        <v>-1.7156862745098041E-2</v>
      </c>
      <c r="K13" s="170">
        <f>(K6-B6)/B6</f>
        <v>-3.0959752321981424E-2</v>
      </c>
      <c r="L13" s="170">
        <f>(L6-B6)/B6</f>
        <v>-6.9143446852425183E-2</v>
      </c>
      <c r="M13" s="170">
        <f>(M6-B6)/B6</f>
        <v>-0.10319917440660474</v>
      </c>
      <c r="N13" s="170">
        <f>(N6-B6)/B6</f>
        <v>-8.1269349845201233E-2</v>
      </c>
      <c r="O13" s="170">
        <f>(O6-B6)/B6</f>
        <v>-9.533023735810113E-2</v>
      </c>
      <c r="P13" s="170">
        <f>(P6-B6)/B6</f>
        <v>-2.7476780185758515E-2</v>
      </c>
      <c r="Q13" s="170">
        <f>(Q6-B6)/B6</f>
        <v>5.7275541795665637E-2</v>
      </c>
      <c r="R13" s="170">
        <f>(R6-B6)/B6</f>
        <v>0.16240970072239422</v>
      </c>
      <c r="S13" s="170">
        <f>(S6-B6)/B6</f>
        <v>0.19091847265221878</v>
      </c>
      <c r="T13" s="170">
        <f>(T6-B6)/B6</f>
        <v>0.20368937048503613</v>
      </c>
      <c r="U13" s="170">
        <f>(U6-B6)/B6</f>
        <v>-5.276057791537668E-2</v>
      </c>
      <c r="V13" s="170">
        <f>(V6-B6)/B6</f>
        <v>2.2703818369453045E-2</v>
      </c>
      <c r="W13" s="170">
        <f>(W6-B6)/B6</f>
        <v>5.5469556243550051E-2</v>
      </c>
    </row>
    <row r="14" spans="1:28" x14ac:dyDescent="0.2">
      <c r="A14" s="143" t="s">
        <v>183</v>
      </c>
      <c r="B14" s="170">
        <f>(B7-B7)/B7</f>
        <v>0</v>
      </c>
      <c r="C14" s="170">
        <f>(C7-B7)/B7</f>
        <v>1.8015666588768738E-2</v>
      </c>
      <c r="D14" s="170">
        <f>(D7-B7)/B7</f>
        <v>2.1226679939664511E-2</v>
      </c>
      <c r="E14" s="170">
        <f>(E7-B7)/B7</f>
        <v>2.7108479442534091E-2</v>
      </c>
      <c r="F14" s="170">
        <f>(F7-B7)/B7</f>
        <v>4.9318494283607142E-2</v>
      </c>
      <c r="G14" s="170">
        <f>(G7-B7)/B7</f>
        <v>8.911017296375319E-2</v>
      </c>
      <c r="H14" s="170">
        <f>(H7-B7)/B7</f>
        <v>0.14878706853904963</v>
      </c>
      <c r="I14" s="170">
        <f>(I7-B7)/B7</f>
        <v>0.17755871935804013</v>
      </c>
      <c r="J14" s="170">
        <f>(J7-B7)/B7</f>
        <v>0.15212251624475326</v>
      </c>
      <c r="K14" s="170">
        <f>(K7-B7)/B7</f>
        <v>9.99845215802556E-2</v>
      </c>
      <c r="L14" s="170">
        <f>(L7-B7)/B7</f>
        <v>3.8735504156410951E-2</v>
      </c>
      <c r="M14" s="170">
        <f>(M7-B7)/B7</f>
        <v>1.2671059300557527E-2</v>
      </c>
      <c r="N14" s="170">
        <f>(N7-B7)/B7</f>
        <v>5.0244164484007148E-2</v>
      </c>
      <c r="O14" s="170">
        <f>(O7-B7)/B7</f>
        <v>5.2244219113723893E-2</v>
      </c>
      <c r="P14" s="170">
        <f>(P7-B7)/B7</f>
        <v>0.10608180496584126</v>
      </c>
      <c r="Q14" s="170">
        <f>(Q7-B7)/B7</f>
        <v>0.15384638730648181</v>
      </c>
      <c r="R14" s="170">
        <f>(R7-B7)/B7</f>
        <v>0.22772093926692991</v>
      </c>
      <c r="S14" s="170">
        <f>(S7-B7)/B7</f>
        <v>0.26987687068842547</v>
      </c>
      <c r="T14" s="170">
        <f>(T7-B7)/B7</f>
        <v>0.29488210603628018</v>
      </c>
      <c r="U14" s="170">
        <f>(U7-B7)/B7</f>
        <v>9.1122367530524356E-2</v>
      </c>
      <c r="V14" s="170">
        <f>(V7-B7)/B7</f>
        <v>0.20151385015068696</v>
      </c>
      <c r="W14" s="170">
        <f>(W7-B7)/B7</f>
        <v>0.26955212737221956</v>
      </c>
    </row>
    <row r="16" spans="1:28" ht="15.75" x14ac:dyDescent="0.25">
      <c r="A16" s="315" t="s">
        <v>216</v>
      </c>
      <c r="B16" s="315"/>
      <c r="C16" s="315"/>
      <c r="D16" s="315"/>
      <c r="E16" s="315"/>
      <c r="F16" s="315"/>
      <c r="G16" s="315"/>
      <c r="H16" s="315"/>
      <c r="I16" s="315"/>
      <c r="J16" s="315"/>
      <c r="K16" s="315"/>
      <c r="L16" s="315"/>
      <c r="M16" s="315"/>
      <c r="N16" s="315"/>
      <c r="O16" s="315"/>
      <c r="P16" s="315"/>
      <c r="Q16" s="315"/>
      <c r="R16" s="315"/>
      <c r="S16" s="315"/>
      <c r="T16"/>
      <c r="U16"/>
      <c r="V16"/>
      <c r="W16"/>
    </row>
    <row r="17" spans="1:23" ht="15" x14ac:dyDescent="0.25">
      <c r="A17" s="189" t="s">
        <v>211</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317</v>
      </c>
      <c r="B18" s="150">
        <f>'2C'!B38</f>
        <v>11.08</v>
      </c>
      <c r="C18" s="150">
        <f>'2C'!C38</f>
        <v>11.39</v>
      </c>
      <c r="D18" s="150">
        <f>'2C'!D38</f>
        <v>10.38</v>
      </c>
      <c r="E18" s="150">
        <f>'2C'!E38</f>
        <v>14.04</v>
      </c>
      <c r="F18" s="150">
        <f>'2C'!F38</f>
        <v>15.33</v>
      </c>
      <c r="G18" s="150">
        <f>'2C'!G38</f>
        <v>17.75</v>
      </c>
      <c r="H18" s="150">
        <f>'2C'!H38</f>
        <v>14.98</v>
      </c>
      <c r="I18" s="150">
        <f>'2C'!I38</f>
        <v>12.18</v>
      </c>
      <c r="J18" s="150">
        <f>'2C'!J38</f>
        <v>11</v>
      </c>
      <c r="K18" s="150">
        <f>'2C'!K38</f>
        <v>12.1</v>
      </c>
      <c r="L18" s="150">
        <f>'2C'!L38</f>
        <v>13.37</v>
      </c>
      <c r="M18" s="150">
        <f>'2C'!M38</f>
        <v>18.16</v>
      </c>
      <c r="N18" s="150">
        <f>'2C'!N38</f>
        <v>14.17</v>
      </c>
      <c r="O18" s="150">
        <f>'2C'!O38</f>
        <v>15</v>
      </c>
      <c r="P18" s="150">
        <f>'2C'!P38</f>
        <v>16.39</v>
      </c>
      <c r="Q18" s="150">
        <f>'2C'!Q38</f>
        <v>19.27</v>
      </c>
      <c r="R18" s="150">
        <f>'2C'!R38</f>
        <v>17.579999999999998</v>
      </c>
      <c r="S18" s="150">
        <f>'2C'!S38</f>
        <v>15.97</v>
      </c>
      <c r="T18"/>
      <c r="U18"/>
      <c r="V18"/>
      <c r="W18"/>
    </row>
    <row r="19" spans="1:23" ht="15" x14ac:dyDescent="0.25">
      <c r="A19" s="143" t="s">
        <v>92</v>
      </c>
      <c r="B19" s="150">
        <v>12.09</v>
      </c>
      <c r="C19" s="150">
        <v>12.89</v>
      </c>
      <c r="D19" s="150">
        <v>13.66</v>
      </c>
      <c r="E19" s="150">
        <v>13.59</v>
      </c>
      <c r="F19" s="150">
        <v>13.75</v>
      </c>
      <c r="G19" s="150">
        <v>13.43</v>
      </c>
      <c r="H19" s="150">
        <v>14.98</v>
      </c>
      <c r="I19" s="150">
        <v>14.43</v>
      </c>
      <c r="J19" s="150">
        <v>13.82</v>
      </c>
      <c r="K19" s="150">
        <v>13.23</v>
      </c>
      <c r="L19" s="150">
        <v>13.34</v>
      </c>
      <c r="M19" s="150">
        <v>13.31</v>
      </c>
      <c r="N19" s="150">
        <v>13.94</v>
      </c>
      <c r="O19" s="150">
        <v>15.09</v>
      </c>
      <c r="P19" s="150">
        <v>14.89</v>
      </c>
      <c r="Q19" s="150">
        <v>14.63</v>
      </c>
      <c r="R19" s="150">
        <v>14.37</v>
      </c>
      <c r="S19" s="151">
        <v>16.14</v>
      </c>
      <c r="T19"/>
      <c r="U19"/>
      <c r="V19"/>
      <c r="W19"/>
    </row>
    <row r="20" spans="1:23" ht="15" x14ac:dyDescent="0.25">
      <c r="A20" s="143" t="s">
        <v>183</v>
      </c>
      <c r="B20" s="150">
        <v>10.57</v>
      </c>
      <c r="C20" s="150">
        <v>10.91</v>
      </c>
      <c r="D20" s="150">
        <v>11.12</v>
      </c>
      <c r="E20" s="150">
        <v>11.48</v>
      </c>
      <c r="F20" s="150">
        <v>11.8</v>
      </c>
      <c r="G20" s="150">
        <v>12.35</v>
      </c>
      <c r="H20" s="150">
        <v>12.8</v>
      </c>
      <c r="I20" s="150">
        <v>13.04</v>
      </c>
      <c r="J20" s="150">
        <v>13.26</v>
      </c>
      <c r="K20" s="150">
        <v>13.52</v>
      </c>
      <c r="L20" s="150">
        <v>13.74</v>
      </c>
      <c r="M20" s="150">
        <v>13.84</v>
      </c>
      <c r="N20" s="150">
        <v>13.94</v>
      </c>
      <c r="O20" s="150">
        <v>14.32</v>
      </c>
      <c r="P20" s="150">
        <v>14.67</v>
      </c>
      <c r="Q20" s="150">
        <v>15.35</v>
      </c>
      <c r="R20" s="150">
        <v>14.52</v>
      </c>
      <c r="S20" s="151">
        <v>16.989999999999998</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5" t="s">
        <v>217</v>
      </c>
      <c r="B23" s="315"/>
      <c r="C23" s="315"/>
      <c r="D23" s="315"/>
      <c r="E23" s="315"/>
      <c r="F23" s="315"/>
      <c r="G23" s="315"/>
      <c r="H23" s="315"/>
      <c r="I23" s="315"/>
      <c r="J23" s="315"/>
      <c r="K23" s="315"/>
      <c r="L23" s="315"/>
      <c r="M23" s="315"/>
      <c r="N23" s="315"/>
      <c r="O23" s="315"/>
      <c r="P23" s="315"/>
      <c r="Q23" s="315"/>
      <c r="R23" s="315"/>
      <c r="S23" s="315"/>
      <c r="T23"/>
      <c r="U23"/>
      <c r="V23"/>
      <c r="W23"/>
    </row>
    <row r="24" spans="1:23" ht="15" x14ac:dyDescent="0.25">
      <c r="A24" s="189" t="s">
        <v>211</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318</v>
      </c>
      <c r="B25" s="170">
        <f>(B18-B18)/B18</f>
        <v>0</v>
      </c>
      <c r="C25" s="170">
        <f>(C18-B18)/B18</f>
        <v>2.7978339350180549E-2</v>
      </c>
      <c r="D25" s="170">
        <f>(D18-B18)/B18</f>
        <v>-6.3176895306859146E-2</v>
      </c>
      <c r="E25" s="170">
        <f>(E18-B18)/B18</f>
        <v>0.26714801444043312</v>
      </c>
      <c r="F25" s="170">
        <f>(F18-B18)/B18</f>
        <v>0.38357400722021662</v>
      </c>
      <c r="G25" s="170">
        <f>(G18-B18)/B18</f>
        <v>0.60198555956678701</v>
      </c>
      <c r="H25" s="170">
        <f>(H18-B18)/B18</f>
        <v>0.35198555956678701</v>
      </c>
      <c r="I25" s="170">
        <f>(I18-B18)/B18</f>
        <v>9.9277978339350148E-2</v>
      </c>
      <c r="J25" s="170">
        <f>(J18-B18)/B18</f>
        <v>-7.2202166064982013E-3</v>
      </c>
      <c r="K25" s="170">
        <f>(K18-B18)/B18</f>
        <v>9.2057761732851948E-2</v>
      </c>
      <c r="L25" s="170">
        <f>(L18-B18)/B18</f>
        <v>0.20667870036101074</v>
      </c>
      <c r="M25" s="170">
        <f>(M18-B18)/B18</f>
        <v>0.63898916967509023</v>
      </c>
      <c r="N25" s="170">
        <f>(N18-B18)/B18</f>
        <v>0.27888086642599275</v>
      </c>
      <c r="O25" s="170">
        <f>(O18-B18)/B18</f>
        <v>0.35379061371841153</v>
      </c>
      <c r="P25" s="170">
        <f>(P18-B18)/B18</f>
        <v>0.47924187725631773</v>
      </c>
      <c r="Q25" s="170">
        <f>(Q18-B18)/B18</f>
        <v>0.73916967509025266</v>
      </c>
      <c r="R25" s="170">
        <f>(R18-B18)/B18</f>
        <v>0.58664259927797813</v>
      </c>
      <c r="S25" s="170">
        <f>(S18-B18)/B18</f>
        <v>0.44133574007220222</v>
      </c>
      <c r="T25"/>
      <c r="U25"/>
      <c r="V25"/>
      <c r="W25"/>
    </row>
    <row r="26" spans="1:23" ht="15" x14ac:dyDescent="0.25">
      <c r="A26" s="143" t="s">
        <v>92</v>
      </c>
      <c r="B26" s="170">
        <f>(B19-B19)/B19</f>
        <v>0</v>
      </c>
      <c r="C26" s="170">
        <f>(C19-B19)/B19</f>
        <v>6.6170388751033968E-2</v>
      </c>
      <c r="D26" s="170">
        <f>(D19-B19)/B19</f>
        <v>0.12985938792390408</v>
      </c>
      <c r="E26" s="170">
        <f>(E19-B19)/B19</f>
        <v>0.12406947890818859</v>
      </c>
      <c r="F26" s="170">
        <f>(F19-B19)/B19</f>
        <v>0.13730355665839539</v>
      </c>
      <c r="G26" s="170">
        <f>(G19-B19)/B19</f>
        <v>0.11083540115798179</v>
      </c>
      <c r="H26" s="170">
        <f>(H19-B19)/B19</f>
        <v>0.23904052936311007</v>
      </c>
      <c r="I26" s="170">
        <f>(I19-B19)/B19</f>
        <v>0.19354838709677419</v>
      </c>
      <c r="J26" s="170">
        <f>(J19-B19)/B19</f>
        <v>0.14309346567411088</v>
      </c>
      <c r="K26" s="170">
        <f>(K19-B19)/B19</f>
        <v>9.4292803970223368E-2</v>
      </c>
      <c r="L26" s="170">
        <f>(L19-B19)/B19</f>
        <v>0.10339123242349049</v>
      </c>
      <c r="M26" s="170">
        <f>(M19-B19)/B19</f>
        <v>0.10090984284532677</v>
      </c>
      <c r="N26" s="170">
        <f>(N19-B19)/B19</f>
        <v>0.1530190239867659</v>
      </c>
      <c r="O26" s="170">
        <f>(O19-B19)/B19</f>
        <v>0.24813895781637718</v>
      </c>
      <c r="P26" s="170">
        <f>(P19-B19)/B19</f>
        <v>0.23159636062861874</v>
      </c>
      <c r="Q26" s="170">
        <f>(Q19-B19)/B19</f>
        <v>0.21009098428453274</v>
      </c>
      <c r="R26" s="170">
        <f>(R19-B19)/B19</f>
        <v>0.1885856079404466</v>
      </c>
      <c r="S26" s="170">
        <f>(S19-B19)/B19</f>
        <v>0.33498759305210923</v>
      </c>
      <c r="T26"/>
      <c r="U26"/>
      <c r="V26"/>
      <c r="W26"/>
    </row>
    <row r="27" spans="1:23" ht="15" x14ac:dyDescent="0.25">
      <c r="A27" s="143" t="s">
        <v>183</v>
      </c>
      <c r="B27" s="170">
        <f>(B20-B20)/B20</f>
        <v>0</v>
      </c>
      <c r="C27" s="170">
        <f>(C20-B20)/B20</f>
        <v>3.2166508987701029E-2</v>
      </c>
      <c r="D27" s="170">
        <f>(D20-B20)/B20</f>
        <v>5.2034058656575108E-2</v>
      </c>
      <c r="E27" s="170">
        <f>(E20-B20)/B20</f>
        <v>8.6092715231788089E-2</v>
      </c>
      <c r="F27" s="170">
        <f>(F20-B20)/B20</f>
        <v>0.11636707663197733</v>
      </c>
      <c r="G27" s="170">
        <f>(G20-B20)/B20</f>
        <v>0.16840113528855244</v>
      </c>
      <c r="H27" s="170">
        <f>(H20-B20)/B20</f>
        <v>0.21097445600756862</v>
      </c>
      <c r="I27" s="170">
        <f>(I20-B20)/B20</f>
        <v>0.23368022705771038</v>
      </c>
      <c r="J27" s="170">
        <f>(J20-B20)/B20</f>
        <v>0.25449385052034051</v>
      </c>
      <c r="K27" s="170">
        <f>(K20-B20)/B20</f>
        <v>0.27909176915799427</v>
      </c>
      <c r="L27" s="170">
        <f>(L20-B20)/B20</f>
        <v>0.29990539262062438</v>
      </c>
      <c r="M27" s="170">
        <f>(M20-B20)/B20</f>
        <v>0.30936613055818352</v>
      </c>
      <c r="N27" s="170">
        <f>(N20-B20)/B20</f>
        <v>0.3188268684957426</v>
      </c>
      <c r="O27" s="170">
        <f>(O20-B20)/B20</f>
        <v>0.35477767265846732</v>
      </c>
      <c r="P27" s="170">
        <f>(P20-B20)/B20</f>
        <v>0.38789025543992428</v>
      </c>
      <c r="Q27" s="170">
        <f>(Q20-B20)/B20</f>
        <v>0.45222327341532631</v>
      </c>
      <c r="R27" s="170">
        <f>(R20-B20)/B20</f>
        <v>0.37369914853358555</v>
      </c>
      <c r="S27" s="170">
        <f>(S20-B20)/B20</f>
        <v>0.60737937559129596</v>
      </c>
      <c r="T27"/>
      <c r="U27"/>
      <c r="V27"/>
      <c r="W27"/>
    </row>
  </sheetData>
  <mergeCells count="5">
    <mergeCell ref="A16:S16"/>
    <mergeCell ref="A23:S23"/>
    <mergeCell ref="A3:W3"/>
    <mergeCell ref="A10:W10"/>
    <mergeCell ref="A1:AB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81A95-3D3B-4DCD-A7C2-F641E9BD8758}">
  <sheetPr>
    <tabColor rgb="FFA2AE74"/>
  </sheetPr>
  <dimension ref="A1:AI18"/>
  <sheetViews>
    <sheetView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2" t="s">
        <v>154</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4" spans="1:27" ht="15" x14ac:dyDescent="0.25">
      <c r="A4" s="320" t="s">
        <v>319</v>
      </c>
      <c r="B4" s="320"/>
      <c r="C4" s="320"/>
      <c r="D4" s="320"/>
    </row>
    <row r="5" spans="1:27" ht="15" x14ac:dyDescent="0.25">
      <c r="A5" s="321" t="s">
        <v>144</v>
      </c>
      <c r="B5" s="322"/>
      <c r="C5" s="321" t="s">
        <v>145</v>
      </c>
      <c r="D5" s="321"/>
    </row>
    <row r="6" spans="1:27" x14ac:dyDescent="0.2">
      <c r="A6" s="154" t="s">
        <v>158</v>
      </c>
      <c r="B6" s="155" t="s">
        <v>157</v>
      </c>
      <c r="C6" s="154" t="s">
        <v>158</v>
      </c>
      <c r="D6" s="156" t="s">
        <v>157</v>
      </c>
    </row>
    <row r="7" spans="1:27" x14ac:dyDescent="0.2">
      <c r="A7" s="1" t="s">
        <v>153</v>
      </c>
      <c r="B7" s="157">
        <v>0.2079</v>
      </c>
      <c r="C7" s="1" t="s">
        <v>153</v>
      </c>
      <c r="D7" s="158">
        <v>0.15029899999999999</v>
      </c>
    </row>
    <row r="8" spans="1:27" x14ac:dyDescent="0.2">
      <c r="A8" s="1" t="s">
        <v>146</v>
      </c>
      <c r="B8" s="157">
        <v>0.13219</v>
      </c>
      <c r="C8" s="1" t="s">
        <v>146</v>
      </c>
      <c r="D8" s="158">
        <v>0.14140315000000001</v>
      </c>
    </row>
    <row r="9" spans="1:27" x14ac:dyDescent="0.2">
      <c r="A9" s="1" t="s">
        <v>149</v>
      </c>
      <c r="B9" s="157">
        <v>8.3325999999999997E-2</v>
      </c>
      <c r="C9" s="1" t="s">
        <v>148</v>
      </c>
      <c r="D9" s="158">
        <v>0.11953</v>
      </c>
    </row>
    <row r="10" spans="1:27" x14ac:dyDescent="0.2">
      <c r="A10" s="1" t="s">
        <v>148</v>
      </c>
      <c r="B10" s="157">
        <v>7.8700000000000006E-2</v>
      </c>
      <c r="C10" s="1" t="s">
        <v>152</v>
      </c>
      <c r="D10" s="158">
        <v>0.10111000000000001</v>
      </c>
    </row>
    <row r="11" spans="1:27" x14ac:dyDescent="0.2">
      <c r="A11" s="1" t="s">
        <v>150</v>
      </c>
      <c r="B11" s="157">
        <v>6.7979999999999999E-2</v>
      </c>
      <c r="C11" s="1" t="s">
        <v>114</v>
      </c>
      <c r="D11" s="158">
        <v>9.7350000000000006E-2</v>
      </c>
    </row>
    <row r="12" spans="1:27" x14ac:dyDescent="0.2">
      <c r="A12" s="1" t="s">
        <v>114</v>
      </c>
      <c r="B12" s="157">
        <v>6.6890000000000005E-2</v>
      </c>
      <c r="C12" s="1" t="s">
        <v>149</v>
      </c>
      <c r="D12" s="158">
        <v>9.1445890000000002E-2</v>
      </c>
    </row>
    <row r="13" spans="1:27" x14ac:dyDescent="0.2">
      <c r="A13" s="1" t="s">
        <v>88</v>
      </c>
      <c r="B13" s="157">
        <v>6.6500000000000004E-2</v>
      </c>
      <c r="C13" s="1" t="s">
        <v>151</v>
      </c>
      <c r="D13" s="158">
        <v>8.9149999999999993E-2</v>
      </c>
    </row>
    <row r="14" spans="1:27" x14ac:dyDescent="0.2">
      <c r="A14" s="1" t="s">
        <v>152</v>
      </c>
      <c r="B14" s="157">
        <v>6.6299999999999998E-2</v>
      </c>
      <c r="C14" s="1" t="s">
        <v>192</v>
      </c>
      <c r="D14" s="158">
        <v>7.17E-2</v>
      </c>
    </row>
    <row r="15" spans="1:27" x14ac:dyDescent="0.2">
      <c r="A15" s="1" t="s">
        <v>147</v>
      </c>
      <c r="B15" s="157">
        <v>6.565E-2</v>
      </c>
      <c r="C15" s="1" t="s">
        <v>150</v>
      </c>
      <c r="D15" s="158">
        <v>6.9260000000000002E-2</v>
      </c>
    </row>
    <row r="16" spans="1:27" x14ac:dyDescent="0.2">
      <c r="A16" s="1" t="s">
        <v>151</v>
      </c>
      <c r="B16" s="157">
        <v>6.0319999999999999E-2</v>
      </c>
      <c r="C16" s="1" t="s">
        <v>193</v>
      </c>
      <c r="D16" s="158">
        <v>6.8640000000000007E-2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477E4-FBED-459F-B487-B0A06F31001E}">
  <sheetPr>
    <tabColor rgb="FFA2AE74"/>
  </sheetPr>
  <dimension ref="A1:AI79"/>
  <sheetViews>
    <sheetView topLeftCell="A11" zoomScaleNormal="100" workbookViewId="0">
      <selection activeCell="U13" sqref="U13"/>
    </sheetView>
  </sheetViews>
  <sheetFormatPr defaultColWidth="9.140625" defaultRowHeight="14.25" x14ac:dyDescent="0.2"/>
  <cols>
    <col min="1" max="1" width="10" style="1" bestFit="1" customWidth="1"/>
    <col min="2" max="2" width="13.140625" style="1" bestFit="1" customWidth="1"/>
    <col min="3" max="3" width="17" style="1" bestFit="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2" t="s">
        <v>162</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3" spans="1:27" ht="15" x14ac:dyDescent="0.25">
      <c r="A3" s="193" t="s">
        <v>320</v>
      </c>
      <c r="B3" s="193"/>
      <c r="C3" s="193"/>
      <c r="D3" s="193"/>
      <c r="F3" s="320" t="s">
        <v>321</v>
      </c>
      <c r="G3" s="320"/>
      <c r="H3" s="320"/>
    </row>
    <row r="4" spans="1:27" ht="28.5" x14ac:dyDescent="0.2">
      <c r="A4" s="191" t="s">
        <v>165</v>
      </c>
      <c r="B4" s="191" t="s">
        <v>218</v>
      </c>
      <c r="C4" s="192" t="s">
        <v>164</v>
      </c>
      <c r="D4" s="1"/>
      <c r="F4" s="191" t="s">
        <v>219</v>
      </c>
      <c r="G4" s="192" t="s">
        <v>220</v>
      </c>
      <c r="H4" s="37" t="s">
        <v>221</v>
      </c>
      <c r="O4" s="1"/>
    </row>
    <row r="5" spans="1:27" ht="15" x14ac:dyDescent="0.25">
      <c r="A5" s="160">
        <v>43313</v>
      </c>
      <c r="B5">
        <v>13</v>
      </c>
      <c r="C5" s="218" t="s">
        <v>247</v>
      </c>
      <c r="D5" s="1"/>
      <c r="F5" s="1" t="s">
        <v>342</v>
      </c>
      <c r="G5" s="159">
        <v>78</v>
      </c>
      <c r="H5" s="203" t="s">
        <v>222</v>
      </c>
      <c r="O5" s="1"/>
    </row>
    <row r="6" spans="1:27" ht="15" x14ac:dyDescent="0.25">
      <c r="A6" s="160">
        <v>43344</v>
      </c>
      <c r="B6">
        <v>24</v>
      </c>
      <c r="C6" s="218" t="s">
        <v>247</v>
      </c>
      <c r="D6" s="1"/>
      <c r="F6" s="1" t="s">
        <v>343</v>
      </c>
      <c r="G6" s="159">
        <v>28</v>
      </c>
      <c r="H6" s="203" t="s">
        <v>352</v>
      </c>
      <c r="O6" s="1"/>
    </row>
    <row r="7" spans="1:27" ht="15" x14ac:dyDescent="0.25">
      <c r="A7" s="160">
        <v>43374</v>
      </c>
      <c r="B7">
        <v>17</v>
      </c>
      <c r="C7" s="218" t="s">
        <v>247</v>
      </c>
      <c r="D7" s="1"/>
      <c r="F7" s="1" t="s">
        <v>344</v>
      </c>
      <c r="G7" s="159">
        <v>27</v>
      </c>
      <c r="H7" s="203" t="s">
        <v>353</v>
      </c>
      <c r="O7" s="1"/>
    </row>
    <row r="8" spans="1:27" ht="15" x14ac:dyDescent="0.25">
      <c r="A8" s="160">
        <v>43405</v>
      </c>
      <c r="B8">
        <v>11</v>
      </c>
      <c r="C8" s="218" t="s">
        <v>247</v>
      </c>
      <c r="D8" s="1"/>
      <c r="F8" s="1" t="s">
        <v>345</v>
      </c>
      <c r="G8" s="159">
        <v>26</v>
      </c>
      <c r="H8" s="203" t="s">
        <v>354</v>
      </c>
      <c r="O8" s="1"/>
    </row>
    <row r="9" spans="1:27" ht="15" x14ac:dyDescent="0.25">
      <c r="A9" s="160">
        <v>43435</v>
      </c>
      <c r="B9">
        <v>9</v>
      </c>
      <c r="C9" s="218" t="s">
        <v>247</v>
      </c>
      <c r="D9" s="161"/>
      <c r="F9" s="1" t="s">
        <v>346</v>
      </c>
      <c r="G9" s="159">
        <v>20</v>
      </c>
      <c r="H9" s="203" t="s">
        <v>355</v>
      </c>
      <c r="O9" s="1"/>
    </row>
    <row r="10" spans="1:27" ht="15" x14ac:dyDescent="0.25">
      <c r="A10" s="160">
        <v>43466</v>
      </c>
      <c r="B10">
        <v>18</v>
      </c>
      <c r="C10" s="218" t="s">
        <v>247</v>
      </c>
      <c r="D10" s="161"/>
      <c r="F10" s="1" t="s">
        <v>347</v>
      </c>
      <c r="G10" s="159">
        <v>14</v>
      </c>
      <c r="H10" s="203" t="s">
        <v>356</v>
      </c>
      <c r="O10" s="1"/>
    </row>
    <row r="11" spans="1:27" ht="15" x14ac:dyDescent="0.25">
      <c r="A11" s="160">
        <v>43497</v>
      </c>
      <c r="B11">
        <v>24</v>
      </c>
      <c r="C11" s="218" t="s">
        <v>247</v>
      </c>
      <c r="D11" s="161"/>
      <c r="F11" s="1" t="s">
        <v>348</v>
      </c>
      <c r="G11" s="159">
        <v>10</v>
      </c>
      <c r="H11" s="203" t="s">
        <v>224</v>
      </c>
      <c r="O11" s="1"/>
    </row>
    <row r="12" spans="1:27" ht="15" x14ac:dyDescent="0.25">
      <c r="A12" s="160">
        <v>43525</v>
      </c>
      <c r="B12">
        <v>18</v>
      </c>
      <c r="C12" s="218" t="s">
        <v>247</v>
      </c>
      <c r="D12" s="161"/>
      <c r="F12" s="1" t="s">
        <v>349</v>
      </c>
      <c r="G12" s="159">
        <v>8</v>
      </c>
      <c r="H12" s="203" t="s">
        <v>357</v>
      </c>
      <c r="O12" s="1"/>
    </row>
    <row r="13" spans="1:27" ht="15" x14ac:dyDescent="0.25">
      <c r="A13" s="160">
        <v>43556</v>
      </c>
      <c r="B13">
        <v>11</v>
      </c>
      <c r="C13" s="218" t="s">
        <v>247</v>
      </c>
      <c r="D13" s="161"/>
      <c r="F13" s="1" t="s">
        <v>350</v>
      </c>
      <c r="G13" s="159">
        <v>8</v>
      </c>
      <c r="H13" s="203" t="s">
        <v>303</v>
      </c>
      <c r="O13" s="1"/>
    </row>
    <row r="14" spans="1:27" ht="15" x14ac:dyDescent="0.25">
      <c r="A14" s="160">
        <v>43586</v>
      </c>
      <c r="B14">
        <v>16</v>
      </c>
      <c r="C14" s="218" t="s">
        <v>247</v>
      </c>
      <c r="D14" s="161"/>
      <c r="F14" s="1" t="s">
        <v>351</v>
      </c>
      <c r="G14" s="159">
        <v>7</v>
      </c>
      <c r="H14" s="203" t="s">
        <v>301</v>
      </c>
      <c r="O14" s="1"/>
    </row>
    <row r="15" spans="1:27" ht="15" x14ac:dyDescent="0.25">
      <c r="A15" s="160">
        <v>43617</v>
      </c>
      <c r="B15">
        <v>10</v>
      </c>
      <c r="C15" s="218" t="s">
        <v>247</v>
      </c>
      <c r="D15" s="161"/>
      <c r="O15" s="1"/>
    </row>
    <row r="16" spans="1:27" ht="15" x14ac:dyDescent="0.25">
      <c r="A16" s="160">
        <v>43647</v>
      </c>
      <c r="B16">
        <v>10</v>
      </c>
      <c r="C16" s="218" t="s">
        <v>247</v>
      </c>
      <c r="D16" s="161"/>
      <c r="O16" s="1"/>
    </row>
    <row r="17" spans="1:15" ht="15" x14ac:dyDescent="0.25">
      <c r="A17" s="160">
        <v>43678</v>
      </c>
      <c r="B17">
        <v>17</v>
      </c>
      <c r="C17" s="218" t="s">
        <v>247</v>
      </c>
      <c r="D17" s="161"/>
      <c r="O17" s="1"/>
    </row>
    <row r="18" spans="1:15" ht="15" x14ac:dyDescent="0.25">
      <c r="A18" s="160">
        <v>43709</v>
      </c>
      <c r="B18">
        <v>11</v>
      </c>
      <c r="C18" s="218" t="s">
        <v>247</v>
      </c>
      <c r="D18" s="161"/>
      <c r="I18" s="39"/>
      <c r="O18" s="1"/>
    </row>
    <row r="19" spans="1:15" ht="15" x14ac:dyDescent="0.25">
      <c r="A19" s="160">
        <v>43739</v>
      </c>
      <c r="B19">
        <v>25</v>
      </c>
      <c r="C19" s="218" t="s">
        <v>247</v>
      </c>
      <c r="D19" s="161"/>
      <c r="I19" s="39"/>
      <c r="O19" s="1"/>
    </row>
    <row r="20" spans="1:15" ht="15" x14ac:dyDescent="0.25">
      <c r="A20" s="160">
        <v>43770</v>
      </c>
      <c r="B20">
        <v>27</v>
      </c>
      <c r="C20" s="218" t="s">
        <v>247</v>
      </c>
      <c r="D20" s="161"/>
      <c r="I20" s="39"/>
      <c r="O20" s="1"/>
    </row>
    <row r="21" spans="1:15" ht="15" x14ac:dyDescent="0.25">
      <c r="A21" s="160">
        <v>43800</v>
      </c>
      <c r="B21">
        <v>15</v>
      </c>
      <c r="C21" s="218" t="s">
        <v>247</v>
      </c>
      <c r="D21" s="161"/>
      <c r="I21" s="39"/>
      <c r="O21" s="1"/>
    </row>
    <row r="22" spans="1:15" ht="15" x14ac:dyDescent="0.25">
      <c r="A22" s="160">
        <v>43831</v>
      </c>
      <c r="B22">
        <v>15</v>
      </c>
      <c r="C22" s="218" t="s">
        <v>247</v>
      </c>
      <c r="D22" s="161"/>
      <c r="I22" s="39"/>
      <c r="O22" s="1"/>
    </row>
    <row r="23" spans="1:15" ht="15" x14ac:dyDescent="0.25">
      <c r="A23" s="160">
        <v>43862</v>
      </c>
      <c r="B23">
        <v>13</v>
      </c>
      <c r="C23" s="218" t="s">
        <v>247</v>
      </c>
      <c r="D23" s="161"/>
      <c r="O23" s="1"/>
    </row>
    <row r="24" spans="1:15" ht="15" x14ac:dyDescent="0.25">
      <c r="A24" s="160">
        <v>43891</v>
      </c>
      <c r="B24">
        <v>5</v>
      </c>
      <c r="C24" s="218" t="s">
        <v>247</v>
      </c>
      <c r="D24" s="161"/>
      <c r="O24" s="1"/>
    </row>
    <row r="25" spans="1:15" ht="15" x14ac:dyDescent="0.25">
      <c r="A25" s="160">
        <v>43922</v>
      </c>
      <c r="B25">
        <v>2</v>
      </c>
      <c r="C25" s="218" t="s">
        <v>247</v>
      </c>
      <c r="D25" s="161"/>
      <c r="O25" s="1"/>
    </row>
    <row r="26" spans="1:15" ht="15" x14ac:dyDescent="0.25">
      <c r="A26" s="160">
        <v>43952</v>
      </c>
      <c r="B26">
        <v>0</v>
      </c>
      <c r="C26" s="218" t="s">
        <v>247</v>
      </c>
      <c r="D26" s="161"/>
      <c r="O26" s="1"/>
    </row>
    <row r="27" spans="1:15" ht="15" x14ac:dyDescent="0.25">
      <c r="A27" s="160">
        <v>43983</v>
      </c>
      <c r="B27">
        <v>13</v>
      </c>
      <c r="C27" s="218" t="s">
        <v>247</v>
      </c>
      <c r="D27" s="161"/>
      <c r="O27" s="1"/>
    </row>
    <row r="28" spans="1:15" ht="15" x14ac:dyDescent="0.25">
      <c r="A28" s="160">
        <v>44013</v>
      </c>
      <c r="B28">
        <v>21</v>
      </c>
      <c r="C28" s="218" t="s">
        <v>247</v>
      </c>
      <c r="D28" s="161"/>
      <c r="O28" s="1"/>
    </row>
    <row r="29" spans="1:15" ht="15" x14ac:dyDescent="0.25">
      <c r="A29" s="160">
        <v>44044</v>
      </c>
      <c r="B29">
        <v>14</v>
      </c>
      <c r="C29" s="218" t="s">
        <v>247</v>
      </c>
      <c r="D29" s="161"/>
      <c r="O29" s="1"/>
    </row>
    <row r="30" spans="1:15" ht="15" x14ac:dyDescent="0.25">
      <c r="A30" s="160">
        <v>44075</v>
      </c>
      <c r="B30">
        <v>6</v>
      </c>
      <c r="C30" s="218" t="s">
        <v>247</v>
      </c>
      <c r="D30" s="161"/>
      <c r="O30" s="1"/>
    </row>
    <row r="31" spans="1:15" ht="15" x14ac:dyDescent="0.25">
      <c r="A31" s="160">
        <v>44105</v>
      </c>
      <c r="B31">
        <v>12</v>
      </c>
      <c r="C31" s="218" t="s">
        <v>247</v>
      </c>
      <c r="D31" s="161"/>
      <c r="O31" s="1"/>
    </row>
    <row r="32" spans="1:15" ht="15" x14ac:dyDescent="0.25">
      <c r="A32" s="160">
        <v>44136</v>
      </c>
      <c r="B32">
        <v>10</v>
      </c>
      <c r="C32" s="218" t="s">
        <v>247</v>
      </c>
      <c r="D32" s="161"/>
      <c r="O32" s="1"/>
    </row>
    <row r="33" spans="1:15" ht="15" x14ac:dyDescent="0.25">
      <c r="A33" s="160">
        <v>44166</v>
      </c>
      <c r="B33">
        <v>6</v>
      </c>
      <c r="C33" s="218" t="s">
        <v>247</v>
      </c>
      <c r="D33" s="161"/>
      <c r="O33" s="1"/>
    </row>
    <row r="34" spans="1:15" ht="15" x14ac:dyDescent="0.25">
      <c r="A34" s="160">
        <v>44197</v>
      </c>
      <c r="B34">
        <v>15</v>
      </c>
      <c r="C34" s="218" t="s">
        <v>247</v>
      </c>
      <c r="D34" s="161"/>
      <c r="O34" s="1"/>
    </row>
    <row r="35" spans="1:15" ht="15" x14ac:dyDescent="0.25">
      <c r="A35" s="160">
        <v>44228</v>
      </c>
      <c r="B35">
        <v>9</v>
      </c>
      <c r="C35" s="218" t="s">
        <v>247</v>
      </c>
      <c r="D35" s="161"/>
      <c r="O35" s="1"/>
    </row>
    <row r="36" spans="1:15" ht="15" x14ac:dyDescent="0.25">
      <c r="A36" s="160">
        <v>44256</v>
      </c>
      <c r="B36">
        <v>18</v>
      </c>
      <c r="C36" s="218" t="s">
        <v>247</v>
      </c>
      <c r="D36" s="161"/>
      <c r="O36" s="1"/>
    </row>
    <row r="37" spans="1:15" ht="15" x14ac:dyDescent="0.25">
      <c r="A37" s="160">
        <v>44287</v>
      </c>
      <c r="B37">
        <v>10</v>
      </c>
      <c r="C37" s="218" t="s">
        <v>247</v>
      </c>
      <c r="D37" s="161"/>
      <c r="O37" s="1"/>
    </row>
    <row r="38" spans="1:15" ht="15" x14ac:dyDescent="0.25">
      <c r="A38" s="160">
        <v>44317</v>
      </c>
      <c r="B38">
        <v>19</v>
      </c>
      <c r="C38" s="218" t="s">
        <v>247</v>
      </c>
      <c r="D38" s="161"/>
      <c r="O38" s="1"/>
    </row>
    <row r="39" spans="1:15" ht="15" x14ac:dyDescent="0.25">
      <c r="A39" s="160">
        <v>44348</v>
      </c>
      <c r="B39">
        <v>20</v>
      </c>
      <c r="C39" s="218" t="s">
        <v>247</v>
      </c>
      <c r="D39" s="161"/>
      <c r="O39" s="1"/>
    </row>
    <row r="40" spans="1:15" ht="15" x14ac:dyDescent="0.25">
      <c r="A40" s="160">
        <v>44378</v>
      </c>
      <c r="B40">
        <v>21</v>
      </c>
      <c r="C40" s="218" t="s">
        <v>247</v>
      </c>
      <c r="D40" s="161"/>
      <c r="O40" s="1"/>
    </row>
    <row r="41" spans="1:15" ht="15" x14ac:dyDescent="0.25">
      <c r="A41" s="160">
        <v>44409</v>
      </c>
      <c r="B41">
        <v>15</v>
      </c>
      <c r="C41" s="218" t="s">
        <v>247</v>
      </c>
      <c r="D41" s="161"/>
      <c r="O41" s="1"/>
    </row>
    <row r="42" spans="1:15" ht="15" x14ac:dyDescent="0.25">
      <c r="A42" s="160">
        <v>44440</v>
      </c>
      <c r="B42">
        <v>19</v>
      </c>
      <c r="C42" s="218" t="s">
        <v>247</v>
      </c>
      <c r="D42" s="161"/>
      <c r="O42" s="1"/>
    </row>
    <row r="43" spans="1:15" ht="15" x14ac:dyDescent="0.25">
      <c r="A43" s="160">
        <v>44470</v>
      </c>
      <c r="B43">
        <v>21</v>
      </c>
      <c r="C43" s="218" t="s">
        <v>247</v>
      </c>
      <c r="D43" s="161"/>
      <c r="O43" s="1"/>
    </row>
    <row r="44" spans="1:15" ht="15" x14ac:dyDescent="0.25">
      <c r="A44" s="160">
        <v>44501</v>
      </c>
      <c r="B44">
        <v>22</v>
      </c>
      <c r="C44" s="218" t="s">
        <v>247</v>
      </c>
      <c r="D44" s="161"/>
      <c r="O44" s="1"/>
    </row>
    <row r="45" spans="1:15" ht="15" x14ac:dyDescent="0.25">
      <c r="A45" s="160">
        <v>44531</v>
      </c>
      <c r="B45">
        <v>12</v>
      </c>
      <c r="C45" s="218" t="s">
        <v>247</v>
      </c>
      <c r="D45" s="161"/>
      <c r="O45" s="1"/>
    </row>
    <row r="46" spans="1:15" ht="15" x14ac:dyDescent="0.25">
      <c r="A46" s="160">
        <v>44562</v>
      </c>
      <c r="B46">
        <v>15</v>
      </c>
      <c r="C46" s="218" t="s">
        <v>247</v>
      </c>
      <c r="D46" s="161"/>
      <c r="O46" s="1"/>
    </row>
    <row r="47" spans="1:15" ht="15" x14ac:dyDescent="0.25">
      <c r="A47" s="160">
        <v>44593</v>
      </c>
      <c r="B47">
        <v>17</v>
      </c>
      <c r="C47" s="218" t="s">
        <v>247</v>
      </c>
      <c r="D47" s="161"/>
      <c r="O47" s="1"/>
    </row>
    <row r="48" spans="1:15" ht="15" x14ac:dyDescent="0.25">
      <c r="A48" s="160">
        <v>44621</v>
      </c>
      <c r="B48">
        <v>22</v>
      </c>
      <c r="C48" s="218" t="s">
        <v>247</v>
      </c>
      <c r="D48" s="161"/>
      <c r="O48" s="1"/>
    </row>
    <row r="49" spans="1:15" ht="15" x14ac:dyDescent="0.25">
      <c r="A49" s="160">
        <v>44652</v>
      </c>
      <c r="B49">
        <v>15</v>
      </c>
      <c r="C49" s="218" t="s">
        <v>247</v>
      </c>
      <c r="D49" s="161"/>
      <c r="O49" s="1"/>
    </row>
    <row r="50" spans="1:15" ht="15" x14ac:dyDescent="0.25">
      <c r="A50" s="160">
        <v>44682</v>
      </c>
      <c r="B50">
        <v>16</v>
      </c>
      <c r="C50" s="218" t="s">
        <v>247</v>
      </c>
      <c r="D50" s="161"/>
      <c r="O50" s="1"/>
    </row>
    <row r="51" spans="1:15" ht="15" x14ac:dyDescent="0.25">
      <c r="A51" s="160">
        <v>44713</v>
      </c>
      <c r="B51">
        <v>15</v>
      </c>
      <c r="C51" s="218" t="s">
        <v>247</v>
      </c>
      <c r="D51" s="161"/>
      <c r="O51" s="1"/>
    </row>
    <row r="52" spans="1:15" ht="15" x14ac:dyDescent="0.25">
      <c r="A52" s="160">
        <v>44743</v>
      </c>
      <c r="B52">
        <v>18</v>
      </c>
      <c r="C52" s="218" t="s">
        <v>247</v>
      </c>
      <c r="D52" s="161"/>
      <c r="O52" s="1"/>
    </row>
    <row r="53" spans="1:15" ht="15" x14ac:dyDescent="0.25">
      <c r="A53" s="160">
        <v>44774</v>
      </c>
      <c r="B53">
        <v>28</v>
      </c>
      <c r="C53" s="218" t="s">
        <v>247</v>
      </c>
      <c r="D53" s="161"/>
      <c r="O53" s="1"/>
    </row>
    <row r="54" spans="1:15" ht="15" x14ac:dyDescent="0.25">
      <c r="A54" s="160">
        <v>44805</v>
      </c>
      <c r="B54">
        <v>17</v>
      </c>
      <c r="C54" s="218" t="s">
        <v>247</v>
      </c>
      <c r="D54" s="161"/>
      <c r="O54" s="1"/>
    </row>
    <row r="55" spans="1:15" ht="15" x14ac:dyDescent="0.25">
      <c r="A55" s="160">
        <v>44835</v>
      </c>
      <c r="B55">
        <v>24</v>
      </c>
      <c r="C55" s="218" t="s">
        <v>247</v>
      </c>
      <c r="D55" s="161"/>
      <c r="O55" s="1"/>
    </row>
    <row r="56" spans="1:15" ht="15" x14ac:dyDescent="0.25">
      <c r="A56" s="160">
        <v>44866</v>
      </c>
      <c r="B56">
        <v>11</v>
      </c>
      <c r="C56" s="218" t="s">
        <v>247</v>
      </c>
      <c r="D56" s="161"/>
      <c r="O56" s="1"/>
    </row>
    <row r="57" spans="1:15" ht="15" x14ac:dyDescent="0.25">
      <c r="A57" s="160">
        <v>44896</v>
      </c>
      <c r="B57">
        <v>22</v>
      </c>
      <c r="C57" s="218" t="s">
        <v>247</v>
      </c>
      <c r="D57" s="161"/>
      <c r="O57" s="1"/>
    </row>
    <row r="58" spans="1:15" ht="15" x14ac:dyDescent="0.25">
      <c r="A58" s="160">
        <v>44927</v>
      </c>
      <c r="B58">
        <v>15</v>
      </c>
      <c r="C58" s="218" t="s">
        <v>247</v>
      </c>
      <c r="D58" s="161"/>
      <c r="O58" s="1"/>
    </row>
    <row r="59" spans="1:15" ht="15" x14ac:dyDescent="0.25">
      <c r="A59" s="160">
        <v>44958</v>
      </c>
      <c r="B59">
        <v>22</v>
      </c>
      <c r="C59" s="218" t="s">
        <v>247</v>
      </c>
      <c r="D59" s="161"/>
      <c r="O59" s="1"/>
    </row>
    <row r="60" spans="1:15" ht="15" x14ac:dyDescent="0.25">
      <c r="A60" s="160">
        <v>44986</v>
      </c>
      <c r="B60">
        <v>38</v>
      </c>
      <c r="C60" s="218" t="s">
        <v>247</v>
      </c>
      <c r="D60" s="161"/>
      <c r="O60" s="1"/>
    </row>
    <row r="61" spans="1:15" ht="15" x14ac:dyDescent="0.25">
      <c r="A61" s="160">
        <v>45017</v>
      </c>
      <c r="B61">
        <v>27</v>
      </c>
      <c r="C61" s="218" t="s">
        <v>247</v>
      </c>
      <c r="D61" s="161"/>
      <c r="O61" s="1"/>
    </row>
    <row r="62" spans="1:15" ht="15" x14ac:dyDescent="0.25">
      <c r="A62" s="160">
        <v>45047</v>
      </c>
      <c r="B62">
        <v>27</v>
      </c>
      <c r="C62" s="218" t="s">
        <v>247</v>
      </c>
      <c r="D62" s="161"/>
      <c r="O62" s="1"/>
    </row>
    <row r="63" spans="1:15" ht="15" x14ac:dyDescent="0.25">
      <c r="A63" s="160">
        <v>45078</v>
      </c>
      <c r="B63">
        <v>40</v>
      </c>
      <c r="C63" s="218" t="s">
        <v>247</v>
      </c>
      <c r="D63" s="161"/>
      <c r="O63" s="1"/>
    </row>
    <row r="64" spans="1:15" ht="15" x14ac:dyDescent="0.25">
      <c r="A64" s="160">
        <v>45108</v>
      </c>
      <c r="B64">
        <v>27</v>
      </c>
      <c r="C64" s="218" t="s">
        <v>247</v>
      </c>
      <c r="D64" s="16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bb833f9-8d39-4014-89df-b80a2295c159">
      <Terms xmlns="http://schemas.microsoft.com/office/infopath/2007/PartnerControls"/>
    </lcf76f155ced4ddcb4097134ff3c332f>
    <TaxCatchAll xmlns="4af6a590-cd46-4f33-908b-d7bae934b03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1B1F1EFF8A3CB47B12ABB4D7F9C0359" ma:contentTypeVersion="18" ma:contentTypeDescription="Create a new document." ma:contentTypeScope="" ma:versionID="8bb51ea4e56611fef95082c73f241317">
  <xsd:schema xmlns:xsd="http://www.w3.org/2001/XMLSchema" xmlns:xs="http://www.w3.org/2001/XMLSchema" xmlns:p="http://schemas.microsoft.com/office/2006/metadata/properties" xmlns:ns2="bbb833f9-8d39-4014-89df-b80a2295c159" xmlns:ns3="4af6a590-cd46-4f33-908b-d7bae934b03d" targetNamespace="http://schemas.microsoft.com/office/2006/metadata/properties" ma:root="true" ma:fieldsID="5abce1c52e90ddd0c57c40787554de90" ns2:_="" ns3:_="">
    <xsd:import namespace="bbb833f9-8d39-4014-89df-b80a2295c159"/>
    <xsd:import namespace="4af6a590-cd46-4f33-908b-d7bae934b03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833f9-8d39-4014-89df-b80a2295c1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967bc0a-00cb-4799-88cf-00a717b068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f6a590-cd46-4f33-908b-d7bae934b03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841ea7d-4aac-4d45-8da5-e55939d21bd4}" ma:internalName="TaxCatchAll" ma:showField="CatchAllData" ma:web="4af6a590-cd46-4f33-908b-d7bae934b0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0F52E0-7692-4187-88D7-24664B20A148}">
  <ds:schemaRefs>
    <ds:schemaRef ds:uri="http://schemas.microsoft.com/office/2006/metadata/properties"/>
    <ds:schemaRef ds:uri="http://schemas.microsoft.com/office/infopath/2007/PartnerControls"/>
    <ds:schemaRef ds:uri="bbb833f9-8d39-4014-89df-b80a2295c159"/>
    <ds:schemaRef ds:uri="4af6a590-cd46-4f33-908b-d7bae934b03d"/>
  </ds:schemaRefs>
</ds:datastoreItem>
</file>

<file path=customXml/itemProps2.xml><?xml version="1.0" encoding="utf-8"?>
<ds:datastoreItem xmlns:ds="http://schemas.openxmlformats.org/officeDocument/2006/customXml" ds:itemID="{48AC8796-7503-48A1-8C4F-218363274F34}"/>
</file>

<file path=customXml/itemProps3.xml><?xml version="1.0" encoding="utf-8"?>
<ds:datastoreItem xmlns:ds="http://schemas.openxmlformats.org/officeDocument/2006/customXml" ds:itemID="{CC8E6ABC-05F3-4649-87B5-8660A83558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Main Menu</vt:lpstr>
      <vt:lpstr>1A</vt:lpstr>
      <vt:lpstr>1B</vt:lpstr>
      <vt:lpstr>2A</vt:lpstr>
      <vt:lpstr>2B</vt:lpstr>
      <vt:lpstr>2C</vt:lpstr>
      <vt:lpstr>2D</vt:lpstr>
      <vt:lpstr>2E</vt:lpstr>
      <vt:lpstr>2F</vt:lpstr>
      <vt:lpstr>2G</vt:lpstr>
      <vt:lpstr>3A</vt:lpstr>
      <vt:lpstr>3B</vt:lpstr>
      <vt:lpstr>3C</vt:lpstr>
      <vt:lpstr>3D</vt:lpstr>
      <vt:lpstr>3E</vt:lpstr>
      <vt:lpstr>3F</vt:lpstr>
      <vt:lpstr>3G</vt:lpstr>
      <vt:lpstr>4A</vt:lpstr>
      <vt:lpstr>4B</vt:lpstr>
      <vt:lpstr>4C</vt:lpstr>
      <vt:lpstr>4D</vt:lpstr>
      <vt:lpstr>4E</vt:lpstr>
      <vt:lpstr>4F</vt:lpstr>
      <vt:lpstr>4G</vt:lpstr>
      <vt:lpstr>5A</vt:lpstr>
      <vt:lpstr>5B</vt:lpstr>
      <vt:lpstr>5C</vt:lpstr>
      <vt:lpstr>5D</vt:lpstr>
      <vt:lpstr>5E</vt:lpstr>
      <vt:lpstr>5F</vt:lpstr>
      <vt:lpstr>5G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Andrews</dc:creator>
  <cp:lastModifiedBy>Alex Andrews</cp:lastModifiedBy>
  <cp:lastPrinted>2023-08-14T15:40:12Z</cp:lastPrinted>
  <dcterms:created xsi:type="dcterms:W3CDTF">2023-03-27T15:01:32Z</dcterms:created>
  <dcterms:modified xsi:type="dcterms:W3CDTF">2023-11-15T19:10:55Z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0x010100B1B1F1EFF8A3CB47B12ABB4D7F9C0359</vt:lpwstr>
  </property>
  <property fmtid="{D5CDD505-2E9C-101B-9397-08002B2CF9AE}" pid="3" name="MediaServiceImageTags">
    <vt:lpwstr/>
  </property>
</Properties>
</file>